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JAK\Dropbox\HEVC\"/>
    </mc:Choice>
  </mc:AlternateContent>
  <bookViews>
    <workbookView xWindow="0" yWindow="0" windowWidth="14370" windowHeight="7965"/>
  </bookViews>
  <sheets>
    <sheet name="throughput" sheetId="1" r:id="rId1"/>
    <sheet name="energy" sheetId="2" r:id="rId2"/>
    <sheet name="throughput_power" sheetId="3" r:id="rId3"/>
    <sheet name="energy_operation" sheetId="4" r:id="rId4"/>
    <sheet name="area_efficiency" sheetId="5" r:id="rId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 l="1"/>
  <c r="E5" i="1"/>
  <c r="F5" i="1"/>
  <c r="G5" i="1"/>
  <c r="D6" i="1"/>
  <c r="E6" i="1"/>
  <c r="F6" i="1"/>
  <c r="G6" i="1"/>
  <c r="D7" i="1"/>
  <c r="E7" i="1"/>
  <c r="F7" i="1"/>
  <c r="G7" i="1"/>
  <c r="D8" i="1"/>
  <c r="E8" i="1"/>
  <c r="F8" i="1"/>
  <c r="G8" i="1"/>
  <c r="D9" i="1"/>
  <c r="E9" i="1"/>
  <c r="F9" i="1"/>
  <c r="G9" i="1"/>
  <c r="D10" i="1"/>
  <c r="E10" i="1"/>
  <c r="F10" i="1"/>
  <c r="G10" i="1"/>
  <c r="D11" i="1"/>
  <c r="E11" i="1"/>
  <c r="F11" i="1"/>
  <c r="G11" i="1"/>
  <c r="D12" i="1"/>
  <c r="E12" i="1"/>
  <c r="F12" i="1"/>
  <c r="G12" i="1"/>
  <c r="D13" i="1"/>
  <c r="E13" i="1"/>
  <c r="F13" i="1"/>
  <c r="G13" i="1"/>
  <c r="D14" i="1"/>
  <c r="E14" i="1"/>
  <c r="F14" i="1"/>
  <c r="G14" i="1"/>
  <c r="D15" i="1"/>
  <c r="E15" i="1"/>
  <c r="F15" i="1"/>
  <c r="G15" i="1"/>
  <c r="D16" i="1"/>
  <c r="E16" i="1"/>
  <c r="F16" i="1"/>
  <c r="G16" i="1"/>
  <c r="D17" i="1"/>
  <c r="E17" i="1"/>
  <c r="F17" i="1"/>
  <c r="G17" i="1"/>
  <c r="D18" i="1"/>
  <c r="E18" i="1"/>
  <c r="F18" i="1"/>
  <c r="G18" i="1"/>
  <c r="D19" i="1"/>
  <c r="E19" i="1"/>
  <c r="F19" i="1"/>
  <c r="G19" i="1"/>
  <c r="D20" i="1"/>
  <c r="E20" i="1"/>
  <c r="F20" i="1"/>
  <c r="G20" i="1"/>
  <c r="D21" i="1"/>
  <c r="E21" i="1"/>
  <c r="F21" i="1"/>
  <c r="G21" i="1"/>
  <c r="D22" i="1"/>
  <c r="E22" i="1"/>
  <c r="F22" i="1"/>
  <c r="G22" i="1"/>
  <c r="D23" i="1"/>
  <c r="E23" i="1"/>
  <c r="F23" i="1"/>
  <c r="G23" i="1"/>
  <c r="D24" i="1"/>
  <c r="E24" i="1"/>
  <c r="F24" i="1"/>
  <c r="G24" i="1"/>
  <c r="D25" i="1"/>
  <c r="E25" i="1"/>
  <c r="F25" i="1"/>
  <c r="G25" i="1"/>
  <c r="D26" i="1"/>
  <c r="E26" i="1"/>
  <c r="F26" i="1"/>
  <c r="G26" i="1"/>
  <c r="D27" i="1"/>
  <c r="E27" i="1"/>
  <c r="F27" i="1"/>
  <c r="G27" i="1"/>
  <c r="D28" i="1"/>
  <c r="E28" i="1"/>
  <c r="F28" i="1"/>
  <c r="G28" i="1"/>
  <c r="D34" i="1"/>
  <c r="K6" i="2" l="1"/>
  <c r="M35" i="2"/>
  <c r="L35" i="2"/>
  <c r="K35" i="2"/>
  <c r="N6" i="2"/>
  <c r="M6" i="2"/>
  <c r="L6" i="2"/>
  <c r="W42" i="5" l="1"/>
  <c r="W41" i="5"/>
  <c r="W37" i="5"/>
  <c r="W36" i="5"/>
  <c r="N14" i="1"/>
  <c r="N13" i="1"/>
  <c r="M13" i="1"/>
  <c r="N9" i="1"/>
  <c r="O9" i="1"/>
  <c r="P9" i="1"/>
  <c r="M9" i="1"/>
  <c r="N8" i="1"/>
  <c r="O8" i="1"/>
  <c r="P8" i="1"/>
  <c r="M8" i="1"/>
  <c r="AC72" i="5"/>
  <c r="AD67" i="5"/>
  <c r="AC69" i="5"/>
  <c r="AD63" i="5"/>
  <c r="AD72" i="5" s="1"/>
  <c r="AC63" i="5"/>
  <c r="O117" i="5"/>
  <c r="N117" i="5"/>
  <c r="O116" i="5"/>
  <c r="N116" i="5"/>
  <c r="O115" i="5"/>
  <c r="N115" i="5"/>
  <c r="O114" i="5"/>
  <c r="N114" i="5"/>
  <c r="O113" i="5"/>
  <c r="N113" i="5"/>
  <c r="O112" i="5"/>
  <c r="N112" i="5"/>
  <c r="O111" i="5"/>
  <c r="N111" i="5"/>
  <c r="O110" i="5"/>
  <c r="N110" i="5"/>
  <c r="O109" i="5"/>
  <c r="N109" i="5"/>
  <c r="O108" i="5"/>
  <c r="N108" i="5"/>
  <c r="O107" i="5"/>
  <c r="N107" i="5"/>
  <c r="O106" i="5"/>
  <c r="N106" i="5"/>
  <c r="O105" i="5"/>
  <c r="N105" i="5"/>
  <c r="O104" i="5"/>
  <c r="N104" i="5"/>
  <c r="O103" i="5"/>
  <c r="N103" i="5"/>
  <c r="O102" i="5"/>
  <c r="N102" i="5"/>
  <c r="O101" i="5"/>
  <c r="N101" i="5"/>
  <c r="O100" i="5"/>
  <c r="N100" i="5"/>
  <c r="O99" i="5"/>
  <c r="N99" i="5"/>
  <c r="O98" i="5"/>
  <c r="N98" i="5"/>
  <c r="O97" i="5"/>
  <c r="N97" i="5"/>
  <c r="O96" i="5"/>
  <c r="N96" i="5"/>
  <c r="O95" i="5"/>
  <c r="N95" i="5"/>
  <c r="O94" i="5"/>
  <c r="N94" i="5"/>
  <c r="F117" i="5"/>
  <c r="E117" i="5"/>
  <c r="F116" i="5"/>
  <c r="E116" i="5"/>
  <c r="F115" i="5"/>
  <c r="E115" i="5"/>
  <c r="F114" i="5"/>
  <c r="E114" i="5"/>
  <c r="F113" i="5"/>
  <c r="E113" i="5"/>
  <c r="F112" i="5"/>
  <c r="E112" i="5"/>
  <c r="F111" i="5"/>
  <c r="E111" i="5"/>
  <c r="F110" i="5"/>
  <c r="E110" i="5"/>
  <c r="F109" i="5"/>
  <c r="E109" i="5"/>
  <c r="F108" i="5"/>
  <c r="E108" i="5"/>
  <c r="F107" i="5"/>
  <c r="E107" i="5"/>
  <c r="F106" i="5"/>
  <c r="E106" i="5"/>
  <c r="F105" i="5"/>
  <c r="E105" i="5"/>
  <c r="F104" i="5"/>
  <c r="E104" i="5"/>
  <c r="F103" i="5"/>
  <c r="E103" i="5"/>
  <c r="F102" i="5"/>
  <c r="E102" i="5"/>
  <c r="F101" i="5"/>
  <c r="E101" i="5"/>
  <c r="F100" i="5"/>
  <c r="E100" i="5"/>
  <c r="F99" i="5"/>
  <c r="E99" i="5"/>
  <c r="F98" i="5"/>
  <c r="E98" i="5"/>
  <c r="F97" i="5"/>
  <c r="E97" i="5"/>
  <c r="F96" i="5"/>
  <c r="E96" i="5"/>
  <c r="F95" i="5"/>
  <c r="E95" i="5"/>
  <c r="F94" i="5"/>
  <c r="E94" i="5"/>
  <c r="O59" i="5"/>
  <c r="N59" i="5"/>
  <c r="O58" i="5"/>
  <c r="N58" i="5"/>
  <c r="O57" i="5"/>
  <c r="N57" i="5"/>
  <c r="O56" i="5"/>
  <c r="N56" i="5"/>
  <c r="O55" i="5"/>
  <c r="N55" i="5"/>
  <c r="O54" i="5"/>
  <c r="N54" i="5"/>
  <c r="O53" i="5"/>
  <c r="N53" i="5"/>
  <c r="O52" i="5"/>
  <c r="N52" i="5"/>
  <c r="O51" i="5"/>
  <c r="N51" i="5"/>
  <c r="O50" i="5"/>
  <c r="N50" i="5"/>
  <c r="O49" i="5"/>
  <c r="N49" i="5"/>
  <c r="O48" i="5"/>
  <c r="N48" i="5"/>
  <c r="O47" i="5"/>
  <c r="N47" i="5"/>
  <c r="O46" i="5"/>
  <c r="N46" i="5"/>
  <c r="O45" i="5"/>
  <c r="N45" i="5"/>
  <c r="O44" i="5"/>
  <c r="N44" i="5"/>
  <c r="O43" i="5"/>
  <c r="N43" i="5"/>
  <c r="O42" i="5"/>
  <c r="N42" i="5"/>
  <c r="O41" i="5"/>
  <c r="N41" i="5"/>
  <c r="O40" i="5"/>
  <c r="N40" i="5"/>
  <c r="O39" i="5"/>
  <c r="N39" i="5"/>
  <c r="O38" i="5"/>
  <c r="N38" i="5"/>
  <c r="O37" i="5"/>
  <c r="N37" i="5"/>
  <c r="O36" i="5"/>
  <c r="N36" i="5"/>
  <c r="AC10" i="5"/>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49" i="3"/>
  <c r="I49" i="3"/>
  <c r="H50" i="3"/>
  <c r="I50" i="3"/>
  <c r="H51" i="3"/>
  <c r="I51" i="3"/>
  <c r="H52" i="3"/>
  <c r="I52" i="3"/>
  <c r="H53" i="3"/>
  <c r="I53" i="3"/>
  <c r="H54" i="3"/>
  <c r="I54" i="3"/>
  <c r="H55" i="3"/>
  <c r="I55" i="3"/>
  <c r="H56" i="3"/>
  <c r="I56" i="3"/>
  <c r="H57" i="3"/>
  <c r="I57" i="3"/>
  <c r="I34" i="3"/>
  <c r="D35" i="1"/>
  <c r="E35" i="1"/>
  <c r="D36" i="1"/>
  <c r="E36" i="1"/>
  <c r="D37" i="1"/>
  <c r="E37" i="1"/>
  <c r="D38" i="1"/>
  <c r="E38" i="1"/>
  <c r="D39" i="1"/>
  <c r="E39" i="1"/>
  <c r="D40" i="1"/>
  <c r="E40" i="1"/>
  <c r="D41" i="1"/>
  <c r="E41" i="1"/>
  <c r="D42" i="1"/>
  <c r="E42" i="1"/>
  <c r="D43" i="1"/>
  <c r="E43" i="1"/>
  <c r="D44" i="1"/>
  <c r="E44" i="1"/>
  <c r="D45" i="1"/>
  <c r="E45" i="1"/>
  <c r="D46" i="1"/>
  <c r="E46" i="1"/>
  <c r="D47" i="1"/>
  <c r="E47" i="1"/>
  <c r="D48" i="1"/>
  <c r="E48" i="1"/>
  <c r="D49" i="1"/>
  <c r="E49" i="1"/>
  <c r="D50" i="1"/>
  <c r="E50" i="1"/>
  <c r="D51" i="1"/>
  <c r="E51" i="1"/>
  <c r="D52" i="1"/>
  <c r="E52" i="1"/>
  <c r="D53" i="1"/>
  <c r="E53" i="1"/>
  <c r="D54" i="1"/>
  <c r="E54" i="1"/>
  <c r="D55" i="1"/>
  <c r="E55" i="1"/>
  <c r="D56" i="1"/>
  <c r="E56" i="1"/>
  <c r="D57" i="1"/>
  <c r="E57" i="1"/>
  <c r="E34" i="1"/>
  <c r="B35" i="1"/>
  <c r="C35" i="1"/>
  <c r="B36" i="1"/>
  <c r="C36" i="1"/>
  <c r="B37" i="1"/>
  <c r="C37" i="1"/>
  <c r="B38" i="1"/>
  <c r="C38" i="1"/>
  <c r="B39" i="1"/>
  <c r="C39" i="1"/>
  <c r="B40" i="1"/>
  <c r="C40" i="1"/>
  <c r="B41" i="1"/>
  <c r="C41" i="1"/>
  <c r="B42" i="1"/>
  <c r="C42" i="1"/>
  <c r="B43" i="1"/>
  <c r="C43" i="1"/>
  <c r="B44" i="1"/>
  <c r="C44" i="1"/>
  <c r="B45" i="1"/>
  <c r="C45" i="1"/>
  <c r="B46" i="1"/>
  <c r="C46" i="1"/>
  <c r="B47" i="1"/>
  <c r="C47" i="1"/>
  <c r="B48" i="1"/>
  <c r="C48" i="1"/>
  <c r="B49" i="1"/>
  <c r="C49" i="1"/>
  <c r="B50" i="1"/>
  <c r="C50" i="1"/>
  <c r="B51" i="1"/>
  <c r="C51" i="1"/>
  <c r="B52" i="1"/>
  <c r="C52" i="1"/>
  <c r="B53" i="1"/>
  <c r="C53" i="1"/>
  <c r="B54" i="1"/>
  <c r="C54" i="1"/>
  <c r="B55" i="1"/>
  <c r="C55" i="1"/>
  <c r="B56" i="1"/>
  <c r="C56" i="1"/>
  <c r="B57" i="1"/>
  <c r="C57" i="1"/>
  <c r="C34" i="1"/>
  <c r="B34" i="1"/>
  <c r="AD69" i="5" l="1"/>
  <c r="H34" i="3"/>
  <c r="M14" i="1"/>
  <c r="F36" i="5"/>
  <c r="F37" i="5"/>
  <c r="F38" i="5"/>
  <c r="F39" i="5"/>
  <c r="F40" i="5"/>
  <c r="F41" i="5"/>
  <c r="F42" i="5"/>
  <c r="F43" i="5"/>
  <c r="F44" i="5"/>
  <c r="F45" i="5"/>
  <c r="F46" i="5"/>
  <c r="F47" i="5"/>
  <c r="F48" i="5"/>
  <c r="F49" i="5"/>
  <c r="F50" i="5"/>
  <c r="F51" i="5"/>
  <c r="F52" i="5"/>
  <c r="F53" i="5"/>
  <c r="F54" i="5"/>
  <c r="F55" i="5"/>
  <c r="F56" i="5"/>
  <c r="F57" i="5"/>
  <c r="F58" i="5"/>
  <c r="F59" i="5"/>
  <c r="E37" i="5"/>
  <c r="E38" i="5"/>
  <c r="E39" i="5"/>
  <c r="E40" i="5"/>
  <c r="E41" i="5"/>
  <c r="E42" i="5"/>
  <c r="E43" i="5"/>
  <c r="E44" i="5"/>
  <c r="E45" i="5"/>
  <c r="E46" i="5"/>
  <c r="E47" i="5"/>
  <c r="E48" i="5"/>
  <c r="E49" i="5"/>
  <c r="E50" i="5"/>
  <c r="E51" i="5"/>
  <c r="E52" i="5"/>
  <c r="E53" i="5"/>
  <c r="E54" i="5"/>
  <c r="E55" i="5"/>
  <c r="E56" i="5"/>
  <c r="E57" i="5"/>
  <c r="E58" i="5"/>
  <c r="E59" i="5"/>
  <c r="E36" i="5"/>
  <c r="Z5" i="5"/>
  <c r="AD64" i="5" s="1"/>
  <c r="AD5" i="5"/>
  <c r="AC5" i="5"/>
  <c r="G116" i="5" l="1"/>
  <c r="G108" i="5"/>
  <c r="G100" i="5"/>
  <c r="G109" i="5"/>
  <c r="G102" i="5"/>
  <c r="G107" i="5"/>
  <c r="G96" i="5"/>
  <c r="G115" i="5"/>
  <c r="G111" i="5"/>
  <c r="G103" i="5"/>
  <c r="G97" i="5"/>
  <c r="G113" i="5"/>
  <c r="G106" i="5"/>
  <c r="G99" i="5"/>
  <c r="G101" i="5"/>
  <c r="G117" i="5"/>
  <c r="G110" i="5"/>
  <c r="G112" i="5"/>
  <c r="G95" i="5"/>
  <c r="G105" i="5"/>
  <c r="G98" i="5"/>
  <c r="G114" i="5"/>
  <c r="G104" i="5"/>
  <c r="G94" i="5"/>
  <c r="AC64" i="5"/>
  <c r="AD6" i="5"/>
  <c r="AD15" i="5"/>
  <c r="AD12" i="5"/>
  <c r="AC6" i="5"/>
  <c r="AC15" i="5"/>
  <c r="AD68" i="5"/>
  <c r="AD73" i="5" s="1"/>
  <c r="AC68" i="5"/>
  <c r="AC12" i="5"/>
  <c r="G7" i="5"/>
  <c r="H8" i="5"/>
  <c r="H12" i="5"/>
  <c r="H16" i="5"/>
  <c r="H20" i="5"/>
  <c r="H24" i="5"/>
  <c r="H28" i="5"/>
  <c r="H14" i="5"/>
  <c r="H9" i="5"/>
  <c r="H13" i="5"/>
  <c r="H17" i="5"/>
  <c r="H21" i="5"/>
  <c r="H25" i="5"/>
  <c r="H29" i="5"/>
  <c r="H10" i="5"/>
  <c r="H18" i="5"/>
  <c r="H26" i="5"/>
  <c r="H15" i="5"/>
  <c r="H23" i="5"/>
  <c r="H19" i="5"/>
  <c r="H27" i="5"/>
  <c r="H7" i="5"/>
  <c r="H11" i="5"/>
  <c r="H22" i="5"/>
  <c r="H30" i="5"/>
  <c r="AD11" i="5"/>
  <c r="AD16" i="5" s="1"/>
  <c r="AC11" i="5"/>
  <c r="AC16" i="5" s="1"/>
  <c r="H37" i="5"/>
  <c r="G38" i="5"/>
  <c r="G40" i="5"/>
  <c r="G42" i="5"/>
  <c r="G44" i="5"/>
  <c r="G46" i="5"/>
  <c r="G48" i="5"/>
  <c r="G50" i="5"/>
  <c r="G52" i="5"/>
  <c r="G54" i="5"/>
  <c r="G56" i="5"/>
  <c r="G58" i="5"/>
  <c r="H36" i="5"/>
  <c r="G39" i="5"/>
  <c r="G43" i="5"/>
  <c r="G47" i="5"/>
  <c r="G53" i="5"/>
  <c r="G57" i="5"/>
  <c r="H41" i="5"/>
  <c r="H45" i="5"/>
  <c r="H49" i="5"/>
  <c r="H53" i="5"/>
  <c r="H57" i="5"/>
  <c r="H38" i="5"/>
  <c r="H40" i="5"/>
  <c r="H42" i="5"/>
  <c r="H44" i="5"/>
  <c r="H46" i="5"/>
  <c r="H48" i="5"/>
  <c r="H50" i="5"/>
  <c r="H52" i="5"/>
  <c r="H54" i="5"/>
  <c r="H56" i="5"/>
  <c r="H58" i="5"/>
  <c r="G36" i="5"/>
  <c r="G37" i="5"/>
  <c r="G41" i="5"/>
  <c r="G45" i="5"/>
  <c r="G49" i="5"/>
  <c r="G51" i="5"/>
  <c r="G55" i="5"/>
  <c r="G59" i="5"/>
  <c r="H39" i="5"/>
  <c r="H43" i="5"/>
  <c r="H47" i="5"/>
  <c r="H51" i="5"/>
  <c r="H55" i="5"/>
  <c r="H59" i="5"/>
  <c r="E40" i="4"/>
  <c r="F40" i="4"/>
  <c r="E41" i="4"/>
  <c r="F41" i="4"/>
  <c r="E42" i="4"/>
  <c r="F42" i="4"/>
  <c r="E43" i="4"/>
  <c r="F43" i="4"/>
  <c r="E44" i="4"/>
  <c r="F44" i="4"/>
  <c r="E45" i="4"/>
  <c r="F45" i="4"/>
  <c r="E46" i="4"/>
  <c r="F46" i="4"/>
  <c r="E47" i="4"/>
  <c r="F47" i="4"/>
  <c r="E48" i="4"/>
  <c r="F48" i="4"/>
  <c r="E49" i="4"/>
  <c r="F49" i="4"/>
  <c r="E50" i="4"/>
  <c r="F50" i="4"/>
  <c r="E51" i="4"/>
  <c r="F51" i="4"/>
  <c r="E52" i="4"/>
  <c r="F52" i="4"/>
  <c r="E53" i="4"/>
  <c r="F53" i="4"/>
  <c r="E54" i="4"/>
  <c r="F54" i="4"/>
  <c r="E55" i="4"/>
  <c r="F55" i="4"/>
  <c r="E56" i="4"/>
  <c r="F56" i="4"/>
  <c r="E57" i="4"/>
  <c r="F57" i="4"/>
  <c r="E58" i="4"/>
  <c r="F58" i="4"/>
  <c r="E59" i="4"/>
  <c r="F59" i="4"/>
  <c r="E60" i="4"/>
  <c r="F60" i="4"/>
  <c r="E61" i="4"/>
  <c r="F61" i="4"/>
  <c r="E62" i="4"/>
  <c r="F62" i="4"/>
  <c r="F39" i="4"/>
  <c r="E39" i="4"/>
  <c r="F35" i="3"/>
  <c r="G35" i="3"/>
  <c r="F36" i="3"/>
  <c r="G36" i="3"/>
  <c r="F37" i="3"/>
  <c r="G37" i="3"/>
  <c r="F38" i="3"/>
  <c r="G38" i="3"/>
  <c r="F39" i="3"/>
  <c r="G39" i="3"/>
  <c r="F40" i="3"/>
  <c r="G40" i="3"/>
  <c r="F41" i="3"/>
  <c r="G41" i="3"/>
  <c r="F42" i="3"/>
  <c r="G42" i="3"/>
  <c r="F43" i="3"/>
  <c r="G43" i="3"/>
  <c r="F44" i="3"/>
  <c r="G44" i="3"/>
  <c r="F45" i="3"/>
  <c r="G45" i="3"/>
  <c r="F46" i="3"/>
  <c r="G46" i="3"/>
  <c r="F47" i="3"/>
  <c r="G47" i="3"/>
  <c r="F48" i="3"/>
  <c r="G48" i="3"/>
  <c r="F49" i="3"/>
  <c r="G49" i="3"/>
  <c r="F50" i="3"/>
  <c r="G50" i="3"/>
  <c r="F51" i="3"/>
  <c r="G51" i="3"/>
  <c r="F52" i="3"/>
  <c r="G52" i="3"/>
  <c r="F53" i="3"/>
  <c r="G53" i="3"/>
  <c r="F54" i="3"/>
  <c r="G54" i="3"/>
  <c r="F55" i="3"/>
  <c r="G55" i="3"/>
  <c r="F56" i="3"/>
  <c r="G56" i="3"/>
  <c r="F57" i="3"/>
  <c r="G57" i="3"/>
  <c r="G34" i="3"/>
  <c r="F34" i="3"/>
  <c r="H7" i="3"/>
  <c r="V96" i="5" l="1"/>
  <c r="V95" i="5"/>
  <c r="V37" i="5"/>
  <c r="V36" i="5"/>
  <c r="P99" i="5"/>
  <c r="P115" i="5"/>
  <c r="P108" i="5"/>
  <c r="P105" i="5"/>
  <c r="P98" i="5"/>
  <c r="P101" i="5"/>
  <c r="P94" i="5"/>
  <c r="P103" i="5"/>
  <c r="P96" i="5"/>
  <c r="P112" i="5"/>
  <c r="P113" i="5"/>
  <c r="P106" i="5"/>
  <c r="P109" i="5"/>
  <c r="P95" i="5"/>
  <c r="P104" i="5"/>
  <c r="P102" i="5"/>
  <c r="P107" i="5"/>
  <c r="P100" i="5"/>
  <c r="P116" i="5"/>
  <c r="P110" i="5"/>
  <c r="P114" i="5"/>
  <c r="P117" i="5"/>
  <c r="P111" i="5"/>
  <c r="P97" i="5"/>
  <c r="W7" i="5"/>
  <c r="W6" i="5"/>
  <c r="H66" i="5"/>
  <c r="H82" i="5"/>
  <c r="G80" i="5"/>
  <c r="G72" i="5"/>
  <c r="G88" i="5"/>
  <c r="H73" i="5"/>
  <c r="H65" i="5"/>
  <c r="G71" i="5"/>
  <c r="G87" i="5"/>
  <c r="H74" i="5"/>
  <c r="H81" i="5"/>
  <c r="G79" i="5"/>
  <c r="H75" i="5"/>
  <c r="G69" i="5"/>
  <c r="G85" i="5"/>
  <c r="H76" i="5"/>
  <c r="AC73" i="5"/>
  <c r="G78" i="5"/>
  <c r="G76" i="5"/>
  <c r="H77" i="5"/>
  <c r="G73" i="5"/>
  <c r="H80" i="5"/>
  <c r="G66" i="5"/>
  <c r="G68" i="5"/>
  <c r="H86" i="5"/>
  <c r="G83" i="5"/>
  <c r="H79" i="5"/>
  <c r="G65" i="5"/>
  <c r="G82" i="5"/>
  <c r="H69" i="5"/>
  <c r="H67" i="5"/>
  <c r="H83" i="5"/>
  <c r="G77" i="5"/>
  <c r="H68" i="5"/>
  <c r="H84" i="5"/>
  <c r="G70" i="5"/>
  <c r="G86" i="5"/>
  <c r="H78" i="5"/>
  <c r="G75" i="5"/>
  <c r="H71" i="5"/>
  <c r="H87" i="5"/>
  <c r="G81" i="5"/>
  <c r="H72" i="5"/>
  <c r="H88" i="5"/>
  <c r="G74" i="5"/>
  <c r="G84" i="5"/>
  <c r="H70" i="5"/>
  <c r="G67" i="5"/>
  <c r="H85" i="5"/>
  <c r="Q8" i="5"/>
  <c r="Q12" i="5"/>
  <c r="Q16" i="5"/>
  <c r="Q20" i="5"/>
  <c r="Q24" i="5"/>
  <c r="Q28" i="5"/>
  <c r="S8" i="5"/>
  <c r="S10" i="5"/>
  <c r="S12" i="5"/>
  <c r="S14" i="5"/>
  <c r="S16" i="5"/>
  <c r="S18" i="5"/>
  <c r="S20" i="5"/>
  <c r="S22" i="5"/>
  <c r="S24" i="5"/>
  <c r="S26" i="5"/>
  <c r="S28" i="5"/>
  <c r="S30" i="5"/>
  <c r="P10" i="5"/>
  <c r="P14" i="5"/>
  <c r="P18" i="5"/>
  <c r="P22" i="5"/>
  <c r="P26" i="5"/>
  <c r="P30" i="5"/>
  <c r="Q14" i="5"/>
  <c r="Q18" i="5"/>
  <c r="Q30" i="5"/>
  <c r="Q9" i="5"/>
  <c r="Q13" i="5"/>
  <c r="Q17" i="5"/>
  <c r="Q21" i="5"/>
  <c r="Q25" i="5"/>
  <c r="Q29" i="5"/>
  <c r="R9" i="5"/>
  <c r="R11" i="5"/>
  <c r="R13" i="5"/>
  <c r="R15" i="5"/>
  <c r="R17" i="5"/>
  <c r="R19" i="5"/>
  <c r="R21" i="5"/>
  <c r="R23" i="5"/>
  <c r="R25" i="5"/>
  <c r="R27" i="5"/>
  <c r="R29" i="5"/>
  <c r="S7" i="5"/>
  <c r="P11" i="5"/>
  <c r="P15" i="5"/>
  <c r="P19" i="5"/>
  <c r="P23" i="5"/>
  <c r="P27" i="5"/>
  <c r="R7" i="5"/>
  <c r="Q10" i="5"/>
  <c r="Q22" i="5"/>
  <c r="Q26" i="5"/>
  <c r="Q11" i="5"/>
  <c r="Q27" i="5"/>
  <c r="R10" i="5"/>
  <c r="R14" i="5"/>
  <c r="R18" i="5"/>
  <c r="R22" i="5"/>
  <c r="R26" i="5"/>
  <c r="R30" i="5"/>
  <c r="P13" i="5"/>
  <c r="P21" i="5"/>
  <c r="P29" i="5"/>
  <c r="R8" i="5"/>
  <c r="R20" i="5"/>
  <c r="R28" i="5"/>
  <c r="P25" i="5"/>
  <c r="S13" i="5"/>
  <c r="S21" i="5"/>
  <c r="P20" i="5"/>
  <c r="Q15" i="5"/>
  <c r="Q7" i="5"/>
  <c r="S11" i="5"/>
  <c r="S15" i="5"/>
  <c r="S19" i="5"/>
  <c r="S23" i="5"/>
  <c r="S27" i="5"/>
  <c r="P8" i="5"/>
  <c r="P16" i="5"/>
  <c r="P24" i="5"/>
  <c r="P7" i="5"/>
  <c r="R12" i="5"/>
  <c r="R16" i="5"/>
  <c r="R24" i="5"/>
  <c r="P9" i="5"/>
  <c r="P17" i="5"/>
  <c r="Q23" i="5"/>
  <c r="S9" i="5"/>
  <c r="S25" i="5"/>
  <c r="P12" i="5"/>
  <c r="P28" i="5"/>
  <c r="Q19" i="5"/>
  <c r="S17" i="5"/>
  <c r="S29" i="5"/>
  <c r="P37" i="5"/>
  <c r="P39" i="5"/>
  <c r="P41" i="5"/>
  <c r="P43" i="5"/>
  <c r="P45" i="5"/>
  <c r="P47" i="5"/>
  <c r="P49" i="5"/>
  <c r="P51" i="5"/>
  <c r="P53" i="5"/>
  <c r="P55" i="5"/>
  <c r="P57" i="5"/>
  <c r="P59" i="5"/>
  <c r="Q37" i="5"/>
  <c r="Q39" i="5"/>
  <c r="Q41" i="5"/>
  <c r="Q43" i="5"/>
  <c r="Q45" i="5"/>
  <c r="Q47" i="5"/>
  <c r="Q49" i="5"/>
  <c r="Q51" i="5"/>
  <c r="Q53" i="5"/>
  <c r="Q55" i="5"/>
  <c r="Q57" i="5"/>
  <c r="Q59" i="5"/>
  <c r="Q38" i="5"/>
  <c r="Q42" i="5"/>
  <c r="Q46" i="5"/>
  <c r="Q50" i="5"/>
  <c r="Q54" i="5"/>
  <c r="Q58" i="5"/>
  <c r="Q40" i="5"/>
  <c r="Q52" i="5"/>
  <c r="P42" i="5"/>
  <c r="P54" i="5"/>
  <c r="P40" i="5"/>
  <c r="P44" i="5"/>
  <c r="P48" i="5"/>
  <c r="P52" i="5"/>
  <c r="P56" i="5"/>
  <c r="Q36" i="5"/>
  <c r="Q44" i="5"/>
  <c r="Q48" i="5"/>
  <c r="Q56" i="5"/>
  <c r="P38" i="5"/>
  <c r="P50" i="5"/>
  <c r="P58" i="5"/>
  <c r="P46" i="5"/>
  <c r="P36" i="5"/>
  <c r="V101" i="5" l="1"/>
  <c r="V100" i="5"/>
  <c r="V42" i="5"/>
  <c r="V41" i="5"/>
  <c r="X12" i="5"/>
  <c r="X13" i="5"/>
  <c r="Y13" i="5"/>
  <c r="Y12" i="5"/>
  <c r="W13" i="5"/>
  <c r="W12" i="5"/>
  <c r="W65" i="5"/>
  <c r="W66" i="5"/>
  <c r="V66" i="5"/>
  <c r="V65" i="5"/>
  <c r="V13" i="5"/>
  <c r="V12" i="5"/>
  <c r="P68" i="5"/>
  <c r="P76" i="5"/>
  <c r="P84" i="5"/>
  <c r="Q68" i="5"/>
  <c r="Q76" i="5"/>
  <c r="Q84" i="5"/>
  <c r="P71" i="5"/>
  <c r="P87" i="5"/>
  <c r="Q71" i="5"/>
  <c r="Q87" i="5"/>
  <c r="Q77" i="5"/>
  <c r="P77" i="5"/>
  <c r="P70" i="5"/>
  <c r="P78" i="5"/>
  <c r="P86" i="5"/>
  <c r="Q70" i="5"/>
  <c r="Q78" i="5"/>
  <c r="Q86" i="5"/>
  <c r="P75" i="5"/>
  <c r="P81" i="5"/>
  <c r="Q75" i="5"/>
  <c r="P73" i="5"/>
  <c r="Q85" i="5"/>
  <c r="Q65" i="5"/>
  <c r="P66" i="5"/>
  <c r="P82" i="5"/>
  <c r="Q74" i="5"/>
  <c r="Q82" i="5"/>
  <c r="P83" i="5"/>
  <c r="Q83" i="5"/>
  <c r="Q69" i="5"/>
  <c r="P72" i="5"/>
  <c r="P80" i="5"/>
  <c r="P88" i="5"/>
  <c r="Q72" i="5"/>
  <c r="Q80" i="5"/>
  <c r="Q88" i="5"/>
  <c r="P79" i="5"/>
  <c r="Q81" i="5"/>
  <c r="Q79" i="5"/>
  <c r="P85" i="5"/>
  <c r="P65" i="5"/>
  <c r="Q73" i="5"/>
  <c r="P74" i="5"/>
  <c r="Q66" i="5"/>
  <c r="P67" i="5"/>
  <c r="Q67" i="5"/>
  <c r="P69" i="5"/>
  <c r="C6" i="2"/>
  <c r="W72" i="5" l="1"/>
  <c r="W71" i="5"/>
  <c r="V72" i="5"/>
  <c r="V71" i="5"/>
  <c r="I20" i="2"/>
  <c r="I21" i="4" s="1"/>
  <c r="I8" i="2"/>
  <c r="I9" i="4" s="1"/>
  <c r="I10" i="2"/>
  <c r="I11" i="4" s="1"/>
  <c r="I12" i="2"/>
  <c r="I13" i="4" s="1"/>
  <c r="I14" i="2"/>
  <c r="I15" i="4" s="1"/>
  <c r="I16" i="2"/>
  <c r="I17" i="4" s="1"/>
  <c r="I18" i="2"/>
  <c r="I19" i="4" s="1"/>
  <c r="H21" i="2"/>
  <c r="H22" i="4" s="1"/>
  <c r="H23" i="2"/>
  <c r="H24" i="4" s="1"/>
  <c r="H25" i="2"/>
  <c r="H26" i="4" s="1"/>
  <c r="H27" i="2"/>
  <c r="H28" i="4" s="1"/>
  <c r="H29" i="2"/>
  <c r="H30" i="4" s="1"/>
  <c r="G8" i="2"/>
  <c r="G9" i="4" s="1"/>
  <c r="G12" i="2"/>
  <c r="G13" i="4" s="1"/>
  <c r="G16" i="2"/>
  <c r="G17" i="4" s="1"/>
  <c r="G20" i="2"/>
  <c r="G21" i="4" s="1"/>
  <c r="G24" i="2"/>
  <c r="G25" i="4" s="1"/>
  <c r="G28" i="2"/>
  <c r="G29" i="4" s="1"/>
  <c r="H24" i="2"/>
  <c r="H25" i="4" s="1"/>
  <c r="H30" i="2"/>
  <c r="H31" i="4" s="1"/>
  <c r="G14" i="2"/>
  <c r="G15" i="4" s="1"/>
  <c r="G22" i="2"/>
  <c r="G23" i="4" s="1"/>
  <c r="H12" i="2"/>
  <c r="H13" i="4" s="1"/>
  <c r="H18" i="2"/>
  <c r="H19" i="4" s="1"/>
  <c r="H20" i="2"/>
  <c r="H21" i="4" s="1"/>
  <c r="I28" i="2"/>
  <c r="I29" i="4" s="1"/>
  <c r="G11" i="2"/>
  <c r="G12" i="4" s="1"/>
  <c r="G23" i="2"/>
  <c r="G24" i="4" s="1"/>
  <c r="H7" i="2"/>
  <c r="H9" i="2"/>
  <c r="H10" i="4" s="1"/>
  <c r="H11" i="2"/>
  <c r="H12" i="4" s="1"/>
  <c r="H13" i="2"/>
  <c r="H14" i="4" s="1"/>
  <c r="H15" i="2"/>
  <c r="H16" i="4" s="1"/>
  <c r="H17" i="2"/>
  <c r="H18" i="4" s="1"/>
  <c r="H19" i="2"/>
  <c r="H20" i="4" s="1"/>
  <c r="I21" i="2"/>
  <c r="I22" i="4" s="1"/>
  <c r="I23" i="2"/>
  <c r="I24" i="4" s="1"/>
  <c r="I25" i="2"/>
  <c r="I26" i="4" s="1"/>
  <c r="I27" i="2"/>
  <c r="I28" i="4" s="1"/>
  <c r="I29" i="2"/>
  <c r="I30" i="4" s="1"/>
  <c r="G9" i="2"/>
  <c r="G10" i="4" s="1"/>
  <c r="G13" i="2"/>
  <c r="G14" i="4" s="1"/>
  <c r="G17" i="2"/>
  <c r="G18" i="4" s="1"/>
  <c r="G21" i="2"/>
  <c r="G22" i="4" s="1"/>
  <c r="G25" i="2"/>
  <c r="G26" i="4" s="1"/>
  <c r="G29" i="2"/>
  <c r="G30" i="4" s="1"/>
  <c r="H22" i="2"/>
  <c r="H23" i="4" s="1"/>
  <c r="H28" i="2"/>
  <c r="H29" i="4" s="1"/>
  <c r="G10" i="2"/>
  <c r="G11" i="4" s="1"/>
  <c r="G18" i="2"/>
  <c r="G19" i="4" s="1"/>
  <c r="G30" i="2"/>
  <c r="G31" i="4" s="1"/>
  <c r="H10" i="2"/>
  <c r="H11" i="4" s="1"/>
  <c r="H16" i="2"/>
  <c r="H17" i="4" s="1"/>
  <c r="I22" i="2"/>
  <c r="I23" i="4" s="1"/>
  <c r="I26" i="2"/>
  <c r="I27" i="4" s="1"/>
  <c r="G15" i="2"/>
  <c r="G16" i="4" s="1"/>
  <c r="G27" i="2"/>
  <c r="G28" i="4" s="1"/>
  <c r="I7" i="2"/>
  <c r="I9" i="2"/>
  <c r="I10" i="4" s="1"/>
  <c r="I11" i="2"/>
  <c r="I12" i="4" s="1"/>
  <c r="I13" i="2"/>
  <c r="I14" i="4" s="1"/>
  <c r="I15" i="2"/>
  <c r="I16" i="4" s="1"/>
  <c r="I17" i="2"/>
  <c r="I18" i="4" s="1"/>
  <c r="I19" i="2"/>
  <c r="I20" i="4" s="1"/>
  <c r="H26" i="2"/>
  <c r="H27" i="4" s="1"/>
  <c r="G26" i="2"/>
  <c r="G27" i="4" s="1"/>
  <c r="H8" i="2"/>
  <c r="H9" i="4" s="1"/>
  <c r="H14" i="2"/>
  <c r="H15" i="4" s="1"/>
  <c r="I24" i="2"/>
  <c r="I25" i="4" s="1"/>
  <c r="I30" i="2"/>
  <c r="I31" i="4" s="1"/>
  <c r="G19" i="2"/>
  <c r="G20" i="4" s="1"/>
  <c r="G7"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F36" i="2"/>
  <c r="E36" i="2"/>
  <c r="O14" i="2" l="1"/>
  <c r="O15" i="2"/>
  <c r="I8" i="4"/>
  <c r="N15" i="2"/>
  <c r="N14" i="2"/>
  <c r="H8" i="4"/>
  <c r="M14" i="2"/>
  <c r="M15" i="2"/>
  <c r="G8" i="4"/>
  <c r="H52" i="2"/>
  <c r="H55" i="4" s="1"/>
  <c r="G52" i="2"/>
  <c r="G55" i="4" s="1"/>
  <c r="H42" i="2"/>
  <c r="H45" i="4" s="1"/>
  <c r="G42" i="2"/>
  <c r="G45" i="4" s="1"/>
  <c r="G36" i="2"/>
  <c r="H36" i="2"/>
  <c r="H54" i="2"/>
  <c r="H57" i="4" s="1"/>
  <c r="G54" i="2"/>
  <c r="G57" i="4" s="1"/>
  <c r="H46" i="2"/>
  <c r="H49" i="4" s="1"/>
  <c r="G46" i="2"/>
  <c r="G49" i="4" s="1"/>
  <c r="H40" i="2"/>
  <c r="H43" i="4" s="1"/>
  <c r="G40" i="2"/>
  <c r="G43" i="4" s="1"/>
  <c r="H58" i="2"/>
  <c r="H61" i="4" s="1"/>
  <c r="G58" i="2"/>
  <c r="G61" i="4" s="1"/>
  <c r="G56" i="2"/>
  <c r="G59" i="4" s="1"/>
  <c r="H56" i="2"/>
  <c r="H59" i="4" s="1"/>
  <c r="G50" i="2"/>
  <c r="G53" i="4" s="1"/>
  <c r="H50" i="2"/>
  <c r="H53" i="4" s="1"/>
  <c r="H48" i="2"/>
  <c r="H51" i="4" s="1"/>
  <c r="G48" i="2"/>
  <c r="G51" i="4" s="1"/>
  <c r="G44" i="2"/>
  <c r="G47" i="4" s="1"/>
  <c r="H44" i="2"/>
  <c r="H47" i="4" s="1"/>
  <c r="G59" i="2"/>
  <c r="G62" i="4" s="1"/>
  <c r="H59" i="2"/>
  <c r="H62" i="4" s="1"/>
  <c r="G57" i="2"/>
  <c r="G60" i="4" s="1"/>
  <c r="H57" i="2"/>
  <c r="H60" i="4" s="1"/>
  <c r="G55" i="2"/>
  <c r="G58" i="4" s="1"/>
  <c r="H55" i="2"/>
  <c r="H58" i="4" s="1"/>
  <c r="G53" i="2"/>
  <c r="G56" i="4" s="1"/>
  <c r="H53" i="2"/>
  <c r="H56" i="4" s="1"/>
  <c r="G51" i="2"/>
  <c r="G54" i="4" s="1"/>
  <c r="H51" i="2"/>
  <c r="H54" i="4" s="1"/>
  <c r="G49" i="2"/>
  <c r="G52" i="4" s="1"/>
  <c r="H49" i="2"/>
  <c r="H52" i="4" s="1"/>
  <c r="G47" i="2"/>
  <c r="G50" i="4" s="1"/>
  <c r="H47" i="2"/>
  <c r="H50" i="4" s="1"/>
  <c r="G45" i="2"/>
  <c r="G48" i="4" s="1"/>
  <c r="H45" i="2"/>
  <c r="H48" i="4" s="1"/>
  <c r="G43" i="2"/>
  <c r="G46" i="4" s="1"/>
  <c r="H43" i="2"/>
  <c r="H46" i="4" s="1"/>
  <c r="G41" i="2"/>
  <c r="G44" i="4" s="1"/>
  <c r="H41" i="2"/>
  <c r="H44" i="4" s="1"/>
  <c r="G39" i="2"/>
  <c r="G42" i="4" s="1"/>
  <c r="H39" i="2"/>
  <c r="H42" i="4" s="1"/>
  <c r="G38" i="2"/>
  <c r="G41" i="4" s="1"/>
  <c r="H38" i="2"/>
  <c r="H41" i="4" s="1"/>
  <c r="G37" i="2"/>
  <c r="G40" i="4" s="1"/>
  <c r="H37" i="2"/>
  <c r="H40" i="4" s="1"/>
  <c r="N39" i="2" l="1"/>
  <c r="N40" i="2"/>
  <c r="H39" i="4"/>
  <c r="M39" i="2"/>
  <c r="M40" i="2"/>
  <c r="G39" i="4"/>
  <c r="P14" i="4"/>
  <c r="P13" i="4"/>
  <c r="O14" i="4"/>
  <c r="O13" i="4"/>
  <c r="N13" i="4"/>
  <c r="N14" i="4"/>
  <c r="O40" i="4" l="1"/>
  <c r="O39" i="4"/>
  <c r="N39" i="4"/>
  <c r="N40" i="4"/>
  <c r="J7" i="5"/>
  <c r="J7" i="3"/>
  <c r="I7" i="5"/>
  <c r="I7" i="3"/>
  <c r="G27" i="5"/>
  <c r="H27" i="3"/>
  <c r="G23" i="5"/>
  <c r="H23" i="3"/>
  <c r="G19" i="5"/>
  <c r="H19" i="3"/>
  <c r="G15" i="5"/>
  <c r="H15" i="3"/>
  <c r="G11" i="5"/>
  <c r="H11" i="3"/>
  <c r="I29" i="5"/>
  <c r="I29" i="3"/>
  <c r="I28" i="5"/>
  <c r="I28" i="3"/>
  <c r="J26" i="5"/>
  <c r="J26" i="3"/>
  <c r="I24" i="5"/>
  <c r="I24" i="3"/>
  <c r="J22" i="5"/>
  <c r="J22" i="3"/>
  <c r="I20" i="5"/>
  <c r="I20" i="3"/>
  <c r="J18" i="5"/>
  <c r="J18" i="3"/>
  <c r="I16" i="5"/>
  <c r="I16" i="3"/>
  <c r="J14" i="5"/>
  <c r="J14" i="3"/>
  <c r="I12" i="5"/>
  <c r="I12" i="3"/>
  <c r="J10" i="5"/>
  <c r="J10" i="3"/>
  <c r="I8" i="5"/>
  <c r="I8" i="3"/>
  <c r="G22" i="5"/>
  <c r="H22" i="3"/>
  <c r="G18" i="5"/>
  <c r="H18" i="3"/>
  <c r="G14" i="5"/>
  <c r="H14" i="3"/>
  <c r="G10" i="5"/>
  <c r="H10" i="3"/>
  <c r="J30" i="5"/>
  <c r="J30" i="3"/>
  <c r="I27" i="5"/>
  <c r="I27" i="3"/>
  <c r="J25" i="5"/>
  <c r="J25" i="3"/>
  <c r="I23" i="5"/>
  <c r="I23" i="3"/>
  <c r="J21" i="5"/>
  <c r="J21" i="3"/>
  <c r="I19" i="5"/>
  <c r="I19" i="3"/>
  <c r="J17" i="5"/>
  <c r="J17" i="3"/>
  <c r="I15" i="5"/>
  <c r="I15" i="3"/>
  <c r="J13" i="5"/>
  <c r="J13" i="3"/>
  <c r="I11" i="5"/>
  <c r="I11" i="3"/>
  <c r="J9" i="5"/>
  <c r="J9" i="3"/>
  <c r="G26" i="5"/>
  <c r="H26" i="3"/>
  <c r="G29" i="5"/>
  <c r="H29" i="3"/>
  <c r="G25" i="5"/>
  <c r="H25" i="3"/>
  <c r="G21" i="5"/>
  <c r="H21" i="3"/>
  <c r="G17" i="5"/>
  <c r="H17" i="3"/>
  <c r="G13" i="5"/>
  <c r="H13" i="3"/>
  <c r="G9" i="5"/>
  <c r="H9" i="3"/>
  <c r="J29" i="5"/>
  <c r="J29" i="3"/>
  <c r="I26" i="5"/>
  <c r="I26" i="3"/>
  <c r="J24" i="5"/>
  <c r="J24" i="3"/>
  <c r="I22" i="5"/>
  <c r="I22" i="3"/>
  <c r="J20" i="5"/>
  <c r="J20" i="3"/>
  <c r="I18" i="5"/>
  <c r="I18" i="3"/>
  <c r="J16" i="5"/>
  <c r="J16" i="3"/>
  <c r="I14" i="5"/>
  <c r="I14" i="3"/>
  <c r="J12" i="5"/>
  <c r="J12" i="3"/>
  <c r="I10" i="5"/>
  <c r="I10" i="3"/>
  <c r="J8" i="5"/>
  <c r="J8" i="3"/>
  <c r="G30" i="5"/>
  <c r="H30" i="3"/>
  <c r="G28" i="5"/>
  <c r="H28" i="3"/>
  <c r="G24" i="5"/>
  <c r="H24" i="3"/>
  <c r="G20" i="5"/>
  <c r="H20" i="3"/>
  <c r="G16" i="5"/>
  <c r="H16" i="3"/>
  <c r="G12" i="5"/>
  <c r="H12" i="3"/>
  <c r="G8" i="5"/>
  <c r="H8" i="3"/>
  <c r="I30" i="5"/>
  <c r="I30" i="3"/>
  <c r="J28" i="5"/>
  <c r="J28" i="3"/>
  <c r="J27" i="5"/>
  <c r="J27" i="3"/>
  <c r="I25" i="5"/>
  <c r="I25" i="3"/>
  <c r="J23" i="5"/>
  <c r="J23" i="3"/>
  <c r="I21" i="5"/>
  <c r="I21" i="3"/>
  <c r="J19" i="5"/>
  <c r="J19" i="3"/>
  <c r="I17" i="5"/>
  <c r="I17" i="3"/>
  <c r="J15" i="5"/>
  <c r="J15" i="3"/>
  <c r="I13" i="5"/>
  <c r="I13" i="3"/>
  <c r="J11" i="5"/>
  <c r="J11" i="3"/>
  <c r="I9" i="5"/>
  <c r="I9" i="3"/>
  <c r="X7" i="5" l="1"/>
  <c r="X6" i="5"/>
  <c r="V6" i="5"/>
  <c r="V7" i="5"/>
  <c r="Y6" i="5"/>
  <c r="Y7" i="5"/>
</calcChain>
</file>

<file path=xl/sharedStrings.xml><?xml version="1.0" encoding="utf-8"?>
<sst xmlns="http://schemas.openxmlformats.org/spreadsheetml/2006/main" count="168" uniqueCount="46">
  <si>
    <t>W</t>
  </si>
  <si>
    <t>H</t>
  </si>
  <si>
    <r>
      <t>N</t>
    </r>
    <r>
      <rPr>
        <b/>
        <i/>
        <vertAlign val="subscript"/>
        <sz val="12"/>
        <color theme="1"/>
        <rFont val="Times New Roman"/>
        <family val="1"/>
      </rPr>
      <t>tap</t>
    </r>
  </si>
  <si>
    <t>power legacy</t>
  </si>
  <si>
    <t>power 5tap</t>
  </si>
  <si>
    <t>power 3tap</t>
  </si>
  <si>
    <t>frequency</t>
  </si>
  <si>
    <t>power 2tap</t>
  </si>
  <si>
    <t>Luma approximate</t>
  </si>
  <si>
    <t>Chroma approximate</t>
  </si>
  <si>
    <t>pJ</t>
  </si>
  <si>
    <t>nJ</t>
  </si>
  <si>
    <t>power 8tap</t>
  </si>
  <si>
    <t>power 4tap</t>
  </si>
  <si>
    <t>pJ/op</t>
  </si>
  <si>
    <t>GT cnt</t>
  </si>
  <si>
    <t>luma approximate</t>
  </si>
  <si>
    <t>chroma approximate</t>
  </si>
  <si>
    <t>Area</t>
  </si>
  <si>
    <t>w/o SRB</t>
  </si>
  <si>
    <t>SRB luma approx</t>
  </si>
  <si>
    <t>SRB chroma approx</t>
  </si>
  <si>
    <t>Luma legacy</t>
  </si>
  <si>
    <t>Chroma legacy</t>
  </si>
  <si>
    <t>luma legacy</t>
  </si>
  <si>
    <t>chroma legacy</t>
  </si>
  <si>
    <t>SRB luma legacy</t>
  </si>
  <si>
    <t>SRB chroma legacy</t>
  </si>
  <si>
    <t>th max</t>
  </si>
  <si>
    <t>th min</t>
  </si>
  <si>
    <t>energy max</t>
  </si>
  <si>
    <t>energy min</t>
  </si>
  <si>
    <t>e/op max</t>
  </si>
  <si>
    <t>e/op min</t>
  </si>
  <si>
    <t>area_eff max</t>
  </si>
  <si>
    <t>area_eff min</t>
  </si>
  <si>
    <t>Copyright 2017 Andrea Giannini. Copyright and related rights are licensed under the Solderpad Hardware License, Version 0.51 (the “License”); you may not use this file except in compliance with the License.  You may obtain a copy of the License at http://solderpad.org/licenses/SHL-0.51. Unless required by applicable law or agreed to in writing, software, hardware and materials distributed under this License is distributed on an “AS IS” BASIS, WITHOUT WARRANTIES OR CONDITIONS OF ANY KIND, either express or implied. See the License for the specific language governing permissions and limitations under the License.</t>
  </si>
  <si>
    <t>(pixel/cycle)/W</t>
  </si>
  <si>
    <t>(pixel/cycle)/k gate</t>
  </si>
  <si>
    <t>pixel/cycle</t>
  </si>
  <si>
    <t>ND2 area (umc65)</t>
  </si>
  <si>
    <t>Luma</t>
  </si>
  <si>
    <t>Chroma</t>
  </si>
  <si>
    <t>power approximate</t>
  </si>
  <si>
    <r>
      <rPr>
        <b/>
        <sz val="12"/>
        <color theme="1"/>
        <rFont val="Calibri"/>
        <family val="2"/>
      </rPr>
      <t>µ</t>
    </r>
    <r>
      <rPr>
        <b/>
        <sz val="10.199999999999999"/>
        <color theme="1"/>
        <rFont val="Times New Roman"/>
        <family val="1"/>
      </rPr>
      <t>m</t>
    </r>
    <r>
      <rPr>
        <b/>
        <vertAlign val="superscript"/>
        <sz val="10.199999999999999"/>
        <color theme="1"/>
        <rFont val="Times New Roman"/>
        <family val="1"/>
      </rPr>
      <t>2</t>
    </r>
  </si>
  <si>
    <t>Note: the power consumption here reported have been ontained interpolating a 64x64 block with the legacy and the approximate filters respectively, averaging among the possible 2D configurations. However, when smaller blocks are interpolated a further reduction in the power consumption is expected. To lessen the simulation time, only the 64x64 power has been considered, as a worst case power consumption estimation.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</si>
</sst>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E+00"/>
  </numFmts>
  <fonts count="15" x14ac:knownFonts="1">
    <font>
      <sz val="11"/>
      <color theme="1"/>
      <name val="Calibri"/>
      <family val="2"/>
      <scheme val="minor"/>
    </font>
    <font>
      <sz val="12"/>
      <color theme="1"/>
      <name val="Times New Roman"/>
      <family val="1"/>
    </font>
    <font>
      <b/>
      <i/>
      <sz val="12"/>
      <color theme="1"/>
      <name val="Times New Roman"/>
      <family val="1"/>
    </font>
    <font>
      <b/>
      <i/>
      <vertAlign val="subscript"/>
      <sz val="12"/>
      <color theme="1"/>
      <name val="Times New Roman"/>
      <family val="1"/>
    </font>
    <font>
      <sz val="11"/>
      <color theme="1"/>
      <name val="Times New Roman"/>
      <family val="1"/>
    </font>
    <font>
      <b/>
      <sz val="11"/>
      <color theme="1"/>
      <name val="Times New Roman"/>
      <family val="1"/>
    </font>
    <font>
      <b/>
      <sz val="12"/>
      <color theme="1"/>
      <name val="Times New Roman"/>
      <family val="1"/>
    </font>
    <font>
      <i/>
      <sz val="11"/>
      <color rgb="FF0000FF"/>
      <name val="Calibri"/>
      <family val="2"/>
      <scheme val="minor"/>
    </font>
    <font>
      <i/>
      <sz val="12"/>
      <color rgb="FF0000FF"/>
      <name val="Times New Roman"/>
      <family val="1"/>
    </font>
    <font>
      <sz val="12"/>
      <color rgb="FF0000FF"/>
      <name val="Times New Roman"/>
      <family val="1"/>
    </font>
    <font>
      <b/>
      <sz val="12"/>
      <color theme="1"/>
      <name val="Times New Roman"/>
      <family val="2"/>
    </font>
    <font>
      <b/>
      <sz val="12"/>
      <color theme="1"/>
      <name val="Calibri"/>
      <family val="2"/>
    </font>
    <font>
      <b/>
      <sz val="10.199999999999999"/>
      <color theme="1"/>
      <name val="Times New Roman"/>
      <family val="1"/>
    </font>
    <font>
      <b/>
      <vertAlign val="superscript"/>
      <sz val="10.199999999999999"/>
      <color theme="1"/>
      <name val="Times New Roman"/>
      <family val="1"/>
    </font>
    <font>
      <i/>
      <sz val="12"/>
      <color theme="1"/>
      <name val="Times New Roman"/>
      <family val="1"/>
    </font>
  </fonts>
  <fills count="2">
    <fill>
      <patternFill patternType="none"/>
    </fill>
    <fill>
      <patternFill patternType="gray125"/>
    </fill>
  </fills>
  <borders count="53">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144">
    <xf numFmtId="0" fontId="0" fillId="0" borderId="0" xfId="0"/>
    <xf numFmtId="0" fontId="0" fillId="0" borderId="0" xfId="0" applyAlignment="1">
      <alignment horizontal="center" vertical="center"/>
    </xf>
    <xf numFmtId="0" fontId="1" fillId="0" borderId="5" xfId="0" applyFont="1" applyBorder="1" applyAlignment="1">
      <alignment horizontal="center" vertical="center"/>
    </xf>
    <xf numFmtId="0" fontId="1" fillId="0" borderId="1" xfId="0" applyFont="1" applyBorder="1" applyAlignment="1">
      <alignment horizontal="center" vertical="center"/>
    </xf>
    <xf numFmtId="0" fontId="1" fillId="0" borderId="15" xfId="0" applyFont="1" applyBorder="1" applyAlignment="1">
      <alignment horizontal="center" vertical="center"/>
    </xf>
    <xf numFmtId="164" fontId="1" fillId="0" borderId="13" xfId="0" applyNumberFormat="1" applyFont="1" applyBorder="1" applyAlignment="1">
      <alignment horizontal="center" vertical="center"/>
    </xf>
    <xf numFmtId="164" fontId="1" fillId="0" borderId="8" xfId="0" applyNumberFormat="1" applyFont="1" applyBorder="1" applyAlignment="1">
      <alignment horizontal="center" vertical="center"/>
    </xf>
    <xf numFmtId="164" fontId="1" fillId="0" borderId="9" xfId="0" applyNumberFormat="1" applyFont="1" applyBorder="1" applyAlignment="1">
      <alignment horizontal="center" vertical="center"/>
    </xf>
    <xf numFmtId="0" fontId="1" fillId="0" borderId="16" xfId="0" applyFont="1" applyBorder="1" applyAlignment="1">
      <alignment horizontal="center" vertical="center"/>
    </xf>
    <xf numFmtId="164" fontId="1" fillId="0" borderId="7" xfId="0" applyNumberFormat="1" applyFont="1" applyBorder="1" applyAlignment="1">
      <alignment horizontal="center" vertical="center"/>
    </xf>
    <xf numFmtId="164" fontId="1" fillId="0" borderId="6" xfId="0" applyNumberFormat="1" applyFont="1" applyBorder="1" applyAlignment="1">
      <alignment horizontal="center" vertical="center"/>
    </xf>
    <xf numFmtId="164" fontId="1" fillId="0" borderId="10" xfId="0" applyNumberFormat="1" applyFont="1" applyBorder="1" applyAlignment="1">
      <alignment horizontal="center" vertical="center"/>
    </xf>
    <xf numFmtId="0" fontId="1" fillId="0" borderId="17" xfId="0" applyFont="1" applyBorder="1" applyAlignment="1">
      <alignment horizontal="center" vertical="center"/>
    </xf>
    <xf numFmtId="164" fontId="1" fillId="0" borderId="14" xfId="0" applyNumberFormat="1" applyFont="1" applyBorder="1" applyAlignment="1">
      <alignment horizontal="center" vertical="center"/>
    </xf>
    <xf numFmtId="164" fontId="1" fillId="0" borderId="11" xfId="0" applyNumberFormat="1" applyFont="1" applyBorder="1" applyAlignment="1">
      <alignment horizontal="center" vertical="center"/>
    </xf>
    <xf numFmtId="164" fontId="1" fillId="0" borderId="12" xfId="0" applyNumberFormat="1" applyFont="1" applyBorder="1" applyAlignment="1">
      <alignment horizontal="center" vertical="center"/>
    </xf>
    <xf numFmtId="0" fontId="2" fillId="0" borderId="1" xfId="0" applyFont="1" applyBorder="1" applyAlignment="1">
      <alignment horizontal="center" vertical="center"/>
    </xf>
    <xf numFmtId="0" fontId="1" fillId="0" borderId="0" xfId="0" applyFont="1" applyBorder="1" applyAlignment="1">
      <alignment horizontal="center" vertical="center"/>
    </xf>
    <xf numFmtId="0" fontId="0" fillId="0" borderId="0" xfId="0" applyBorder="1"/>
    <xf numFmtId="0" fontId="2" fillId="0" borderId="0" xfId="0" applyFont="1" applyBorder="1" applyAlignment="1">
      <alignment vertical="center"/>
    </xf>
    <xf numFmtId="0" fontId="4" fillId="0" borderId="0" xfId="0" applyFont="1"/>
    <xf numFmtId="0" fontId="5" fillId="0" borderId="0" xfId="0" applyFont="1"/>
    <xf numFmtId="0" fontId="1" fillId="0" borderId="20"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2" fillId="0" borderId="0" xfId="0" applyFont="1" applyBorder="1" applyAlignment="1">
      <alignment horizontal="center" vertical="center"/>
    </xf>
    <xf numFmtId="0" fontId="1" fillId="0" borderId="0" xfId="0" applyFont="1" applyAlignment="1">
      <alignment horizontal="center" vertical="center"/>
    </xf>
    <xf numFmtId="2" fontId="1" fillId="0" borderId="13" xfId="0" applyNumberFormat="1" applyFont="1" applyBorder="1" applyAlignment="1">
      <alignment horizontal="center" vertical="center"/>
    </xf>
    <xf numFmtId="2" fontId="1" fillId="0" borderId="8" xfId="0" applyNumberFormat="1" applyFont="1" applyBorder="1" applyAlignment="1">
      <alignment horizontal="center" vertical="center"/>
    </xf>
    <xf numFmtId="2" fontId="1" fillId="0" borderId="9" xfId="0" applyNumberFormat="1" applyFont="1" applyBorder="1" applyAlignment="1">
      <alignment horizontal="center" vertical="center"/>
    </xf>
    <xf numFmtId="2" fontId="1" fillId="0" borderId="7" xfId="0" applyNumberFormat="1" applyFont="1" applyBorder="1" applyAlignment="1">
      <alignment horizontal="center" vertical="center"/>
    </xf>
    <xf numFmtId="2" fontId="1" fillId="0" borderId="6" xfId="0" applyNumberFormat="1" applyFont="1" applyBorder="1" applyAlignment="1">
      <alignment horizontal="center" vertical="center"/>
    </xf>
    <xf numFmtId="2" fontId="1" fillId="0" borderId="10" xfId="0" applyNumberFormat="1" applyFont="1" applyBorder="1" applyAlignment="1">
      <alignment horizontal="center" vertical="center"/>
    </xf>
    <xf numFmtId="2" fontId="1" fillId="0" borderId="14" xfId="0" applyNumberFormat="1" applyFont="1" applyBorder="1" applyAlignment="1">
      <alignment horizontal="center" vertical="center"/>
    </xf>
    <xf numFmtId="2" fontId="1" fillId="0" borderId="11" xfId="0" applyNumberFormat="1" applyFont="1" applyBorder="1" applyAlignment="1">
      <alignment horizontal="center" vertical="center"/>
    </xf>
    <xf numFmtId="2" fontId="1" fillId="0" borderId="12" xfId="0" applyNumberFormat="1" applyFont="1" applyBorder="1" applyAlignment="1">
      <alignment horizontal="center" vertical="center"/>
    </xf>
    <xf numFmtId="1" fontId="1" fillId="0" borderId="13" xfId="0" applyNumberFormat="1" applyFont="1" applyBorder="1" applyAlignment="1">
      <alignment horizontal="center" vertical="center"/>
    </xf>
    <xf numFmtId="1" fontId="1" fillId="0" borderId="9" xfId="0" applyNumberFormat="1" applyFont="1" applyBorder="1" applyAlignment="1">
      <alignment horizontal="center" vertical="center"/>
    </xf>
    <xf numFmtId="1" fontId="1" fillId="0" borderId="7" xfId="0" applyNumberFormat="1" applyFont="1" applyBorder="1" applyAlignment="1">
      <alignment horizontal="center" vertical="center"/>
    </xf>
    <xf numFmtId="1" fontId="1" fillId="0" borderId="10" xfId="0" applyNumberFormat="1" applyFont="1" applyBorder="1" applyAlignment="1">
      <alignment horizontal="center" vertical="center"/>
    </xf>
    <xf numFmtId="1" fontId="1" fillId="0" borderId="14" xfId="0" applyNumberFormat="1" applyFont="1" applyBorder="1" applyAlignment="1">
      <alignment horizontal="center" vertical="center"/>
    </xf>
    <xf numFmtId="1" fontId="1" fillId="0" borderId="12" xfId="0" applyNumberFormat="1"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1" fontId="1" fillId="0" borderId="26" xfId="0" applyNumberFormat="1" applyFont="1" applyBorder="1" applyAlignment="1">
      <alignment horizontal="center" vertical="center"/>
    </xf>
    <xf numFmtId="1" fontId="1" fillId="0" borderId="27" xfId="0" applyNumberFormat="1" applyFont="1" applyBorder="1" applyAlignment="1">
      <alignment horizontal="center" vertical="center"/>
    </xf>
    <xf numFmtId="1" fontId="1" fillId="0" borderId="28" xfId="0" applyNumberFormat="1" applyFont="1" applyBorder="1" applyAlignment="1">
      <alignment horizontal="center" vertical="center"/>
    </xf>
    <xf numFmtId="1" fontId="1" fillId="0" borderId="18" xfId="0" applyNumberFormat="1" applyFont="1" applyBorder="1" applyAlignment="1">
      <alignment horizontal="center" vertical="center"/>
    </xf>
    <xf numFmtId="1" fontId="1" fillId="0" borderId="6" xfId="0" applyNumberFormat="1" applyFont="1" applyBorder="1" applyAlignment="1">
      <alignment horizontal="center" vertical="center"/>
    </xf>
    <xf numFmtId="1" fontId="1" fillId="0" borderId="19" xfId="0" applyNumberFormat="1" applyFont="1" applyBorder="1" applyAlignment="1">
      <alignment horizontal="center" vertical="center"/>
    </xf>
    <xf numFmtId="1" fontId="1" fillId="0" borderId="11" xfId="0" applyNumberFormat="1" applyFont="1" applyBorder="1" applyAlignment="1">
      <alignment horizontal="center" vertical="center"/>
    </xf>
    <xf numFmtId="0" fontId="1" fillId="0" borderId="0" xfId="0" applyFont="1"/>
    <xf numFmtId="0" fontId="1" fillId="0" borderId="25" xfId="0" applyNumberFormat="1" applyFont="1" applyBorder="1" applyAlignment="1">
      <alignment horizontal="center" vertical="center"/>
    </xf>
    <xf numFmtId="2" fontId="1" fillId="0" borderId="26" xfId="0" applyNumberFormat="1" applyFont="1" applyBorder="1" applyAlignment="1">
      <alignment horizontal="center" vertical="center"/>
    </xf>
    <xf numFmtId="2" fontId="1" fillId="0" borderId="27" xfId="0" applyNumberFormat="1" applyFont="1" applyBorder="1" applyAlignment="1">
      <alignment horizontal="center" vertical="center"/>
    </xf>
    <xf numFmtId="2" fontId="1" fillId="0" borderId="28" xfId="0" applyNumberFormat="1" applyFont="1" applyBorder="1" applyAlignment="1">
      <alignment horizontal="center" vertical="center"/>
    </xf>
    <xf numFmtId="2" fontId="1" fillId="0" borderId="18" xfId="0" applyNumberFormat="1" applyFont="1" applyBorder="1" applyAlignment="1">
      <alignment horizontal="center" vertical="center"/>
    </xf>
    <xf numFmtId="2" fontId="1" fillId="0" borderId="19" xfId="0" applyNumberFormat="1" applyFont="1" applyBorder="1" applyAlignment="1">
      <alignment horizontal="center" vertical="center"/>
    </xf>
    <xf numFmtId="1" fontId="1" fillId="0" borderId="0" xfId="0" applyNumberFormat="1" applyFont="1" applyBorder="1" applyAlignment="1">
      <alignment horizontal="center" vertical="center"/>
    </xf>
    <xf numFmtId="0" fontId="2" fillId="0" borderId="25" xfId="0" applyFont="1" applyBorder="1" applyAlignment="1">
      <alignment horizontal="center" vertical="center"/>
    </xf>
    <xf numFmtId="0" fontId="6" fillId="0" borderId="0" xfId="0" applyFont="1"/>
    <xf numFmtId="0" fontId="1" fillId="0" borderId="26" xfId="0" applyFont="1" applyBorder="1" applyAlignment="1">
      <alignment horizontal="center" vertical="center"/>
    </xf>
    <xf numFmtId="0" fontId="1" fillId="0" borderId="29" xfId="0" applyFont="1" applyBorder="1" applyAlignment="1">
      <alignment horizontal="center" vertical="center"/>
    </xf>
    <xf numFmtId="0" fontId="6" fillId="0" borderId="0" xfId="0" applyFont="1" applyBorder="1" applyAlignment="1">
      <alignment horizontal="left" vertical="center"/>
    </xf>
    <xf numFmtId="0" fontId="1" fillId="0" borderId="0" xfId="0" applyFont="1" applyBorder="1"/>
    <xf numFmtId="0" fontId="2" fillId="0" borderId="3" xfId="0" applyFont="1" applyBorder="1" applyAlignment="1">
      <alignment horizontal="center" vertical="center"/>
    </xf>
    <xf numFmtId="2" fontId="1" fillId="0" borderId="0" xfId="0" applyNumberFormat="1" applyFont="1"/>
    <xf numFmtId="0" fontId="1" fillId="0" borderId="6" xfId="0" applyFont="1" applyBorder="1"/>
    <xf numFmtId="0" fontId="1" fillId="0" borderId="6" xfId="0" applyFont="1" applyBorder="1" applyAlignment="1">
      <alignment horizontal="center" vertical="center"/>
    </xf>
    <xf numFmtId="0" fontId="1" fillId="0" borderId="0" xfId="0" applyFont="1" applyBorder="1" applyAlignment="1">
      <alignment horizontal="right" vertical="center"/>
    </xf>
    <xf numFmtId="0" fontId="7" fillId="0" borderId="0" xfId="0" applyFont="1"/>
    <xf numFmtId="164" fontId="1" fillId="0" borderId="0" xfId="0" applyNumberFormat="1" applyFont="1" applyAlignment="1">
      <alignment horizontal="center" vertical="center"/>
    </xf>
    <xf numFmtId="164" fontId="1" fillId="0" borderId="0" xfId="0" applyNumberFormat="1" applyFont="1" applyBorder="1" applyAlignment="1">
      <alignment horizontal="center" vertical="center"/>
    </xf>
    <xf numFmtId="0" fontId="0" fillId="0" borderId="0" xfId="0" applyBorder="1" applyAlignment="1">
      <alignment horizontal="center" vertical="center"/>
    </xf>
    <xf numFmtId="1" fontId="0" fillId="0" borderId="0" xfId="0" applyNumberForma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164" fontId="1" fillId="0" borderId="18" xfId="0" applyNumberFormat="1" applyFont="1" applyBorder="1" applyAlignment="1">
      <alignment horizontal="center" vertical="center"/>
    </xf>
    <xf numFmtId="164" fontId="1" fillId="0" borderId="19" xfId="0" applyNumberFormat="1" applyFont="1" applyBorder="1" applyAlignment="1">
      <alignment horizontal="center" vertical="center"/>
    </xf>
    <xf numFmtId="164" fontId="1" fillId="0" borderId="20" xfId="0" applyNumberFormat="1" applyFont="1" applyBorder="1" applyAlignment="1">
      <alignment horizontal="center" vertical="center"/>
    </xf>
    <xf numFmtId="0" fontId="1" fillId="0" borderId="36" xfId="0" applyFont="1" applyBorder="1" applyAlignment="1">
      <alignment horizontal="center" vertical="center"/>
    </xf>
    <xf numFmtId="1" fontId="1" fillId="0" borderId="20" xfId="0" applyNumberFormat="1" applyFont="1" applyBorder="1" applyAlignment="1">
      <alignment horizontal="center" vertical="center"/>
    </xf>
    <xf numFmtId="164" fontId="1" fillId="0" borderId="26" xfId="0" applyNumberFormat="1" applyFont="1" applyBorder="1" applyAlignment="1">
      <alignment horizontal="center" vertical="center"/>
    </xf>
    <xf numFmtId="0" fontId="1" fillId="0" borderId="0" xfId="0" applyFont="1" applyAlignment="1">
      <alignment vertical="center"/>
    </xf>
    <xf numFmtId="0" fontId="1" fillId="0" borderId="6" xfId="0" applyFont="1" applyBorder="1" applyAlignment="1">
      <alignment vertical="center"/>
    </xf>
    <xf numFmtId="164" fontId="1" fillId="0" borderId="27" xfId="0" applyNumberFormat="1" applyFont="1" applyBorder="1" applyAlignment="1">
      <alignment horizontal="center" vertical="center"/>
    </xf>
    <xf numFmtId="164" fontId="1" fillId="0" borderId="28" xfId="0" applyNumberFormat="1" applyFont="1" applyBorder="1" applyAlignment="1">
      <alignment horizontal="center" vertical="center"/>
    </xf>
    <xf numFmtId="1" fontId="1" fillId="0" borderId="25" xfId="0" applyNumberFormat="1" applyFont="1" applyBorder="1" applyAlignment="1">
      <alignment horizontal="center" vertical="center"/>
    </xf>
    <xf numFmtId="0" fontId="6" fillId="0" borderId="0" xfId="0" applyFont="1" applyBorder="1" applyAlignment="1">
      <alignment horizontal="center" vertical="center"/>
    </xf>
    <xf numFmtId="0" fontId="6" fillId="0" borderId="0" xfId="0" applyFont="1" applyAlignment="1">
      <alignment horizontal="center" vertical="center"/>
    </xf>
    <xf numFmtId="0" fontId="1" fillId="0" borderId="38" xfId="0" applyFont="1" applyBorder="1" applyAlignment="1">
      <alignment horizontal="center" vertical="center"/>
    </xf>
    <xf numFmtId="0" fontId="1" fillId="0" borderId="39" xfId="0"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10" fontId="1" fillId="0" borderId="0" xfId="0" applyNumberFormat="1" applyFont="1" applyAlignment="1">
      <alignment horizontal="center" vertical="center"/>
    </xf>
    <xf numFmtId="0" fontId="1" fillId="0" borderId="42" xfId="0" applyFont="1" applyBorder="1" applyAlignment="1">
      <alignment horizontal="center" vertical="center"/>
    </xf>
    <xf numFmtId="0" fontId="1" fillId="0" borderId="43" xfId="0" applyFont="1" applyBorder="1" applyAlignment="1">
      <alignment horizontal="center" vertical="center"/>
    </xf>
    <xf numFmtId="0" fontId="1" fillId="0" borderId="44" xfId="0" applyFont="1" applyBorder="1" applyAlignment="1">
      <alignment horizontal="center" vertical="center"/>
    </xf>
    <xf numFmtId="164" fontId="1" fillId="0" borderId="41" xfId="0" applyNumberFormat="1" applyFont="1" applyBorder="1" applyAlignment="1">
      <alignment horizontal="center" vertical="center"/>
    </xf>
    <xf numFmtId="164" fontId="1" fillId="0" borderId="16" xfId="0" applyNumberFormat="1" applyFont="1" applyBorder="1" applyAlignment="1">
      <alignment horizontal="center" vertical="center"/>
    </xf>
    <xf numFmtId="164" fontId="1" fillId="0" borderId="17" xfId="0" applyNumberFormat="1" applyFont="1" applyBorder="1" applyAlignment="1">
      <alignment horizontal="center" vertical="center"/>
    </xf>
    <xf numFmtId="1" fontId="1" fillId="0" borderId="45" xfId="0" applyNumberFormat="1" applyFont="1" applyBorder="1" applyAlignment="1">
      <alignment horizontal="center" vertical="center"/>
    </xf>
    <xf numFmtId="0" fontId="1" fillId="0" borderId="46" xfId="0" applyFont="1" applyBorder="1" applyAlignment="1">
      <alignment horizontal="center" vertical="center"/>
    </xf>
    <xf numFmtId="0" fontId="1" fillId="0" borderId="45" xfId="0" applyFont="1" applyBorder="1" applyAlignment="1">
      <alignment horizontal="center" vertical="center"/>
    </xf>
    <xf numFmtId="164" fontId="1" fillId="0" borderId="0" xfId="0" applyNumberFormat="1" applyFont="1" applyBorder="1"/>
    <xf numFmtId="164" fontId="1" fillId="0" borderId="6" xfId="0" applyNumberFormat="1" applyFont="1" applyBorder="1"/>
    <xf numFmtId="164" fontId="1" fillId="0" borderId="6" xfId="0" applyNumberFormat="1" applyFont="1" applyBorder="1" applyAlignment="1">
      <alignment vertical="center"/>
    </xf>
    <xf numFmtId="164" fontId="1" fillId="0" borderId="0" xfId="0" applyNumberFormat="1" applyFont="1" applyBorder="1" applyAlignment="1">
      <alignment vertical="center"/>
    </xf>
    <xf numFmtId="165" fontId="1" fillId="0" borderId="0" xfId="0" applyNumberFormat="1" applyFont="1" applyAlignment="1">
      <alignment horizontal="center" vertical="center"/>
    </xf>
    <xf numFmtId="2" fontId="1" fillId="0" borderId="0" xfId="0" applyNumberFormat="1" applyFont="1" applyBorder="1" applyAlignment="1">
      <alignment horizontal="center" vertical="center"/>
    </xf>
    <xf numFmtId="0" fontId="1" fillId="0" borderId="6" xfId="0" applyNumberFormat="1" applyFont="1" applyBorder="1" applyAlignment="1">
      <alignment horizontal="center" vertical="center"/>
    </xf>
    <xf numFmtId="0" fontId="1" fillId="0" borderId="22" xfId="0" applyFont="1" applyBorder="1"/>
    <xf numFmtId="0" fontId="1" fillId="0" borderId="22" xfId="0" applyFont="1" applyBorder="1" applyAlignment="1">
      <alignment vertical="center"/>
    </xf>
    <xf numFmtId="0" fontId="1" fillId="0" borderId="0" xfId="0" applyFont="1" applyAlignment="1">
      <alignment horizontal="left" vertical="center"/>
    </xf>
    <xf numFmtId="165" fontId="8" fillId="0" borderId="0" xfId="0" applyNumberFormat="1" applyFont="1" applyAlignment="1">
      <alignment horizontal="center" vertical="center"/>
    </xf>
    <xf numFmtId="1" fontId="9" fillId="0" borderId="0" xfId="0" applyNumberFormat="1" applyFont="1" applyAlignment="1">
      <alignment horizontal="center" vertical="center"/>
    </xf>
    <xf numFmtId="2" fontId="9" fillId="0" borderId="0" xfId="0" applyNumberFormat="1"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35" xfId="0" applyFont="1" applyBorder="1" applyAlignment="1">
      <alignment horizontal="center" vertical="center"/>
    </xf>
    <xf numFmtId="0" fontId="1" fillId="0" borderId="2" xfId="0" applyFont="1" applyBorder="1" applyAlignment="1">
      <alignment horizontal="center" vertical="center"/>
    </xf>
    <xf numFmtId="0" fontId="2" fillId="0" borderId="4" xfId="0" applyFont="1" applyBorder="1" applyAlignment="1">
      <alignment horizontal="center" vertical="center"/>
    </xf>
    <xf numFmtId="0" fontId="2" fillId="0" borderId="37" xfId="0" applyFont="1" applyBorder="1" applyAlignment="1">
      <alignment horizontal="center" vertical="center"/>
    </xf>
    <xf numFmtId="0" fontId="2" fillId="0" borderId="24" xfId="0" applyFont="1" applyBorder="1" applyAlignment="1">
      <alignment horizontal="center" vertical="center"/>
    </xf>
    <xf numFmtId="0" fontId="1" fillId="0" borderId="0" xfId="0" applyFont="1" applyAlignment="1">
      <alignment horizontal="left" vertical="top"/>
    </xf>
    <xf numFmtId="164" fontId="6" fillId="0" borderId="0" xfId="0" applyNumberFormat="1" applyFont="1" applyBorder="1" applyAlignment="1">
      <alignment horizontal="center" vertical="center"/>
    </xf>
    <xf numFmtId="165" fontId="1" fillId="0" borderId="50" xfId="0" applyNumberFormat="1" applyFont="1" applyBorder="1" applyAlignment="1">
      <alignment horizontal="center" vertical="center"/>
    </xf>
    <xf numFmtId="165" fontId="1" fillId="0" borderId="51" xfId="0" applyNumberFormat="1" applyFont="1" applyBorder="1" applyAlignment="1">
      <alignment horizontal="center" vertical="center"/>
    </xf>
    <xf numFmtId="165" fontId="1" fillId="0" borderId="52" xfId="0" applyNumberFormat="1" applyFont="1" applyBorder="1" applyAlignment="1">
      <alignment horizontal="center" vertical="center"/>
    </xf>
    <xf numFmtId="0" fontId="6" fillId="0" borderId="1" xfId="0" applyFont="1" applyBorder="1" applyAlignment="1">
      <alignment horizontal="center" vertical="center"/>
    </xf>
    <xf numFmtId="0" fontId="6" fillId="0" borderId="47" xfId="0" applyFont="1" applyBorder="1" applyAlignment="1">
      <alignment horizontal="center" vertical="center"/>
    </xf>
    <xf numFmtId="0" fontId="6" fillId="0" borderId="48" xfId="0" applyFont="1" applyBorder="1" applyAlignment="1">
      <alignment horizontal="center" vertical="center"/>
    </xf>
    <xf numFmtId="0" fontId="6" fillId="0" borderId="49" xfId="0" applyFont="1" applyBorder="1" applyAlignment="1">
      <alignment horizontal="center" vertical="center"/>
    </xf>
    <xf numFmtId="0" fontId="6" fillId="0" borderId="3" xfId="0" applyFont="1" applyBorder="1" applyAlignment="1">
      <alignment horizontal="center" vertical="center"/>
    </xf>
    <xf numFmtId="0" fontId="6" fillId="0" borderId="5" xfId="0" applyFont="1" applyBorder="1" applyAlignment="1">
      <alignment horizontal="center" vertical="center"/>
    </xf>
    <xf numFmtId="0" fontId="10" fillId="0" borderId="0" xfId="0" applyFont="1" applyAlignment="1">
      <alignment horizontal="center" vertical="center"/>
    </xf>
    <xf numFmtId="0" fontId="1" fillId="0" borderId="0" xfId="0" applyFont="1" applyAlignment="1">
      <alignment horizontal="center" vertical="top"/>
    </xf>
    <xf numFmtId="0" fontId="14" fillId="0" borderId="0" xfId="0" applyFont="1" applyAlignment="1">
      <alignment horizontal="left" vertical="top"/>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6"/>
  <sheetViews>
    <sheetView tabSelected="1" zoomScaleNormal="100" workbookViewId="0">
      <selection activeCell="A32" sqref="A32"/>
    </sheetView>
  </sheetViews>
  <sheetFormatPr defaultRowHeight="15" x14ac:dyDescent="0.25"/>
  <cols>
    <col min="1" max="1" width="28.5703125" bestFit="1" customWidth="1"/>
    <col min="8" max="9" width="11" bestFit="1" customWidth="1"/>
    <col min="13" max="13" width="11" bestFit="1" customWidth="1"/>
  </cols>
  <sheetData>
    <row r="1" spans="1:31" ht="15.75" x14ac:dyDescent="0.25">
      <c r="A1" s="130" t="s">
        <v>36</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row>
    <row r="2" spans="1:31" ht="16.5" thickBot="1" x14ac:dyDescent="0.3">
      <c r="A2" s="54"/>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row>
    <row r="3" spans="1:31" ht="19.5" thickBot="1" x14ac:dyDescent="0.3">
      <c r="A3" s="93" t="s">
        <v>41</v>
      </c>
      <c r="B3" s="126"/>
      <c r="C3" s="126"/>
      <c r="D3" s="123" t="s">
        <v>2</v>
      </c>
      <c r="E3" s="124"/>
      <c r="F3" s="124"/>
      <c r="G3" s="125"/>
      <c r="H3" s="19"/>
      <c r="I3" s="19"/>
      <c r="J3" s="26"/>
      <c r="K3" s="26"/>
      <c r="L3" s="26"/>
      <c r="M3" s="26"/>
      <c r="N3" s="26"/>
      <c r="O3" s="26"/>
      <c r="P3" s="26"/>
      <c r="Q3" s="26"/>
      <c r="R3" s="26"/>
      <c r="S3" s="26"/>
      <c r="T3" s="26"/>
      <c r="U3" s="26"/>
      <c r="V3" s="26"/>
      <c r="W3" s="26"/>
      <c r="X3" s="26"/>
      <c r="Y3" s="54"/>
      <c r="Z3" s="54"/>
      <c r="AA3" s="54"/>
      <c r="AB3" s="54"/>
      <c r="AC3" s="54"/>
      <c r="AD3" s="54"/>
      <c r="AE3" s="54"/>
    </row>
    <row r="4" spans="1:31" ht="16.5" thickBot="1" x14ac:dyDescent="0.3">
      <c r="A4" s="54"/>
      <c r="B4" s="16" t="s">
        <v>0</v>
      </c>
      <c r="C4" s="68" t="s">
        <v>1</v>
      </c>
      <c r="D4" s="3">
        <v>8</v>
      </c>
      <c r="E4" s="3">
        <v>7</v>
      </c>
      <c r="F4" s="3">
        <v>5</v>
      </c>
      <c r="G4" s="3">
        <v>3</v>
      </c>
      <c r="H4" s="18"/>
      <c r="I4" s="17"/>
      <c r="J4" s="26"/>
      <c r="K4" s="26"/>
      <c r="L4" s="26"/>
      <c r="M4" s="26"/>
      <c r="N4" s="26"/>
      <c r="O4" s="26"/>
      <c r="P4" s="26"/>
      <c r="Q4" s="26"/>
      <c r="R4" s="26"/>
      <c r="S4" s="26"/>
      <c r="T4" s="26"/>
      <c r="U4" s="26"/>
      <c r="V4" s="26"/>
      <c r="W4" s="26"/>
      <c r="X4" s="26"/>
      <c r="Y4" s="54"/>
      <c r="Z4" s="54"/>
      <c r="AA4" s="54"/>
      <c r="AB4" s="54"/>
      <c r="AC4" s="54"/>
      <c r="AD4" s="54"/>
      <c r="AE4" s="54"/>
    </row>
    <row r="5" spans="1:31" ht="15.75" x14ac:dyDescent="0.25">
      <c r="A5" s="54"/>
      <c r="B5" s="4">
        <v>8</v>
      </c>
      <c r="C5" s="78">
        <v>8</v>
      </c>
      <c r="D5" s="83">
        <f>$B5*$C5/($B5*$C5+(D$4-1)*$B5-(D$4-1))</f>
        <v>0.5663716814159292</v>
      </c>
      <c r="E5" s="6">
        <f t="shared" ref="E5:F5" si="0">$B5*$C5/($B5*$C5+(E$4-1)*$B5-(E$4-1))</f>
        <v>0.60377358490566035</v>
      </c>
      <c r="F5" s="6">
        <f t="shared" si="0"/>
        <v>0.69565217391304346</v>
      </c>
      <c r="G5" s="7">
        <f t="shared" ref="G5:G28" si="1">$B5*$C5/($B5*$C5+(G$4-1)*$B5-(G$4-1))</f>
        <v>0.82051282051282048</v>
      </c>
      <c r="H5" s="18"/>
      <c r="I5" s="75"/>
      <c r="J5" s="26"/>
      <c r="K5" s="26"/>
      <c r="L5" s="26"/>
      <c r="M5" s="26"/>
      <c r="N5" s="26"/>
      <c r="O5" s="26"/>
      <c r="P5" s="26"/>
      <c r="Q5" s="26"/>
      <c r="R5" s="26"/>
      <c r="S5" s="26"/>
      <c r="T5" s="26"/>
      <c r="U5" s="26"/>
      <c r="V5" s="26"/>
      <c r="W5" s="26"/>
      <c r="X5" s="26"/>
      <c r="Y5" s="54"/>
      <c r="Z5" s="54"/>
      <c r="AA5" s="54"/>
      <c r="AB5" s="54"/>
      <c r="AC5" s="54"/>
      <c r="AD5" s="54"/>
      <c r="AE5" s="54"/>
    </row>
    <row r="6" spans="1:31" ht="15.75" x14ac:dyDescent="0.25">
      <c r="A6" s="54"/>
      <c r="B6" s="8">
        <v>16</v>
      </c>
      <c r="C6" s="79">
        <v>16</v>
      </c>
      <c r="D6" s="81">
        <f t="shared" ref="D6:F28" si="2">$B6*$C6/($B6*$C6+(D$4-1)*$B6-(D$4-1))</f>
        <v>0.70914127423822715</v>
      </c>
      <c r="E6" s="10">
        <f t="shared" si="2"/>
        <v>0.73988439306358378</v>
      </c>
      <c r="F6" s="10">
        <f t="shared" si="2"/>
        <v>0.810126582278481</v>
      </c>
      <c r="G6" s="11">
        <f t="shared" si="1"/>
        <v>0.8951048951048951</v>
      </c>
      <c r="H6" s="18"/>
      <c r="I6" s="75"/>
      <c r="J6" s="26"/>
      <c r="K6" s="26"/>
      <c r="L6" s="26"/>
      <c r="M6" s="26"/>
      <c r="N6" s="26"/>
      <c r="O6" s="26"/>
      <c r="P6" s="26"/>
      <c r="Q6" s="26"/>
      <c r="R6" s="26"/>
      <c r="S6" s="26"/>
      <c r="T6" s="26"/>
      <c r="U6" s="26"/>
      <c r="V6" s="26"/>
      <c r="W6" s="26"/>
      <c r="X6" s="26"/>
      <c r="Y6" s="54"/>
      <c r="Z6" s="54"/>
      <c r="AA6" s="54"/>
      <c r="AB6" s="54"/>
      <c r="AC6" s="54"/>
      <c r="AD6" s="54"/>
      <c r="AE6" s="54"/>
    </row>
    <row r="7" spans="1:31" ht="15.75" x14ac:dyDescent="0.25">
      <c r="A7" s="54"/>
      <c r="B7" s="8">
        <v>32</v>
      </c>
      <c r="C7" s="79">
        <v>32</v>
      </c>
      <c r="D7" s="81">
        <f t="shared" si="2"/>
        <v>0.82514101531023365</v>
      </c>
      <c r="E7" s="10">
        <f t="shared" si="2"/>
        <v>0.84628099173553717</v>
      </c>
      <c r="F7" s="10">
        <f t="shared" si="2"/>
        <v>0.89198606271777003</v>
      </c>
      <c r="G7" s="11">
        <f t="shared" si="1"/>
        <v>0.94290976058931864</v>
      </c>
      <c r="H7" s="18"/>
      <c r="I7" s="75"/>
      <c r="J7" s="26"/>
      <c r="K7" s="26"/>
      <c r="L7" s="26"/>
      <c r="M7" s="71">
        <v>8</v>
      </c>
      <c r="N7" s="71">
        <v>7</v>
      </c>
      <c r="O7" s="71">
        <v>5</v>
      </c>
      <c r="P7" s="71">
        <v>3</v>
      </c>
      <c r="Q7" s="26"/>
      <c r="R7" s="26"/>
      <c r="S7" s="26"/>
      <c r="T7" s="26"/>
      <c r="U7" s="26"/>
      <c r="V7" s="26"/>
      <c r="W7" s="26"/>
      <c r="X7" s="26"/>
      <c r="Y7" s="54"/>
      <c r="Z7" s="54"/>
      <c r="AA7" s="54"/>
      <c r="AB7" s="54"/>
      <c r="AC7" s="54"/>
      <c r="AD7" s="54"/>
      <c r="AE7" s="54"/>
    </row>
    <row r="8" spans="1:31" ht="15.75" x14ac:dyDescent="0.25">
      <c r="A8" s="54"/>
      <c r="B8" s="8">
        <v>64</v>
      </c>
      <c r="C8" s="79">
        <v>64</v>
      </c>
      <c r="D8" s="81">
        <f t="shared" si="2"/>
        <v>0.90279920652413492</v>
      </c>
      <c r="E8" s="10">
        <f t="shared" si="2"/>
        <v>0.91551184622261961</v>
      </c>
      <c r="F8" s="10">
        <f t="shared" si="2"/>
        <v>0.9420423183072677</v>
      </c>
      <c r="G8" s="11">
        <f t="shared" si="1"/>
        <v>0.97015632401705354</v>
      </c>
      <c r="H8" s="18"/>
      <c r="I8" s="75"/>
      <c r="J8" s="26"/>
      <c r="K8" s="26"/>
      <c r="L8" s="71" t="s">
        <v>28</v>
      </c>
      <c r="M8" s="10">
        <f>MAX(D5:D28)</f>
        <v>0.90699734278122235</v>
      </c>
      <c r="N8" s="10">
        <f t="shared" ref="N8:P8" si="3">MAX(E5:E28)</f>
        <v>0.91921005385996413</v>
      </c>
      <c r="O8" s="10">
        <f t="shared" si="3"/>
        <v>0.94464944649446492</v>
      </c>
      <c r="P8" s="10">
        <f t="shared" si="3"/>
        <v>0.97153700189753323</v>
      </c>
      <c r="Q8" s="26"/>
      <c r="R8" s="26"/>
      <c r="S8" s="26"/>
      <c r="T8" s="26"/>
      <c r="U8" s="26"/>
      <c r="V8" s="26"/>
      <c r="W8" s="26"/>
      <c r="X8" s="26"/>
      <c r="Y8" s="54"/>
      <c r="Z8" s="54"/>
      <c r="AA8" s="54"/>
      <c r="AB8" s="54"/>
      <c r="AC8" s="54"/>
      <c r="AD8" s="54"/>
      <c r="AE8" s="54"/>
    </row>
    <row r="9" spans="1:31" ht="15.75" x14ac:dyDescent="0.25">
      <c r="A9" s="54"/>
      <c r="B9" s="8">
        <v>8</v>
      </c>
      <c r="C9" s="79">
        <v>4</v>
      </c>
      <c r="D9" s="81">
        <f t="shared" si="2"/>
        <v>0.39506172839506171</v>
      </c>
      <c r="E9" s="10">
        <f t="shared" si="2"/>
        <v>0.43243243243243246</v>
      </c>
      <c r="F9" s="10">
        <f t="shared" si="2"/>
        <v>0.53333333333333333</v>
      </c>
      <c r="G9" s="11">
        <f t="shared" si="1"/>
        <v>0.69565217391304346</v>
      </c>
      <c r="H9" s="18"/>
      <c r="I9" s="75"/>
      <c r="J9" s="26"/>
      <c r="K9" s="26"/>
      <c r="L9" s="71" t="s">
        <v>29</v>
      </c>
      <c r="M9" s="10">
        <f>MIN(D5:D28)</f>
        <v>0.378698224852071</v>
      </c>
      <c r="N9" s="10">
        <f t="shared" ref="N9:P9" si="4">MIN(E5:E28)</f>
        <v>0.41558441558441561</v>
      </c>
      <c r="O9" s="10">
        <f t="shared" si="4"/>
        <v>0.5161290322580645</v>
      </c>
      <c r="P9" s="10">
        <f t="shared" si="4"/>
        <v>0.68085106382978722</v>
      </c>
      <c r="Q9" s="26"/>
      <c r="R9" s="26"/>
      <c r="S9" s="26"/>
      <c r="T9" s="26"/>
      <c r="U9" s="26"/>
      <c r="V9" s="26"/>
      <c r="W9" s="26"/>
      <c r="X9" s="26"/>
      <c r="Y9" s="54"/>
      <c r="Z9" s="54"/>
      <c r="AA9" s="54"/>
      <c r="AB9" s="54"/>
      <c r="AC9" s="54"/>
      <c r="AD9" s="54"/>
      <c r="AE9" s="54"/>
    </row>
    <row r="10" spans="1:31" ht="15.75" x14ac:dyDescent="0.25">
      <c r="A10" s="54"/>
      <c r="B10" s="8">
        <v>4</v>
      </c>
      <c r="C10" s="79">
        <v>8</v>
      </c>
      <c r="D10" s="81">
        <f t="shared" si="2"/>
        <v>0.60377358490566035</v>
      </c>
      <c r="E10" s="10">
        <f t="shared" si="2"/>
        <v>0.64</v>
      </c>
      <c r="F10" s="10">
        <f t="shared" si="2"/>
        <v>0.72727272727272729</v>
      </c>
      <c r="G10" s="11">
        <f t="shared" si="1"/>
        <v>0.84210526315789469</v>
      </c>
      <c r="H10" s="18"/>
      <c r="I10" s="75"/>
      <c r="J10" s="26"/>
      <c r="K10" s="26"/>
      <c r="L10" s="26"/>
      <c r="M10" s="26"/>
      <c r="N10" s="74"/>
      <c r="O10" s="26"/>
      <c r="P10" s="26"/>
      <c r="Q10" s="26"/>
      <c r="R10" s="26"/>
      <c r="S10" s="26"/>
      <c r="T10" s="26"/>
      <c r="U10" s="26"/>
      <c r="V10" s="26"/>
      <c r="W10" s="26"/>
      <c r="X10" s="26"/>
      <c r="Y10" s="54"/>
      <c r="Z10" s="54"/>
      <c r="AA10" s="54"/>
      <c r="AB10" s="54"/>
      <c r="AC10" s="54"/>
      <c r="AD10" s="54"/>
      <c r="AE10" s="54"/>
    </row>
    <row r="11" spans="1:31" ht="15.75" x14ac:dyDescent="0.25">
      <c r="A11" s="54"/>
      <c r="B11" s="8">
        <v>16</v>
      </c>
      <c r="C11" s="79">
        <v>8</v>
      </c>
      <c r="D11" s="81">
        <f t="shared" si="2"/>
        <v>0.54935622317596566</v>
      </c>
      <c r="E11" s="10">
        <f t="shared" si="2"/>
        <v>0.58715596330275233</v>
      </c>
      <c r="F11" s="10">
        <f t="shared" si="2"/>
        <v>0.68085106382978722</v>
      </c>
      <c r="G11" s="11">
        <f t="shared" si="1"/>
        <v>0.810126582278481</v>
      </c>
      <c r="H11" s="18"/>
      <c r="I11" s="75"/>
      <c r="J11" s="26"/>
      <c r="K11" s="26"/>
      <c r="L11" s="26"/>
      <c r="M11" s="26"/>
      <c r="N11" s="26"/>
      <c r="O11" s="26"/>
      <c r="P11" s="26"/>
      <c r="Q11" s="26"/>
      <c r="R11" s="26"/>
      <c r="S11" s="26"/>
      <c r="T11" s="26"/>
      <c r="U11" s="26"/>
      <c r="V11" s="26"/>
      <c r="W11" s="26"/>
      <c r="X11" s="26"/>
      <c r="Y11" s="54"/>
      <c r="Z11" s="54"/>
      <c r="AA11" s="54"/>
      <c r="AB11" s="54"/>
      <c r="AC11" s="54"/>
      <c r="AD11" s="54"/>
      <c r="AE11" s="54"/>
    </row>
    <row r="12" spans="1:31" ht="15.75" x14ac:dyDescent="0.25">
      <c r="A12" s="54"/>
      <c r="B12" s="8">
        <v>8</v>
      </c>
      <c r="C12" s="79">
        <v>16</v>
      </c>
      <c r="D12" s="81">
        <f t="shared" si="2"/>
        <v>0.7231638418079096</v>
      </c>
      <c r="E12" s="10">
        <f t="shared" si="2"/>
        <v>0.75294117647058822</v>
      </c>
      <c r="F12" s="10">
        <f t="shared" si="2"/>
        <v>0.82051282051282048</v>
      </c>
      <c r="G12" s="11">
        <f t="shared" si="1"/>
        <v>0.90140845070422537</v>
      </c>
      <c r="H12" s="18"/>
      <c r="I12" s="75"/>
      <c r="J12" s="26"/>
      <c r="K12" s="26"/>
      <c r="L12" s="17"/>
      <c r="M12" s="71">
        <v>4</v>
      </c>
      <c r="N12" s="71">
        <v>2</v>
      </c>
      <c r="O12" s="17"/>
      <c r="P12" s="17"/>
      <c r="Q12" s="17"/>
      <c r="R12" s="26"/>
      <c r="S12" s="26"/>
      <c r="T12" s="26"/>
      <c r="U12" s="26"/>
      <c r="V12" s="26"/>
      <c r="W12" s="26"/>
      <c r="X12" s="26"/>
      <c r="Y12" s="54"/>
      <c r="Z12" s="54"/>
      <c r="AA12" s="54"/>
      <c r="AB12" s="54"/>
      <c r="AC12" s="54"/>
      <c r="AD12" s="54"/>
      <c r="AE12" s="54"/>
    </row>
    <row r="13" spans="1:31" ht="15.75" x14ac:dyDescent="0.25">
      <c r="A13" s="54"/>
      <c r="B13" s="8">
        <v>32</v>
      </c>
      <c r="C13" s="79">
        <v>16</v>
      </c>
      <c r="D13" s="81">
        <f t="shared" si="2"/>
        <v>0.7023319615912208</v>
      </c>
      <c r="E13" s="10">
        <f t="shared" si="2"/>
        <v>0.73352435530085958</v>
      </c>
      <c r="F13" s="10">
        <f t="shared" si="2"/>
        <v>0.80503144654088055</v>
      </c>
      <c r="G13" s="11">
        <f t="shared" si="1"/>
        <v>0.89198606271777003</v>
      </c>
      <c r="H13" s="18"/>
      <c r="I13" s="75"/>
      <c r="J13" s="26"/>
      <c r="K13" s="26"/>
      <c r="L13" s="71" t="s">
        <v>28</v>
      </c>
      <c r="M13" s="10">
        <f>MAX(D34:D57)</f>
        <v>0.92418772563176899</v>
      </c>
      <c r="N13" s="10">
        <f>MAX(E34:E57)</f>
        <v>0.97338403041825095</v>
      </c>
      <c r="O13" s="75"/>
      <c r="P13" s="75"/>
      <c r="Q13" s="75"/>
      <c r="R13" s="74"/>
      <c r="S13" s="74"/>
      <c r="T13" s="74"/>
      <c r="U13" s="26"/>
      <c r="V13" s="26"/>
      <c r="W13" s="26"/>
      <c r="X13" s="26"/>
      <c r="Y13" s="54"/>
      <c r="Z13" s="54"/>
      <c r="AA13" s="54"/>
      <c r="AB13" s="54"/>
      <c r="AC13" s="54"/>
      <c r="AD13" s="54"/>
      <c r="AE13" s="54"/>
    </row>
    <row r="14" spans="1:31" ht="15.75" x14ac:dyDescent="0.25">
      <c r="A14" s="54"/>
      <c r="B14" s="8">
        <v>16</v>
      </c>
      <c r="C14" s="79">
        <v>32</v>
      </c>
      <c r="D14" s="81">
        <f t="shared" si="2"/>
        <v>0.82982171799027549</v>
      </c>
      <c r="E14" s="10">
        <f t="shared" si="2"/>
        <v>0.85049833887043191</v>
      </c>
      <c r="F14" s="10">
        <f t="shared" si="2"/>
        <v>0.8951048951048951</v>
      </c>
      <c r="G14" s="11">
        <f t="shared" si="1"/>
        <v>0.94464944649446492</v>
      </c>
      <c r="H14" s="18"/>
      <c r="I14" s="131" t="s">
        <v>39</v>
      </c>
      <c r="J14" s="26"/>
      <c r="K14" s="26"/>
      <c r="L14" s="71" t="s">
        <v>29</v>
      </c>
      <c r="M14" s="10">
        <f>MIN(D34:D57)</f>
        <v>0.43243243243243246</v>
      </c>
      <c r="N14" s="10">
        <f>MIN(E34:E57)</f>
        <v>0.69565217391304346</v>
      </c>
      <c r="O14" s="75"/>
      <c r="P14" s="17"/>
      <c r="Q14" s="17"/>
      <c r="R14" s="26"/>
      <c r="S14" s="26"/>
      <c r="T14" s="26"/>
      <c r="U14" s="26"/>
      <c r="V14" s="26"/>
      <c r="W14" s="26"/>
      <c r="X14" s="26"/>
      <c r="Y14" s="54"/>
      <c r="Z14" s="54"/>
      <c r="AA14" s="54"/>
      <c r="AB14" s="54"/>
      <c r="AC14" s="54"/>
      <c r="AD14" s="54"/>
      <c r="AE14" s="54"/>
    </row>
    <row r="15" spans="1:31" ht="15.75" x14ac:dyDescent="0.25">
      <c r="A15" s="54"/>
      <c r="B15" s="8">
        <v>64</v>
      </c>
      <c r="C15" s="79">
        <v>32</v>
      </c>
      <c r="D15" s="81">
        <f t="shared" si="2"/>
        <v>0.82282040980313376</v>
      </c>
      <c r="E15" s="10">
        <f t="shared" si="2"/>
        <v>0.84418796372629845</v>
      </c>
      <c r="F15" s="10">
        <f t="shared" si="2"/>
        <v>0.89043478260869569</v>
      </c>
      <c r="G15" s="11">
        <f t="shared" si="1"/>
        <v>0.9420423183072677</v>
      </c>
      <c r="H15" s="18"/>
      <c r="I15" s="75"/>
      <c r="J15" s="26"/>
      <c r="K15" s="26"/>
      <c r="L15" s="17"/>
      <c r="M15" s="67"/>
      <c r="N15" s="17"/>
      <c r="O15" s="17"/>
      <c r="P15" s="17"/>
      <c r="Q15" s="17"/>
      <c r="R15" s="26"/>
      <c r="S15" s="26"/>
      <c r="T15" s="26"/>
      <c r="U15" s="26"/>
      <c r="V15" s="26"/>
      <c r="W15" s="26"/>
      <c r="X15" s="26"/>
      <c r="Y15" s="54"/>
      <c r="Z15" s="54"/>
      <c r="AA15" s="54"/>
      <c r="AB15" s="54"/>
      <c r="AC15" s="54"/>
      <c r="AD15" s="54"/>
      <c r="AE15" s="54"/>
    </row>
    <row r="16" spans="1:31" ht="15.75" x14ac:dyDescent="0.25">
      <c r="A16" s="54"/>
      <c r="B16" s="8">
        <v>32</v>
      </c>
      <c r="C16" s="79">
        <v>64</v>
      </c>
      <c r="D16" s="81">
        <f t="shared" si="2"/>
        <v>0.90419426048565121</v>
      </c>
      <c r="E16" s="10">
        <f t="shared" si="2"/>
        <v>0.91674127126230975</v>
      </c>
      <c r="F16" s="10">
        <f t="shared" si="2"/>
        <v>0.94290976058931864</v>
      </c>
      <c r="G16" s="11">
        <f t="shared" si="1"/>
        <v>0.97061611374407586</v>
      </c>
      <c r="H16" s="18"/>
      <c r="I16" s="75"/>
      <c r="J16" s="26"/>
      <c r="K16" s="26"/>
      <c r="L16" s="17"/>
      <c r="M16" s="67"/>
      <c r="N16" s="17"/>
      <c r="O16" s="17"/>
      <c r="P16" s="17"/>
      <c r="Q16" s="17"/>
      <c r="R16" s="26"/>
      <c r="S16" s="26"/>
      <c r="T16" s="26"/>
      <c r="U16" s="26"/>
      <c r="V16" s="26"/>
      <c r="W16" s="26"/>
      <c r="X16" s="26"/>
      <c r="Y16" s="54"/>
      <c r="Z16" s="54"/>
      <c r="AA16" s="54"/>
      <c r="AB16" s="54"/>
      <c r="AC16" s="54"/>
      <c r="AD16" s="54"/>
      <c r="AE16" s="54"/>
    </row>
    <row r="17" spans="1:31" ht="15.75" x14ac:dyDescent="0.25">
      <c r="A17" s="54"/>
      <c r="B17" s="8">
        <v>16</v>
      </c>
      <c r="C17" s="79">
        <v>12</v>
      </c>
      <c r="D17" s="81">
        <f t="shared" si="2"/>
        <v>0.64646464646464652</v>
      </c>
      <c r="E17" s="10">
        <f t="shared" si="2"/>
        <v>0.68085106382978722</v>
      </c>
      <c r="F17" s="10">
        <f t="shared" si="2"/>
        <v>0.76190476190476186</v>
      </c>
      <c r="G17" s="11">
        <f t="shared" si="1"/>
        <v>0.86486486486486491</v>
      </c>
      <c r="H17" s="18"/>
      <c r="I17" s="75"/>
      <c r="J17" s="26"/>
      <c r="K17" s="26"/>
      <c r="L17" s="17"/>
      <c r="M17" s="67"/>
      <c r="N17" s="75"/>
      <c r="O17" s="75"/>
      <c r="P17" s="75"/>
      <c r="Q17" s="17"/>
      <c r="R17" s="26"/>
      <c r="S17" s="26"/>
      <c r="T17" s="26"/>
      <c r="U17" s="26"/>
      <c r="V17" s="26"/>
      <c r="W17" s="26"/>
      <c r="X17" s="26"/>
      <c r="Y17" s="54"/>
      <c r="Z17" s="54"/>
      <c r="AA17" s="54"/>
      <c r="AB17" s="54"/>
      <c r="AC17" s="54"/>
      <c r="AD17" s="54"/>
      <c r="AE17" s="54"/>
    </row>
    <row r="18" spans="1:31" ht="15.75" x14ac:dyDescent="0.25">
      <c r="A18" s="54"/>
      <c r="B18" s="8">
        <v>12</v>
      </c>
      <c r="C18" s="79">
        <v>16</v>
      </c>
      <c r="D18" s="81">
        <f t="shared" si="2"/>
        <v>0.71375464684014867</v>
      </c>
      <c r="E18" s="10">
        <f t="shared" si="2"/>
        <v>0.7441860465116279</v>
      </c>
      <c r="F18" s="10">
        <f t="shared" si="2"/>
        <v>0.81355932203389836</v>
      </c>
      <c r="G18" s="11">
        <f t="shared" si="1"/>
        <v>0.89719626168224298</v>
      </c>
      <c r="H18" s="18"/>
      <c r="I18" s="75"/>
      <c r="J18" s="26"/>
      <c r="K18" s="26"/>
      <c r="L18" s="17"/>
      <c r="M18" s="17"/>
      <c r="N18" s="17"/>
      <c r="O18" s="17"/>
      <c r="P18" s="17"/>
      <c r="Q18" s="17"/>
      <c r="R18" s="26"/>
      <c r="S18" s="26"/>
      <c r="T18" s="26"/>
      <c r="U18" s="26"/>
      <c r="V18" s="26"/>
      <c r="W18" s="26"/>
      <c r="X18" s="26"/>
      <c r="Y18" s="54"/>
      <c r="Z18" s="54"/>
      <c r="AA18" s="54"/>
      <c r="AB18" s="54"/>
      <c r="AC18" s="54"/>
      <c r="AD18" s="54"/>
      <c r="AE18" s="54"/>
    </row>
    <row r="19" spans="1:31" ht="15.75" x14ac:dyDescent="0.25">
      <c r="A19" s="54"/>
      <c r="B19" s="8">
        <v>16</v>
      </c>
      <c r="C19" s="79">
        <v>4</v>
      </c>
      <c r="D19" s="81">
        <f t="shared" si="2"/>
        <v>0.378698224852071</v>
      </c>
      <c r="E19" s="10">
        <f t="shared" si="2"/>
        <v>0.41558441558441561</v>
      </c>
      <c r="F19" s="10">
        <f t="shared" si="2"/>
        <v>0.5161290322580645</v>
      </c>
      <c r="G19" s="11">
        <f t="shared" si="1"/>
        <v>0.68085106382978722</v>
      </c>
      <c r="H19" s="18"/>
      <c r="I19" s="75"/>
      <c r="J19" s="26"/>
      <c r="K19" s="26"/>
      <c r="L19" s="17"/>
      <c r="M19" s="17"/>
      <c r="N19" s="17"/>
      <c r="O19" s="17"/>
      <c r="P19" s="17"/>
      <c r="Q19" s="17"/>
      <c r="R19" s="26"/>
      <c r="S19" s="26"/>
      <c r="T19" s="26"/>
      <c r="U19" s="26"/>
      <c r="V19" s="26"/>
      <c r="W19" s="26"/>
      <c r="X19" s="26"/>
      <c r="Y19" s="54"/>
      <c r="Z19" s="54"/>
      <c r="AA19" s="54"/>
      <c r="AB19" s="54"/>
      <c r="AC19" s="54"/>
      <c r="AD19" s="54"/>
      <c r="AE19" s="54"/>
    </row>
    <row r="20" spans="1:31" ht="15.75" x14ac:dyDescent="0.25">
      <c r="A20" s="54"/>
      <c r="B20" s="8">
        <v>4</v>
      </c>
      <c r="C20" s="79">
        <v>16</v>
      </c>
      <c r="D20" s="81">
        <f t="shared" si="2"/>
        <v>0.75294117647058822</v>
      </c>
      <c r="E20" s="10">
        <f t="shared" si="2"/>
        <v>0.78048780487804881</v>
      </c>
      <c r="F20" s="10">
        <f t="shared" si="2"/>
        <v>0.84210526315789469</v>
      </c>
      <c r="G20" s="11">
        <f t="shared" si="1"/>
        <v>0.91428571428571426</v>
      </c>
      <c r="H20" s="18"/>
      <c r="I20" s="75"/>
      <c r="J20" s="26"/>
      <c r="K20" s="26"/>
      <c r="L20" s="26"/>
      <c r="M20" s="26"/>
      <c r="N20" s="26"/>
      <c r="O20" s="26"/>
      <c r="P20" s="26"/>
      <c r="Q20" s="26"/>
      <c r="R20" s="26"/>
      <c r="S20" s="26"/>
      <c r="T20" s="26"/>
      <c r="U20" s="26"/>
      <c r="V20" s="26"/>
      <c r="W20" s="26"/>
      <c r="X20" s="26"/>
      <c r="Y20" s="54"/>
      <c r="Z20" s="54"/>
      <c r="AA20" s="54"/>
      <c r="AB20" s="54"/>
      <c r="AC20" s="54"/>
      <c r="AD20" s="54"/>
      <c r="AE20" s="54"/>
    </row>
    <row r="21" spans="1:31" ht="15.75" x14ac:dyDescent="0.25">
      <c r="A21" s="54"/>
      <c r="B21" s="8">
        <v>32</v>
      </c>
      <c r="C21" s="79">
        <v>24</v>
      </c>
      <c r="D21" s="81">
        <f t="shared" si="2"/>
        <v>0.7796954314720812</v>
      </c>
      <c r="E21" s="10">
        <f t="shared" si="2"/>
        <v>0.80503144654088055</v>
      </c>
      <c r="F21" s="10">
        <f t="shared" si="2"/>
        <v>0.86098654708520184</v>
      </c>
      <c r="G21" s="11">
        <f t="shared" si="1"/>
        <v>0.92530120481927713</v>
      </c>
      <c r="H21" s="18"/>
      <c r="I21" s="75"/>
      <c r="J21" s="26"/>
      <c r="K21" s="26"/>
      <c r="L21" s="26"/>
      <c r="M21" s="26"/>
      <c r="N21" s="26"/>
      <c r="O21" s="26"/>
      <c r="P21" s="26"/>
      <c r="Q21" s="26"/>
      <c r="R21" s="26"/>
      <c r="S21" s="26"/>
      <c r="T21" s="26"/>
      <c r="U21" s="26"/>
      <c r="V21" s="26"/>
      <c r="W21" s="26"/>
      <c r="X21" s="26"/>
      <c r="Y21" s="54"/>
      <c r="Z21" s="54"/>
      <c r="AA21" s="54"/>
      <c r="AB21" s="54"/>
      <c r="AC21" s="54"/>
      <c r="AD21" s="54"/>
      <c r="AE21" s="54"/>
    </row>
    <row r="22" spans="1:31" ht="15.75" x14ac:dyDescent="0.25">
      <c r="A22" s="54"/>
      <c r="B22" s="8">
        <v>24</v>
      </c>
      <c r="C22" s="79">
        <v>32</v>
      </c>
      <c r="D22" s="81">
        <f t="shared" si="2"/>
        <v>0.82669537136706139</v>
      </c>
      <c r="E22" s="10">
        <f t="shared" si="2"/>
        <v>0.84768211920529801</v>
      </c>
      <c r="F22" s="10">
        <f t="shared" si="2"/>
        <v>0.89302325581395348</v>
      </c>
      <c r="G22" s="11">
        <f t="shared" si="1"/>
        <v>0.94348894348894352</v>
      </c>
      <c r="H22" s="18"/>
      <c r="I22" s="75"/>
      <c r="J22" s="26"/>
      <c r="K22" s="26"/>
      <c r="L22" s="26"/>
      <c r="M22" s="26"/>
      <c r="N22" s="26"/>
      <c r="O22" s="26"/>
      <c r="P22" s="26"/>
      <c r="Q22" s="26"/>
      <c r="R22" s="26"/>
      <c r="S22" s="26"/>
      <c r="T22" s="26"/>
      <c r="U22" s="26"/>
      <c r="V22" s="26"/>
      <c r="W22" s="26"/>
      <c r="X22" s="26"/>
      <c r="Y22" s="54"/>
      <c r="Z22" s="54"/>
      <c r="AA22" s="54"/>
      <c r="AB22" s="54"/>
      <c r="AC22" s="54"/>
      <c r="AD22" s="54"/>
      <c r="AE22" s="54"/>
    </row>
    <row r="23" spans="1:31" ht="15.75" x14ac:dyDescent="0.25">
      <c r="A23" s="54"/>
      <c r="B23" s="8">
        <v>32</v>
      </c>
      <c r="C23" s="79">
        <v>8</v>
      </c>
      <c r="D23" s="81">
        <f t="shared" si="2"/>
        <v>0.54122621564482032</v>
      </c>
      <c r="E23" s="10">
        <f t="shared" si="2"/>
        <v>0.579185520361991</v>
      </c>
      <c r="F23" s="10">
        <f t="shared" si="2"/>
        <v>0.67368421052631577</v>
      </c>
      <c r="G23" s="11">
        <f t="shared" si="1"/>
        <v>0.80503144654088055</v>
      </c>
      <c r="H23" s="18"/>
      <c r="I23" s="75"/>
      <c r="J23" s="26"/>
      <c r="K23" s="26"/>
      <c r="L23" s="26"/>
      <c r="M23" s="26"/>
      <c r="N23" s="26"/>
      <c r="O23" s="26"/>
      <c r="P23" s="26"/>
      <c r="Q23" s="26"/>
      <c r="R23" s="26"/>
      <c r="S23" s="26"/>
      <c r="T23" s="26"/>
      <c r="U23" s="26"/>
      <c r="V23" s="26"/>
      <c r="W23" s="26"/>
      <c r="X23" s="26"/>
      <c r="Y23" s="54"/>
      <c r="Z23" s="54"/>
      <c r="AA23" s="54"/>
      <c r="AB23" s="54"/>
      <c r="AC23" s="54"/>
      <c r="AD23" s="54"/>
      <c r="AE23" s="54"/>
    </row>
    <row r="24" spans="1:31" ht="15.75" x14ac:dyDescent="0.25">
      <c r="A24" s="54"/>
      <c r="B24" s="8">
        <v>8</v>
      </c>
      <c r="C24" s="79">
        <v>32</v>
      </c>
      <c r="D24" s="81">
        <f t="shared" si="2"/>
        <v>0.83934426229508197</v>
      </c>
      <c r="E24" s="10">
        <f t="shared" si="2"/>
        <v>0.85906040268456374</v>
      </c>
      <c r="F24" s="10">
        <f t="shared" si="2"/>
        <v>0.90140845070422537</v>
      </c>
      <c r="G24" s="11">
        <f t="shared" si="1"/>
        <v>0.94814814814814818</v>
      </c>
      <c r="H24" s="18"/>
      <c r="I24" s="75"/>
      <c r="J24" s="26"/>
      <c r="K24" s="26"/>
      <c r="L24" s="26"/>
      <c r="M24" s="26"/>
      <c r="N24" s="26"/>
      <c r="O24" s="26"/>
      <c r="P24" s="26"/>
      <c r="Q24" s="26"/>
      <c r="R24" s="26"/>
      <c r="S24" s="26"/>
      <c r="T24" s="26"/>
      <c r="U24" s="26"/>
      <c r="V24" s="26"/>
      <c r="W24" s="26"/>
      <c r="X24" s="26"/>
      <c r="Y24" s="54"/>
      <c r="Z24" s="54"/>
      <c r="AA24" s="54"/>
      <c r="AB24" s="54"/>
      <c r="AC24" s="54"/>
      <c r="AD24" s="54"/>
      <c r="AE24" s="54"/>
    </row>
    <row r="25" spans="1:31" ht="15.75" x14ac:dyDescent="0.25">
      <c r="A25" s="54"/>
      <c r="B25" s="8">
        <v>64</v>
      </c>
      <c r="C25" s="79">
        <v>48</v>
      </c>
      <c r="D25" s="81">
        <f t="shared" si="2"/>
        <v>0.874466268146883</v>
      </c>
      <c r="E25" s="10">
        <f t="shared" si="2"/>
        <v>0.89043478260869569</v>
      </c>
      <c r="F25" s="10">
        <f t="shared" si="2"/>
        <v>0.92418772563176899</v>
      </c>
      <c r="G25" s="11">
        <f t="shared" si="1"/>
        <v>0.96060037523452158</v>
      </c>
      <c r="H25" s="18"/>
      <c r="I25" s="75"/>
      <c r="J25" s="26"/>
      <c r="K25" s="26"/>
      <c r="L25" s="26"/>
      <c r="M25" s="26"/>
      <c r="N25" s="26"/>
      <c r="O25" s="26"/>
      <c r="P25" s="26"/>
      <c r="Q25" s="26"/>
      <c r="R25" s="26"/>
      <c r="S25" s="26"/>
      <c r="T25" s="26"/>
      <c r="U25" s="26"/>
      <c r="V25" s="26"/>
      <c r="W25" s="26"/>
      <c r="X25" s="26"/>
      <c r="Y25" s="54"/>
      <c r="Z25" s="54"/>
      <c r="AA25" s="54"/>
      <c r="AB25" s="54"/>
      <c r="AC25" s="54"/>
      <c r="AD25" s="54"/>
      <c r="AE25" s="54"/>
    </row>
    <row r="26" spans="1:31" ht="15.75" x14ac:dyDescent="0.25">
      <c r="A26" s="54"/>
      <c r="B26" s="8">
        <v>48</v>
      </c>
      <c r="C26" s="79">
        <v>64</v>
      </c>
      <c r="D26" s="81">
        <f t="shared" si="2"/>
        <v>0.90326374595707148</v>
      </c>
      <c r="E26" s="10">
        <f t="shared" si="2"/>
        <v>0.91592128801431127</v>
      </c>
      <c r="F26" s="10">
        <f t="shared" si="2"/>
        <v>0.94233128834355828</v>
      </c>
      <c r="G26" s="11">
        <f t="shared" si="1"/>
        <v>0.97030953885028426</v>
      </c>
      <c r="H26" s="18"/>
      <c r="I26" s="75"/>
      <c r="J26" s="26"/>
      <c r="K26" s="26"/>
      <c r="L26" s="26"/>
      <c r="M26" s="26"/>
      <c r="N26" s="26"/>
      <c r="O26" s="26"/>
      <c r="P26" s="26"/>
      <c r="Q26" s="26"/>
      <c r="R26" s="26"/>
      <c r="S26" s="26"/>
      <c r="T26" s="26"/>
      <c r="U26" s="26"/>
      <c r="V26" s="26"/>
      <c r="W26" s="26"/>
      <c r="X26" s="26"/>
      <c r="Y26" s="54"/>
      <c r="Z26" s="54"/>
      <c r="AA26" s="54"/>
      <c r="AB26" s="54"/>
      <c r="AC26" s="54"/>
      <c r="AD26" s="54"/>
      <c r="AE26" s="54"/>
    </row>
    <row r="27" spans="1:31" ht="15.75" x14ac:dyDescent="0.25">
      <c r="A27" s="54"/>
      <c r="B27" s="8">
        <v>64</v>
      </c>
      <c r="C27" s="79">
        <v>16</v>
      </c>
      <c r="D27" s="81">
        <f t="shared" si="2"/>
        <v>0.69897610921501707</v>
      </c>
      <c r="E27" s="10">
        <f t="shared" si="2"/>
        <v>0.73038516405135523</v>
      </c>
      <c r="F27" s="10">
        <f t="shared" si="2"/>
        <v>0.80250783699059558</v>
      </c>
      <c r="G27" s="11">
        <f t="shared" si="1"/>
        <v>0.89043478260869569</v>
      </c>
      <c r="H27" s="18"/>
      <c r="I27" s="75"/>
      <c r="J27" s="26"/>
      <c r="K27" s="26"/>
      <c r="L27" s="26"/>
      <c r="M27" s="26"/>
      <c r="N27" s="26"/>
      <c r="O27" s="26"/>
      <c r="P27" s="26"/>
      <c r="Q27" s="26"/>
      <c r="R27" s="26"/>
      <c r="S27" s="26"/>
      <c r="T27" s="26"/>
      <c r="U27" s="26"/>
      <c r="V27" s="26"/>
      <c r="W27" s="26"/>
      <c r="X27" s="26"/>
      <c r="Y27" s="54"/>
      <c r="Z27" s="54"/>
      <c r="AA27" s="54"/>
      <c r="AB27" s="54"/>
      <c r="AC27" s="54"/>
      <c r="AD27" s="54"/>
      <c r="AE27" s="54"/>
    </row>
    <row r="28" spans="1:31" ht="16.5" thickBot="1" x14ac:dyDescent="0.3">
      <c r="A28" s="54"/>
      <c r="B28" s="12">
        <v>16</v>
      </c>
      <c r="C28" s="80">
        <v>64</v>
      </c>
      <c r="D28" s="82">
        <f t="shared" si="2"/>
        <v>0.90699734278122235</v>
      </c>
      <c r="E28" s="14">
        <f t="shared" si="2"/>
        <v>0.91921005385996413</v>
      </c>
      <c r="F28" s="14">
        <f t="shared" si="2"/>
        <v>0.94464944649446492</v>
      </c>
      <c r="G28" s="15">
        <f t="shared" si="1"/>
        <v>0.97153700189753323</v>
      </c>
      <c r="H28" s="18"/>
      <c r="I28" s="75"/>
      <c r="J28" s="26"/>
      <c r="K28" s="26"/>
      <c r="L28" s="26"/>
      <c r="M28" s="26"/>
      <c r="N28" s="26"/>
      <c r="O28" s="26"/>
      <c r="P28" s="26"/>
      <c r="Q28" s="26"/>
      <c r="R28" s="26"/>
      <c r="S28" s="26"/>
      <c r="T28" s="26"/>
      <c r="U28" s="26"/>
      <c r="V28" s="26"/>
      <c r="W28" s="26"/>
      <c r="X28" s="26"/>
      <c r="Y28" s="54"/>
      <c r="Z28" s="54"/>
      <c r="AA28" s="54"/>
      <c r="AB28" s="54"/>
      <c r="AC28" s="54"/>
      <c r="AD28" s="54"/>
      <c r="AE28" s="54"/>
    </row>
    <row r="29" spans="1:31" ht="15.75" x14ac:dyDescent="0.25">
      <c r="A29" s="54"/>
      <c r="B29" s="17"/>
      <c r="C29" s="17"/>
      <c r="D29" s="75"/>
      <c r="E29" s="75"/>
      <c r="F29" s="75"/>
      <c r="G29" s="75"/>
      <c r="H29" s="75"/>
      <c r="I29" s="75"/>
      <c r="J29" s="26"/>
      <c r="K29" s="26"/>
      <c r="L29" s="26"/>
      <c r="M29" s="26"/>
      <c r="N29" s="26"/>
      <c r="O29" s="26"/>
      <c r="P29" s="26"/>
      <c r="Q29" s="26"/>
      <c r="R29" s="26"/>
      <c r="S29" s="26"/>
      <c r="T29" s="26"/>
      <c r="U29" s="26"/>
      <c r="V29" s="26"/>
      <c r="W29" s="26"/>
      <c r="X29" s="26"/>
      <c r="Y29" s="54"/>
      <c r="Z29" s="54"/>
      <c r="AA29" s="54"/>
      <c r="AB29" s="54"/>
      <c r="AC29" s="54"/>
      <c r="AD29" s="54"/>
      <c r="AE29" s="54"/>
    </row>
    <row r="30" spans="1:31" ht="15.75" x14ac:dyDescent="0.25">
      <c r="A30" s="54"/>
      <c r="B30" s="17"/>
      <c r="C30" s="17"/>
      <c r="D30" s="75"/>
      <c r="E30" s="75"/>
      <c r="F30" s="75"/>
      <c r="G30" s="75"/>
      <c r="H30" s="75"/>
      <c r="I30" s="75"/>
      <c r="J30" s="26"/>
      <c r="K30" s="26"/>
      <c r="L30" s="26"/>
      <c r="M30" s="26"/>
      <c r="N30" s="26"/>
      <c r="O30" s="26"/>
      <c r="P30" s="26"/>
      <c r="Q30" s="26"/>
      <c r="R30" s="26"/>
      <c r="S30" s="26"/>
      <c r="T30" s="26"/>
      <c r="U30" s="26"/>
      <c r="V30" s="26"/>
      <c r="W30" s="26"/>
      <c r="X30" s="26"/>
      <c r="Y30" s="54"/>
      <c r="Z30" s="54"/>
      <c r="AA30" s="54"/>
      <c r="AB30" s="54"/>
      <c r="AC30" s="54"/>
      <c r="AD30" s="54"/>
      <c r="AE30" s="54"/>
    </row>
    <row r="31" spans="1:31" ht="16.5" thickBot="1" x14ac:dyDescent="0.3">
      <c r="A31" s="54"/>
      <c r="B31" s="17"/>
      <c r="C31" s="17"/>
      <c r="D31" s="75"/>
      <c r="E31" s="75"/>
      <c r="F31" s="75"/>
      <c r="G31" s="75"/>
      <c r="H31" s="75"/>
      <c r="I31" s="75"/>
      <c r="J31" s="26"/>
      <c r="K31" s="26"/>
      <c r="L31" s="26"/>
      <c r="M31" s="26"/>
      <c r="N31" s="26"/>
      <c r="O31" s="26"/>
      <c r="P31" s="26"/>
      <c r="Q31" s="26"/>
      <c r="R31" s="26"/>
      <c r="S31" s="26"/>
      <c r="T31" s="26"/>
      <c r="U31" s="26"/>
      <c r="V31" s="26"/>
      <c r="W31" s="26"/>
      <c r="X31" s="26"/>
      <c r="Y31" s="54"/>
      <c r="Z31" s="54"/>
      <c r="AA31" s="54"/>
      <c r="AB31" s="54"/>
      <c r="AC31" s="54"/>
      <c r="AD31" s="54"/>
      <c r="AE31" s="54"/>
    </row>
    <row r="32" spans="1:31" ht="19.5" thickBot="1" x14ac:dyDescent="0.3">
      <c r="A32" s="93" t="s">
        <v>42</v>
      </c>
      <c r="B32" s="17"/>
      <c r="C32" s="17"/>
      <c r="D32" s="121" t="s">
        <v>2</v>
      </c>
      <c r="E32" s="122"/>
      <c r="F32" s="19"/>
      <c r="G32" s="19"/>
      <c r="H32" s="19"/>
      <c r="I32" s="19"/>
      <c r="J32" s="26"/>
      <c r="K32" s="26"/>
      <c r="L32" s="26"/>
      <c r="M32" s="26"/>
      <c r="N32" s="26"/>
      <c r="O32" s="26"/>
      <c r="P32" s="26"/>
      <c r="Q32" s="26"/>
      <c r="R32" s="26"/>
      <c r="S32" s="26"/>
      <c r="T32" s="26"/>
      <c r="U32" s="26"/>
      <c r="V32" s="26"/>
      <c r="W32" s="26"/>
      <c r="X32" s="26"/>
      <c r="Y32" s="54"/>
      <c r="Z32" s="54"/>
      <c r="AA32" s="54"/>
      <c r="AB32" s="54"/>
      <c r="AC32" s="54"/>
      <c r="AD32" s="54"/>
      <c r="AE32" s="54"/>
    </row>
    <row r="33" spans="1:31" ht="16.5" thickBot="1" x14ac:dyDescent="0.3">
      <c r="A33" s="54"/>
      <c r="B33" s="16" t="s">
        <v>0</v>
      </c>
      <c r="C33" s="16" t="s">
        <v>1</v>
      </c>
      <c r="D33" s="3">
        <v>4</v>
      </c>
      <c r="E33" s="3">
        <v>2</v>
      </c>
      <c r="F33" s="17"/>
      <c r="G33" s="67"/>
      <c r="H33" s="17"/>
      <c r="I33" s="67"/>
      <c r="J33" s="26"/>
      <c r="K33" s="26"/>
      <c r="L33" s="26"/>
      <c r="M33" s="26"/>
      <c r="N33" s="26"/>
      <c r="O33" s="26"/>
      <c r="P33" s="26"/>
      <c r="Q33" s="26"/>
      <c r="R33" s="26"/>
      <c r="S33" s="26"/>
      <c r="T33" s="26"/>
      <c r="U33" s="26"/>
      <c r="V33" s="26"/>
      <c r="W33" s="26"/>
      <c r="X33" s="26"/>
      <c r="Y33" s="54"/>
      <c r="Z33" s="54"/>
      <c r="AA33" s="54"/>
      <c r="AB33" s="54"/>
      <c r="AC33" s="54"/>
      <c r="AD33" s="54"/>
      <c r="AE33" s="54"/>
    </row>
    <row r="34" spans="1:31" ht="15.75" x14ac:dyDescent="0.25">
      <c r="A34" s="54"/>
      <c r="B34" s="97">
        <f t="shared" ref="B34:C57" si="5">B5/2</f>
        <v>4</v>
      </c>
      <c r="C34" s="94">
        <f t="shared" si="5"/>
        <v>4</v>
      </c>
      <c r="D34" s="5">
        <f>$B34*$C34/($B34*$C34+(D$33-1)*$B34-(D$33-1))</f>
        <v>0.64</v>
      </c>
      <c r="E34" s="7">
        <f>$B34*$C34/($B34*$C34+(E$33-1)*$B34-(E$33-1))</f>
        <v>0.84210526315789469</v>
      </c>
      <c r="F34" s="67"/>
      <c r="G34" s="67"/>
      <c r="H34" s="67"/>
      <c r="I34" s="67"/>
      <c r="J34" s="26"/>
      <c r="K34" s="26"/>
      <c r="L34" s="26"/>
      <c r="M34" s="26"/>
      <c r="N34" s="26"/>
      <c r="O34" s="26"/>
      <c r="P34" s="26"/>
      <c r="Q34" s="26"/>
      <c r="R34" s="26"/>
      <c r="S34" s="26"/>
      <c r="T34" s="26"/>
      <c r="U34" s="26"/>
      <c r="V34" s="26"/>
      <c r="W34" s="26"/>
      <c r="X34" s="26"/>
      <c r="Y34" s="54"/>
      <c r="Z34" s="54"/>
      <c r="AA34" s="54"/>
      <c r="AB34" s="54"/>
      <c r="AC34" s="54"/>
      <c r="AD34" s="54"/>
      <c r="AE34" s="54"/>
    </row>
    <row r="35" spans="1:31" ht="15.75" x14ac:dyDescent="0.25">
      <c r="A35" s="54"/>
      <c r="B35" s="8">
        <f t="shared" si="5"/>
        <v>8</v>
      </c>
      <c r="C35" s="95">
        <f t="shared" si="5"/>
        <v>8</v>
      </c>
      <c r="D35" s="9">
        <f t="shared" ref="D35:E57" si="6">$B35*$C35/($B35*$C35+(D$33-1)*$B35-(D$33-1))</f>
        <v>0.75294117647058822</v>
      </c>
      <c r="E35" s="11">
        <f t="shared" si="6"/>
        <v>0.90140845070422537</v>
      </c>
      <c r="F35" s="67"/>
      <c r="G35" s="67"/>
      <c r="H35" s="67"/>
      <c r="I35" s="67"/>
      <c r="J35" s="54"/>
      <c r="K35" s="54"/>
      <c r="L35" s="54"/>
      <c r="M35" s="54"/>
      <c r="N35" s="54"/>
      <c r="O35" s="54"/>
      <c r="P35" s="54"/>
      <c r="Q35" s="54"/>
      <c r="R35" s="54"/>
      <c r="S35" s="54"/>
      <c r="T35" s="54"/>
      <c r="U35" s="54"/>
      <c r="V35" s="54"/>
      <c r="W35" s="54"/>
      <c r="X35" s="54"/>
      <c r="Y35" s="54"/>
      <c r="Z35" s="54"/>
      <c r="AA35" s="54"/>
      <c r="AB35" s="54"/>
      <c r="AC35" s="54"/>
      <c r="AD35" s="54"/>
      <c r="AE35" s="54"/>
    </row>
    <row r="36" spans="1:31" ht="15.75" x14ac:dyDescent="0.25">
      <c r="A36" s="54"/>
      <c r="B36" s="8">
        <f t="shared" si="5"/>
        <v>16</v>
      </c>
      <c r="C36" s="95">
        <f t="shared" si="5"/>
        <v>16</v>
      </c>
      <c r="D36" s="9">
        <f t="shared" si="6"/>
        <v>0.85049833887043191</v>
      </c>
      <c r="E36" s="11">
        <f t="shared" si="6"/>
        <v>0.94464944649446492</v>
      </c>
      <c r="F36" s="67"/>
      <c r="G36" s="67"/>
      <c r="H36" s="67"/>
      <c r="I36" s="67"/>
      <c r="J36" s="54"/>
      <c r="K36" s="54"/>
      <c r="L36" s="54"/>
      <c r="M36" s="54"/>
      <c r="N36" s="54"/>
      <c r="O36" s="54"/>
      <c r="P36" s="54"/>
      <c r="Q36" s="54"/>
      <c r="R36" s="54"/>
      <c r="S36" s="54"/>
      <c r="T36" s="54"/>
      <c r="U36" s="54"/>
      <c r="V36" s="54"/>
      <c r="W36" s="54"/>
      <c r="X36" s="54"/>
      <c r="Y36" s="54"/>
      <c r="Z36" s="54"/>
      <c r="AA36" s="54"/>
      <c r="AB36" s="54"/>
      <c r="AC36" s="54"/>
      <c r="AD36" s="54"/>
      <c r="AE36" s="54"/>
    </row>
    <row r="37" spans="1:31" ht="15.75" x14ac:dyDescent="0.25">
      <c r="A37" s="54"/>
      <c r="B37" s="8">
        <f t="shared" si="5"/>
        <v>32</v>
      </c>
      <c r="C37" s="95">
        <f t="shared" si="5"/>
        <v>32</v>
      </c>
      <c r="D37" s="9">
        <f t="shared" si="6"/>
        <v>0.91674127126230975</v>
      </c>
      <c r="E37" s="11">
        <f t="shared" si="6"/>
        <v>0.97061611374407586</v>
      </c>
      <c r="F37" s="67"/>
      <c r="G37" s="67"/>
      <c r="H37" s="67"/>
      <c r="I37" s="67"/>
      <c r="J37" s="54"/>
      <c r="K37" s="54"/>
      <c r="L37" s="54"/>
      <c r="M37" s="54"/>
      <c r="N37" s="54"/>
      <c r="O37" s="54"/>
      <c r="P37" s="54"/>
      <c r="Q37" s="54"/>
      <c r="R37" s="54"/>
      <c r="S37" s="54"/>
      <c r="T37" s="54"/>
      <c r="U37" s="54"/>
      <c r="V37" s="54"/>
      <c r="W37" s="54"/>
      <c r="X37" s="54"/>
      <c r="Y37" s="54"/>
      <c r="Z37" s="54"/>
      <c r="AA37" s="54"/>
      <c r="AB37" s="54"/>
      <c r="AC37" s="54"/>
      <c r="AD37" s="54"/>
      <c r="AE37" s="54"/>
    </row>
    <row r="38" spans="1:31" ht="15.75" x14ac:dyDescent="0.25">
      <c r="A38" s="54"/>
      <c r="B38" s="8">
        <f t="shared" si="5"/>
        <v>4</v>
      </c>
      <c r="C38" s="95">
        <f t="shared" si="5"/>
        <v>2</v>
      </c>
      <c r="D38" s="9">
        <f t="shared" si="6"/>
        <v>0.47058823529411764</v>
      </c>
      <c r="E38" s="11">
        <f t="shared" si="6"/>
        <v>0.72727272727272729</v>
      </c>
      <c r="F38" s="67"/>
      <c r="G38" s="67"/>
      <c r="H38" s="67"/>
      <c r="I38" s="67"/>
      <c r="J38" s="54"/>
      <c r="K38" s="54"/>
      <c r="L38" s="54"/>
      <c r="M38" s="54"/>
      <c r="N38" s="54"/>
      <c r="O38" s="54"/>
      <c r="P38" s="54"/>
      <c r="Q38" s="54"/>
      <c r="R38" s="54"/>
      <c r="S38" s="54"/>
      <c r="T38" s="54"/>
      <c r="U38" s="54"/>
      <c r="V38" s="54"/>
      <c r="W38" s="54"/>
      <c r="X38" s="54"/>
      <c r="Y38" s="54"/>
      <c r="Z38" s="54"/>
      <c r="AA38" s="54"/>
      <c r="AB38" s="54"/>
      <c r="AC38" s="54"/>
      <c r="AD38" s="54"/>
      <c r="AE38" s="54"/>
    </row>
    <row r="39" spans="1:31" ht="15.75" x14ac:dyDescent="0.25">
      <c r="A39" s="54"/>
      <c r="B39" s="8">
        <f t="shared" si="5"/>
        <v>2</v>
      </c>
      <c r="C39" s="95">
        <f t="shared" si="5"/>
        <v>4</v>
      </c>
      <c r="D39" s="9">
        <f t="shared" si="6"/>
        <v>0.72727272727272729</v>
      </c>
      <c r="E39" s="11">
        <f t="shared" si="6"/>
        <v>0.88888888888888884</v>
      </c>
      <c r="F39" s="67"/>
      <c r="G39" s="67"/>
      <c r="H39" s="67"/>
      <c r="I39" s="67"/>
      <c r="J39" s="54"/>
      <c r="K39" s="54"/>
      <c r="L39" s="54"/>
      <c r="M39" s="54"/>
      <c r="N39" s="54"/>
      <c r="O39" s="54"/>
      <c r="P39" s="54"/>
      <c r="Q39" s="54"/>
      <c r="R39" s="54"/>
      <c r="S39" s="54"/>
      <c r="T39" s="54"/>
      <c r="U39" s="54"/>
      <c r="V39" s="54"/>
      <c r="W39" s="54"/>
      <c r="X39" s="54"/>
      <c r="Y39" s="54"/>
      <c r="Z39" s="54"/>
      <c r="AA39" s="54"/>
      <c r="AB39" s="54"/>
      <c r="AC39" s="54"/>
      <c r="AD39" s="54"/>
      <c r="AE39" s="54"/>
    </row>
    <row r="40" spans="1:31" ht="15.75" x14ac:dyDescent="0.25">
      <c r="A40" s="54"/>
      <c r="B40" s="8">
        <f t="shared" si="5"/>
        <v>8</v>
      </c>
      <c r="C40" s="95">
        <f t="shared" si="5"/>
        <v>4</v>
      </c>
      <c r="D40" s="9">
        <f t="shared" si="6"/>
        <v>0.60377358490566035</v>
      </c>
      <c r="E40" s="11">
        <f t="shared" si="6"/>
        <v>0.82051282051282048</v>
      </c>
      <c r="F40" s="67"/>
      <c r="G40" s="67"/>
      <c r="H40" s="131" t="s">
        <v>39</v>
      </c>
      <c r="I40" s="67"/>
      <c r="J40" s="54"/>
      <c r="K40" s="54"/>
      <c r="L40" s="54"/>
      <c r="M40" s="54"/>
      <c r="N40" s="54"/>
      <c r="O40" s="54"/>
      <c r="P40" s="54"/>
      <c r="Q40" s="54"/>
      <c r="R40" s="54"/>
      <c r="S40" s="54"/>
      <c r="T40" s="54"/>
      <c r="U40" s="54"/>
      <c r="V40" s="54"/>
      <c r="W40" s="54"/>
      <c r="X40" s="54"/>
      <c r="Y40" s="54"/>
      <c r="Z40" s="54"/>
      <c r="AA40" s="54"/>
      <c r="AB40" s="54"/>
      <c r="AC40" s="54"/>
      <c r="AD40" s="54"/>
      <c r="AE40" s="54"/>
    </row>
    <row r="41" spans="1:31" ht="15.75" x14ac:dyDescent="0.25">
      <c r="A41" s="54"/>
      <c r="B41" s="8">
        <f t="shared" si="5"/>
        <v>4</v>
      </c>
      <c r="C41" s="95">
        <f t="shared" si="5"/>
        <v>8</v>
      </c>
      <c r="D41" s="9">
        <f t="shared" si="6"/>
        <v>0.78048780487804881</v>
      </c>
      <c r="E41" s="11">
        <f t="shared" si="6"/>
        <v>0.91428571428571426</v>
      </c>
      <c r="F41" s="67"/>
      <c r="G41" s="67"/>
      <c r="H41" s="67"/>
      <c r="I41" s="67"/>
      <c r="J41" s="54"/>
      <c r="K41" s="54"/>
      <c r="L41" s="54"/>
      <c r="M41" s="54"/>
      <c r="N41" s="54"/>
      <c r="O41" s="54"/>
      <c r="P41" s="54"/>
      <c r="Q41" s="54"/>
      <c r="R41" s="54"/>
      <c r="S41" s="54"/>
      <c r="T41" s="54"/>
      <c r="U41" s="54"/>
      <c r="V41" s="54"/>
      <c r="W41" s="54"/>
      <c r="X41" s="54"/>
      <c r="Y41" s="54"/>
      <c r="Z41" s="54"/>
      <c r="AA41" s="54"/>
      <c r="AB41" s="54"/>
      <c r="AC41" s="54"/>
      <c r="AD41" s="54"/>
      <c r="AE41" s="54"/>
    </row>
    <row r="42" spans="1:31" ht="15.75" x14ac:dyDescent="0.25">
      <c r="A42" s="54"/>
      <c r="B42" s="8">
        <f t="shared" si="5"/>
        <v>16</v>
      </c>
      <c r="C42" s="95">
        <f t="shared" si="5"/>
        <v>8</v>
      </c>
      <c r="D42" s="9">
        <f t="shared" si="6"/>
        <v>0.73988439306358378</v>
      </c>
      <c r="E42" s="11">
        <f t="shared" si="6"/>
        <v>0.8951048951048951</v>
      </c>
      <c r="F42" s="67"/>
      <c r="G42" s="67"/>
      <c r="H42" s="67"/>
      <c r="I42" s="67"/>
      <c r="J42" s="54"/>
      <c r="K42" s="54"/>
      <c r="L42" s="54"/>
      <c r="M42" s="54"/>
      <c r="N42" s="54"/>
      <c r="O42" s="54"/>
      <c r="P42" s="54"/>
      <c r="Q42" s="54"/>
      <c r="R42" s="54"/>
      <c r="S42" s="54"/>
      <c r="T42" s="54"/>
      <c r="U42" s="54"/>
      <c r="V42" s="54"/>
      <c r="W42" s="54"/>
      <c r="X42" s="54"/>
      <c r="Y42" s="54"/>
      <c r="Z42" s="54"/>
      <c r="AA42" s="54"/>
      <c r="AB42" s="54"/>
      <c r="AC42" s="54"/>
      <c r="AD42" s="54"/>
      <c r="AE42" s="54"/>
    </row>
    <row r="43" spans="1:31" ht="15.75" x14ac:dyDescent="0.25">
      <c r="A43" s="54"/>
      <c r="B43" s="8">
        <f t="shared" si="5"/>
        <v>8</v>
      </c>
      <c r="C43" s="95">
        <f t="shared" si="5"/>
        <v>16</v>
      </c>
      <c r="D43" s="9">
        <f t="shared" si="6"/>
        <v>0.85906040268456374</v>
      </c>
      <c r="E43" s="11">
        <f t="shared" si="6"/>
        <v>0.94814814814814818</v>
      </c>
      <c r="F43" s="67"/>
      <c r="G43" s="67"/>
      <c r="H43" s="67"/>
      <c r="I43" s="67"/>
      <c r="J43" s="54"/>
      <c r="K43" s="54"/>
      <c r="L43" s="54"/>
      <c r="M43" s="54"/>
      <c r="N43" s="54"/>
      <c r="O43" s="54"/>
      <c r="P43" s="54"/>
      <c r="Q43" s="54"/>
      <c r="R43" s="54"/>
      <c r="S43" s="54"/>
      <c r="T43" s="54"/>
      <c r="U43" s="54"/>
      <c r="V43" s="54"/>
      <c r="W43" s="54"/>
      <c r="X43" s="54"/>
      <c r="Y43" s="54"/>
      <c r="Z43" s="54"/>
      <c r="AA43" s="54"/>
      <c r="AB43" s="54"/>
      <c r="AC43" s="54"/>
      <c r="AD43" s="54"/>
      <c r="AE43" s="54"/>
    </row>
    <row r="44" spans="1:31" ht="15.75" x14ac:dyDescent="0.25">
      <c r="A44" s="54"/>
      <c r="B44" s="8">
        <f t="shared" si="5"/>
        <v>32</v>
      </c>
      <c r="C44" s="95">
        <f t="shared" si="5"/>
        <v>16</v>
      </c>
      <c r="D44" s="9">
        <f t="shared" si="6"/>
        <v>0.84628099173553717</v>
      </c>
      <c r="E44" s="11">
        <f t="shared" si="6"/>
        <v>0.94290976058931864</v>
      </c>
      <c r="F44" s="67"/>
      <c r="G44" s="67"/>
      <c r="H44" s="67"/>
      <c r="I44" s="67"/>
      <c r="J44" s="54"/>
      <c r="K44" s="54"/>
      <c r="L44" s="54"/>
      <c r="M44" s="54"/>
      <c r="N44" s="54"/>
      <c r="O44" s="54"/>
      <c r="P44" s="54"/>
      <c r="Q44" s="54"/>
      <c r="R44" s="54"/>
      <c r="S44" s="54"/>
      <c r="T44" s="54"/>
      <c r="U44" s="54"/>
      <c r="V44" s="54"/>
      <c r="W44" s="54"/>
      <c r="X44" s="54"/>
      <c r="Y44" s="54"/>
      <c r="Z44" s="54"/>
      <c r="AA44" s="54"/>
      <c r="AB44" s="54"/>
      <c r="AC44" s="54"/>
      <c r="AD44" s="54"/>
      <c r="AE44" s="54"/>
    </row>
    <row r="45" spans="1:31" ht="15.75" x14ac:dyDescent="0.25">
      <c r="A45" s="54"/>
      <c r="B45" s="8">
        <f t="shared" si="5"/>
        <v>16</v>
      </c>
      <c r="C45" s="95">
        <f t="shared" si="5"/>
        <v>32</v>
      </c>
      <c r="D45" s="9">
        <f t="shared" si="6"/>
        <v>0.91921005385996413</v>
      </c>
      <c r="E45" s="11">
        <f t="shared" si="6"/>
        <v>0.97153700189753323</v>
      </c>
      <c r="F45" s="67"/>
      <c r="G45" s="67"/>
      <c r="H45" s="67"/>
      <c r="I45" s="67"/>
      <c r="J45" s="54"/>
      <c r="K45" s="54"/>
      <c r="L45" s="54"/>
      <c r="M45" s="54"/>
      <c r="N45" s="54"/>
      <c r="O45" s="54"/>
      <c r="P45" s="54"/>
      <c r="Q45" s="54"/>
      <c r="R45" s="54"/>
      <c r="S45" s="54"/>
      <c r="T45" s="54"/>
      <c r="U45" s="54"/>
      <c r="V45" s="54"/>
      <c r="W45" s="54"/>
      <c r="X45" s="54"/>
      <c r="Y45" s="54"/>
      <c r="Z45" s="54"/>
      <c r="AA45" s="54"/>
      <c r="AB45" s="54"/>
      <c r="AC45" s="54"/>
      <c r="AD45" s="54"/>
      <c r="AE45" s="54"/>
    </row>
    <row r="46" spans="1:31" ht="15.75" x14ac:dyDescent="0.25">
      <c r="A46" s="54"/>
      <c r="B46" s="8">
        <f t="shared" si="5"/>
        <v>8</v>
      </c>
      <c r="C46" s="95">
        <f t="shared" si="5"/>
        <v>6</v>
      </c>
      <c r="D46" s="9">
        <f t="shared" si="6"/>
        <v>0.69565217391304346</v>
      </c>
      <c r="E46" s="11">
        <f t="shared" si="6"/>
        <v>0.87272727272727268</v>
      </c>
      <c r="F46" s="67"/>
      <c r="G46" s="67"/>
      <c r="H46" s="67"/>
      <c r="I46" s="67"/>
      <c r="J46" s="54"/>
      <c r="K46" s="54"/>
      <c r="L46" s="54"/>
      <c r="M46" s="54"/>
      <c r="N46" s="54"/>
      <c r="O46" s="54"/>
      <c r="P46" s="54"/>
      <c r="Q46" s="54"/>
      <c r="R46" s="54"/>
      <c r="S46" s="54"/>
      <c r="T46" s="54"/>
      <c r="U46" s="54"/>
      <c r="V46" s="54"/>
      <c r="W46" s="54"/>
      <c r="X46" s="54"/>
      <c r="Y46" s="54"/>
      <c r="Z46" s="54"/>
      <c r="AA46" s="54"/>
      <c r="AB46" s="54"/>
      <c r="AC46" s="54"/>
      <c r="AD46" s="54"/>
      <c r="AE46" s="54"/>
    </row>
    <row r="47" spans="1:31" ht="15.75" x14ac:dyDescent="0.25">
      <c r="A47" s="54"/>
      <c r="B47" s="8">
        <f t="shared" si="5"/>
        <v>6</v>
      </c>
      <c r="C47" s="95">
        <f t="shared" si="5"/>
        <v>8</v>
      </c>
      <c r="D47" s="9">
        <f t="shared" si="6"/>
        <v>0.76190476190476186</v>
      </c>
      <c r="E47" s="11">
        <f t="shared" si="6"/>
        <v>0.90566037735849059</v>
      </c>
      <c r="F47" s="67"/>
      <c r="G47" s="67"/>
      <c r="H47" s="67"/>
      <c r="I47" s="67"/>
      <c r="J47" s="54"/>
      <c r="K47" s="54"/>
      <c r="L47" s="54"/>
      <c r="M47" s="54"/>
      <c r="N47" s="54"/>
      <c r="O47" s="54"/>
      <c r="P47" s="54"/>
      <c r="Q47" s="54"/>
      <c r="R47" s="54"/>
      <c r="S47" s="54"/>
      <c r="T47" s="54"/>
      <c r="U47" s="54"/>
      <c r="V47" s="54"/>
      <c r="W47" s="54"/>
      <c r="X47" s="54"/>
      <c r="Y47" s="54"/>
      <c r="Z47" s="54"/>
      <c r="AA47" s="54"/>
      <c r="AB47" s="54"/>
      <c r="AC47" s="54"/>
      <c r="AD47" s="54"/>
      <c r="AE47" s="54"/>
    </row>
    <row r="48" spans="1:31" ht="15.75" x14ac:dyDescent="0.25">
      <c r="A48" s="54"/>
      <c r="B48" s="8">
        <f t="shared" si="5"/>
        <v>8</v>
      </c>
      <c r="C48" s="95">
        <f t="shared" si="5"/>
        <v>2</v>
      </c>
      <c r="D48" s="9">
        <f t="shared" si="6"/>
        <v>0.43243243243243246</v>
      </c>
      <c r="E48" s="11">
        <f t="shared" si="6"/>
        <v>0.69565217391304346</v>
      </c>
      <c r="F48" s="67"/>
      <c r="G48" s="67"/>
      <c r="H48" s="67"/>
      <c r="I48" s="67"/>
      <c r="J48" s="54"/>
      <c r="K48" s="54"/>
      <c r="L48" s="54"/>
      <c r="M48" s="54"/>
      <c r="N48" s="54"/>
      <c r="O48" s="54"/>
      <c r="P48" s="54"/>
      <c r="Q48" s="54"/>
      <c r="R48" s="54"/>
      <c r="S48" s="54"/>
      <c r="T48" s="54"/>
      <c r="U48" s="54"/>
      <c r="V48" s="54"/>
      <c r="W48" s="54"/>
      <c r="X48" s="54"/>
      <c r="Y48" s="54"/>
      <c r="Z48" s="54"/>
      <c r="AA48" s="54"/>
      <c r="AB48" s="54"/>
      <c r="AC48" s="54"/>
      <c r="AD48" s="54"/>
      <c r="AE48" s="54"/>
    </row>
    <row r="49" spans="1:31" ht="15.75" x14ac:dyDescent="0.25">
      <c r="A49" s="54"/>
      <c r="B49" s="8">
        <f t="shared" si="5"/>
        <v>2</v>
      </c>
      <c r="C49" s="95">
        <f t="shared" si="5"/>
        <v>8</v>
      </c>
      <c r="D49" s="9">
        <f t="shared" si="6"/>
        <v>0.84210526315789469</v>
      </c>
      <c r="E49" s="11">
        <f t="shared" si="6"/>
        <v>0.94117647058823528</v>
      </c>
      <c r="F49" s="67"/>
      <c r="G49" s="67"/>
      <c r="H49" s="67"/>
      <c r="I49" s="67"/>
      <c r="J49" s="54"/>
      <c r="K49" s="54"/>
      <c r="L49" s="54"/>
      <c r="M49" s="54"/>
      <c r="N49" s="54"/>
      <c r="O49" s="54"/>
      <c r="P49" s="54"/>
      <c r="Q49" s="54"/>
      <c r="R49" s="54"/>
      <c r="S49" s="54"/>
      <c r="T49" s="54"/>
      <c r="U49" s="54"/>
      <c r="V49" s="54"/>
      <c r="W49" s="54"/>
      <c r="X49" s="54"/>
      <c r="Y49" s="54"/>
      <c r="Z49" s="54"/>
      <c r="AA49" s="54"/>
      <c r="AB49" s="54"/>
      <c r="AC49" s="54"/>
      <c r="AD49" s="54"/>
      <c r="AE49" s="54"/>
    </row>
    <row r="50" spans="1:31" ht="15.75" x14ac:dyDescent="0.25">
      <c r="A50" s="54"/>
      <c r="B50" s="8">
        <f t="shared" si="5"/>
        <v>16</v>
      </c>
      <c r="C50" s="95">
        <f t="shared" si="5"/>
        <v>12</v>
      </c>
      <c r="D50" s="9">
        <f t="shared" si="6"/>
        <v>0.810126582278481</v>
      </c>
      <c r="E50" s="11">
        <f t="shared" si="6"/>
        <v>0.92753623188405798</v>
      </c>
      <c r="F50" s="67"/>
      <c r="G50" s="67"/>
      <c r="H50" s="67"/>
      <c r="I50" s="67"/>
      <c r="J50" s="54"/>
      <c r="K50" s="54"/>
      <c r="L50" s="54"/>
      <c r="M50" s="54"/>
      <c r="N50" s="54"/>
      <c r="O50" s="54"/>
      <c r="P50" s="54"/>
      <c r="Q50" s="54"/>
      <c r="R50" s="54"/>
      <c r="S50" s="54"/>
      <c r="T50" s="54"/>
      <c r="U50" s="54"/>
      <c r="V50" s="54"/>
      <c r="W50" s="54"/>
      <c r="X50" s="54"/>
      <c r="Y50" s="54"/>
      <c r="Z50" s="54"/>
      <c r="AA50" s="54"/>
      <c r="AB50" s="54"/>
      <c r="AC50" s="54"/>
      <c r="AD50" s="54"/>
      <c r="AE50" s="54"/>
    </row>
    <row r="51" spans="1:31" ht="15.75" x14ac:dyDescent="0.25">
      <c r="A51" s="54"/>
      <c r="B51" s="8">
        <f t="shared" si="5"/>
        <v>12</v>
      </c>
      <c r="C51" s="95">
        <f t="shared" si="5"/>
        <v>16</v>
      </c>
      <c r="D51" s="9">
        <f t="shared" si="6"/>
        <v>0.85333333333333339</v>
      </c>
      <c r="E51" s="11">
        <f t="shared" si="6"/>
        <v>0.94581280788177335</v>
      </c>
      <c r="F51" s="67"/>
      <c r="G51" s="67"/>
      <c r="H51" s="67"/>
      <c r="I51" s="67"/>
      <c r="J51" s="54"/>
      <c r="K51" s="54"/>
      <c r="L51" s="54"/>
      <c r="M51" s="54"/>
      <c r="N51" s="54"/>
      <c r="O51" s="54"/>
      <c r="P51" s="54"/>
      <c r="Q51" s="54"/>
      <c r="R51" s="54"/>
      <c r="S51" s="54"/>
      <c r="T51" s="54"/>
      <c r="U51" s="54"/>
      <c r="V51" s="54"/>
      <c r="W51" s="54"/>
      <c r="X51" s="54"/>
      <c r="Y51" s="54"/>
      <c r="Z51" s="54"/>
      <c r="AA51" s="54"/>
      <c r="AB51" s="54"/>
      <c r="AC51" s="54"/>
      <c r="AD51" s="54"/>
      <c r="AE51" s="54"/>
    </row>
    <row r="52" spans="1:31" ht="15.75" x14ac:dyDescent="0.25">
      <c r="A52" s="54"/>
      <c r="B52" s="8">
        <f t="shared" si="5"/>
        <v>16</v>
      </c>
      <c r="C52" s="95">
        <f t="shared" si="5"/>
        <v>4</v>
      </c>
      <c r="D52" s="9">
        <f t="shared" si="6"/>
        <v>0.58715596330275233</v>
      </c>
      <c r="E52" s="11">
        <f t="shared" si="6"/>
        <v>0.810126582278481</v>
      </c>
      <c r="F52" s="67"/>
      <c r="G52" s="67"/>
      <c r="H52" s="67"/>
      <c r="I52" s="67"/>
      <c r="J52" s="54"/>
      <c r="K52" s="54"/>
      <c r="L52" s="54"/>
      <c r="M52" s="54"/>
      <c r="N52" s="54"/>
      <c r="O52" s="54"/>
      <c r="P52" s="54"/>
      <c r="Q52" s="54"/>
      <c r="R52" s="54"/>
      <c r="S52" s="54"/>
      <c r="T52" s="54"/>
      <c r="U52" s="54"/>
      <c r="V52" s="54"/>
      <c r="W52" s="54"/>
      <c r="X52" s="54"/>
      <c r="Y52" s="54"/>
      <c r="Z52" s="54"/>
      <c r="AA52" s="54"/>
      <c r="AB52" s="54"/>
      <c r="AC52" s="54"/>
      <c r="AD52" s="54"/>
      <c r="AE52" s="54"/>
    </row>
    <row r="53" spans="1:31" ht="15.75" x14ac:dyDescent="0.25">
      <c r="A53" s="54"/>
      <c r="B53" s="8">
        <f t="shared" si="5"/>
        <v>4</v>
      </c>
      <c r="C53" s="95">
        <f t="shared" si="5"/>
        <v>16</v>
      </c>
      <c r="D53" s="9">
        <f t="shared" si="6"/>
        <v>0.87671232876712324</v>
      </c>
      <c r="E53" s="11">
        <f t="shared" si="6"/>
        <v>0.95522388059701491</v>
      </c>
      <c r="F53" s="67"/>
      <c r="G53" s="67"/>
      <c r="H53" s="67"/>
      <c r="I53" s="67"/>
      <c r="J53" s="54"/>
      <c r="K53" s="54"/>
      <c r="L53" s="54"/>
      <c r="M53" s="54"/>
      <c r="N53" s="54"/>
      <c r="O53" s="54"/>
      <c r="P53" s="54"/>
      <c r="Q53" s="54"/>
      <c r="R53" s="54"/>
      <c r="S53" s="54"/>
      <c r="T53" s="54"/>
      <c r="U53" s="54"/>
      <c r="V53" s="54"/>
      <c r="W53" s="54"/>
      <c r="X53" s="54"/>
      <c r="Y53" s="54"/>
      <c r="Z53" s="54"/>
      <c r="AA53" s="54"/>
      <c r="AB53" s="54"/>
      <c r="AC53" s="54"/>
      <c r="AD53" s="54"/>
      <c r="AE53" s="54"/>
    </row>
    <row r="54" spans="1:31" ht="15.75" x14ac:dyDescent="0.25">
      <c r="A54" s="54"/>
      <c r="B54" s="8">
        <f t="shared" si="5"/>
        <v>32</v>
      </c>
      <c r="C54" s="95">
        <f t="shared" si="5"/>
        <v>24</v>
      </c>
      <c r="D54" s="9">
        <f t="shared" si="6"/>
        <v>0.89198606271777003</v>
      </c>
      <c r="E54" s="11">
        <f t="shared" si="6"/>
        <v>0.96120150187734665</v>
      </c>
      <c r="F54" s="67"/>
      <c r="G54" s="67"/>
      <c r="H54" s="67"/>
      <c r="I54" s="67"/>
      <c r="J54" s="54"/>
      <c r="K54" s="54"/>
      <c r="L54" s="54"/>
      <c r="M54" s="54"/>
      <c r="N54" s="54"/>
      <c r="O54" s="54"/>
      <c r="P54" s="54"/>
      <c r="Q54" s="54"/>
      <c r="R54" s="54"/>
      <c r="S54" s="54"/>
      <c r="T54" s="54"/>
      <c r="U54" s="54"/>
      <c r="V54" s="54"/>
      <c r="W54" s="54"/>
      <c r="X54" s="54"/>
      <c r="Y54" s="54"/>
      <c r="Z54" s="54"/>
      <c r="AA54" s="54"/>
      <c r="AB54" s="54"/>
      <c r="AC54" s="54"/>
      <c r="AD54" s="54"/>
      <c r="AE54" s="54"/>
    </row>
    <row r="55" spans="1:31" ht="15.75" x14ac:dyDescent="0.25">
      <c r="A55" s="54"/>
      <c r="B55" s="8">
        <f t="shared" si="5"/>
        <v>24</v>
      </c>
      <c r="C55" s="95">
        <f t="shared" si="5"/>
        <v>32</v>
      </c>
      <c r="D55" s="9">
        <f t="shared" si="6"/>
        <v>0.91756272401433692</v>
      </c>
      <c r="E55" s="11">
        <f t="shared" si="6"/>
        <v>0.97092288242730718</v>
      </c>
      <c r="F55" s="67"/>
      <c r="G55" s="67"/>
      <c r="H55" s="67"/>
      <c r="I55" s="67"/>
      <c r="J55" s="54"/>
      <c r="K55" s="54"/>
      <c r="L55" s="54"/>
      <c r="M55" s="54"/>
      <c r="N55" s="54"/>
      <c r="O55" s="54"/>
      <c r="P55" s="54"/>
      <c r="Q55" s="54"/>
      <c r="R55" s="54"/>
      <c r="S55" s="54"/>
      <c r="T55" s="54"/>
      <c r="U55" s="54"/>
      <c r="V55" s="54"/>
      <c r="W55" s="54"/>
      <c r="X55" s="54"/>
      <c r="Y55" s="54"/>
      <c r="Z55" s="54"/>
      <c r="AA55" s="54"/>
      <c r="AB55" s="54"/>
      <c r="AC55" s="54"/>
      <c r="AD55" s="54"/>
      <c r="AE55" s="54"/>
    </row>
    <row r="56" spans="1:31" ht="15.75" x14ac:dyDescent="0.25">
      <c r="A56" s="54"/>
      <c r="B56" s="8">
        <f t="shared" si="5"/>
        <v>32</v>
      </c>
      <c r="C56" s="95">
        <f t="shared" si="5"/>
        <v>8</v>
      </c>
      <c r="D56" s="9">
        <f t="shared" si="6"/>
        <v>0.73352435530085958</v>
      </c>
      <c r="E56" s="11">
        <f t="shared" si="6"/>
        <v>0.89198606271777003</v>
      </c>
      <c r="F56" s="67"/>
      <c r="G56" s="67"/>
      <c r="H56" s="67"/>
      <c r="I56" s="67"/>
      <c r="J56" s="54"/>
      <c r="K56" s="54"/>
      <c r="L56" s="54"/>
      <c r="M56" s="54"/>
      <c r="N56" s="54"/>
      <c r="O56" s="54"/>
      <c r="P56" s="54"/>
      <c r="Q56" s="54"/>
      <c r="R56" s="54"/>
      <c r="S56" s="54"/>
      <c r="T56" s="54"/>
      <c r="U56" s="54"/>
      <c r="V56" s="54"/>
      <c r="W56" s="54"/>
      <c r="X56" s="54"/>
      <c r="Y56" s="54"/>
      <c r="Z56" s="54"/>
      <c r="AA56" s="54"/>
      <c r="AB56" s="54"/>
      <c r="AC56" s="54"/>
      <c r="AD56" s="54"/>
      <c r="AE56" s="54"/>
    </row>
    <row r="57" spans="1:31" ht="16.5" thickBot="1" x14ac:dyDescent="0.3">
      <c r="A57" s="54"/>
      <c r="B57" s="12">
        <f t="shared" si="5"/>
        <v>8</v>
      </c>
      <c r="C57" s="96">
        <f t="shared" si="5"/>
        <v>32</v>
      </c>
      <c r="D57" s="13">
        <f t="shared" si="6"/>
        <v>0.92418772563176899</v>
      </c>
      <c r="E57" s="15">
        <f t="shared" si="6"/>
        <v>0.97338403041825095</v>
      </c>
      <c r="F57" s="67"/>
      <c r="G57" s="67"/>
      <c r="H57" s="67"/>
      <c r="I57" s="67"/>
      <c r="J57" s="54"/>
      <c r="K57" s="54"/>
      <c r="L57" s="54"/>
      <c r="M57" s="54"/>
      <c r="N57" s="54"/>
      <c r="O57" s="54"/>
      <c r="P57" s="54"/>
      <c r="Q57" s="54"/>
      <c r="R57" s="54"/>
      <c r="S57" s="54"/>
      <c r="T57" s="54"/>
      <c r="U57" s="54"/>
      <c r="V57" s="54"/>
      <c r="W57" s="54"/>
      <c r="X57" s="54"/>
      <c r="Y57" s="54"/>
      <c r="Z57" s="54"/>
      <c r="AA57" s="54"/>
      <c r="AB57" s="54"/>
      <c r="AC57" s="54"/>
      <c r="AD57" s="54"/>
      <c r="AE57" s="54"/>
    </row>
    <row r="58" spans="1:31" ht="15.75" x14ac:dyDescent="0.25">
      <c r="A58" s="54"/>
      <c r="J58" s="54"/>
      <c r="K58" s="54"/>
      <c r="L58" s="54"/>
      <c r="M58" s="54"/>
      <c r="N58" s="54"/>
      <c r="O58" s="54"/>
      <c r="P58" s="54"/>
      <c r="Q58" s="54"/>
      <c r="R58" s="54"/>
      <c r="S58" s="54"/>
      <c r="T58" s="54"/>
      <c r="U58" s="54"/>
      <c r="V58" s="54"/>
      <c r="W58" s="54"/>
      <c r="X58" s="54"/>
      <c r="Y58" s="54"/>
      <c r="Z58" s="54"/>
      <c r="AA58" s="54"/>
      <c r="AB58" s="54"/>
      <c r="AC58" s="54"/>
      <c r="AD58" s="54"/>
      <c r="AE58" s="54"/>
    </row>
    <row r="59" spans="1:31" ht="15.75" x14ac:dyDescent="0.25">
      <c r="A59" s="54"/>
      <c r="J59" s="54"/>
      <c r="K59" s="54"/>
      <c r="L59" s="54"/>
      <c r="M59" s="54"/>
      <c r="N59" s="54"/>
      <c r="O59" s="54"/>
      <c r="P59" s="54"/>
      <c r="Q59" s="54"/>
      <c r="R59" s="54"/>
      <c r="S59" s="54"/>
      <c r="T59" s="54"/>
      <c r="U59" s="54"/>
      <c r="V59" s="54"/>
      <c r="W59" s="54"/>
      <c r="X59" s="54"/>
      <c r="Y59" s="54"/>
      <c r="Z59" s="54"/>
      <c r="AA59" s="54"/>
      <c r="AB59" s="54"/>
      <c r="AC59" s="54"/>
      <c r="AD59" s="54"/>
      <c r="AE59" s="54"/>
    </row>
    <row r="60" spans="1:31" ht="15.75" x14ac:dyDescent="0.25">
      <c r="A60" s="54"/>
      <c r="J60" s="54"/>
      <c r="K60" s="54"/>
      <c r="L60" s="54"/>
      <c r="M60" s="54"/>
      <c r="N60" s="54"/>
      <c r="O60" s="54"/>
      <c r="P60" s="54"/>
      <c r="Q60" s="54"/>
      <c r="R60" s="54"/>
      <c r="S60" s="54"/>
      <c r="T60" s="54"/>
      <c r="U60" s="54"/>
      <c r="V60" s="54"/>
      <c r="W60" s="54"/>
      <c r="X60" s="54"/>
      <c r="Y60" s="54"/>
      <c r="Z60" s="54"/>
      <c r="AA60" s="54"/>
      <c r="AB60" s="54"/>
      <c r="AC60" s="54"/>
      <c r="AD60" s="54"/>
      <c r="AE60" s="54"/>
    </row>
    <row r="61" spans="1:31" ht="15.75" x14ac:dyDescent="0.25">
      <c r="A61" s="54"/>
      <c r="J61" s="54"/>
      <c r="K61" s="54"/>
      <c r="L61" s="54"/>
      <c r="M61" s="54"/>
      <c r="N61" s="54"/>
      <c r="O61" s="54"/>
      <c r="P61" s="54"/>
      <c r="Q61" s="54"/>
      <c r="R61" s="54"/>
      <c r="S61" s="54"/>
      <c r="T61" s="54"/>
      <c r="U61" s="54"/>
      <c r="V61" s="54"/>
      <c r="W61" s="54"/>
      <c r="X61" s="54"/>
      <c r="Y61" s="54"/>
      <c r="Z61" s="54"/>
      <c r="AA61" s="54"/>
      <c r="AB61" s="54"/>
      <c r="AC61" s="54"/>
      <c r="AD61" s="54"/>
      <c r="AE61" s="54"/>
    </row>
    <row r="62" spans="1:31" ht="15.75" x14ac:dyDescent="0.25">
      <c r="A62" s="54"/>
      <c r="J62" s="54"/>
      <c r="K62" s="54"/>
      <c r="L62" s="54"/>
      <c r="M62" s="54"/>
      <c r="N62" s="54"/>
      <c r="O62" s="54"/>
      <c r="P62" s="54"/>
      <c r="Q62" s="54"/>
      <c r="R62" s="54"/>
      <c r="S62" s="54"/>
      <c r="T62" s="54"/>
      <c r="U62" s="54"/>
      <c r="V62" s="54"/>
      <c r="W62" s="54"/>
      <c r="X62" s="54"/>
      <c r="Y62" s="54"/>
      <c r="Z62" s="54"/>
      <c r="AA62" s="54"/>
      <c r="AB62" s="54"/>
      <c r="AC62" s="54"/>
      <c r="AD62" s="54"/>
      <c r="AE62" s="54"/>
    </row>
    <row r="63" spans="1:31" ht="15.75" x14ac:dyDescent="0.25">
      <c r="A63" s="54"/>
      <c r="J63" s="54"/>
      <c r="K63" s="54"/>
      <c r="L63" s="54"/>
      <c r="M63" s="54"/>
      <c r="N63" s="54"/>
      <c r="O63" s="54"/>
      <c r="P63" s="54"/>
      <c r="Q63" s="54"/>
      <c r="R63" s="54"/>
      <c r="S63" s="54"/>
      <c r="T63" s="54"/>
      <c r="U63" s="54"/>
      <c r="V63" s="54"/>
      <c r="W63" s="54"/>
      <c r="X63" s="54"/>
      <c r="Y63" s="54"/>
      <c r="Z63" s="54"/>
      <c r="AA63" s="54"/>
      <c r="AB63" s="54"/>
      <c r="AC63" s="54"/>
      <c r="AD63" s="54"/>
      <c r="AE63" s="54"/>
    </row>
    <row r="64" spans="1:31" ht="15.75" x14ac:dyDescent="0.25">
      <c r="A64" s="54"/>
      <c r="J64" s="54"/>
      <c r="K64" s="54"/>
      <c r="L64" s="54"/>
      <c r="M64" s="54"/>
      <c r="N64" s="54"/>
      <c r="O64" s="54"/>
      <c r="P64" s="54"/>
      <c r="Q64" s="54"/>
      <c r="R64" s="54"/>
      <c r="S64" s="54"/>
      <c r="T64" s="54"/>
      <c r="U64" s="54"/>
      <c r="V64" s="54"/>
      <c r="W64" s="54"/>
      <c r="X64" s="54"/>
      <c r="Y64" s="54"/>
      <c r="Z64" s="54"/>
      <c r="AA64" s="54"/>
      <c r="AB64" s="54"/>
      <c r="AC64" s="54"/>
      <c r="AD64" s="54"/>
      <c r="AE64" s="54"/>
    </row>
    <row r="65" spans="1:31" ht="15.75" x14ac:dyDescent="0.25">
      <c r="A65" s="54"/>
      <c r="J65" s="54"/>
      <c r="K65" s="54"/>
      <c r="L65" s="54"/>
      <c r="M65" s="54"/>
      <c r="N65" s="54"/>
      <c r="O65" s="54"/>
      <c r="P65" s="54"/>
      <c r="Q65" s="54"/>
      <c r="R65" s="54"/>
      <c r="S65" s="54"/>
      <c r="T65" s="54"/>
      <c r="U65" s="54"/>
      <c r="V65" s="54"/>
      <c r="W65" s="54"/>
      <c r="X65" s="54"/>
      <c r="Y65" s="54"/>
      <c r="Z65" s="54"/>
      <c r="AA65" s="54"/>
      <c r="AB65" s="54"/>
      <c r="AC65" s="54"/>
      <c r="AD65" s="54"/>
      <c r="AE65" s="54"/>
    </row>
    <row r="66" spans="1:31" ht="15.75" x14ac:dyDescent="0.25">
      <c r="A66" s="54"/>
      <c r="B66" s="17"/>
      <c r="C66" s="17"/>
      <c r="D66" s="67"/>
      <c r="E66" s="67"/>
      <c r="F66" s="67"/>
      <c r="G66" s="67"/>
      <c r="H66" s="67"/>
      <c r="I66" s="67"/>
      <c r="J66" s="54"/>
      <c r="K66" s="54"/>
      <c r="L66" s="54"/>
      <c r="M66" s="54"/>
      <c r="N66" s="54"/>
      <c r="O66" s="54"/>
      <c r="P66" s="54"/>
      <c r="Q66" s="54"/>
      <c r="R66" s="54"/>
      <c r="S66" s="54"/>
      <c r="T66" s="54"/>
      <c r="U66" s="54"/>
      <c r="V66" s="54"/>
      <c r="W66" s="54"/>
      <c r="X66" s="54"/>
      <c r="Y66" s="54"/>
      <c r="Z66" s="54"/>
      <c r="AA66" s="54"/>
      <c r="AB66" s="54"/>
      <c r="AC66" s="54"/>
      <c r="AD66" s="54"/>
      <c r="AE66" s="54"/>
    </row>
    <row r="67" spans="1:31" ht="15.75" x14ac:dyDescent="0.25">
      <c r="A67" s="54"/>
      <c r="B67" s="26"/>
      <c r="C67" s="26"/>
      <c r="D67" s="54"/>
      <c r="E67" s="54"/>
      <c r="F67" s="54"/>
      <c r="G67" s="54"/>
      <c r="H67" s="54"/>
      <c r="I67" s="54"/>
      <c r="J67" s="54"/>
      <c r="K67" s="54"/>
      <c r="L67" s="54"/>
      <c r="M67" s="54"/>
      <c r="N67" s="54"/>
      <c r="O67" s="54"/>
      <c r="P67" s="54"/>
      <c r="Q67" s="54"/>
      <c r="R67" s="54"/>
      <c r="S67" s="54"/>
      <c r="T67" s="54"/>
      <c r="U67" s="54"/>
      <c r="V67" s="54"/>
      <c r="W67" s="54"/>
      <c r="X67" s="54"/>
      <c r="Y67" s="54"/>
      <c r="Z67" s="54"/>
      <c r="AA67" s="54"/>
      <c r="AB67" s="54"/>
      <c r="AC67" s="54"/>
      <c r="AD67" s="54"/>
      <c r="AE67" s="54"/>
    </row>
    <row r="68" spans="1:31" ht="15.75" x14ac:dyDescent="0.25">
      <c r="A68" s="54"/>
      <c r="B68" s="26"/>
      <c r="C68" s="26"/>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c r="AE68" s="54"/>
    </row>
    <row r="69" spans="1:31" ht="15.75" x14ac:dyDescent="0.25">
      <c r="A69" s="54"/>
      <c r="B69" s="26"/>
      <c r="C69" s="26"/>
      <c r="D69" s="54"/>
      <c r="E69" s="54"/>
      <c r="F69" s="54"/>
      <c r="G69" s="54"/>
      <c r="H69" s="54"/>
      <c r="I69" s="54"/>
      <c r="J69" s="54"/>
      <c r="K69" s="54"/>
      <c r="L69" s="54"/>
      <c r="M69" s="54"/>
      <c r="N69" s="54"/>
      <c r="O69" s="54"/>
      <c r="P69" s="54"/>
      <c r="Q69" s="54"/>
      <c r="R69" s="54"/>
      <c r="S69" s="54"/>
      <c r="T69" s="54"/>
      <c r="U69" s="54"/>
      <c r="V69" s="54"/>
      <c r="W69" s="54"/>
      <c r="X69" s="54"/>
      <c r="Y69" s="54"/>
      <c r="Z69" s="54"/>
      <c r="AA69" s="54"/>
      <c r="AB69" s="54"/>
      <c r="AC69" s="54"/>
      <c r="AD69" s="54"/>
      <c r="AE69" s="54"/>
    </row>
    <row r="70" spans="1:31" ht="15.75" x14ac:dyDescent="0.25">
      <c r="A70" s="54"/>
      <c r="B70" s="26"/>
      <c r="C70" s="26"/>
      <c r="D70" s="54"/>
      <c r="E70" s="54"/>
      <c r="F70" s="54"/>
      <c r="G70" s="54"/>
      <c r="H70" s="54"/>
      <c r="I70" s="54"/>
      <c r="J70" s="54"/>
      <c r="K70" s="54"/>
      <c r="L70" s="54"/>
      <c r="M70" s="54"/>
      <c r="N70" s="54"/>
      <c r="O70" s="54"/>
      <c r="P70" s="54"/>
      <c r="Q70" s="54"/>
      <c r="R70" s="54"/>
      <c r="S70" s="54"/>
      <c r="T70" s="54"/>
      <c r="U70" s="54"/>
      <c r="V70" s="54"/>
      <c r="W70" s="54"/>
      <c r="X70" s="54"/>
      <c r="Y70" s="54"/>
      <c r="Z70" s="54"/>
      <c r="AA70" s="54"/>
      <c r="AB70" s="54"/>
      <c r="AC70" s="54"/>
      <c r="AD70" s="54"/>
      <c r="AE70" s="54"/>
    </row>
    <row r="71" spans="1:31" ht="15.75" x14ac:dyDescent="0.25">
      <c r="A71" s="54"/>
      <c r="B71" s="26"/>
      <c r="C71" s="26"/>
      <c r="D71" s="54"/>
      <c r="E71" s="54"/>
      <c r="F71" s="54"/>
      <c r="G71" s="54"/>
      <c r="H71" s="54"/>
      <c r="I71" s="54"/>
      <c r="J71" s="54"/>
      <c r="K71" s="54"/>
      <c r="L71" s="54"/>
      <c r="M71" s="54"/>
      <c r="N71" s="54"/>
      <c r="O71" s="54"/>
      <c r="P71" s="54"/>
      <c r="Q71" s="54"/>
      <c r="R71" s="54"/>
      <c r="S71" s="54"/>
      <c r="T71" s="54"/>
      <c r="U71" s="54"/>
      <c r="V71" s="54"/>
      <c r="W71" s="54"/>
      <c r="X71" s="54"/>
      <c r="Y71" s="54"/>
      <c r="Z71" s="54"/>
      <c r="AA71" s="54"/>
      <c r="AB71" s="54"/>
      <c r="AC71" s="54"/>
      <c r="AD71" s="54"/>
      <c r="AE71" s="54"/>
    </row>
    <row r="72" spans="1:31" ht="15.75" x14ac:dyDescent="0.25">
      <c r="A72" s="54"/>
      <c r="B72" s="26"/>
      <c r="C72" s="26"/>
      <c r="D72" s="54"/>
      <c r="E72" s="54"/>
      <c r="F72" s="54"/>
      <c r="G72" s="54"/>
      <c r="H72" s="54"/>
      <c r="I72" s="54"/>
      <c r="J72" s="54"/>
      <c r="K72" s="54"/>
      <c r="L72" s="54"/>
      <c r="M72" s="54"/>
      <c r="N72" s="54"/>
      <c r="O72" s="54"/>
      <c r="P72" s="54"/>
      <c r="Q72" s="54"/>
      <c r="R72" s="54"/>
      <c r="S72" s="54"/>
      <c r="T72" s="54"/>
      <c r="U72" s="54"/>
      <c r="V72" s="54"/>
      <c r="W72" s="54"/>
      <c r="X72" s="54"/>
      <c r="Y72" s="54"/>
      <c r="Z72" s="54"/>
      <c r="AA72" s="54"/>
      <c r="AB72" s="54"/>
      <c r="AC72" s="54"/>
      <c r="AD72" s="54"/>
      <c r="AE72" s="54"/>
    </row>
    <row r="73" spans="1:31" ht="15.75" x14ac:dyDescent="0.25">
      <c r="A73" s="54"/>
      <c r="B73" s="26"/>
      <c r="C73" s="26"/>
      <c r="D73" s="54"/>
      <c r="E73" s="54"/>
      <c r="F73" s="54"/>
      <c r="G73" s="54"/>
      <c r="H73" s="54"/>
      <c r="I73" s="54"/>
      <c r="J73" s="54"/>
      <c r="K73" s="54"/>
      <c r="L73" s="54"/>
      <c r="M73" s="54"/>
      <c r="N73" s="54"/>
      <c r="O73" s="54"/>
      <c r="P73" s="54"/>
      <c r="Q73" s="54"/>
      <c r="R73" s="54"/>
      <c r="S73" s="54"/>
      <c r="T73" s="54"/>
      <c r="U73" s="54"/>
      <c r="V73" s="54"/>
      <c r="W73" s="54"/>
      <c r="X73" s="54"/>
      <c r="Y73" s="54"/>
      <c r="Z73" s="54"/>
      <c r="AA73" s="54"/>
      <c r="AB73" s="54"/>
      <c r="AC73" s="54"/>
      <c r="AD73" s="54"/>
      <c r="AE73" s="54"/>
    </row>
    <row r="74" spans="1:31" ht="15.75" x14ac:dyDescent="0.25">
      <c r="A74" s="54"/>
      <c r="B74" s="26"/>
      <c r="C74" s="26"/>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c r="AE74" s="54"/>
    </row>
    <row r="75" spans="1:31" ht="15.75" x14ac:dyDescent="0.25">
      <c r="A75" s="54"/>
      <c r="B75" s="26"/>
      <c r="C75" s="26"/>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c r="AE75" s="54"/>
    </row>
    <row r="76" spans="1:31" ht="15.75" x14ac:dyDescent="0.25">
      <c r="A76" s="54"/>
      <c r="B76" s="26"/>
      <c r="C76" s="26"/>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c r="AE76" s="54"/>
    </row>
    <row r="77" spans="1:31" ht="15.75" x14ac:dyDescent="0.25">
      <c r="A77" s="54"/>
      <c r="B77" s="26"/>
      <c r="C77" s="26"/>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c r="AE77" s="54"/>
    </row>
    <row r="78" spans="1:31" ht="15.75" x14ac:dyDescent="0.25">
      <c r="A78" s="54"/>
      <c r="B78" s="26"/>
      <c r="C78" s="26"/>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c r="AE78" s="54"/>
    </row>
    <row r="79" spans="1:31" ht="15.75" x14ac:dyDescent="0.25">
      <c r="A79" s="54"/>
      <c r="B79" s="26"/>
      <c r="C79" s="26"/>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c r="AE79" s="54"/>
    </row>
    <row r="80" spans="1:31" ht="15.75" x14ac:dyDescent="0.25">
      <c r="A80" s="54"/>
      <c r="B80" s="26"/>
      <c r="C80" s="26"/>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4"/>
    </row>
    <row r="81" spans="1:31" ht="15.75" x14ac:dyDescent="0.25">
      <c r="A81" s="54"/>
      <c r="B81" s="26"/>
      <c r="C81" s="26"/>
      <c r="D81" s="54"/>
      <c r="E81" s="54"/>
      <c r="F81" s="54"/>
      <c r="G81" s="54"/>
      <c r="H81" s="54"/>
      <c r="I81" s="54"/>
      <c r="J81" s="54"/>
      <c r="K81" s="54"/>
      <c r="L81" s="54"/>
      <c r="M81" s="54"/>
      <c r="N81" s="54"/>
      <c r="O81" s="54"/>
      <c r="P81" s="54"/>
      <c r="Q81" s="54"/>
      <c r="R81" s="54"/>
      <c r="S81" s="54"/>
      <c r="T81" s="54"/>
      <c r="U81" s="54"/>
      <c r="V81" s="54"/>
      <c r="W81" s="54"/>
      <c r="X81" s="54"/>
      <c r="Y81" s="54"/>
      <c r="Z81" s="54"/>
      <c r="AA81" s="54"/>
      <c r="AB81" s="54"/>
      <c r="AC81" s="54"/>
      <c r="AD81" s="54"/>
      <c r="AE81" s="54"/>
    </row>
    <row r="82" spans="1:31" ht="15.75" x14ac:dyDescent="0.25">
      <c r="A82" s="54"/>
      <c r="B82" s="26"/>
      <c r="C82" s="26"/>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row>
    <row r="83" spans="1:31" ht="15.75" x14ac:dyDescent="0.25">
      <c r="A83" s="54"/>
      <c r="B83" s="26"/>
      <c r="C83" s="26"/>
      <c r="D83" s="54"/>
      <c r="E83" s="54"/>
      <c r="F83" s="54"/>
      <c r="G83" s="54"/>
      <c r="H83" s="54"/>
      <c r="I83" s="54"/>
      <c r="J83" s="54"/>
      <c r="K83" s="54"/>
      <c r="L83" s="54"/>
      <c r="M83" s="54"/>
      <c r="N83" s="54"/>
      <c r="O83" s="54"/>
      <c r="P83" s="54"/>
      <c r="Q83" s="54"/>
      <c r="R83" s="54"/>
      <c r="S83" s="54"/>
      <c r="T83" s="54"/>
      <c r="U83" s="54"/>
      <c r="V83" s="54"/>
      <c r="W83" s="54"/>
      <c r="X83" s="54"/>
      <c r="Y83" s="54"/>
      <c r="Z83" s="54"/>
      <c r="AA83" s="54"/>
      <c r="AB83" s="54"/>
      <c r="AC83" s="54"/>
      <c r="AD83" s="54"/>
      <c r="AE83" s="54"/>
    </row>
    <row r="84" spans="1:31" ht="15.75" x14ac:dyDescent="0.25">
      <c r="A84" s="54"/>
      <c r="B84" s="26"/>
      <c r="C84" s="26"/>
      <c r="D84" s="54"/>
      <c r="E84" s="54"/>
      <c r="F84" s="54"/>
      <c r="G84" s="54"/>
      <c r="H84" s="54"/>
      <c r="I84" s="54"/>
      <c r="J84" s="54"/>
      <c r="K84" s="54"/>
      <c r="L84" s="54"/>
      <c r="M84" s="54"/>
      <c r="N84" s="54"/>
      <c r="O84" s="54"/>
      <c r="P84" s="54"/>
      <c r="Q84" s="54"/>
      <c r="R84" s="54"/>
      <c r="S84" s="54"/>
      <c r="T84" s="54"/>
      <c r="U84" s="54"/>
      <c r="V84" s="54"/>
      <c r="W84" s="54"/>
      <c r="X84" s="54"/>
      <c r="Y84" s="54"/>
      <c r="Z84" s="54"/>
      <c r="AA84" s="54"/>
      <c r="AB84" s="54"/>
      <c r="AC84" s="54"/>
      <c r="AD84" s="54"/>
      <c r="AE84" s="54"/>
    </row>
    <row r="85" spans="1:31" ht="15.75" x14ac:dyDescent="0.25">
      <c r="A85" s="54"/>
      <c r="B85" s="26"/>
      <c r="C85" s="26"/>
      <c r="D85" s="54"/>
      <c r="E85" s="54"/>
      <c r="F85" s="54"/>
      <c r="G85" s="54"/>
      <c r="H85" s="54"/>
      <c r="I85" s="54"/>
      <c r="J85" s="54"/>
      <c r="K85" s="54"/>
      <c r="L85" s="54"/>
      <c r="M85" s="54"/>
      <c r="N85" s="54"/>
      <c r="O85" s="54"/>
      <c r="P85" s="54"/>
      <c r="Q85" s="54"/>
      <c r="R85" s="54"/>
      <c r="S85" s="54"/>
      <c r="T85" s="54"/>
      <c r="U85" s="54"/>
      <c r="V85" s="54"/>
      <c r="W85" s="54"/>
      <c r="X85" s="54"/>
      <c r="Y85" s="54"/>
      <c r="Z85" s="54"/>
      <c r="AA85" s="54"/>
      <c r="AB85" s="54"/>
      <c r="AC85" s="54"/>
      <c r="AD85" s="54"/>
      <c r="AE85" s="54"/>
    </row>
    <row r="86" spans="1:31" ht="15.75" x14ac:dyDescent="0.25">
      <c r="A86" s="54"/>
      <c r="B86" s="26"/>
      <c r="C86" s="26"/>
      <c r="D86" s="54"/>
      <c r="E86" s="54"/>
      <c r="F86" s="54"/>
      <c r="G86" s="54"/>
      <c r="H86" s="54"/>
      <c r="I86" s="54"/>
      <c r="J86" s="54"/>
      <c r="K86" s="54"/>
      <c r="L86" s="54"/>
      <c r="M86" s="54"/>
      <c r="N86" s="54"/>
      <c r="O86" s="54"/>
      <c r="P86" s="54"/>
      <c r="Q86" s="54"/>
      <c r="R86" s="54"/>
      <c r="S86" s="54"/>
      <c r="T86" s="54"/>
      <c r="U86" s="54"/>
      <c r="V86" s="54"/>
      <c r="W86" s="54"/>
      <c r="X86" s="54"/>
      <c r="Y86" s="54"/>
      <c r="Z86" s="54"/>
      <c r="AA86" s="54"/>
      <c r="AB86" s="54"/>
      <c r="AC86" s="54"/>
      <c r="AD86" s="54"/>
      <c r="AE86" s="54"/>
    </row>
    <row r="87" spans="1:31" ht="15.75" x14ac:dyDescent="0.25">
      <c r="A87" s="54"/>
      <c r="B87" s="26"/>
      <c r="C87" s="26"/>
      <c r="D87" s="54"/>
      <c r="E87" s="54"/>
      <c r="F87" s="54"/>
      <c r="G87" s="54"/>
      <c r="H87" s="54"/>
      <c r="I87" s="54"/>
      <c r="J87" s="54"/>
      <c r="K87" s="54"/>
      <c r="L87" s="54"/>
      <c r="M87" s="54"/>
      <c r="N87" s="54"/>
      <c r="O87" s="54"/>
      <c r="P87" s="54"/>
      <c r="Q87" s="54"/>
      <c r="R87" s="54"/>
      <c r="S87" s="54"/>
      <c r="T87" s="54"/>
      <c r="U87" s="54"/>
      <c r="V87" s="54"/>
      <c r="W87" s="54"/>
      <c r="X87" s="54"/>
      <c r="Y87" s="54"/>
      <c r="Z87" s="54"/>
      <c r="AA87" s="54"/>
      <c r="AB87" s="54"/>
      <c r="AC87" s="54"/>
      <c r="AD87" s="54"/>
      <c r="AE87" s="54"/>
    </row>
    <row r="88" spans="1:31" ht="15.75" x14ac:dyDescent="0.25">
      <c r="A88" s="54"/>
      <c r="B88" s="26"/>
      <c r="C88" s="26"/>
      <c r="D88" s="54"/>
      <c r="E88" s="54"/>
      <c r="F88" s="54"/>
      <c r="G88" s="54"/>
      <c r="H88" s="54"/>
      <c r="I88" s="54"/>
      <c r="J88" s="54"/>
      <c r="K88" s="54"/>
      <c r="L88" s="54"/>
      <c r="M88" s="54"/>
      <c r="N88" s="54"/>
      <c r="O88" s="54"/>
      <c r="P88" s="54"/>
      <c r="Q88" s="54"/>
      <c r="R88" s="54"/>
      <c r="S88" s="54"/>
      <c r="T88" s="54"/>
      <c r="U88" s="54"/>
      <c r="V88" s="54"/>
      <c r="W88" s="54"/>
      <c r="X88" s="54"/>
      <c r="Y88" s="54"/>
      <c r="Z88" s="54"/>
      <c r="AA88" s="54"/>
      <c r="AB88" s="54"/>
      <c r="AC88" s="54"/>
      <c r="AD88" s="54"/>
      <c r="AE88" s="54"/>
    </row>
    <row r="89" spans="1:31" ht="15.75" x14ac:dyDescent="0.25">
      <c r="A89" s="54"/>
      <c r="B89" s="26"/>
      <c r="C89" s="26"/>
      <c r="D89" s="54"/>
      <c r="E89" s="54"/>
      <c r="F89" s="54"/>
      <c r="G89" s="54"/>
      <c r="H89" s="54"/>
      <c r="I89" s="54"/>
      <c r="J89" s="54"/>
      <c r="K89" s="54"/>
      <c r="L89" s="54"/>
      <c r="M89" s="54"/>
      <c r="N89" s="54"/>
      <c r="O89" s="54"/>
      <c r="P89" s="54"/>
      <c r="Q89" s="54"/>
      <c r="R89" s="54"/>
      <c r="S89" s="54"/>
      <c r="T89" s="54"/>
      <c r="U89" s="54"/>
      <c r="V89" s="54"/>
      <c r="W89" s="54"/>
      <c r="X89" s="54"/>
      <c r="Y89" s="54"/>
      <c r="Z89" s="54"/>
      <c r="AA89" s="54"/>
      <c r="AB89" s="54"/>
      <c r="AC89" s="54"/>
      <c r="AD89" s="54"/>
      <c r="AE89" s="54"/>
    </row>
    <row r="90" spans="1:31" ht="15.75" x14ac:dyDescent="0.25">
      <c r="A90" s="54"/>
      <c r="B90" s="26"/>
      <c r="C90" s="26"/>
      <c r="D90" s="54"/>
      <c r="E90" s="54"/>
      <c r="F90" s="54"/>
      <c r="G90" s="54"/>
      <c r="H90" s="54"/>
      <c r="I90" s="54"/>
      <c r="J90" s="54"/>
      <c r="K90" s="54"/>
      <c r="L90" s="54"/>
      <c r="M90" s="54"/>
      <c r="N90" s="54"/>
      <c r="O90" s="54"/>
      <c r="P90" s="54"/>
      <c r="Q90" s="54"/>
      <c r="R90" s="54"/>
      <c r="S90" s="54"/>
      <c r="T90" s="54"/>
      <c r="U90" s="54"/>
      <c r="V90" s="54"/>
      <c r="W90" s="54"/>
      <c r="X90" s="54"/>
      <c r="Y90" s="54"/>
      <c r="Z90" s="54"/>
      <c r="AA90" s="54"/>
      <c r="AB90" s="54"/>
      <c r="AC90" s="54"/>
      <c r="AD90" s="54"/>
      <c r="AE90" s="54"/>
    </row>
    <row r="91" spans="1:31" ht="15.75" x14ac:dyDescent="0.25">
      <c r="A91" s="54"/>
      <c r="B91" s="26"/>
      <c r="C91" s="26"/>
      <c r="D91" s="54"/>
      <c r="E91" s="54"/>
      <c r="F91" s="54"/>
      <c r="G91" s="54"/>
      <c r="H91" s="54"/>
      <c r="I91" s="54"/>
      <c r="J91" s="54"/>
      <c r="K91" s="54"/>
      <c r="L91" s="54"/>
      <c r="M91" s="54"/>
      <c r="N91" s="54"/>
      <c r="O91" s="54"/>
      <c r="P91" s="54"/>
      <c r="Q91" s="54"/>
      <c r="R91" s="54"/>
      <c r="S91" s="54"/>
      <c r="T91" s="54"/>
      <c r="U91" s="54"/>
      <c r="V91" s="54"/>
      <c r="W91" s="54"/>
      <c r="X91" s="54"/>
      <c r="Y91" s="54"/>
      <c r="Z91" s="54"/>
      <c r="AA91" s="54"/>
      <c r="AB91" s="54"/>
      <c r="AC91" s="54"/>
      <c r="AD91" s="54"/>
      <c r="AE91" s="54"/>
    </row>
    <row r="92" spans="1:31" ht="15.75" x14ac:dyDescent="0.25">
      <c r="A92" s="54"/>
      <c r="B92" s="26"/>
      <c r="C92" s="26"/>
      <c r="D92" s="54"/>
      <c r="E92" s="54"/>
      <c r="F92" s="54"/>
      <c r="G92" s="54"/>
      <c r="H92" s="54"/>
      <c r="I92" s="54"/>
      <c r="J92" s="54"/>
      <c r="K92" s="54"/>
      <c r="L92" s="54"/>
      <c r="M92" s="54"/>
      <c r="N92" s="54"/>
      <c r="O92" s="54"/>
      <c r="P92" s="54"/>
      <c r="Q92" s="54"/>
      <c r="R92" s="54"/>
      <c r="S92" s="54"/>
      <c r="T92" s="54"/>
      <c r="U92" s="54"/>
      <c r="V92" s="54"/>
      <c r="W92" s="54"/>
      <c r="X92" s="54"/>
      <c r="Y92" s="54"/>
      <c r="Z92" s="54"/>
      <c r="AA92" s="54"/>
      <c r="AB92" s="54"/>
      <c r="AC92" s="54"/>
      <c r="AD92" s="54"/>
      <c r="AE92" s="54"/>
    </row>
    <row r="93" spans="1:31" ht="15.75" x14ac:dyDescent="0.25">
      <c r="A93" s="54"/>
      <c r="B93" s="26"/>
      <c r="C93" s="26"/>
      <c r="D93" s="54"/>
      <c r="E93" s="54"/>
      <c r="F93" s="54"/>
      <c r="G93" s="54"/>
      <c r="H93" s="54"/>
      <c r="I93" s="54"/>
      <c r="J93" s="54"/>
      <c r="K93" s="54"/>
      <c r="L93" s="54"/>
      <c r="M93" s="54"/>
      <c r="N93" s="54"/>
      <c r="O93" s="54"/>
      <c r="P93" s="54"/>
      <c r="Q93" s="54"/>
      <c r="R93" s="54"/>
      <c r="S93" s="54"/>
      <c r="T93" s="54"/>
      <c r="U93" s="54"/>
      <c r="V93" s="54"/>
      <c r="W93" s="54"/>
      <c r="X93" s="54"/>
      <c r="Y93" s="54"/>
      <c r="Z93" s="54"/>
      <c r="AA93" s="54"/>
      <c r="AB93" s="54"/>
      <c r="AC93" s="54"/>
      <c r="AD93" s="54"/>
      <c r="AE93" s="54"/>
    </row>
    <row r="94" spans="1:31" ht="15.75" x14ac:dyDescent="0.25">
      <c r="A94" s="54"/>
      <c r="B94" s="26"/>
      <c r="C94" s="26"/>
      <c r="D94" s="54"/>
      <c r="E94" s="54"/>
      <c r="F94" s="54"/>
      <c r="G94" s="54"/>
      <c r="H94" s="54"/>
      <c r="I94" s="54"/>
      <c r="J94" s="54"/>
      <c r="K94" s="54"/>
      <c r="L94" s="54"/>
      <c r="M94" s="54"/>
      <c r="N94" s="54"/>
      <c r="O94" s="54"/>
      <c r="P94" s="54"/>
      <c r="Q94" s="54"/>
      <c r="R94" s="54"/>
      <c r="S94" s="54"/>
      <c r="T94" s="54"/>
      <c r="U94" s="54"/>
      <c r="V94" s="54"/>
      <c r="W94" s="54"/>
      <c r="X94" s="54"/>
      <c r="Y94" s="54"/>
      <c r="Z94" s="54"/>
      <c r="AA94" s="54"/>
      <c r="AB94" s="54"/>
      <c r="AC94" s="54"/>
      <c r="AD94" s="54"/>
      <c r="AE94" s="54"/>
    </row>
    <row r="95" spans="1:31" ht="15.75" x14ac:dyDescent="0.25">
      <c r="A95" s="54"/>
      <c r="B95" s="26"/>
      <c r="C95" s="26"/>
      <c r="D95" s="54"/>
      <c r="E95" s="54"/>
      <c r="F95" s="54"/>
      <c r="G95" s="54"/>
      <c r="H95" s="54"/>
      <c r="I95" s="54"/>
      <c r="J95" s="54"/>
      <c r="K95" s="54"/>
      <c r="L95" s="54"/>
      <c r="M95" s="54"/>
      <c r="N95" s="54"/>
      <c r="O95" s="54"/>
      <c r="P95" s="54"/>
      <c r="Q95" s="54"/>
      <c r="R95" s="54"/>
      <c r="S95" s="54"/>
      <c r="T95" s="54"/>
      <c r="U95" s="54"/>
      <c r="V95" s="54"/>
      <c r="W95" s="54"/>
      <c r="X95" s="54"/>
      <c r="Y95" s="54"/>
      <c r="Z95" s="54"/>
      <c r="AA95" s="54"/>
      <c r="AB95" s="54"/>
      <c r="AC95" s="54"/>
      <c r="AD95" s="54"/>
      <c r="AE95" s="54"/>
    </row>
    <row r="96" spans="1:31" ht="15.75" x14ac:dyDescent="0.25">
      <c r="A96" s="54"/>
      <c r="B96" s="26"/>
      <c r="C96" s="26"/>
      <c r="D96" s="54"/>
      <c r="E96" s="54"/>
      <c r="F96" s="54"/>
      <c r="G96" s="54"/>
      <c r="H96" s="54"/>
      <c r="I96" s="54"/>
      <c r="J96" s="54"/>
      <c r="K96" s="54"/>
      <c r="L96" s="54"/>
      <c r="M96" s="54"/>
      <c r="N96" s="54"/>
      <c r="O96" s="54"/>
      <c r="P96" s="54"/>
      <c r="Q96" s="54"/>
      <c r="R96" s="54"/>
      <c r="S96" s="54"/>
      <c r="T96" s="54"/>
      <c r="U96" s="54"/>
      <c r="V96" s="54"/>
      <c r="W96" s="54"/>
      <c r="X96" s="54"/>
      <c r="Y96" s="54"/>
      <c r="Z96" s="54"/>
      <c r="AA96" s="54"/>
      <c r="AB96" s="54"/>
      <c r="AC96" s="54"/>
      <c r="AD96" s="54"/>
      <c r="AE96" s="54"/>
    </row>
    <row r="97" spans="1:31" ht="15.75" x14ac:dyDescent="0.25">
      <c r="A97" s="54"/>
      <c r="B97" s="26"/>
      <c r="C97" s="26"/>
      <c r="D97" s="54"/>
      <c r="E97" s="54"/>
      <c r="F97" s="54"/>
      <c r="G97" s="54"/>
      <c r="H97" s="54"/>
      <c r="I97" s="54"/>
      <c r="J97" s="54"/>
      <c r="K97" s="54"/>
      <c r="L97" s="54"/>
      <c r="M97" s="54"/>
      <c r="N97" s="54"/>
      <c r="O97" s="54"/>
      <c r="P97" s="54"/>
      <c r="Q97" s="54"/>
      <c r="R97" s="54"/>
      <c r="S97" s="54"/>
      <c r="T97" s="54"/>
      <c r="U97" s="54"/>
      <c r="V97" s="54"/>
      <c r="W97" s="54"/>
      <c r="X97" s="54"/>
      <c r="Y97" s="54"/>
      <c r="Z97" s="54"/>
      <c r="AA97" s="54"/>
      <c r="AB97" s="54"/>
      <c r="AC97" s="54"/>
      <c r="AD97" s="54"/>
      <c r="AE97" s="54"/>
    </row>
    <row r="98" spans="1:31" ht="15.75" x14ac:dyDescent="0.25">
      <c r="A98" s="54"/>
      <c r="B98" s="26"/>
      <c r="C98" s="26"/>
      <c r="D98" s="54"/>
      <c r="E98" s="54"/>
      <c r="F98" s="54"/>
      <c r="G98" s="54"/>
      <c r="H98" s="54"/>
      <c r="I98" s="54"/>
      <c r="J98" s="54"/>
      <c r="K98" s="54"/>
      <c r="L98" s="54"/>
      <c r="M98" s="54"/>
      <c r="N98" s="54"/>
      <c r="O98" s="54"/>
      <c r="P98" s="54"/>
      <c r="Q98" s="54"/>
      <c r="R98" s="54"/>
      <c r="S98" s="54"/>
      <c r="T98" s="54"/>
      <c r="U98" s="54"/>
      <c r="V98" s="54"/>
      <c r="W98" s="54"/>
      <c r="X98" s="54"/>
      <c r="Y98" s="54"/>
      <c r="Z98" s="54"/>
      <c r="AA98" s="54"/>
      <c r="AB98" s="54"/>
      <c r="AC98" s="54"/>
      <c r="AD98" s="54"/>
      <c r="AE98" s="54"/>
    </row>
    <row r="99" spans="1:31" ht="15.75" x14ac:dyDescent="0.25">
      <c r="A99" s="54"/>
      <c r="B99" s="26"/>
      <c r="C99" s="26"/>
      <c r="D99" s="54"/>
      <c r="E99" s="54"/>
      <c r="F99" s="54"/>
      <c r="G99" s="54"/>
      <c r="H99" s="54"/>
      <c r="I99" s="54"/>
      <c r="J99" s="54"/>
      <c r="K99" s="54"/>
      <c r="L99" s="54"/>
      <c r="M99" s="54"/>
      <c r="N99" s="54"/>
      <c r="O99" s="54"/>
      <c r="P99" s="54"/>
      <c r="Q99" s="54"/>
      <c r="R99" s="54"/>
      <c r="S99" s="54"/>
      <c r="T99" s="54"/>
      <c r="U99" s="54"/>
      <c r="V99" s="54"/>
      <c r="W99" s="54"/>
      <c r="X99" s="54"/>
      <c r="Y99" s="54"/>
      <c r="Z99" s="54"/>
      <c r="AA99" s="54"/>
      <c r="AB99" s="54"/>
      <c r="AC99" s="54"/>
      <c r="AD99" s="54"/>
      <c r="AE99" s="54"/>
    </row>
    <row r="100" spans="1:31" ht="15.75" x14ac:dyDescent="0.25">
      <c r="A100" s="54"/>
      <c r="B100" s="26"/>
      <c r="C100" s="26"/>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row>
    <row r="101" spans="1:31" ht="15.75" x14ac:dyDescent="0.25">
      <c r="A101" s="54"/>
      <c r="B101" s="26"/>
      <c r="C101" s="26"/>
      <c r="D101" s="54"/>
      <c r="E101" s="54"/>
      <c r="F101" s="54"/>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c r="AD101" s="54"/>
      <c r="AE101" s="54"/>
    </row>
    <row r="102" spans="1:31" ht="15.75" x14ac:dyDescent="0.25">
      <c r="A102" s="54"/>
      <c r="B102" s="26"/>
      <c r="C102" s="26"/>
      <c r="D102" s="54"/>
      <c r="E102" s="54"/>
      <c r="F102" s="54"/>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c r="AE102" s="54"/>
    </row>
    <row r="103" spans="1:31" ht="15.75" x14ac:dyDescent="0.25">
      <c r="A103" s="54"/>
      <c r="B103" s="26"/>
      <c r="C103" s="26"/>
      <c r="D103" s="54"/>
      <c r="E103" s="54"/>
      <c r="F103" s="54"/>
      <c r="G103" s="54"/>
      <c r="H103" s="54"/>
      <c r="I103" s="54"/>
      <c r="J103" s="54"/>
      <c r="K103" s="54"/>
      <c r="L103" s="54"/>
      <c r="M103" s="54"/>
      <c r="N103" s="54"/>
      <c r="O103" s="54"/>
      <c r="P103" s="54"/>
      <c r="Q103" s="54"/>
      <c r="R103" s="54"/>
      <c r="S103" s="54"/>
      <c r="T103" s="54"/>
      <c r="U103" s="54"/>
      <c r="V103" s="54"/>
      <c r="W103" s="54"/>
      <c r="X103" s="54"/>
      <c r="Y103" s="54"/>
      <c r="Z103" s="54"/>
      <c r="AA103" s="54"/>
      <c r="AB103" s="54"/>
      <c r="AC103" s="54"/>
      <c r="AD103" s="54"/>
      <c r="AE103" s="54"/>
    </row>
    <row r="104" spans="1:31" ht="15.75" x14ac:dyDescent="0.25">
      <c r="A104" s="54"/>
      <c r="B104" s="26"/>
      <c r="C104" s="26"/>
      <c r="D104" s="54"/>
      <c r="E104" s="54"/>
      <c r="F104" s="54"/>
      <c r="G104" s="54"/>
      <c r="H104" s="54"/>
      <c r="I104" s="54"/>
      <c r="J104" s="54"/>
      <c r="K104" s="54"/>
      <c r="L104" s="54"/>
      <c r="M104" s="54"/>
      <c r="N104" s="54"/>
      <c r="O104" s="54"/>
      <c r="P104" s="54"/>
      <c r="Q104" s="54"/>
      <c r="R104" s="54"/>
      <c r="S104" s="54"/>
      <c r="T104" s="54"/>
      <c r="U104" s="54"/>
      <c r="V104" s="54"/>
      <c r="W104" s="54"/>
      <c r="X104" s="54"/>
      <c r="Y104" s="54"/>
      <c r="Z104" s="54"/>
      <c r="AA104" s="54"/>
      <c r="AB104" s="54"/>
      <c r="AC104" s="54"/>
      <c r="AD104" s="54"/>
      <c r="AE104" s="54"/>
    </row>
    <row r="105" spans="1:31" x14ac:dyDescent="0.25">
      <c r="B105" s="1"/>
      <c r="C105" s="1"/>
    </row>
    <row r="106" spans="1:31" x14ac:dyDescent="0.25">
      <c r="B106" s="1"/>
      <c r="C106" s="1"/>
    </row>
  </sheetData>
  <mergeCells count="3">
    <mergeCell ref="D32:E32"/>
    <mergeCell ref="D3:G3"/>
    <mergeCell ref="B3:C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3"/>
  <sheetViews>
    <sheetView topLeftCell="B1" zoomScaleNormal="100" workbookViewId="0">
      <selection activeCell="K8" sqref="K8"/>
    </sheetView>
  </sheetViews>
  <sheetFormatPr defaultRowHeight="15" x14ac:dyDescent="0.25"/>
  <cols>
    <col min="2" max="2" width="20.85546875" bestFit="1" customWidth="1"/>
    <col min="3" max="3" width="12.140625" bestFit="1" customWidth="1"/>
    <col min="5" max="6" width="9.28515625" bestFit="1" customWidth="1"/>
    <col min="7" max="9" width="11.140625" bestFit="1" customWidth="1"/>
    <col min="11" max="11" width="13.5703125" bestFit="1" customWidth="1"/>
    <col min="12" max="14" width="11.7109375" bestFit="1" customWidth="1"/>
    <col min="15" max="15" width="9.28515625" bestFit="1" customWidth="1"/>
  </cols>
  <sheetData>
    <row r="1" spans="1:24" ht="15.75" x14ac:dyDescent="0.25">
      <c r="B1" s="130" t="s">
        <v>36</v>
      </c>
      <c r="C1" s="26"/>
      <c r="D1" s="26"/>
      <c r="E1" s="26"/>
      <c r="F1" s="26"/>
      <c r="G1" s="26"/>
      <c r="H1" s="26"/>
      <c r="I1" s="26"/>
      <c r="J1" s="26"/>
      <c r="K1" s="26"/>
      <c r="L1" s="26"/>
      <c r="M1" s="26"/>
      <c r="N1" s="26"/>
      <c r="O1" s="26"/>
      <c r="P1" s="26"/>
      <c r="Q1" s="26"/>
      <c r="R1" s="26"/>
      <c r="S1" s="26"/>
      <c r="T1" s="26"/>
      <c r="U1" s="26"/>
      <c r="V1" s="26"/>
      <c r="W1" s="26"/>
      <c r="X1" s="26"/>
    </row>
    <row r="2" spans="1:24" ht="15.75" x14ac:dyDescent="0.25">
      <c r="A2" s="20"/>
      <c r="B2" s="26"/>
      <c r="C2" s="26"/>
      <c r="D2" s="26"/>
      <c r="E2" s="26"/>
      <c r="F2" s="26"/>
      <c r="G2" s="26"/>
      <c r="H2" s="26"/>
      <c r="I2" s="26"/>
      <c r="J2" s="26"/>
      <c r="K2" s="26"/>
      <c r="L2" s="26"/>
      <c r="M2" s="26"/>
      <c r="N2" s="26"/>
      <c r="O2" s="26"/>
      <c r="P2" s="26"/>
      <c r="Q2" s="26"/>
      <c r="R2" s="26"/>
      <c r="S2" s="26"/>
      <c r="T2" s="26"/>
      <c r="U2" s="26"/>
      <c r="V2" s="26"/>
      <c r="W2" s="26"/>
      <c r="X2" s="26"/>
    </row>
    <row r="3" spans="1:24" ht="16.5" thickBot="1" x14ac:dyDescent="0.3">
      <c r="A3" s="20"/>
      <c r="B3" s="26"/>
      <c r="C3" s="26"/>
      <c r="D3" s="26"/>
      <c r="E3" s="26"/>
      <c r="F3" s="26"/>
      <c r="G3" s="26"/>
      <c r="H3" s="26"/>
      <c r="I3" s="26"/>
      <c r="J3" s="26"/>
      <c r="K3" s="26"/>
      <c r="L3" s="26"/>
      <c r="M3" s="26"/>
      <c r="N3" s="26"/>
      <c r="O3" s="26"/>
      <c r="P3" s="26"/>
      <c r="Q3" s="26"/>
      <c r="R3" s="26"/>
      <c r="S3" s="26"/>
      <c r="T3" s="26"/>
      <c r="U3" s="26"/>
      <c r="V3" s="26"/>
      <c r="W3" s="26"/>
      <c r="X3" s="26"/>
    </row>
    <row r="4" spans="1:24" ht="16.5" thickBot="1" x14ac:dyDescent="0.3">
      <c r="A4" s="20"/>
      <c r="B4" s="26"/>
      <c r="C4" s="26"/>
      <c r="D4" s="26"/>
      <c r="E4" s="26"/>
      <c r="F4" s="26"/>
      <c r="G4" s="26"/>
      <c r="H4" s="26"/>
      <c r="I4" s="26"/>
      <c r="J4" s="26"/>
      <c r="K4" s="26"/>
      <c r="L4" s="136" t="s">
        <v>43</v>
      </c>
      <c r="M4" s="137"/>
      <c r="N4" s="138"/>
      <c r="O4" s="26"/>
      <c r="P4" s="26"/>
      <c r="Q4" s="26"/>
      <c r="R4" s="26"/>
      <c r="S4" s="26"/>
      <c r="T4" s="26"/>
      <c r="U4" s="26"/>
      <c r="V4" s="26"/>
      <c r="W4" s="26"/>
      <c r="X4" s="26"/>
    </row>
    <row r="5" spans="1:24" ht="19.5" thickBot="1" x14ac:dyDescent="0.3">
      <c r="A5" s="20"/>
      <c r="B5" s="93" t="s">
        <v>8</v>
      </c>
      <c r="C5" s="26"/>
      <c r="D5" s="26"/>
      <c r="E5" s="17"/>
      <c r="F5" s="17"/>
      <c r="G5" s="121" t="s">
        <v>2</v>
      </c>
      <c r="H5" s="127"/>
      <c r="I5" s="122"/>
      <c r="J5" s="25"/>
      <c r="K5" s="135" t="s">
        <v>3</v>
      </c>
      <c r="L5" s="135" t="s">
        <v>12</v>
      </c>
      <c r="M5" s="135" t="s">
        <v>4</v>
      </c>
      <c r="N5" s="135" t="s">
        <v>5</v>
      </c>
      <c r="O5" s="142"/>
      <c r="P5" s="26"/>
      <c r="Q5" s="26"/>
      <c r="S5" s="26"/>
      <c r="T5" s="26"/>
      <c r="U5" s="26"/>
      <c r="V5" s="26"/>
      <c r="W5" s="26"/>
      <c r="X5" s="26"/>
    </row>
    <row r="6" spans="1:24" ht="16.5" thickBot="1" x14ac:dyDescent="0.3">
      <c r="A6" s="20"/>
      <c r="B6" s="26" t="s">
        <v>6</v>
      </c>
      <c r="C6" s="112">
        <f>(0.0000000017)^(-1)</f>
        <v>588235294.11764705</v>
      </c>
      <c r="D6" s="26"/>
      <c r="E6" s="16" t="s">
        <v>0</v>
      </c>
      <c r="F6" s="16" t="s">
        <v>1</v>
      </c>
      <c r="G6" s="2">
        <v>8</v>
      </c>
      <c r="H6" s="3">
        <v>5</v>
      </c>
      <c r="I6" s="3">
        <v>3</v>
      </c>
      <c r="J6" s="17"/>
      <c r="K6" s="132">
        <f>0.0099495</f>
        <v>9.9495E-3</v>
      </c>
      <c r="L6" s="133">
        <f>0.0099549</f>
        <v>9.9548999999999992E-3</v>
      </c>
      <c r="M6" s="133">
        <f>0.0090622</f>
        <v>9.0621999999999994E-3</v>
      </c>
      <c r="N6" s="134">
        <f>0.0073844</f>
        <v>7.3844000000000002E-3</v>
      </c>
      <c r="O6" s="26" t="s">
        <v>0</v>
      </c>
      <c r="P6" s="26"/>
      <c r="Q6" s="26"/>
      <c r="R6" s="26"/>
      <c r="S6" s="26"/>
      <c r="T6" s="26"/>
      <c r="U6" s="26"/>
      <c r="V6" s="26"/>
      <c r="W6" s="26"/>
      <c r="X6" s="26"/>
    </row>
    <row r="7" spans="1:24" ht="15.75" x14ac:dyDescent="0.25">
      <c r="A7" s="20"/>
      <c r="B7" s="26"/>
      <c r="C7" s="26"/>
      <c r="D7" s="26"/>
      <c r="E7" s="97">
        <v>8</v>
      </c>
      <c r="F7" s="84">
        <v>8</v>
      </c>
      <c r="G7" s="27">
        <f t="shared" ref="G7:G30" si="0">($E7*$F7+(G$6-1)*$E7-(G$6-1)+($F7+G$6-1)*(G$6-1)+G$6+2)/$C$6*L$6*10^9</f>
        <v>3.8585192400000001</v>
      </c>
      <c r="H7" s="28">
        <f t="shared" ref="H7:H30" si="1">($E7*$F7+(H$6-1)*$E7-(H$6-1)+($F7+H$6-1)*(H$6-1)+H$6+2)/$C$6*M$6*10^9</f>
        <v>2.2646437799999997</v>
      </c>
      <c r="I7" s="29">
        <f t="shared" ref="I7:I30" si="2">($E7*$F7+(I$6-1)*$E7-(I$6-1)+($F7+I$6-1)*(I$6-1)+I$6+2)/$C$6*N$6*10^9</f>
        <v>1.2930084399999999</v>
      </c>
      <c r="J7" s="17"/>
      <c r="K7" s="118"/>
      <c r="L7" s="118"/>
      <c r="M7" s="118"/>
      <c r="N7" s="118"/>
      <c r="O7" s="26"/>
      <c r="P7" s="26"/>
      <c r="Q7" s="26"/>
      <c r="R7" s="26"/>
      <c r="S7" s="26"/>
      <c r="T7" s="26"/>
      <c r="U7" s="26"/>
      <c r="V7" s="26"/>
      <c r="W7" s="26"/>
      <c r="X7" s="26"/>
    </row>
    <row r="8" spans="1:24" ht="15.75" x14ac:dyDescent="0.25">
      <c r="A8" s="20"/>
      <c r="B8" s="26"/>
      <c r="C8" s="26"/>
      <c r="D8" s="26"/>
      <c r="E8" s="8">
        <v>16</v>
      </c>
      <c r="F8" s="95">
        <v>16</v>
      </c>
      <c r="G8" s="30">
        <f t="shared" si="0"/>
        <v>9.0032115599999987</v>
      </c>
      <c r="H8" s="31">
        <f t="shared" si="1"/>
        <v>6.2085132199999995</v>
      </c>
      <c r="I8" s="32">
        <f t="shared" si="2"/>
        <v>4.1049879600000008</v>
      </c>
      <c r="J8" s="17"/>
      <c r="K8" s="143" t="s">
        <v>45</v>
      </c>
      <c r="L8" s="17"/>
      <c r="M8" s="26"/>
      <c r="N8" s="26"/>
      <c r="O8" s="26"/>
      <c r="P8" s="26"/>
      <c r="Q8" s="26"/>
      <c r="R8" s="26"/>
      <c r="S8" s="26"/>
      <c r="T8" s="26"/>
      <c r="U8" s="26"/>
      <c r="V8" s="26"/>
      <c r="W8" s="26"/>
      <c r="X8" s="26"/>
    </row>
    <row r="9" spans="1:24" ht="15.75" x14ac:dyDescent="0.25">
      <c r="A9" s="20"/>
      <c r="B9" s="26"/>
      <c r="C9" s="26"/>
      <c r="D9" s="26"/>
      <c r="E9" s="8">
        <v>32</v>
      </c>
      <c r="F9" s="95">
        <v>32</v>
      </c>
      <c r="G9" s="30">
        <f t="shared" si="0"/>
        <v>25.791154919999997</v>
      </c>
      <c r="H9" s="31">
        <f t="shared" si="1"/>
        <v>20.012056260000001</v>
      </c>
      <c r="I9" s="32">
        <f t="shared" si="2"/>
        <v>14.54948332</v>
      </c>
      <c r="J9" s="17"/>
      <c r="K9" s="17"/>
      <c r="L9" s="17"/>
      <c r="M9" s="26"/>
      <c r="N9" s="26"/>
      <c r="O9" s="26"/>
      <c r="P9" s="26"/>
      <c r="Q9" s="26"/>
      <c r="R9" s="26"/>
      <c r="S9" s="26"/>
      <c r="T9" s="26"/>
      <c r="U9" s="26"/>
      <c r="V9" s="26"/>
      <c r="W9" s="26"/>
      <c r="X9" s="26"/>
    </row>
    <row r="10" spans="1:24" ht="15.75" x14ac:dyDescent="0.25">
      <c r="A10" s="20"/>
      <c r="B10" s="26"/>
      <c r="C10" s="26"/>
      <c r="D10" s="26"/>
      <c r="E10" s="8">
        <v>64</v>
      </c>
      <c r="F10" s="95">
        <v>64</v>
      </c>
      <c r="G10" s="30">
        <f t="shared" si="0"/>
        <v>85.36127651999999</v>
      </c>
      <c r="H10" s="31">
        <f t="shared" si="1"/>
        <v>71.282358979999998</v>
      </c>
      <c r="I10" s="32">
        <f t="shared" si="2"/>
        <v>54.720619319999997</v>
      </c>
      <c r="J10" s="17"/>
      <c r="K10" s="17"/>
      <c r="L10" s="17"/>
      <c r="M10" s="26"/>
      <c r="N10" s="26"/>
      <c r="O10" s="26"/>
      <c r="P10" s="26"/>
      <c r="Q10" s="26"/>
      <c r="R10" s="26"/>
      <c r="S10" s="26"/>
      <c r="T10" s="26"/>
      <c r="U10" s="26"/>
      <c r="V10" s="26"/>
      <c r="W10" s="26"/>
      <c r="X10" s="26"/>
    </row>
    <row r="11" spans="1:24" ht="15.75" x14ac:dyDescent="0.25">
      <c r="A11" s="20"/>
      <c r="B11" s="26"/>
      <c r="C11" s="26"/>
      <c r="D11" s="26"/>
      <c r="E11" s="8">
        <v>8</v>
      </c>
      <c r="F11" s="95">
        <v>4</v>
      </c>
      <c r="G11" s="30">
        <f t="shared" si="0"/>
        <v>2.8431194400000002</v>
      </c>
      <c r="H11" s="31">
        <f t="shared" si="1"/>
        <v>1.5251682599999998</v>
      </c>
      <c r="I11" s="32">
        <f t="shared" si="2"/>
        <v>0.79086924000000003</v>
      </c>
      <c r="J11" s="17"/>
      <c r="K11" s="17"/>
      <c r="L11" s="17"/>
      <c r="M11" s="26"/>
      <c r="N11" s="26"/>
      <c r="O11" s="26"/>
      <c r="P11" s="26"/>
      <c r="Q11" s="26"/>
      <c r="R11" s="26"/>
      <c r="S11" s="26"/>
      <c r="T11" s="26"/>
      <c r="U11" s="26"/>
      <c r="V11" s="26"/>
      <c r="W11" s="26"/>
      <c r="X11" s="26"/>
    </row>
    <row r="12" spans="1:24" ht="15.75" x14ac:dyDescent="0.25">
      <c r="A12" s="20"/>
      <c r="B12" s="26"/>
      <c r="C12" s="26"/>
      <c r="D12" s="26"/>
      <c r="E12" s="8">
        <v>4</v>
      </c>
      <c r="F12" s="95">
        <v>8</v>
      </c>
      <c r="G12" s="30">
        <f t="shared" si="0"/>
        <v>2.8431194400000002</v>
      </c>
      <c r="H12" s="31">
        <f t="shared" si="1"/>
        <v>1.5251682599999998</v>
      </c>
      <c r="I12" s="32">
        <f t="shared" si="2"/>
        <v>0.79086924000000003</v>
      </c>
      <c r="J12" s="17"/>
      <c r="K12" s="17"/>
      <c r="L12" s="17"/>
      <c r="M12" s="26"/>
      <c r="N12" s="26"/>
      <c r="O12" s="26"/>
      <c r="P12" s="26"/>
      <c r="Q12" s="26"/>
      <c r="R12" s="26"/>
      <c r="S12" s="26"/>
      <c r="T12" s="26"/>
      <c r="U12" s="26"/>
      <c r="V12" s="26"/>
      <c r="W12" s="26"/>
      <c r="X12" s="26"/>
    </row>
    <row r="13" spans="1:24" ht="15.75" x14ac:dyDescent="0.25">
      <c r="A13" s="20"/>
      <c r="B13" s="26"/>
      <c r="C13" s="26"/>
      <c r="D13" s="26"/>
      <c r="E13" s="8">
        <v>16</v>
      </c>
      <c r="F13" s="95">
        <v>8</v>
      </c>
      <c r="G13" s="30">
        <f t="shared" si="0"/>
        <v>5.8893188399999987</v>
      </c>
      <c r="H13" s="31">
        <f t="shared" si="1"/>
        <v>3.7435948199999998</v>
      </c>
      <c r="I13" s="32">
        <f t="shared" si="2"/>
        <v>2.2972868400000004</v>
      </c>
      <c r="J13" s="17"/>
      <c r="K13" s="17"/>
      <c r="L13" s="17"/>
      <c r="M13" s="71">
        <v>8</v>
      </c>
      <c r="N13" s="71">
        <v>5</v>
      </c>
      <c r="O13" s="71">
        <v>3</v>
      </c>
      <c r="P13" s="26"/>
      <c r="Q13" s="26"/>
      <c r="R13" s="26"/>
      <c r="S13" s="26"/>
      <c r="T13" s="26"/>
      <c r="U13" s="26"/>
      <c r="V13" s="26"/>
      <c r="W13" s="26"/>
      <c r="X13" s="26"/>
    </row>
    <row r="14" spans="1:24" ht="15.75" x14ac:dyDescent="0.25">
      <c r="A14" s="20"/>
      <c r="B14" s="26"/>
      <c r="C14" s="26"/>
      <c r="D14" s="26"/>
      <c r="E14" s="8">
        <v>8</v>
      </c>
      <c r="F14" s="95">
        <v>16</v>
      </c>
      <c r="G14" s="30">
        <f t="shared" si="0"/>
        <v>5.8893188399999987</v>
      </c>
      <c r="H14" s="31">
        <f t="shared" si="1"/>
        <v>3.7435948199999998</v>
      </c>
      <c r="I14" s="32">
        <f t="shared" si="2"/>
        <v>2.2972868400000004</v>
      </c>
      <c r="J14" s="17"/>
      <c r="K14" s="17"/>
      <c r="L14" s="71" t="s">
        <v>30</v>
      </c>
      <c r="M14" s="31">
        <f>MAX(G7:G30)</f>
        <v>85.36127651999999</v>
      </c>
      <c r="N14" s="31">
        <f t="shared" ref="N14:O14" si="3">MAX(H7:H30)</f>
        <v>71.282358979999998</v>
      </c>
      <c r="O14" s="31">
        <f t="shared" si="3"/>
        <v>54.720619319999997</v>
      </c>
      <c r="P14" s="26"/>
      <c r="Q14" s="26"/>
      <c r="R14" s="26"/>
      <c r="S14" s="26"/>
      <c r="T14" s="26"/>
      <c r="U14" s="26"/>
      <c r="V14" s="26"/>
      <c r="W14" s="26"/>
      <c r="X14" s="26"/>
    </row>
    <row r="15" spans="1:24" ht="15.75" x14ac:dyDescent="0.25">
      <c r="A15" s="20"/>
      <c r="B15" s="26"/>
      <c r="C15" s="26"/>
      <c r="D15" s="26"/>
      <c r="E15" s="8">
        <v>32</v>
      </c>
      <c r="F15" s="95">
        <v>16</v>
      </c>
      <c r="G15" s="30">
        <f t="shared" si="0"/>
        <v>15.230996999999999</v>
      </c>
      <c r="H15" s="31">
        <f t="shared" si="1"/>
        <v>11.138350019999999</v>
      </c>
      <c r="I15" s="32">
        <f t="shared" si="2"/>
        <v>7.7203901999999989</v>
      </c>
      <c r="J15" s="17"/>
      <c r="K15" s="17"/>
      <c r="L15" s="71" t="s">
        <v>31</v>
      </c>
      <c r="M15" s="31">
        <f>MIN(G7:G30)</f>
        <v>2.8431194400000002</v>
      </c>
      <c r="N15" s="31">
        <f t="shared" ref="N15:O15" si="4">MIN(H7:H30)</f>
        <v>1.5251682599999998</v>
      </c>
      <c r="O15" s="31">
        <f t="shared" si="4"/>
        <v>0.79086924000000003</v>
      </c>
      <c r="P15" s="26"/>
      <c r="Q15" s="26"/>
      <c r="R15" s="26"/>
      <c r="S15" s="26"/>
      <c r="T15" s="26"/>
      <c r="U15" s="26"/>
      <c r="V15" s="26"/>
      <c r="W15" s="26"/>
      <c r="X15" s="26"/>
    </row>
    <row r="16" spans="1:24" ht="15.75" x14ac:dyDescent="0.25">
      <c r="A16" s="20"/>
      <c r="B16" s="26"/>
      <c r="C16" s="26"/>
      <c r="D16" s="26"/>
      <c r="E16" s="8">
        <v>16</v>
      </c>
      <c r="F16" s="95">
        <v>32</v>
      </c>
      <c r="G16" s="30">
        <f t="shared" si="0"/>
        <v>15.230996999999999</v>
      </c>
      <c r="H16" s="31">
        <f t="shared" si="1"/>
        <v>11.138350019999999</v>
      </c>
      <c r="I16" s="32">
        <f t="shared" si="2"/>
        <v>7.7203901999999989</v>
      </c>
      <c r="J16" s="17"/>
      <c r="K16" s="93" t="s">
        <v>11</v>
      </c>
      <c r="L16" s="17"/>
      <c r="M16" s="26"/>
      <c r="N16" s="26"/>
      <c r="O16" s="26"/>
      <c r="P16" s="26"/>
      <c r="Q16" s="26"/>
      <c r="R16" s="26"/>
      <c r="S16" s="26"/>
      <c r="T16" s="26"/>
      <c r="U16" s="26"/>
      <c r="V16" s="26"/>
      <c r="W16" s="26"/>
      <c r="X16" s="26"/>
    </row>
    <row r="17" spans="1:24" ht="15.75" x14ac:dyDescent="0.25">
      <c r="A17" s="20"/>
      <c r="B17" s="26"/>
      <c r="C17" s="26"/>
      <c r="D17" s="26"/>
      <c r="E17" s="8">
        <v>64</v>
      </c>
      <c r="F17" s="95">
        <v>32</v>
      </c>
      <c r="G17" s="30">
        <f t="shared" si="0"/>
        <v>46.911470759999993</v>
      </c>
      <c r="H17" s="31">
        <f t="shared" si="1"/>
        <v>37.759468740000003</v>
      </c>
      <c r="I17" s="32">
        <f t="shared" si="2"/>
        <v>28.207669559999999</v>
      </c>
      <c r="J17" s="17"/>
      <c r="K17" s="17"/>
      <c r="L17" s="17"/>
      <c r="M17" s="26"/>
      <c r="N17" s="26"/>
      <c r="O17" s="26"/>
      <c r="P17" s="26"/>
      <c r="Q17" s="26"/>
      <c r="R17" s="26"/>
      <c r="S17" s="26"/>
      <c r="T17" s="26"/>
      <c r="U17" s="26"/>
      <c r="V17" s="26"/>
      <c r="W17" s="26"/>
      <c r="X17" s="26"/>
    </row>
    <row r="18" spans="1:24" ht="15.75" x14ac:dyDescent="0.25">
      <c r="A18" s="20"/>
      <c r="B18" s="26"/>
      <c r="C18" s="26"/>
      <c r="D18" s="26"/>
      <c r="E18" s="8">
        <v>32</v>
      </c>
      <c r="F18" s="95">
        <v>64</v>
      </c>
      <c r="G18" s="30">
        <f t="shared" si="0"/>
        <v>46.911470759999993</v>
      </c>
      <c r="H18" s="31">
        <f t="shared" si="1"/>
        <v>37.759468740000003</v>
      </c>
      <c r="I18" s="32">
        <f t="shared" si="2"/>
        <v>28.207669559999999</v>
      </c>
      <c r="J18" s="17"/>
      <c r="K18" s="17"/>
      <c r="L18" s="17"/>
      <c r="M18" s="113"/>
      <c r="N18" s="113"/>
      <c r="O18" s="113"/>
      <c r="P18" s="26"/>
      <c r="Q18" s="26"/>
      <c r="R18" s="26"/>
      <c r="S18" s="26"/>
      <c r="T18" s="26"/>
      <c r="U18" s="26"/>
      <c r="V18" s="26"/>
      <c r="W18" s="26"/>
      <c r="X18" s="26"/>
    </row>
    <row r="19" spans="1:24" ht="15.75" x14ac:dyDescent="0.25">
      <c r="A19" s="20"/>
      <c r="B19" s="26"/>
      <c r="C19" s="26"/>
      <c r="D19" s="26"/>
      <c r="E19" s="8">
        <v>16</v>
      </c>
      <c r="F19" s="95">
        <v>12</v>
      </c>
      <c r="G19" s="30">
        <f t="shared" si="0"/>
        <v>7.4462651999999991</v>
      </c>
      <c r="H19" s="31">
        <f t="shared" si="1"/>
        <v>4.9760540199999994</v>
      </c>
      <c r="I19" s="32">
        <f t="shared" si="2"/>
        <v>3.2011373999999999</v>
      </c>
      <c r="J19" s="17"/>
      <c r="K19" s="17"/>
      <c r="L19" s="17"/>
      <c r="M19" s="113"/>
      <c r="N19" s="113"/>
      <c r="O19" s="17"/>
      <c r="P19" s="26"/>
      <c r="Q19" s="26"/>
      <c r="R19" s="26"/>
      <c r="S19" s="26"/>
      <c r="T19" s="26"/>
      <c r="U19" s="26"/>
      <c r="V19" s="26"/>
      <c r="W19" s="26"/>
      <c r="X19" s="26"/>
    </row>
    <row r="20" spans="1:24" ht="15.75" x14ac:dyDescent="0.25">
      <c r="A20" s="20"/>
      <c r="B20" s="26"/>
      <c r="C20" s="26"/>
      <c r="D20" s="26"/>
      <c r="E20" s="8">
        <v>12</v>
      </c>
      <c r="F20" s="95">
        <v>16</v>
      </c>
      <c r="G20" s="30">
        <f t="shared" si="0"/>
        <v>7.4462651999999991</v>
      </c>
      <c r="H20" s="31">
        <f t="shared" si="1"/>
        <v>4.9760540199999994</v>
      </c>
      <c r="I20" s="32">
        <f t="shared" si="2"/>
        <v>3.2011373999999999</v>
      </c>
      <c r="J20" s="17"/>
      <c r="K20" s="17"/>
      <c r="L20" s="17"/>
      <c r="M20" s="17"/>
      <c r="N20" s="17"/>
      <c r="O20" s="17"/>
      <c r="P20" s="26"/>
      <c r="Q20" s="26"/>
      <c r="R20" s="26"/>
      <c r="S20" s="26"/>
      <c r="T20" s="26"/>
      <c r="U20" s="26"/>
      <c r="V20" s="26"/>
      <c r="W20" s="26"/>
      <c r="X20" s="26"/>
    </row>
    <row r="21" spans="1:24" ht="15.75" x14ac:dyDescent="0.25">
      <c r="A21" s="20"/>
      <c r="B21" s="26"/>
      <c r="C21" s="26"/>
      <c r="D21" s="26"/>
      <c r="E21" s="8">
        <v>16</v>
      </c>
      <c r="F21" s="95">
        <v>4</v>
      </c>
      <c r="G21" s="30">
        <f t="shared" si="0"/>
        <v>4.3323724799999992</v>
      </c>
      <c r="H21" s="31">
        <f t="shared" si="1"/>
        <v>2.5111356200000001</v>
      </c>
      <c r="I21" s="32">
        <f t="shared" si="2"/>
        <v>1.39343628</v>
      </c>
      <c r="J21" s="17"/>
      <c r="K21" s="17"/>
      <c r="L21" s="17"/>
      <c r="M21" s="17"/>
      <c r="N21" s="17"/>
      <c r="O21" s="17"/>
      <c r="P21" s="26"/>
      <c r="Q21" s="26"/>
      <c r="R21" s="26"/>
      <c r="S21" s="26"/>
      <c r="T21" s="26"/>
      <c r="U21" s="26"/>
      <c r="V21" s="26"/>
      <c r="W21" s="26"/>
      <c r="X21" s="26"/>
    </row>
    <row r="22" spans="1:24" ht="15.75" x14ac:dyDescent="0.25">
      <c r="A22" s="20"/>
      <c r="B22" s="26"/>
      <c r="C22" s="26"/>
      <c r="D22" s="26"/>
      <c r="E22" s="8">
        <v>4</v>
      </c>
      <c r="F22" s="95">
        <v>16</v>
      </c>
      <c r="G22" s="30">
        <f t="shared" si="0"/>
        <v>4.3323724799999992</v>
      </c>
      <c r="H22" s="31">
        <f t="shared" si="1"/>
        <v>2.5111356200000001</v>
      </c>
      <c r="I22" s="32">
        <f t="shared" si="2"/>
        <v>1.39343628</v>
      </c>
      <c r="J22" s="17"/>
      <c r="K22" s="17"/>
      <c r="L22" s="17"/>
      <c r="M22" s="113"/>
      <c r="N22" s="113"/>
      <c r="O22" s="113"/>
      <c r="P22" s="26"/>
      <c r="Q22" s="26"/>
      <c r="R22" s="26"/>
      <c r="S22" s="26"/>
      <c r="T22" s="26"/>
      <c r="U22" s="26"/>
      <c r="V22" s="26"/>
      <c r="W22" s="26"/>
      <c r="X22" s="26"/>
    </row>
    <row r="23" spans="1:24" ht="15.75" x14ac:dyDescent="0.25">
      <c r="A23" s="20"/>
      <c r="B23" s="26"/>
      <c r="C23" s="26"/>
      <c r="D23" s="26"/>
      <c r="E23" s="8">
        <v>32</v>
      </c>
      <c r="F23" s="95">
        <v>24</v>
      </c>
      <c r="G23" s="30">
        <f t="shared" si="0"/>
        <v>20.511075959999999</v>
      </c>
      <c r="H23" s="31">
        <f t="shared" si="1"/>
        <v>15.575203139999999</v>
      </c>
      <c r="I23" s="32">
        <f t="shared" si="2"/>
        <v>11.13493676</v>
      </c>
      <c r="J23" s="17"/>
      <c r="K23" s="17"/>
      <c r="L23" s="120"/>
      <c r="M23" s="26"/>
      <c r="N23" s="26"/>
      <c r="O23" s="26"/>
      <c r="P23" s="26"/>
      <c r="Q23" s="26"/>
      <c r="R23" s="26"/>
      <c r="S23" s="26"/>
      <c r="T23" s="26"/>
      <c r="U23" s="26"/>
      <c r="V23" s="26"/>
      <c r="W23" s="26"/>
      <c r="X23" s="26"/>
    </row>
    <row r="24" spans="1:24" ht="15.75" x14ac:dyDescent="0.25">
      <c r="A24" s="20"/>
      <c r="B24" s="26"/>
      <c r="C24" s="26"/>
      <c r="D24" s="26"/>
      <c r="E24" s="8">
        <v>24</v>
      </c>
      <c r="F24" s="95">
        <v>32</v>
      </c>
      <c r="G24" s="30">
        <f t="shared" si="0"/>
        <v>20.511075959999999</v>
      </c>
      <c r="H24" s="31">
        <f t="shared" si="1"/>
        <v>15.575203139999999</v>
      </c>
      <c r="I24" s="32">
        <f t="shared" si="2"/>
        <v>11.13493676</v>
      </c>
      <c r="J24" s="17"/>
      <c r="K24" s="17"/>
      <c r="L24" s="17"/>
      <c r="M24" s="26"/>
      <c r="N24" s="26"/>
      <c r="O24" s="26"/>
      <c r="P24" s="26"/>
      <c r="Q24" s="26"/>
      <c r="R24" s="26"/>
      <c r="S24" s="26"/>
      <c r="T24" s="26"/>
      <c r="U24" s="26"/>
      <c r="V24" s="26"/>
      <c r="W24" s="26"/>
      <c r="X24" s="26"/>
    </row>
    <row r="25" spans="1:24" ht="15.75" x14ac:dyDescent="0.25">
      <c r="A25" s="20"/>
      <c r="B25" s="26"/>
      <c r="C25" s="26"/>
      <c r="D25" s="26"/>
      <c r="E25" s="8">
        <v>32</v>
      </c>
      <c r="F25" s="95">
        <v>8</v>
      </c>
      <c r="G25" s="30">
        <f t="shared" si="0"/>
        <v>9.9509180399999995</v>
      </c>
      <c r="H25" s="31">
        <f t="shared" si="1"/>
        <v>6.7014968999999995</v>
      </c>
      <c r="I25" s="32">
        <f t="shared" si="2"/>
        <v>4.30584364</v>
      </c>
      <c r="J25" s="17"/>
      <c r="K25" s="17"/>
      <c r="L25" s="17"/>
      <c r="M25" s="26"/>
      <c r="N25" s="26"/>
      <c r="O25" s="26"/>
      <c r="P25" s="26"/>
      <c r="Q25" s="26"/>
      <c r="R25" s="26"/>
      <c r="S25" s="26"/>
      <c r="T25" s="26"/>
      <c r="U25" s="26"/>
      <c r="V25" s="26"/>
      <c r="W25" s="26"/>
      <c r="X25" s="26"/>
    </row>
    <row r="26" spans="1:24" ht="15.75" x14ac:dyDescent="0.25">
      <c r="A26" s="20"/>
      <c r="B26" s="26"/>
      <c r="C26" s="26"/>
      <c r="D26" s="26"/>
      <c r="E26" s="8">
        <v>8</v>
      </c>
      <c r="F26" s="95">
        <v>32</v>
      </c>
      <c r="G26" s="30">
        <f t="shared" si="0"/>
        <v>9.9509180399999995</v>
      </c>
      <c r="H26" s="31">
        <f t="shared" si="1"/>
        <v>6.7014968999999995</v>
      </c>
      <c r="I26" s="32">
        <f t="shared" si="2"/>
        <v>4.30584364</v>
      </c>
      <c r="J26" s="17"/>
      <c r="K26" s="17"/>
      <c r="L26" s="17"/>
      <c r="M26" s="26"/>
      <c r="N26" s="26"/>
      <c r="O26" s="26"/>
      <c r="P26" s="26"/>
      <c r="Q26" s="26"/>
      <c r="R26" s="26"/>
      <c r="S26" s="26"/>
      <c r="T26" s="26"/>
      <c r="U26" s="26"/>
      <c r="V26" s="26"/>
      <c r="W26" s="26"/>
      <c r="X26" s="26"/>
    </row>
    <row r="27" spans="1:24" ht="15.75" x14ac:dyDescent="0.25">
      <c r="A27" s="20"/>
      <c r="B27" s="26"/>
      <c r="C27" s="26"/>
      <c r="D27" s="26"/>
      <c r="E27" s="8">
        <v>64</v>
      </c>
      <c r="F27" s="95">
        <v>48</v>
      </c>
      <c r="G27" s="30">
        <f t="shared" si="0"/>
        <v>66.136373640000002</v>
      </c>
      <c r="H27" s="31">
        <f t="shared" si="1"/>
        <v>54.52091386</v>
      </c>
      <c r="I27" s="32">
        <f t="shared" si="2"/>
        <v>41.464144439999998</v>
      </c>
      <c r="J27" s="17"/>
      <c r="K27" s="17"/>
      <c r="L27" s="17"/>
      <c r="M27" s="26"/>
      <c r="N27" s="26"/>
      <c r="O27" s="26"/>
      <c r="P27" s="26"/>
      <c r="Q27" s="26"/>
      <c r="R27" s="26"/>
      <c r="S27" s="26"/>
      <c r="T27" s="26"/>
      <c r="U27" s="26"/>
      <c r="V27" s="26"/>
      <c r="W27" s="26"/>
      <c r="X27" s="26"/>
    </row>
    <row r="28" spans="1:24" ht="15.75" x14ac:dyDescent="0.25">
      <c r="A28" s="20"/>
      <c r="B28" s="26"/>
      <c r="C28" s="26"/>
      <c r="D28" s="26"/>
      <c r="E28" s="8">
        <v>48</v>
      </c>
      <c r="F28" s="95">
        <v>64</v>
      </c>
      <c r="G28" s="30">
        <f t="shared" si="0"/>
        <v>66.136373640000002</v>
      </c>
      <c r="H28" s="31">
        <f t="shared" si="1"/>
        <v>54.52091386</v>
      </c>
      <c r="I28" s="32">
        <f t="shared" si="2"/>
        <v>41.464144439999998</v>
      </c>
      <c r="J28" s="17"/>
      <c r="K28" s="17"/>
      <c r="L28" s="17"/>
      <c r="M28" s="26"/>
      <c r="N28" s="26"/>
      <c r="O28" s="26"/>
      <c r="P28" s="26"/>
      <c r="Q28" s="26"/>
      <c r="R28" s="26"/>
      <c r="S28" s="26"/>
      <c r="T28" s="26"/>
      <c r="U28" s="26"/>
      <c r="V28" s="26"/>
      <c r="W28" s="26"/>
      <c r="X28" s="26"/>
    </row>
    <row r="29" spans="1:24" ht="15.75" x14ac:dyDescent="0.25">
      <c r="A29" s="20"/>
      <c r="B29" s="26"/>
      <c r="C29" s="26"/>
      <c r="D29" s="26"/>
      <c r="E29" s="8">
        <v>64</v>
      </c>
      <c r="F29" s="95">
        <v>16</v>
      </c>
      <c r="G29" s="30">
        <f t="shared" si="0"/>
        <v>27.686567879999998</v>
      </c>
      <c r="H29" s="31">
        <f t="shared" si="1"/>
        <v>20.998023620000001</v>
      </c>
      <c r="I29" s="32">
        <f t="shared" si="2"/>
        <v>14.95119468</v>
      </c>
      <c r="J29" s="17"/>
      <c r="K29" s="17"/>
      <c r="L29" s="17"/>
      <c r="M29" s="26"/>
      <c r="N29" s="26"/>
      <c r="O29" s="26"/>
      <c r="P29" s="26"/>
      <c r="Q29" s="26"/>
      <c r="R29" s="26"/>
      <c r="S29" s="26"/>
      <c r="T29" s="26"/>
      <c r="U29" s="26"/>
      <c r="V29" s="26"/>
      <c r="W29" s="26"/>
      <c r="X29" s="26"/>
    </row>
    <row r="30" spans="1:24" ht="16.5" thickBot="1" x14ac:dyDescent="0.3">
      <c r="A30" s="20"/>
      <c r="B30" s="26"/>
      <c r="C30" s="26"/>
      <c r="D30" s="26"/>
      <c r="E30" s="12">
        <v>16</v>
      </c>
      <c r="F30" s="96">
        <v>64</v>
      </c>
      <c r="G30" s="33">
        <f t="shared" si="0"/>
        <v>27.686567879999998</v>
      </c>
      <c r="H30" s="34">
        <f t="shared" si="1"/>
        <v>20.998023620000001</v>
      </c>
      <c r="I30" s="35">
        <f t="shared" si="2"/>
        <v>14.95119468</v>
      </c>
      <c r="J30" s="17"/>
      <c r="K30" s="17"/>
      <c r="L30" s="17"/>
      <c r="M30" s="26"/>
      <c r="N30" s="26"/>
      <c r="O30" s="26"/>
      <c r="P30" s="26"/>
      <c r="Q30" s="26"/>
      <c r="R30" s="26"/>
      <c r="S30" s="26"/>
      <c r="T30" s="26"/>
      <c r="U30" s="26"/>
      <c r="V30" s="26"/>
      <c r="W30" s="26"/>
      <c r="X30" s="26"/>
    </row>
    <row r="31" spans="1:24" ht="15.75" x14ac:dyDescent="0.25">
      <c r="A31" s="20"/>
      <c r="B31" s="26"/>
      <c r="C31" s="26"/>
      <c r="D31" s="26"/>
      <c r="E31" s="26"/>
      <c r="F31" s="26"/>
      <c r="G31" s="26"/>
      <c r="H31" s="26"/>
      <c r="I31" s="26"/>
      <c r="J31" s="26"/>
      <c r="K31" s="26"/>
      <c r="L31" s="26"/>
      <c r="M31" s="26"/>
      <c r="N31" s="26"/>
      <c r="O31" s="26"/>
      <c r="P31" s="26"/>
      <c r="Q31" s="26"/>
      <c r="R31" s="26"/>
      <c r="S31" s="26"/>
      <c r="T31" s="26"/>
      <c r="U31" s="26"/>
      <c r="V31" s="26"/>
      <c r="W31" s="26"/>
      <c r="X31" s="26"/>
    </row>
    <row r="32" spans="1:24" ht="16.5" thickBot="1" x14ac:dyDescent="0.3">
      <c r="A32" s="20"/>
      <c r="B32" s="26"/>
      <c r="C32" s="26"/>
      <c r="D32" s="26"/>
      <c r="E32" s="26"/>
      <c r="F32" s="26"/>
      <c r="G32" s="26"/>
      <c r="H32" s="26"/>
      <c r="I32" s="26"/>
      <c r="J32" s="26"/>
      <c r="K32" s="26"/>
      <c r="L32" s="26"/>
      <c r="M32" s="26"/>
      <c r="N32" s="26"/>
      <c r="O32" s="26"/>
      <c r="P32" s="26"/>
      <c r="Q32" s="26"/>
      <c r="R32" s="26"/>
      <c r="S32" s="26"/>
      <c r="T32" s="26"/>
      <c r="U32" s="26"/>
      <c r="V32" s="26"/>
      <c r="W32" s="26"/>
      <c r="X32" s="26"/>
    </row>
    <row r="33" spans="1:24" ht="16.5" thickBot="1" x14ac:dyDescent="0.3">
      <c r="A33" s="20"/>
      <c r="B33" s="26"/>
      <c r="C33" s="26"/>
      <c r="D33" s="26"/>
      <c r="E33" s="26"/>
      <c r="F33" s="26"/>
      <c r="G33" s="26"/>
      <c r="H33" s="26"/>
      <c r="I33" s="26"/>
      <c r="J33" s="26"/>
      <c r="K33" s="26"/>
      <c r="L33" s="139" t="s">
        <v>43</v>
      </c>
      <c r="M33" s="140"/>
      <c r="N33" s="26"/>
      <c r="O33" s="26"/>
      <c r="P33" s="26"/>
      <c r="Q33" s="26"/>
      <c r="R33" s="26"/>
      <c r="S33" s="26"/>
      <c r="T33" s="26"/>
      <c r="U33" s="26"/>
      <c r="V33" s="26"/>
      <c r="W33" s="26"/>
      <c r="X33" s="26"/>
    </row>
    <row r="34" spans="1:24" ht="19.5" thickBot="1" x14ac:dyDescent="0.3">
      <c r="A34" s="20"/>
      <c r="B34" s="93" t="s">
        <v>9</v>
      </c>
      <c r="C34" s="26"/>
      <c r="D34" s="26"/>
      <c r="E34" s="17"/>
      <c r="F34" s="17"/>
      <c r="G34" s="121" t="s">
        <v>2</v>
      </c>
      <c r="H34" s="122"/>
      <c r="I34" s="25"/>
      <c r="J34" s="26"/>
      <c r="K34" s="135" t="s">
        <v>3</v>
      </c>
      <c r="L34" s="135" t="s">
        <v>13</v>
      </c>
      <c r="M34" s="135" t="s">
        <v>7</v>
      </c>
      <c r="N34" s="26"/>
      <c r="O34" s="26"/>
      <c r="P34" s="26"/>
      <c r="Q34" s="26"/>
      <c r="R34" s="26"/>
      <c r="S34" s="26"/>
      <c r="T34" s="26"/>
      <c r="U34" s="26"/>
      <c r="V34" s="26"/>
      <c r="W34" s="26"/>
      <c r="X34" s="26"/>
    </row>
    <row r="35" spans="1:24" ht="16.5" thickBot="1" x14ac:dyDescent="0.3">
      <c r="A35" s="20"/>
      <c r="B35" s="26"/>
      <c r="C35" s="112"/>
      <c r="D35" s="26"/>
      <c r="E35" s="16" t="s">
        <v>0</v>
      </c>
      <c r="F35" s="16" t="s">
        <v>1</v>
      </c>
      <c r="G35" s="3">
        <v>4</v>
      </c>
      <c r="H35" s="3">
        <v>2</v>
      </c>
      <c r="I35" s="17"/>
      <c r="J35" s="26"/>
      <c r="K35" s="132">
        <f>0.0029662</f>
        <v>2.9662E-3</v>
      </c>
      <c r="L35" s="133">
        <f>0.0029456</f>
        <v>2.9456E-3</v>
      </c>
      <c r="M35" s="134">
        <f>0.002157</f>
        <v>2.1570000000000001E-3</v>
      </c>
      <c r="N35" s="26" t="s">
        <v>0</v>
      </c>
      <c r="O35" s="26"/>
      <c r="P35" s="26"/>
      <c r="Q35" s="26"/>
      <c r="R35" s="26"/>
      <c r="S35" s="26"/>
      <c r="T35" s="26"/>
      <c r="U35" s="26"/>
      <c r="V35" s="26"/>
      <c r="W35" s="26"/>
      <c r="X35" s="26"/>
    </row>
    <row r="36" spans="1:24" ht="15.75" x14ac:dyDescent="0.25">
      <c r="A36" s="20"/>
      <c r="B36" s="26"/>
      <c r="C36" s="26"/>
      <c r="D36" s="26"/>
      <c r="E36" s="4">
        <f>E7/2</f>
        <v>4</v>
      </c>
      <c r="F36" s="4">
        <f>F7/2</f>
        <v>4</v>
      </c>
      <c r="G36" s="36">
        <f t="shared" ref="G36:G59" si="5">($E36*$F36+(G$35-1)*$E36-(G$35-1)+($F36+G$35-1)*(G$35-1)+G$35+2)/$C$6*L$35*10^12</f>
        <v>260.39103999999998</v>
      </c>
      <c r="H36" s="37">
        <f t="shared" ref="H36:H59" si="6">($E36*$F36+(H$35-1)*$E36-(H$35-1)+($F36+H$35-1)*(H$35-1)+H$35+2)/$C$6*M$35*10^12</f>
        <v>102.67320000000001</v>
      </c>
      <c r="I36" s="26"/>
      <c r="J36" s="26"/>
      <c r="K36" s="118"/>
      <c r="L36" s="118"/>
      <c r="M36" s="118"/>
      <c r="N36" s="26"/>
      <c r="O36" s="26"/>
      <c r="P36" s="26"/>
      <c r="Q36" s="26"/>
      <c r="R36" s="26"/>
      <c r="S36" s="26"/>
      <c r="T36" s="26"/>
      <c r="U36" s="26"/>
      <c r="V36" s="26"/>
      <c r="W36" s="26"/>
      <c r="X36" s="26"/>
    </row>
    <row r="37" spans="1:24" ht="15.75" x14ac:dyDescent="0.25">
      <c r="A37" s="20"/>
      <c r="B37" s="26"/>
      <c r="C37" s="26"/>
      <c r="D37" s="26"/>
      <c r="E37" s="8">
        <f t="shared" ref="E37:F37" si="7">E8/2</f>
        <v>8</v>
      </c>
      <c r="F37" s="8">
        <f t="shared" si="7"/>
        <v>8</v>
      </c>
      <c r="G37" s="38">
        <f t="shared" si="5"/>
        <v>620.93248000000006</v>
      </c>
      <c r="H37" s="39">
        <f t="shared" si="6"/>
        <v>308.01960000000003</v>
      </c>
      <c r="I37" s="26"/>
      <c r="J37" s="26"/>
      <c r="K37" s="26"/>
      <c r="L37" s="26"/>
      <c r="M37" s="26"/>
      <c r="N37" s="26"/>
      <c r="O37" s="26"/>
      <c r="P37" s="26"/>
      <c r="Q37" s="26"/>
      <c r="R37" s="26"/>
      <c r="S37" s="26"/>
      <c r="T37" s="26"/>
      <c r="U37" s="26"/>
      <c r="V37" s="26"/>
      <c r="W37" s="26"/>
      <c r="X37" s="26"/>
    </row>
    <row r="38" spans="1:24" ht="15.75" x14ac:dyDescent="0.25">
      <c r="A38" s="20"/>
      <c r="B38" s="26"/>
      <c r="C38" s="26"/>
      <c r="D38" s="26"/>
      <c r="E38" s="8">
        <f t="shared" ref="E38:F38" si="8">E9/2</f>
        <v>16</v>
      </c>
      <c r="F38" s="8">
        <f t="shared" si="8"/>
        <v>16</v>
      </c>
      <c r="G38" s="38">
        <f t="shared" si="5"/>
        <v>1822.7372800000001</v>
      </c>
      <c r="H38" s="39">
        <f t="shared" si="6"/>
        <v>1070.7348000000002</v>
      </c>
      <c r="I38" s="26"/>
      <c r="J38" s="26"/>
      <c r="K38" s="26"/>
      <c r="L38" s="17"/>
      <c r="M38" s="71">
        <v>4</v>
      </c>
      <c r="N38" s="71">
        <v>2</v>
      </c>
      <c r="O38" s="17"/>
      <c r="P38" s="26"/>
      <c r="Q38" s="26"/>
      <c r="R38" s="26"/>
      <c r="S38" s="26"/>
      <c r="T38" s="26"/>
      <c r="U38" s="26"/>
      <c r="V38" s="26"/>
      <c r="W38" s="26"/>
      <c r="X38" s="26"/>
    </row>
    <row r="39" spans="1:24" ht="15.75" x14ac:dyDescent="0.25">
      <c r="A39" s="20"/>
      <c r="B39" s="26"/>
      <c r="C39" s="26"/>
      <c r="D39" s="26"/>
      <c r="E39" s="8">
        <f t="shared" ref="E39:F39" si="9">E10/2</f>
        <v>32</v>
      </c>
      <c r="F39" s="8">
        <f t="shared" si="9"/>
        <v>32</v>
      </c>
      <c r="G39" s="38">
        <f t="shared" si="5"/>
        <v>6149.2345600000008</v>
      </c>
      <c r="H39" s="39">
        <f t="shared" si="6"/>
        <v>4004.2548000000002</v>
      </c>
      <c r="I39" s="26"/>
      <c r="J39" s="26"/>
      <c r="K39" s="26"/>
      <c r="L39" s="71" t="s">
        <v>30</v>
      </c>
      <c r="M39" s="51">
        <f>MAX(G36:G59)</f>
        <v>6149.2345600000008</v>
      </c>
      <c r="N39" s="51">
        <f>MAX(H36:H59)</f>
        <v>4004.2548000000002</v>
      </c>
      <c r="O39" s="113"/>
      <c r="P39" s="26"/>
      <c r="Q39" s="26"/>
      <c r="R39" s="26"/>
      <c r="S39" s="26"/>
      <c r="T39" s="26"/>
      <c r="U39" s="26"/>
      <c r="V39" s="26"/>
      <c r="W39" s="26"/>
      <c r="X39" s="26"/>
    </row>
    <row r="40" spans="1:24" ht="15.75" x14ac:dyDescent="0.25">
      <c r="A40" s="20"/>
      <c r="B40" s="26"/>
      <c r="C40" s="26"/>
      <c r="D40" s="26"/>
      <c r="E40" s="8">
        <f t="shared" ref="E40:F40" si="10">E11/2</f>
        <v>4</v>
      </c>
      <c r="F40" s="8">
        <f t="shared" si="10"/>
        <v>2</v>
      </c>
      <c r="G40" s="38">
        <f t="shared" si="5"/>
        <v>190.28575999999998</v>
      </c>
      <c r="H40" s="39">
        <f t="shared" si="6"/>
        <v>66.004200000000012</v>
      </c>
      <c r="I40" s="26"/>
      <c r="J40" s="26"/>
      <c r="K40" s="26"/>
      <c r="L40" s="71" t="s">
        <v>31</v>
      </c>
      <c r="M40" s="51">
        <f>MIN(G36:G59)</f>
        <v>190.28575999999998</v>
      </c>
      <c r="N40" s="51">
        <f>MIN(H36:H59)</f>
        <v>66.004200000000012</v>
      </c>
      <c r="O40" s="113"/>
      <c r="P40" s="26"/>
      <c r="Q40" s="26"/>
      <c r="R40" s="26"/>
      <c r="S40" s="26"/>
      <c r="T40" s="26"/>
      <c r="U40" s="26"/>
      <c r="V40" s="26"/>
      <c r="W40" s="26"/>
      <c r="X40" s="26"/>
    </row>
    <row r="41" spans="1:24" ht="15.75" x14ac:dyDescent="0.25">
      <c r="A41" s="20"/>
      <c r="B41" s="26"/>
      <c r="C41" s="26"/>
      <c r="D41" s="26"/>
      <c r="E41" s="8">
        <f t="shared" ref="E41:F41" si="11">E12/2</f>
        <v>2</v>
      </c>
      <c r="F41" s="8">
        <f t="shared" si="11"/>
        <v>4</v>
      </c>
      <c r="G41" s="38">
        <f t="shared" si="5"/>
        <v>190.28575999999998</v>
      </c>
      <c r="H41" s="39">
        <f t="shared" si="6"/>
        <v>66.004200000000012</v>
      </c>
      <c r="I41" s="26"/>
      <c r="J41" s="26"/>
      <c r="K41" s="26"/>
      <c r="L41" s="26"/>
      <c r="M41" s="26"/>
      <c r="N41" s="26"/>
      <c r="O41" s="26"/>
      <c r="P41" s="26"/>
      <c r="Q41" s="26"/>
      <c r="R41" s="26"/>
      <c r="S41" s="26"/>
      <c r="T41" s="26"/>
      <c r="U41" s="26"/>
      <c r="V41" s="26"/>
      <c r="W41" s="26"/>
      <c r="X41" s="26"/>
    </row>
    <row r="42" spans="1:24" ht="15.75" x14ac:dyDescent="0.25">
      <c r="A42" s="20"/>
      <c r="B42" s="26"/>
      <c r="C42" s="26"/>
      <c r="D42" s="26"/>
      <c r="E42" s="8">
        <f t="shared" ref="E42:F42" si="12">E13/2</f>
        <v>8</v>
      </c>
      <c r="F42" s="8">
        <f t="shared" si="12"/>
        <v>4</v>
      </c>
      <c r="G42" s="38">
        <f t="shared" si="5"/>
        <v>400.60159999999996</v>
      </c>
      <c r="H42" s="39">
        <f t="shared" si="6"/>
        <v>176.0112</v>
      </c>
      <c r="I42" s="26"/>
      <c r="J42" s="93" t="s">
        <v>10</v>
      </c>
      <c r="K42" s="26"/>
      <c r="L42" s="26"/>
      <c r="M42" s="26"/>
      <c r="N42" s="26"/>
      <c r="O42" s="26"/>
      <c r="P42" s="26"/>
      <c r="Q42" s="26"/>
      <c r="R42" s="26"/>
      <c r="S42" s="26"/>
      <c r="T42" s="26"/>
      <c r="U42" s="26"/>
      <c r="V42" s="26"/>
      <c r="W42" s="26"/>
      <c r="X42" s="26"/>
    </row>
    <row r="43" spans="1:24" ht="15.75" x14ac:dyDescent="0.25">
      <c r="A43" s="20"/>
      <c r="B43" s="26"/>
      <c r="C43" s="26"/>
      <c r="D43" s="26"/>
      <c r="E43" s="8">
        <f t="shared" ref="E43:F43" si="13">E14/2</f>
        <v>4</v>
      </c>
      <c r="F43" s="8">
        <f t="shared" si="13"/>
        <v>8</v>
      </c>
      <c r="G43" s="38">
        <f t="shared" si="5"/>
        <v>400.60159999999996</v>
      </c>
      <c r="H43" s="39">
        <f t="shared" si="6"/>
        <v>176.0112</v>
      </c>
      <c r="I43" s="26"/>
      <c r="J43" s="26"/>
      <c r="K43" s="26"/>
      <c r="L43" s="26"/>
      <c r="M43" s="26"/>
      <c r="N43" s="26"/>
      <c r="O43" s="26"/>
      <c r="P43" s="26"/>
      <c r="Q43" s="26"/>
      <c r="R43" s="26"/>
      <c r="S43" s="26"/>
      <c r="T43" s="26"/>
      <c r="U43" s="26"/>
      <c r="V43" s="26"/>
      <c r="W43" s="26"/>
      <c r="X43" s="26"/>
    </row>
    <row r="44" spans="1:24" ht="15.75" x14ac:dyDescent="0.25">
      <c r="A44" s="20"/>
      <c r="B44" s="26"/>
      <c r="C44" s="26"/>
      <c r="D44" s="26"/>
      <c r="E44" s="8">
        <f t="shared" ref="E44:F44" si="14">E15/2</f>
        <v>16</v>
      </c>
      <c r="F44" s="8">
        <f t="shared" si="14"/>
        <v>8</v>
      </c>
      <c r="G44" s="38">
        <f t="shared" si="5"/>
        <v>1061.5942400000001</v>
      </c>
      <c r="H44" s="39">
        <f t="shared" si="6"/>
        <v>572.03639999999996</v>
      </c>
      <c r="I44" s="26"/>
      <c r="J44" s="26"/>
      <c r="K44" s="26"/>
      <c r="L44" s="26"/>
      <c r="M44" s="26"/>
      <c r="N44" s="26"/>
      <c r="O44" s="26"/>
      <c r="P44" s="26"/>
      <c r="Q44" s="26"/>
      <c r="R44" s="26"/>
      <c r="S44" s="26"/>
      <c r="T44" s="26"/>
      <c r="U44" s="26"/>
      <c r="V44" s="26"/>
      <c r="W44" s="26"/>
      <c r="X44" s="26"/>
    </row>
    <row r="45" spans="1:24" ht="15.75" x14ac:dyDescent="0.25">
      <c r="A45" s="20"/>
      <c r="B45" s="26"/>
      <c r="C45" s="26"/>
      <c r="D45" s="26"/>
      <c r="E45" s="8">
        <f t="shared" ref="E45:F45" si="15">E16/2</f>
        <v>8</v>
      </c>
      <c r="F45" s="8">
        <f t="shared" si="15"/>
        <v>16</v>
      </c>
      <c r="G45" s="38">
        <f t="shared" si="5"/>
        <v>1061.5942400000001</v>
      </c>
      <c r="H45" s="39">
        <f t="shared" si="6"/>
        <v>572.03639999999996</v>
      </c>
      <c r="I45" s="26"/>
      <c r="J45" s="26"/>
      <c r="K45" s="26"/>
      <c r="L45" s="26"/>
      <c r="M45" s="26"/>
      <c r="N45" s="26"/>
      <c r="O45" s="26"/>
      <c r="P45" s="26"/>
      <c r="Q45" s="26"/>
      <c r="R45" s="26"/>
      <c r="S45" s="26"/>
      <c r="T45" s="26"/>
      <c r="U45" s="26"/>
      <c r="V45" s="26"/>
      <c r="W45" s="26"/>
      <c r="X45" s="26"/>
    </row>
    <row r="46" spans="1:24" ht="15.75" x14ac:dyDescent="0.25">
      <c r="A46" s="20"/>
      <c r="B46" s="26"/>
      <c r="C46" s="26"/>
      <c r="D46" s="26"/>
      <c r="E46" s="8">
        <f t="shared" ref="E46:F46" si="16">E17/2</f>
        <v>32</v>
      </c>
      <c r="F46" s="8">
        <f t="shared" si="16"/>
        <v>16</v>
      </c>
      <c r="G46" s="38">
        <f t="shared" si="5"/>
        <v>3345.0233600000001</v>
      </c>
      <c r="H46" s="39">
        <f t="shared" si="6"/>
        <v>2068.1316000000002</v>
      </c>
      <c r="I46" s="26"/>
      <c r="J46" s="26"/>
      <c r="K46" s="26"/>
      <c r="L46" s="26"/>
      <c r="M46" s="26"/>
      <c r="N46" s="26"/>
      <c r="O46" s="26"/>
      <c r="P46" s="26"/>
      <c r="Q46" s="26"/>
      <c r="R46" s="26"/>
      <c r="S46" s="26"/>
      <c r="T46" s="26"/>
      <c r="U46" s="26"/>
      <c r="V46" s="26"/>
      <c r="W46" s="26"/>
      <c r="X46" s="26"/>
    </row>
    <row r="47" spans="1:24" ht="15.75" x14ac:dyDescent="0.25">
      <c r="A47" s="20"/>
      <c r="B47" s="26"/>
      <c r="C47" s="26"/>
      <c r="D47" s="26"/>
      <c r="E47" s="8">
        <f t="shared" ref="E47:F47" si="17">E18/2</f>
        <v>16</v>
      </c>
      <c r="F47" s="8">
        <f t="shared" si="17"/>
        <v>32</v>
      </c>
      <c r="G47" s="38">
        <f t="shared" si="5"/>
        <v>3345.0233600000001</v>
      </c>
      <c r="H47" s="39">
        <f t="shared" si="6"/>
        <v>2068.1316000000002</v>
      </c>
      <c r="I47" s="26"/>
      <c r="J47" s="26"/>
      <c r="K47" s="26"/>
      <c r="L47" s="26"/>
      <c r="M47" s="26"/>
      <c r="N47" s="26"/>
      <c r="O47" s="26"/>
      <c r="P47" s="26"/>
      <c r="Q47" s="26"/>
      <c r="R47" s="26"/>
      <c r="S47" s="26"/>
      <c r="T47" s="26"/>
      <c r="U47" s="26"/>
      <c r="V47" s="26"/>
      <c r="W47" s="26"/>
      <c r="X47" s="26"/>
    </row>
    <row r="48" spans="1:24" ht="15.75" x14ac:dyDescent="0.25">
      <c r="A48" s="20"/>
      <c r="B48" s="26"/>
      <c r="C48" s="26"/>
      <c r="D48" s="26"/>
      <c r="E48" s="8">
        <f t="shared" ref="E48:F48" si="18">E19/2</f>
        <v>8</v>
      </c>
      <c r="F48" s="8">
        <f t="shared" si="18"/>
        <v>6</v>
      </c>
      <c r="G48" s="38">
        <f t="shared" si="5"/>
        <v>510.76704000000001</v>
      </c>
      <c r="H48" s="39">
        <f t="shared" si="6"/>
        <v>242.0154</v>
      </c>
      <c r="I48" s="26"/>
      <c r="J48" s="26"/>
      <c r="K48" s="26"/>
      <c r="L48" s="26"/>
      <c r="M48" s="26"/>
      <c r="N48" s="26"/>
      <c r="O48" s="26"/>
      <c r="P48" s="26"/>
      <c r="Q48" s="26"/>
      <c r="R48" s="26"/>
      <c r="S48" s="26"/>
      <c r="T48" s="26"/>
      <c r="U48" s="26"/>
      <c r="V48" s="26"/>
      <c r="W48" s="26"/>
      <c r="X48" s="26"/>
    </row>
    <row r="49" spans="1:24" ht="15.75" x14ac:dyDescent="0.25">
      <c r="A49" s="20"/>
      <c r="B49" s="26"/>
      <c r="C49" s="26"/>
      <c r="D49" s="26"/>
      <c r="E49" s="8">
        <f t="shared" ref="E49:F49" si="19">E20/2</f>
        <v>6</v>
      </c>
      <c r="F49" s="8">
        <f t="shared" si="19"/>
        <v>8</v>
      </c>
      <c r="G49" s="38">
        <f t="shared" si="5"/>
        <v>510.76704000000001</v>
      </c>
      <c r="H49" s="39">
        <f t="shared" si="6"/>
        <v>242.0154</v>
      </c>
      <c r="I49" s="26"/>
      <c r="J49" s="26"/>
      <c r="K49" s="26"/>
      <c r="L49" s="119"/>
      <c r="M49" s="26"/>
      <c r="N49" s="26"/>
      <c r="O49" s="26"/>
      <c r="P49" s="26"/>
      <c r="Q49" s="26"/>
      <c r="R49" s="26"/>
      <c r="S49" s="26"/>
      <c r="T49" s="26"/>
      <c r="U49" s="26"/>
      <c r="V49" s="26"/>
      <c r="W49" s="26"/>
      <c r="X49" s="26"/>
    </row>
    <row r="50" spans="1:24" ht="15.75" x14ac:dyDescent="0.25">
      <c r="A50" s="20"/>
      <c r="B50" s="26"/>
      <c r="C50" s="26"/>
      <c r="D50" s="26"/>
      <c r="E50" s="8">
        <f t="shared" ref="E50:F50" si="20">E21/2</f>
        <v>8</v>
      </c>
      <c r="F50" s="8">
        <f t="shared" si="20"/>
        <v>2</v>
      </c>
      <c r="G50" s="38">
        <f t="shared" si="5"/>
        <v>290.43615999999997</v>
      </c>
      <c r="H50" s="39">
        <f t="shared" si="6"/>
        <v>110.00700000000001</v>
      </c>
      <c r="I50" s="26"/>
      <c r="J50" s="26"/>
      <c r="K50" s="26"/>
      <c r="L50" s="26"/>
      <c r="M50" s="26"/>
      <c r="N50" s="26"/>
      <c r="O50" s="26"/>
      <c r="P50" s="26"/>
      <c r="Q50" s="26"/>
      <c r="R50" s="26"/>
      <c r="S50" s="26"/>
      <c r="T50" s="26"/>
      <c r="U50" s="26"/>
      <c r="V50" s="26"/>
      <c r="W50" s="26"/>
      <c r="X50" s="26"/>
    </row>
    <row r="51" spans="1:24" ht="15.75" x14ac:dyDescent="0.25">
      <c r="A51" s="20"/>
      <c r="B51" s="26"/>
      <c r="C51" s="26"/>
      <c r="D51" s="26"/>
      <c r="E51" s="8">
        <f t="shared" ref="E51:F51" si="21">E22/2</f>
        <v>2</v>
      </c>
      <c r="F51" s="8">
        <f t="shared" si="21"/>
        <v>8</v>
      </c>
      <c r="G51" s="38">
        <f t="shared" si="5"/>
        <v>290.43615999999997</v>
      </c>
      <c r="H51" s="39">
        <f t="shared" si="6"/>
        <v>110.00700000000001</v>
      </c>
      <c r="I51" s="26"/>
      <c r="J51" s="26"/>
      <c r="K51" s="26"/>
      <c r="L51" s="26"/>
      <c r="M51" s="26"/>
      <c r="N51" s="26"/>
      <c r="O51" s="26"/>
      <c r="P51" s="26"/>
      <c r="Q51" s="26"/>
      <c r="R51" s="26"/>
      <c r="S51" s="26"/>
      <c r="T51" s="26"/>
      <c r="U51" s="26"/>
      <c r="V51" s="26"/>
      <c r="W51" s="26"/>
      <c r="X51" s="26"/>
    </row>
    <row r="52" spans="1:24" ht="15.75" x14ac:dyDescent="0.25">
      <c r="A52" s="20"/>
      <c r="B52" s="26"/>
      <c r="C52" s="26"/>
      <c r="D52" s="26"/>
      <c r="E52" s="8">
        <f t="shared" ref="E52:F52" si="22">E23/2</f>
        <v>16</v>
      </c>
      <c r="F52" s="8">
        <f t="shared" si="22"/>
        <v>12</v>
      </c>
      <c r="G52" s="38">
        <f t="shared" si="5"/>
        <v>1442.1657600000001</v>
      </c>
      <c r="H52" s="39">
        <f t="shared" si="6"/>
        <v>821.38560000000007</v>
      </c>
      <c r="I52" s="26"/>
      <c r="J52" s="26"/>
      <c r="K52" s="26"/>
      <c r="L52" s="26"/>
      <c r="M52" s="26"/>
      <c r="N52" s="26"/>
      <c r="O52" s="26"/>
      <c r="P52" s="26"/>
      <c r="Q52" s="26"/>
      <c r="R52" s="26"/>
      <c r="S52" s="26"/>
      <c r="T52" s="26"/>
      <c r="U52" s="26"/>
      <c r="V52" s="26"/>
      <c r="W52" s="26"/>
      <c r="X52" s="26"/>
    </row>
    <row r="53" spans="1:24" ht="15.75" x14ac:dyDescent="0.25">
      <c r="A53" s="20"/>
      <c r="B53" s="26"/>
      <c r="C53" s="26"/>
      <c r="D53" s="26"/>
      <c r="E53" s="8">
        <f t="shared" ref="E53:F53" si="23">E24/2</f>
        <v>12</v>
      </c>
      <c r="F53" s="8">
        <f t="shared" si="23"/>
        <v>16</v>
      </c>
      <c r="G53" s="38">
        <f t="shared" si="5"/>
        <v>1442.1657600000001</v>
      </c>
      <c r="H53" s="39">
        <f t="shared" si="6"/>
        <v>821.38560000000007</v>
      </c>
      <c r="I53" s="26"/>
      <c r="J53" s="26"/>
      <c r="K53" s="26"/>
      <c r="L53" s="26"/>
      <c r="M53" s="26"/>
      <c r="N53" s="26"/>
      <c r="O53" s="26"/>
      <c r="P53" s="26"/>
      <c r="Q53" s="26"/>
      <c r="R53" s="26"/>
      <c r="S53" s="26"/>
      <c r="T53" s="26"/>
      <c r="U53" s="26"/>
      <c r="V53" s="26"/>
      <c r="W53" s="26"/>
      <c r="X53" s="26"/>
    </row>
    <row r="54" spans="1:24" ht="15.75" x14ac:dyDescent="0.25">
      <c r="A54" s="20"/>
      <c r="B54" s="26"/>
      <c r="C54" s="26"/>
      <c r="D54" s="26"/>
      <c r="E54" s="8">
        <f t="shared" ref="E54:F54" si="24">E25/2</f>
        <v>16</v>
      </c>
      <c r="F54" s="8">
        <f t="shared" si="24"/>
        <v>4</v>
      </c>
      <c r="G54" s="38">
        <f t="shared" si="5"/>
        <v>681.02272000000005</v>
      </c>
      <c r="H54" s="39">
        <f t="shared" si="6"/>
        <v>322.68719999999996</v>
      </c>
      <c r="I54" s="26"/>
      <c r="J54" s="26"/>
      <c r="K54" s="26"/>
      <c r="L54" s="26"/>
      <c r="M54" s="26"/>
      <c r="N54" s="26"/>
      <c r="O54" s="26"/>
      <c r="P54" s="26"/>
      <c r="Q54" s="26"/>
      <c r="R54" s="26"/>
      <c r="S54" s="26"/>
      <c r="T54" s="26"/>
      <c r="U54" s="26"/>
      <c r="V54" s="26"/>
      <c r="W54" s="26"/>
      <c r="X54" s="26"/>
    </row>
    <row r="55" spans="1:24" ht="15.75" x14ac:dyDescent="0.25">
      <c r="A55" s="20"/>
      <c r="B55" s="26"/>
      <c r="C55" s="26"/>
      <c r="D55" s="26"/>
      <c r="E55" s="8">
        <f t="shared" ref="E55:F55" si="25">E26/2</f>
        <v>4</v>
      </c>
      <c r="F55" s="8">
        <f t="shared" si="25"/>
        <v>16</v>
      </c>
      <c r="G55" s="38">
        <f t="shared" si="5"/>
        <v>681.02272000000005</v>
      </c>
      <c r="H55" s="39">
        <f t="shared" si="6"/>
        <v>322.68719999999996</v>
      </c>
      <c r="I55" s="26"/>
      <c r="J55" s="26"/>
      <c r="K55" s="26"/>
      <c r="L55" s="26"/>
      <c r="M55" s="26"/>
      <c r="N55" s="26"/>
      <c r="O55" s="26"/>
      <c r="P55" s="26"/>
      <c r="Q55" s="26"/>
      <c r="R55" s="26"/>
      <c r="S55" s="26"/>
      <c r="T55" s="26"/>
      <c r="U55" s="26"/>
      <c r="V55" s="26"/>
      <c r="W55" s="26"/>
      <c r="X55" s="26"/>
    </row>
    <row r="56" spans="1:24" ht="15.75" x14ac:dyDescent="0.25">
      <c r="A56" s="20"/>
      <c r="B56" s="26"/>
      <c r="C56" s="26"/>
      <c r="D56" s="26"/>
      <c r="E56" s="8">
        <f t="shared" ref="E56:F56" si="26">E27/2</f>
        <v>32</v>
      </c>
      <c r="F56" s="8">
        <f t="shared" si="26"/>
        <v>24</v>
      </c>
      <c r="G56" s="38">
        <f t="shared" si="5"/>
        <v>4747.12896</v>
      </c>
      <c r="H56" s="39">
        <f t="shared" si="6"/>
        <v>3036.1932000000002</v>
      </c>
      <c r="I56" s="26"/>
      <c r="J56" s="26"/>
      <c r="K56" s="26"/>
      <c r="L56" s="26"/>
      <c r="M56" s="26"/>
      <c r="N56" s="26"/>
      <c r="O56" s="26"/>
      <c r="P56" s="26"/>
      <c r="Q56" s="26"/>
      <c r="R56" s="26"/>
      <c r="S56" s="26"/>
      <c r="T56" s="26"/>
      <c r="U56" s="26"/>
      <c r="V56" s="26"/>
      <c r="W56" s="26"/>
      <c r="X56" s="26"/>
    </row>
    <row r="57" spans="1:24" ht="15.75" x14ac:dyDescent="0.25">
      <c r="A57" s="20"/>
      <c r="B57" s="26"/>
      <c r="C57" s="26"/>
      <c r="D57" s="26"/>
      <c r="E57" s="8">
        <f t="shared" ref="E57:F57" si="27">E28/2</f>
        <v>24</v>
      </c>
      <c r="F57" s="8">
        <f t="shared" si="27"/>
        <v>32</v>
      </c>
      <c r="G57" s="38">
        <f t="shared" si="5"/>
        <v>4747.12896</v>
      </c>
      <c r="H57" s="39">
        <f t="shared" si="6"/>
        <v>3036.1932000000002</v>
      </c>
      <c r="I57" s="26"/>
      <c r="J57" s="26"/>
      <c r="K57" s="26"/>
      <c r="L57" s="26"/>
      <c r="M57" s="26"/>
      <c r="N57" s="26"/>
      <c r="O57" s="26"/>
      <c r="P57" s="26"/>
      <c r="Q57" s="26"/>
      <c r="R57" s="26"/>
      <c r="S57" s="26"/>
      <c r="T57" s="26"/>
      <c r="U57" s="26"/>
      <c r="V57" s="26"/>
      <c r="W57" s="26"/>
      <c r="X57" s="26"/>
    </row>
    <row r="58" spans="1:24" ht="15.75" x14ac:dyDescent="0.25">
      <c r="A58" s="20"/>
      <c r="B58" s="26"/>
      <c r="C58" s="26"/>
      <c r="D58" s="26"/>
      <c r="E58" s="8">
        <f t="shared" ref="E58:F58" si="28">E29/2</f>
        <v>32</v>
      </c>
      <c r="F58" s="8">
        <f t="shared" si="28"/>
        <v>8</v>
      </c>
      <c r="G58" s="38">
        <f t="shared" si="5"/>
        <v>1942.91776</v>
      </c>
      <c r="H58" s="39">
        <f t="shared" si="6"/>
        <v>1100.07</v>
      </c>
      <c r="I58" s="26"/>
      <c r="J58" s="26"/>
      <c r="K58" s="26"/>
      <c r="L58" s="26"/>
      <c r="M58" s="26"/>
      <c r="N58" s="26"/>
      <c r="O58" s="26"/>
      <c r="P58" s="26"/>
      <c r="Q58" s="26"/>
      <c r="R58" s="26"/>
      <c r="S58" s="26"/>
      <c r="T58" s="26"/>
      <c r="U58" s="26"/>
      <c r="V58" s="26"/>
      <c r="W58" s="26"/>
      <c r="X58" s="26"/>
    </row>
    <row r="59" spans="1:24" ht="16.5" thickBot="1" x14ac:dyDescent="0.3">
      <c r="A59" s="20"/>
      <c r="B59" s="26"/>
      <c r="C59" s="26"/>
      <c r="D59" s="26"/>
      <c r="E59" s="12">
        <f t="shared" ref="E59:F59" si="29">E30/2</f>
        <v>8</v>
      </c>
      <c r="F59" s="12">
        <f t="shared" si="29"/>
        <v>32</v>
      </c>
      <c r="G59" s="40">
        <f t="shared" si="5"/>
        <v>1942.91776</v>
      </c>
      <c r="H59" s="41">
        <f t="shared" si="6"/>
        <v>1100.07</v>
      </c>
      <c r="I59" s="26"/>
      <c r="J59" s="26"/>
      <c r="K59" s="26"/>
      <c r="L59" s="26"/>
      <c r="M59" s="26"/>
      <c r="N59" s="26"/>
      <c r="O59" s="26"/>
      <c r="P59" s="26"/>
      <c r="Q59" s="26"/>
      <c r="R59" s="26"/>
      <c r="S59" s="26"/>
      <c r="T59" s="26"/>
      <c r="U59" s="26"/>
      <c r="V59" s="26"/>
      <c r="W59" s="26"/>
      <c r="X59" s="26"/>
    </row>
    <row r="60" spans="1:24" ht="15.75" x14ac:dyDescent="0.25">
      <c r="B60" s="26"/>
      <c r="C60" s="26"/>
      <c r="D60" s="26"/>
      <c r="E60" s="26"/>
      <c r="F60" s="26"/>
      <c r="G60" s="26"/>
      <c r="H60" s="26"/>
      <c r="I60" s="26"/>
      <c r="J60" s="26"/>
      <c r="K60" s="26"/>
      <c r="L60" s="26"/>
      <c r="M60" s="26"/>
      <c r="N60" s="26"/>
      <c r="O60" s="26"/>
      <c r="P60" s="26"/>
      <c r="Q60" s="26"/>
      <c r="R60" s="26"/>
      <c r="S60" s="26"/>
      <c r="T60" s="26"/>
      <c r="U60" s="26"/>
      <c r="V60" s="26"/>
      <c r="W60" s="26"/>
      <c r="X60" s="26"/>
    </row>
    <row r="61" spans="1:24" ht="15.75" x14ac:dyDescent="0.25">
      <c r="B61" s="26"/>
      <c r="C61" s="26"/>
      <c r="D61" s="26"/>
      <c r="E61" s="26"/>
      <c r="F61" s="26"/>
      <c r="G61" s="26"/>
      <c r="H61" s="26"/>
      <c r="I61" s="26"/>
      <c r="J61" s="26"/>
      <c r="K61" s="26"/>
      <c r="L61" s="26"/>
      <c r="M61" s="26"/>
      <c r="N61" s="26"/>
      <c r="O61" s="26"/>
      <c r="P61" s="26"/>
      <c r="Q61" s="26"/>
      <c r="R61" s="26"/>
      <c r="S61" s="26"/>
      <c r="T61" s="26"/>
      <c r="U61" s="26"/>
      <c r="V61" s="26"/>
      <c r="W61" s="26"/>
      <c r="X61" s="26"/>
    </row>
    <row r="62" spans="1:24" ht="15.75" x14ac:dyDescent="0.25">
      <c r="B62" s="26"/>
      <c r="C62" s="26"/>
      <c r="D62" s="26"/>
      <c r="E62" s="26"/>
      <c r="F62" s="26"/>
      <c r="G62" s="26"/>
      <c r="H62" s="26"/>
      <c r="I62" s="26"/>
      <c r="J62" s="26"/>
      <c r="K62" s="26"/>
      <c r="L62" s="26"/>
      <c r="M62" s="26"/>
      <c r="N62" s="26"/>
      <c r="O62" s="26"/>
      <c r="P62" s="26"/>
      <c r="Q62" s="26"/>
      <c r="R62" s="26"/>
      <c r="S62" s="26"/>
      <c r="T62" s="26"/>
      <c r="U62" s="26"/>
      <c r="V62" s="26"/>
      <c r="W62" s="26"/>
      <c r="X62" s="26"/>
    </row>
    <row r="63" spans="1:24" ht="15.75" x14ac:dyDescent="0.25">
      <c r="B63" s="26"/>
      <c r="C63" s="26"/>
      <c r="D63" s="26"/>
      <c r="E63" s="26"/>
      <c r="F63" s="26"/>
      <c r="G63" s="26"/>
      <c r="H63" s="26"/>
      <c r="I63" s="26"/>
      <c r="J63" s="26"/>
      <c r="K63" s="26"/>
      <c r="L63" s="26"/>
      <c r="M63" s="26"/>
      <c r="N63" s="26"/>
      <c r="O63" s="26"/>
      <c r="P63" s="26"/>
      <c r="Q63" s="26"/>
      <c r="R63" s="26"/>
      <c r="S63" s="26"/>
      <c r="T63" s="26"/>
      <c r="U63" s="26"/>
      <c r="V63" s="26"/>
      <c r="W63" s="26"/>
      <c r="X63" s="26"/>
    </row>
    <row r="64" spans="1:24" ht="15.75" x14ac:dyDescent="0.25">
      <c r="B64" s="26"/>
      <c r="C64" s="26"/>
      <c r="D64" s="26"/>
      <c r="E64" s="26"/>
      <c r="F64" s="26"/>
      <c r="G64" s="26"/>
      <c r="H64" s="26"/>
      <c r="I64" s="26"/>
      <c r="J64" s="26"/>
      <c r="K64" s="26"/>
      <c r="L64" s="26"/>
      <c r="M64" s="26"/>
      <c r="N64" s="26"/>
      <c r="O64" s="26"/>
      <c r="P64" s="26"/>
      <c r="Q64" s="26"/>
      <c r="R64" s="26"/>
      <c r="S64" s="26"/>
      <c r="T64" s="26"/>
      <c r="U64" s="26"/>
      <c r="V64" s="26"/>
      <c r="W64" s="26"/>
      <c r="X64" s="26"/>
    </row>
    <row r="65" spans="2:24" ht="15.75" x14ac:dyDescent="0.25">
      <c r="B65" s="26"/>
      <c r="C65" s="26"/>
      <c r="D65" s="26"/>
      <c r="E65" s="26"/>
      <c r="F65" s="26"/>
      <c r="G65" s="26"/>
      <c r="H65" s="26"/>
      <c r="I65" s="26"/>
      <c r="J65" s="26"/>
      <c r="K65" s="26"/>
      <c r="L65" s="26"/>
      <c r="M65" s="26"/>
      <c r="N65" s="26"/>
      <c r="O65" s="26"/>
      <c r="P65" s="26"/>
      <c r="Q65" s="26"/>
      <c r="R65" s="26"/>
      <c r="S65" s="26"/>
      <c r="T65" s="26"/>
      <c r="U65" s="26"/>
      <c r="V65" s="26"/>
      <c r="W65" s="26"/>
      <c r="X65" s="26"/>
    </row>
    <row r="66" spans="2:24" ht="15.75" x14ac:dyDescent="0.25">
      <c r="B66" s="26"/>
      <c r="C66" s="26"/>
      <c r="D66" s="26"/>
      <c r="E66" s="26"/>
      <c r="F66" s="26"/>
      <c r="G66" s="26"/>
      <c r="H66" s="26"/>
      <c r="I66" s="26"/>
      <c r="J66" s="26"/>
      <c r="K66" s="26"/>
      <c r="L66" s="26"/>
      <c r="M66" s="26"/>
      <c r="N66" s="26"/>
      <c r="O66" s="26"/>
      <c r="P66" s="26"/>
      <c r="Q66" s="26"/>
      <c r="R66" s="26"/>
      <c r="S66" s="26"/>
      <c r="T66" s="26"/>
      <c r="U66" s="26"/>
      <c r="V66" s="26"/>
      <c r="W66" s="26"/>
      <c r="X66" s="26"/>
    </row>
    <row r="67" spans="2:24" ht="15.75" x14ac:dyDescent="0.25">
      <c r="B67" s="26"/>
      <c r="C67" s="26"/>
      <c r="D67" s="26"/>
      <c r="E67" s="26"/>
      <c r="F67" s="26"/>
      <c r="G67" s="26"/>
      <c r="H67" s="26"/>
      <c r="I67" s="26"/>
      <c r="J67" s="26"/>
      <c r="K67" s="26"/>
      <c r="L67" s="26"/>
      <c r="M67" s="26"/>
      <c r="N67" s="26"/>
      <c r="O67" s="26"/>
      <c r="P67" s="26"/>
      <c r="Q67" s="26"/>
      <c r="R67" s="26"/>
      <c r="S67" s="26"/>
      <c r="T67" s="26"/>
      <c r="U67" s="26"/>
      <c r="V67" s="26"/>
      <c r="W67" s="26"/>
      <c r="X67" s="26"/>
    </row>
    <row r="68" spans="2:24" ht="15.75" x14ac:dyDescent="0.25">
      <c r="B68" s="26"/>
      <c r="C68" s="26"/>
      <c r="D68" s="26"/>
      <c r="E68" s="26"/>
      <c r="F68" s="26"/>
      <c r="G68" s="26"/>
      <c r="H68" s="26"/>
      <c r="I68" s="26"/>
      <c r="J68" s="26"/>
      <c r="K68" s="26"/>
      <c r="L68" s="26"/>
      <c r="M68" s="26"/>
      <c r="N68" s="26"/>
      <c r="O68" s="26"/>
      <c r="P68" s="26"/>
      <c r="Q68" s="26"/>
      <c r="R68" s="26"/>
      <c r="S68" s="26"/>
      <c r="T68" s="26"/>
      <c r="U68" s="26"/>
      <c r="V68" s="26"/>
      <c r="W68" s="26"/>
      <c r="X68" s="26"/>
    </row>
    <row r="69" spans="2:24" ht="15.75" x14ac:dyDescent="0.25">
      <c r="B69" s="26"/>
      <c r="C69" s="26"/>
      <c r="D69" s="26"/>
      <c r="E69" s="26"/>
      <c r="F69" s="26"/>
      <c r="G69" s="26"/>
      <c r="H69" s="26"/>
      <c r="I69" s="26"/>
      <c r="J69" s="26"/>
      <c r="K69" s="26"/>
      <c r="L69" s="26"/>
      <c r="M69" s="26"/>
      <c r="N69" s="26"/>
      <c r="O69" s="26"/>
      <c r="P69" s="26"/>
      <c r="Q69" s="26"/>
      <c r="R69" s="26"/>
      <c r="S69" s="26"/>
      <c r="T69" s="26"/>
      <c r="U69" s="26"/>
      <c r="V69" s="26"/>
      <c r="W69" s="26"/>
      <c r="X69" s="26"/>
    </row>
    <row r="70" spans="2:24" ht="15.75" x14ac:dyDescent="0.25">
      <c r="B70" s="26"/>
      <c r="C70" s="26"/>
      <c r="D70" s="26"/>
      <c r="E70" s="26"/>
      <c r="F70" s="26"/>
      <c r="G70" s="26"/>
      <c r="H70" s="26"/>
      <c r="I70" s="26"/>
      <c r="J70" s="26"/>
      <c r="K70" s="26"/>
      <c r="L70" s="26"/>
      <c r="M70" s="26"/>
      <c r="N70" s="26"/>
      <c r="O70" s="26"/>
      <c r="P70" s="26"/>
      <c r="Q70" s="26"/>
      <c r="R70" s="26"/>
      <c r="S70" s="26"/>
      <c r="T70" s="26"/>
      <c r="U70" s="26"/>
      <c r="V70" s="26"/>
      <c r="W70" s="26"/>
      <c r="X70" s="26"/>
    </row>
    <row r="71" spans="2:24" ht="15.75" x14ac:dyDescent="0.25">
      <c r="B71" s="26"/>
      <c r="C71" s="26"/>
      <c r="D71" s="26"/>
      <c r="E71" s="26"/>
      <c r="F71" s="26"/>
      <c r="G71" s="26"/>
      <c r="H71" s="26"/>
      <c r="I71" s="26"/>
      <c r="J71" s="26"/>
      <c r="K71" s="26"/>
      <c r="L71" s="26"/>
      <c r="M71" s="26"/>
      <c r="N71" s="26"/>
      <c r="O71" s="26"/>
      <c r="P71" s="26"/>
      <c r="Q71" s="26"/>
      <c r="R71" s="26"/>
      <c r="S71" s="26"/>
      <c r="T71" s="26"/>
      <c r="U71" s="26"/>
      <c r="V71" s="26"/>
      <c r="W71" s="26"/>
      <c r="X71" s="26"/>
    </row>
    <row r="72" spans="2:24" ht="15.75" x14ac:dyDescent="0.25">
      <c r="B72" s="26"/>
      <c r="C72" s="26"/>
      <c r="D72" s="26"/>
      <c r="E72" s="26"/>
      <c r="F72" s="26"/>
      <c r="G72" s="26"/>
      <c r="H72" s="26"/>
      <c r="I72" s="26"/>
      <c r="J72" s="26"/>
      <c r="K72" s="26"/>
      <c r="L72" s="26"/>
      <c r="M72" s="26"/>
      <c r="N72" s="26"/>
      <c r="O72" s="26"/>
      <c r="P72" s="26"/>
      <c r="Q72" s="26"/>
      <c r="R72" s="26"/>
      <c r="S72" s="26"/>
      <c r="T72" s="26"/>
      <c r="U72" s="26"/>
      <c r="V72" s="26"/>
      <c r="W72" s="26"/>
      <c r="X72" s="26"/>
    </row>
    <row r="73" spans="2:24" ht="15.75" x14ac:dyDescent="0.25">
      <c r="B73" s="26"/>
      <c r="C73" s="26"/>
      <c r="D73" s="26"/>
      <c r="E73" s="26"/>
      <c r="F73" s="26"/>
      <c r="G73" s="26"/>
      <c r="H73" s="26"/>
      <c r="I73" s="26"/>
      <c r="J73" s="26"/>
      <c r="K73" s="26"/>
      <c r="L73" s="26"/>
      <c r="M73" s="26"/>
      <c r="N73" s="26"/>
      <c r="O73" s="26"/>
      <c r="P73" s="26"/>
      <c r="Q73" s="26"/>
      <c r="R73" s="26"/>
      <c r="S73" s="26"/>
      <c r="T73" s="26"/>
      <c r="U73" s="26"/>
      <c r="V73" s="26"/>
      <c r="W73" s="26"/>
      <c r="X73" s="26"/>
    </row>
    <row r="74" spans="2:24" ht="15.75" x14ac:dyDescent="0.25">
      <c r="B74" s="26"/>
      <c r="C74" s="26"/>
      <c r="D74" s="26"/>
      <c r="E74" s="26"/>
      <c r="F74" s="26"/>
      <c r="G74" s="26"/>
      <c r="H74" s="26"/>
      <c r="I74" s="26"/>
      <c r="J74" s="26"/>
      <c r="K74" s="26"/>
      <c r="L74" s="26"/>
      <c r="M74" s="26"/>
      <c r="N74" s="26"/>
      <c r="O74" s="26"/>
      <c r="P74" s="26"/>
      <c r="Q74" s="26"/>
      <c r="R74" s="26"/>
      <c r="S74" s="26"/>
      <c r="T74" s="26"/>
      <c r="U74" s="26"/>
      <c r="V74" s="26"/>
      <c r="W74" s="26"/>
      <c r="X74" s="26"/>
    </row>
    <row r="75" spans="2:24" ht="15.75" x14ac:dyDescent="0.25">
      <c r="B75" s="26"/>
      <c r="C75" s="26"/>
      <c r="D75" s="26"/>
      <c r="E75" s="26"/>
      <c r="F75" s="26"/>
      <c r="G75" s="26"/>
      <c r="H75" s="26"/>
      <c r="I75" s="26"/>
      <c r="J75" s="26"/>
      <c r="K75" s="26"/>
      <c r="L75" s="26"/>
      <c r="M75" s="26"/>
      <c r="N75" s="26"/>
      <c r="O75" s="26"/>
      <c r="P75" s="26"/>
      <c r="Q75" s="26"/>
      <c r="R75" s="26"/>
      <c r="S75" s="26"/>
      <c r="T75" s="26"/>
      <c r="U75" s="26"/>
      <c r="V75" s="26"/>
      <c r="W75" s="26"/>
      <c r="X75" s="26"/>
    </row>
    <row r="76" spans="2:24" ht="15.75" x14ac:dyDescent="0.25">
      <c r="B76" s="26"/>
      <c r="C76" s="26"/>
      <c r="D76" s="26"/>
      <c r="E76" s="26"/>
      <c r="F76" s="26"/>
      <c r="G76" s="26"/>
      <c r="H76" s="26"/>
      <c r="I76" s="26"/>
      <c r="J76" s="26"/>
      <c r="K76" s="26"/>
      <c r="L76" s="26"/>
      <c r="M76" s="26"/>
      <c r="N76" s="26"/>
      <c r="O76" s="26"/>
      <c r="P76" s="26"/>
      <c r="Q76" s="26"/>
      <c r="R76" s="26"/>
      <c r="S76" s="26"/>
      <c r="T76" s="26"/>
      <c r="U76" s="26"/>
      <c r="V76" s="26"/>
      <c r="W76" s="26"/>
      <c r="X76" s="26"/>
    </row>
    <row r="77" spans="2:24" ht="15.75" x14ac:dyDescent="0.25">
      <c r="B77" s="26"/>
      <c r="C77" s="26"/>
      <c r="D77" s="26"/>
      <c r="E77" s="26"/>
      <c r="F77" s="26"/>
      <c r="G77" s="26"/>
      <c r="H77" s="26"/>
      <c r="I77" s="26"/>
      <c r="J77" s="26"/>
      <c r="K77" s="26"/>
      <c r="L77" s="26"/>
      <c r="M77" s="26"/>
      <c r="N77" s="26"/>
      <c r="O77" s="26"/>
      <c r="P77" s="26"/>
      <c r="Q77" s="26"/>
      <c r="R77" s="26"/>
      <c r="S77" s="26"/>
      <c r="T77" s="26"/>
      <c r="U77" s="26"/>
      <c r="V77" s="26"/>
      <c r="W77" s="26"/>
      <c r="X77" s="26"/>
    </row>
    <row r="78" spans="2:24" ht="15.75" x14ac:dyDescent="0.25">
      <c r="B78" s="26"/>
      <c r="C78" s="26"/>
      <c r="D78" s="26"/>
      <c r="E78" s="26"/>
      <c r="F78" s="26"/>
      <c r="G78" s="26"/>
      <c r="H78" s="26"/>
      <c r="I78" s="26"/>
      <c r="J78" s="26"/>
      <c r="K78" s="26"/>
      <c r="L78" s="26"/>
      <c r="M78" s="26"/>
      <c r="N78" s="26"/>
      <c r="O78" s="26"/>
      <c r="P78" s="26"/>
      <c r="Q78" s="26"/>
      <c r="R78" s="26"/>
      <c r="S78" s="26"/>
      <c r="T78" s="26"/>
      <c r="U78" s="26"/>
      <c r="V78" s="26"/>
      <c r="W78" s="26"/>
      <c r="X78" s="26"/>
    </row>
    <row r="79" spans="2:24" ht="15.75" x14ac:dyDescent="0.25">
      <c r="B79" s="26"/>
      <c r="C79" s="26"/>
      <c r="D79" s="26"/>
      <c r="E79" s="26"/>
      <c r="F79" s="26"/>
      <c r="G79" s="26"/>
      <c r="H79" s="26"/>
      <c r="I79" s="26"/>
      <c r="J79" s="26"/>
      <c r="K79" s="26"/>
      <c r="L79" s="26"/>
      <c r="M79" s="26"/>
      <c r="N79" s="26"/>
      <c r="O79" s="26"/>
      <c r="P79" s="26"/>
      <c r="Q79" s="26"/>
      <c r="R79" s="26"/>
      <c r="S79" s="26"/>
      <c r="T79" s="26"/>
      <c r="U79" s="26"/>
      <c r="V79" s="26"/>
      <c r="W79" s="26"/>
      <c r="X79" s="26"/>
    </row>
    <row r="80" spans="2:24" ht="15.75" x14ac:dyDescent="0.25">
      <c r="B80" s="26"/>
      <c r="C80" s="26"/>
      <c r="D80" s="26"/>
      <c r="E80" s="26"/>
      <c r="F80" s="26"/>
      <c r="G80" s="26"/>
      <c r="H80" s="26"/>
      <c r="I80" s="26"/>
      <c r="J80" s="26"/>
      <c r="K80" s="26"/>
      <c r="L80" s="26"/>
      <c r="M80" s="26"/>
      <c r="N80" s="26"/>
      <c r="O80" s="26"/>
      <c r="P80" s="26"/>
      <c r="Q80" s="26"/>
      <c r="R80" s="26"/>
      <c r="S80" s="26"/>
      <c r="T80" s="26"/>
      <c r="U80" s="26"/>
      <c r="V80" s="26"/>
      <c r="W80" s="26"/>
      <c r="X80" s="26"/>
    </row>
    <row r="81" spans="2:24" ht="15.75" x14ac:dyDescent="0.25">
      <c r="B81" s="26"/>
      <c r="C81" s="26"/>
      <c r="D81" s="26"/>
      <c r="E81" s="26"/>
      <c r="F81" s="26"/>
      <c r="G81" s="26"/>
      <c r="H81" s="26"/>
      <c r="I81" s="26"/>
      <c r="J81" s="26"/>
      <c r="K81" s="26"/>
      <c r="L81" s="26"/>
      <c r="M81" s="26"/>
      <c r="N81" s="26"/>
      <c r="O81" s="26"/>
      <c r="P81" s="26"/>
      <c r="Q81" s="26"/>
      <c r="R81" s="26"/>
      <c r="S81" s="26"/>
      <c r="T81" s="26"/>
      <c r="U81" s="26"/>
      <c r="V81" s="26"/>
      <c r="W81" s="26"/>
      <c r="X81" s="26"/>
    </row>
    <row r="82" spans="2:24" ht="15.75" x14ac:dyDescent="0.25">
      <c r="B82" s="26"/>
      <c r="C82" s="26"/>
      <c r="D82" s="26"/>
      <c r="E82" s="26"/>
      <c r="F82" s="26"/>
      <c r="G82" s="26"/>
      <c r="H82" s="26"/>
      <c r="I82" s="26"/>
      <c r="J82" s="26"/>
      <c r="K82" s="26"/>
      <c r="L82" s="26"/>
      <c r="M82" s="26"/>
      <c r="N82" s="26"/>
      <c r="O82" s="26"/>
      <c r="P82" s="26"/>
      <c r="Q82" s="26"/>
      <c r="R82" s="26"/>
      <c r="S82" s="26"/>
      <c r="T82" s="26"/>
      <c r="U82" s="26"/>
      <c r="V82" s="26"/>
      <c r="W82" s="26"/>
      <c r="X82" s="26"/>
    </row>
    <row r="83" spans="2:24" ht="15.75" x14ac:dyDescent="0.25">
      <c r="B83" s="26"/>
      <c r="C83" s="26"/>
      <c r="D83" s="26"/>
      <c r="E83" s="26"/>
      <c r="F83" s="26"/>
      <c r="G83" s="26"/>
      <c r="H83" s="26"/>
      <c r="I83" s="26"/>
      <c r="J83" s="26"/>
      <c r="K83" s="26"/>
      <c r="L83" s="26"/>
      <c r="M83" s="26"/>
      <c r="N83" s="26"/>
      <c r="O83" s="26"/>
      <c r="P83" s="26"/>
      <c r="Q83" s="26"/>
      <c r="R83" s="26"/>
      <c r="S83" s="26"/>
      <c r="T83" s="26"/>
      <c r="U83" s="26"/>
      <c r="V83" s="26"/>
      <c r="W83" s="26"/>
      <c r="X83" s="26"/>
    </row>
    <row r="84" spans="2:24" ht="15.75" x14ac:dyDescent="0.25">
      <c r="B84" s="26"/>
      <c r="C84" s="26"/>
      <c r="D84" s="26"/>
      <c r="E84" s="26"/>
      <c r="F84" s="26"/>
      <c r="G84" s="26"/>
      <c r="H84" s="26"/>
      <c r="I84" s="26"/>
      <c r="J84" s="26"/>
      <c r="K84" s="26"/>
      <c r="L84" s="26"/>
      <c r="M84" s="26"/>
      <c r="N84" s="26"/>
      <c r="O84" s="26"/>
      <c r="P84" s="26"/>
      <c r="Q84" s="26"/>
      <c r="R84" s="26"/>
      <c r="S84" s="26"/>
      <c r="T84" s="26"/>
      <c r="U84" s="26"/>
      <c r="V84" s="26"/>
      <c r="W84" s="26"/>
      <c r="X84" s="26"/>
    </row>
    <row r="85" spans="2:24" ht="15.75" x14ac:dyDescent="0.25">
      <c r="B85" s="26"/>
      <c r="C85" s="26"/>
      <c r="D85" s="26"/>
      <c r="E85" s="26"/>
      <c r="F85" s="26"/>
      <c r="G85" s="26"/>
      <c r="H85" s="26"/>
      <c r="I85" s="26"/>
      <c r="J85" s="26"/>
      <c r="K85" s="26"/>
      <c r="L85" s="26"/>
      <c r="M85" s="26"/>
      <c r="N85" s="26"/>
      <c r="O85" s="26"/>
      <c r="P85" s="26"/>
      <c r="Q85" s="26"/>
      <c r="R85" s="26"/>
      <c r="S85" s="26"/>
      <c r="T85" s="26"/>
      <c r="U85" s="26"/>
      <c r="V85" s="26"/>
      <c r="W85" s="26"/>
      <c r="X85" s="26"/>
    </row>
    <row r="86" spans="2:24" ht="15.75" x14ac:dyDescent="0.25">
      <c r="B86" s="26"/>
      <c r="C86" s="26"/>
      <c r="D86" s="26"/>
      <c r="E86" s="26"/>
      <c r="F86" s="26"/>
      <c r="G86" s="26"/>
      <c r="H86" s="26"/>
      <c r="I86" s="26"/>
      <c r="J86" s="26"/>
      <c r="K86" s="26"/>
      <c r="L86" s="26"/>
      <c r="M86" s="26"/>
      <c r="N86" s="26"/>
      <c r="O86" s="26"/>
      <c r="P86" s="26"/>
      <c r="Q86" s="26"/>
      <c r="R86" s="26"/>
      <c r="S86" s="26"/>
      <c r="T86" s="26"/>
      <c r="U86" s="26"/>
      <c r="V86" s="26"/>
      <c r="W86" s="26"/>
      <c r="X86" s="26"/>
    </row>
    <row r="87" spans="2:24" ht="15.75" x14ac:dyDescent="0.25">
      <c r="B87" s="26"/>
      <c r="C87" s="26"/>
      <c r="D87" s="26"/>
      <c r="E87" s="26"/>
      <c r="F87" s="26"/>
      <c r="G87" s="26"/>
      <c r="H87" s="26"/>
      <c r="I87" s="26"/>
      <c r="J87" s="26"/>
      <c r="K87" s="26"/>
      <c r="L87" s="26"/>
      <c r="M87" s="26"/>
      <c r="N87" s="26"/>
      <c r="O87" s="26"/>
      <c r="P87" s="26"/>
      <c r="Q87" s="26"/>
      <c r="R87" s="26"/>
      <c r="S87" s="26"/>
      <c r="T87" s="26"/>
      <c r="U87" s="26"/>
      <c r="V87" s="26"/>
      <c r="W87" s="26"/>
      <c r="X87" s="26"/>
    </row>
    <row r="88" spans="2:24" ht="15.75" x14ac:dyDescent="0.25">
      <c r="B88" s="26"/>
      <c r="C88" s="26"/>
      <c r="D88" s="26"/>
      <c r="E88" s="26"/>
      <c r="F88" s="26"/>
      <c r="G88" s="26"/>
      <c r="H88" s="26"/>
      <c r="I88" s="26"/>
      <c r="J88" s="26"/>
      <c r="K88" s="26"/>
      <c r="L88" s="26"/>
      <c r="M88" s="26"/>
      <c r="N88" s="26"/>
      <c r="O88" s="26"/>
      <c r="P88" s="26"/>
      <c r="Q88" s="26"/>
      <c r="R88" s="26"/>
      <c r="S88" s="26"/>
      <c r="T88" s="26"/>
      <c r="U88" s="26"/>
      <c r="V88" s="26"/>
      <c r="W88" s="26"/>
      <c r="X88" s="26"/>
    </row>
    <row r="89" spans="2:24" ht="15.75" x14ac:dyDescent="0.25">
      <c r="B89" s="26"/>
      <c r="C89" s="26"/>
      <c r="D89" s="26"/>
      <c r="E89" s="26"/>
      <c r="F89" s="26"/>
      <c r="G89" s="26"/>
      <c r="H89" s="26"/>
      <c r="I89" s="26"/>
      <c r="J89" s="26"/>
      <c r="K89" s="26"/>
      <c r="L89" s="26"/>
      <c r="M89" s="26"/>
      <c r="N89" s="26"/>
      <c r="O89" s="26"/>
      <c r="P89" s="26"/>
      <c r="Q89" s="26"/>
      <c r="R89" s="26"/>
      <c r="S89" s="26"/>
      <c r="T89" s="26"/>
      <c r="U89" s="26"/>
      <c r="V89" s="26"/>
      <c r="W89" s="26"/>
      <c r="X89" s="26"/>
    </row>
    <row r="90" spans="2:24" ht="15.75" x14ac:dyDescent="0.25">
      <c r="B90" s="26"/>
      <c r="C90" s="26"/>
      <c r="D90" s="26"/>
      <c r="E90" s="26"/>
      <c r="F90" s="26"/>
      <c r="G90" s="26"/>
      <c r="H90" s="26"/>
      <c r="I90" s="26"/>
      <c r="J90" s="26"/>
      <c r="K90" s="26"/>
      <c r="L90" s="26"/>
      <c r="M90" s="26"/>
      <c r="N90" s="26"/>
      <c r="O90" s="26"/>
      <c r="P90" s="26"/>
      <c r="Q90" s="26"/>
      <c r="R90" s="26"/>
      <c r="S90" s="26"/>
      <c r="T90" s="26"/>
      <c r="U90" s="26"/>
      <c r="V90" s="26"/>
      <c r="W90" s="26"/>
      <c r="X90" s="26"/>
    </row>
    <row r="91" spans="2:24" ht="15.75" x14ac:dyDescent="0.25">
      <c r="B91" s="26"/>
      <c r="C91" s="26"/>
      <c r="D91" s="26"/>
      <c r="E91" s="26"/>
      <c r="F91" s="26"/>
      <c r="G91" s="26"/>
      <c r="H91" s="26"/>
      <c r="I91" s="26"/>
      <c r="J91" s="26"/>
      <c r="K91" s="26"/>
      <c r="L91" s="26"/>
      <c r="M91" s="26"/>
      <c r="N91" s="26"/>
      <c r="O91" s="26"/>
      <c r="P91" s="26"/>
      <c r="Q91" s="26"/>
      <c r="R91" s="26"/>
      <c r="S91" s="26"/>
      <c r="T91" s="26"/>
      <c r="U91" s="26"/>
      <c r="V91" s="26"/>
      <c r="W91" s="26"/>
      <c r="X91" s="26"/>
    </row>
    <row r="92" spans="2:24" ht="15.75" x14ac:dyDescent="0.25">
      <c r="B92" s="26"/>
      <c r="C92" s="26"/>
      <c r="D92" s="26"/>
      <c r="E92" s="26"/>
      <c r="F92" s="26"/>
      <c r="G92" s="26"/>
      <c r="H92" s="26"/>
      <c r="I92" s="26"/>
      <c r="J92" s="26"/>
      <c r="K92" s="26"/>
      <c r="L92" s="26"/>
      <c r="M92" s="26"/>
      <c r="N92" s="26"/>
      <c r="O92" s="26"/>
      <c r="P92" s="26"/>
      <c r="Q92" s="26"/>
      <c r="R92" s="26"/>
      <c r="S92" s="26"/>
      <c r="T92" s="26"/>
      <c r="U92" s="26"/>
      <c r="V92" s="26"/>
      <c r="W92" s="26"/>
      <c r="X92" s="26"/>
    </row>
    <row r="93" spans="2:24" ht="15.75" x14ac:dyDescent="0.25">
      <c r="B93" s="26"/>
      <c r="C93" s="26"/>
      <c r="D93" s="26"/>
      <c r="E93" s="26"/>
      <c r="F93" s="26"/>
      <c r="G93" s="26"/>
      <c r="H93" s="26"/>
      <c r="I93" s="26"/>
      <c r="J93" s="26"/>
      <c r="K93" s="26"/>
      <c r="L93" s="26"/>
      <c r="M93" s="26"/>
      <c r="N93" s="26"/>
      <c r="O93" s="26"/>
      <c r="P93" s="26"/>
      <c r="Q93" s="26"/>
      <c r="R93" s="26"/>
      <c r="S93" s="26"/>
      <c r="T93" s="26"/>
      <c r="U93" s="26"/>
      <c r="V93" s="26"/>
      <c r="W93" s="26"/>
      <c r="X93" s="26"/>
    </row>
    <row r="94" spans="2:24" ht="15.75" x14ac:dyDescent="0.25">
      <c r="B94" s="26"/>
      <c r="C94" s="26"/>
      <c r="D94" s="26"/>
      <c r="E94" s="26"/>
      <c r="F94" s="26"/>
      <c r="G94" s="26"/>
      <c r="H94" s="26"/>
      <c r="I94" s="26"/>
      <c r="J94" s="26"/>
      <c r="K94" s="26"/>
      <c r="L94" s="26"/>
      <c r="M94" s="26"/>
      <c r="N94" s="26"/>
      <c r="O94" s="26"/>
      <c r="P94" s="26"/>
      <c r="Q94" s="26"/>
      <c r="R94" s="26"/>
      <c r="S94" s="26"/>
      <c r="T94" s="26"/>
      <c r="U94" s="26"/>
      <c r="V94" s="26"/>
      <c r="W94" s="26"/>
      <c r="X94" s="26"/>
    </row>
    <row r="95" spans="2:24" ht="15.75" x14ac:dyDescent="0.25">
      <c r="B95" s="26"/>
      <c r="C95" s="26"/>
      <c r="D95" s="26"/>
      <c r="E95" s="26"/>
      <c r="F95" s="26"/>
      <c r="G95" s="26"/>
      <c r="H95" s="26"/>
      <c r="I95" s="26"/>
      <c r="J95" s="26"/>
      <c r="K95" s="26"/>
      <c r="L95" s="26"/>
      <c r="M95" s="26"/>
      <c r="N95" s="26"/>
      <c r="O95" s="26"/>
      <c r="P95" s="26"/>
      <c r="Q95" s="26"/>
      <c r="R95" s="26"/>
      <c r="S95" s="26"/>
      <c r="T95" s="26"/>
      <c r="U95" s="26"/>
      <c r="V95" s="26"/>
      <c r="W95" s="26"/>
      <c r="X95" s="26"/>
    </row>
    <row r="96" spans="2:24" ht="15.75" x14ac:dyDescent="0.25">
      <c r="B96" s="26"/>
      <c r="C96" s="26"/>
      <c r="D96" s="26"/>
      <c r="E96" s="26"/>
      <c r="F96" s="26"/>
      <c r="G96" s="26"/>
      <c r="H96" s="26"/>
      <c r="I96" s="26"/>
      <c r="J96" s="26"/>
      <c r="K96" s="26"/>
      <c r="L96" s="26"/>
      <c r="M96" s="26"/>
      <c r="N96" s="26"/>
      <c r="O96" s="26"/>
      <c r="P96" s="26"/>
      <c r="Q96" s="26"/>
      <c r="R96" s="26"/>
      <c r="S96" s="26"/>
      <c r="T96" s="26"/>
      <c r="U96" s="26"/>
      <c r="V96" s="26"/>
      <c r="W96" s="26"/>
      <c r="X96" s="26"/>
    </row>
    <row r="97" spans="2:24" ht="15.75" x14ac:dyDescent="0.25">
      <c r="B97" s="26"/>
      <c r="C97" s="26"/>
      <c r="D97" s="26"/>
      <c r="E97" s="26"/>
      <c r="F97" s="26"/>
      <c r="G97" s="26"/>
      <c r="H97" s="26"/>
      <c r="I97" s="26"/>
      <c r="J97" s="26"/>
      <c r="K97" s="26"/>
      <c r="L97" s="26"/>
      <c r="M97" s="26"/>
      <c r="N97" s="26"/>
      <c r="O97" s="26"/>
      <c r="P97" s="26"/>
      <c r="Q97" s="26"/>
      <c r="R97" s="26"/>
      <c r="S97" s="26"/>
      <c r="T97" s="26"/>
      <c r="U97" s="26"/>
      <c r="V97" s="26"/>
      <c r="W97" s="26"/>
      <c r="X97" s="26"/>
    </row>
    <row r="98" spans="2:24" ht="15.75" x14ac:dyDescent="0.25">
      <c r="B98" s="26"/>
      <c r="C98" s="26"/>
      <c r="D98" s="26"/>
      <c r="E98" s="26"/>
      <c r="F98" s="26"/>
      <c r="G98" s="26"/>
      <c r="H98" s="26"/>
      <c r="I98" s="26"/>
      <c r="J98" s="26"/>
      <c r="K98" s="26"/>
      <c r="L98" s="26"/>
      <c r="M98" s="26"/>
      <c r="N98" s="26"/>
      <c r="O98" s="26"/>
      <c r="P98" s="26"/>
      <c r="Q98" s="26"/>
      <c r="R98" s="26"/>
      <c r="S98" s="26"/>
      <c r="T98" s="26"/>
      <c r="U98" s="26"/>
      <c r="V98" s="26"/>
      <c r="W98" s="26"/>
      <c r="X98" s="26"/>
    </row>
    <row r="99" spans="2:24" ht="15.75" x14ac:dyDescent="0.25">
      <c r="B99" s="26"/>
      <c r="C99" s="26"/>
      <c r="D99" s="26"/>
      <c r="E99" s="26"/>
      <c r="F99" s="26"/>
      <c r="G99" s="26"/>
      <c r="H99" s="26"/>
      <c r="I99" s="26"/>
      <c r="J99" s="26"/>
      <c r="K99" s="26"/>
      <c r="L99" s="26"/>
      <c r="M99" s="26"/>
      <c r="N99" s="26"/>
      <c r="O99" s="26"/>
      <c r="P99" s="26"/>
      <c r="Q99" s="26"/>
      <c r="R99" s="26"/>
      <c r="S99" s="26"/>
      <c r="T99" s="26"/>
      <c r="U99" s="26"/>
      <c r="V99" s="26"/>
      <c r="W99" s="26"/>
      <c r="X99" s="26"/>
    </row>
    <row r="100" spans="2:24" ht="15.75" x14ac:dyDescent="0.25">
      <c r="B100" s="26"/>
      <c r="C100" s="26"/>
      <c r="D100" s="26"/>
      <c r="E100" s="26"/>
      <c r="F100" s="26"/>
      <c r="G100" s="26"/>
      <c r="H100" s="26"/>
      <c r="I100" s="26"/>
      <c r="J100" s="26"/>
      <c r="K100" s="26"/>
      <c r="L100" s="26"/>
      <c r="M100" s="26"/>
      <c r="N100" s="26"/>
      <c r="O100" s="26"/>
      <c r="P100" s="26"/>
      <c r="Q100" s="26"/>
      <c r="R100" s="26"/>
      <c r="S100" s="26"/>
      <c r="T100" s="26"/>
      <c r="U100" s="26"/>
      <c r="V100" s="26"/>
      <c r="W100" s="26"/>
      <c r="X100" s="26"/>
    </row>
    <row r="101" spans="2:24" ht="15.75" x14ac:dyDescent="0.25">
      <c r="B101" s="26"/>
      <c r="C101" s="26"/>
      <c r="D101" s="26"/>
      <c r="E101" s="26"/>
      <c r="F101" s="26"/>
      <c r="G101" s="26"/>
      <c r="H101" s="26"/>
      <c r="I101" s="26"/>
      <c r="J101" s="26"/>
      <c r="K101" s="26"/>
      <c r="L101" s="26"/>
      <c r="M101" s="26"/>
      <c r="N101" s="26"/>
      <c r="O101" s="26"/>
      <c r="P101" s="26"/>
      <c r="Q101" s="26"/>
      <c r="R101" s="26"/>
      <c r="S101" s="26"/>
      <c r="T101" s="26"/>
      <c r="U101" s="26"/>
      <c r="V101" s="26"/>
      <c r="W101" s="26"/>
      <c r="X101" s="26"/>
    </row>
    <row r="102" spans="2:24" ht="15.75" x14ac:dyDescent="0.25">
      <c r="B102" s="26"/>
      <c r="C102" s="26"/>
      <c r="D102" s="26"/>
      <c r="E102" s="26"/>
      <c r="F102" s="26"/>
      <c r="G102" s="26"/>
      <c r="H102" s="26"/>
      <c r="I102" s="26"/>
      <c r="J102" s="26"/>
      <c r="K102" s="26"/>
      <c r="L102" s="26"/>
      <c r="M102" s="26"/>
      <c r="N102" s="26"/>
      <c r="O102" s="26"/>
      <c r="P102" s="26"/>
      <c r="Q102" s="26"/>
      <c r="R102" s="26"/>
      <c r="S102" s="26"/>
      <c r="T102" s="26"/>
      <c r="U102" s="26"/>
      <c r="V102" s="26"/>
      <c r="W102" s="26"/>
      <c r="X102" s="26"/>
    </row>
    <row r="103" spans="2:24" ht="15.75" x14ac:dyDescent="0.25">
      <c r="B103" s="26"/>
      <c r="C103" s="26"/>
      <c r="D103" s="26"/>
      <c r="E103" s="26"/>
      <c r="F103" s="26"/>
      <c r="G103" s="26"/>
      <c r="H103" s="26"/>
      <c r="I103" s="26"/>
      <c r="J103" s="26"/>
      <c r="K103" s="26"/>
      <c r="L103" s="26"/>
      <c r="M103" s="26"/>
      <c r="N103" s="26"/>
      <c r="O103" s="26"/>
      <c r="P103" s="26"/>
      <c r="Q103" s="26"/>
      <c r="R103" s="26"/>
      <c r="S103" s="26"/>
      <c r="T103" s="26"/>
      <c r="U103" s="26"/>
      <c r="V103" s="26"/>
      <c r="W103" s="26"/>
      <c r="X103" s="26"/>
    </row>
  </sheetData>
  <mergeCells count="4">
    <mergeCell ref="G34:H34"/>
    <mergeCell ref="G5:I5"/>
    <mergeCell ref="L4:N4"/>
    <mergeCell ref="L33:M3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
  <sheetViews>
    <sheetView topLeftCell="A4" zoomScale="85" zoomScaleNormal="85" workbookViewId="0">
      <selection activeCell="A4" sqref="A4"/>
    </sheetView>
  </sheetViews>
  <sheetFormatPr defaultRowHeight="15" x14ac:dyDescent="0.25"/>
  <cols>
    <col min="3" max="3" width="20.85546875" bestFit="1" customWidth="1"/>
    <col min="13" max="13" width="11" bestFit="1" customWidth="1"/>
    <col min="14" max="14" width="9.85546875" bestFit="1" customWidth="1"/>
  </cols>
  <sheetData>
    <row r="1" spans="1:16" ht="15.75" x14ac:dyDescent="0.25">
      <c r="A1" s="130" t="s">
        <v>36</v>
      </c>
    </row>
    <row r="4" spans="1:16" ht="16.5" thickBot="1" x14ac:dyDescent="0.3">
      <c r="A4" s="130" t="s">
        <v>36</v>
      </c>
      <c r="F4" s="26"/>
      <c r="G4" s="26"/>
      <c r="H4" s="26"/>
      <c r="I4" s="26"/>
      <c r="J4" s="26"/>
    </row>
    <row r="5" spans="1:16" ht="19.5" thickBot="1" x14ac:dyDescent="0.3">
      <c r="C5" s="21" t="s">
        <v>8</v>
      </c>
      <c r="F5" s="26"/>
      <c r="G5" s="26"/>
      <c r="H5" s="121" t="s">
        <v>2</v>
      </c>
      <c r="I5" s="127"/>
      <c r="J5" s="122"/>
      <c r="K5" s="54"/>
      <c r="L5" s="54"/>
      <c r="M5" s="54"/>
      <c r="N5" s="54"/>
      <c r="O5" s="54"/>
    </row>
    <row r="6" spans="1:16" ht="16.5" thickBot="1" x14ac:dyDescent="0.3">
      <c r="F6" s="16" t="s">
        <v>0</v>
      </c>
      <c r="G6" s="16" t="s">
        <v>1</v>
      </c>
      <c r="H6" s="45">
        <v>8</v>
      </c>
      <c r="I6" s="46">
        <v>5</v>
      </c>
      <c r="J6" s="46">
        <v>3</v>
      </c>
      <c r="K6" s="54"/>
      <c r="L6" s="54"/>
      <c r="M6" s="54"/>
      <c r="N6" s="54"/>
      <c r="O6" s="54"/>
    </row>
    <row r="7" spans="1:16" ht="15.75" x14ac:dyDescent="0.25">
      <c r="F7" s="22">
        <v>8</v>
      </c>
      <c r="G7" s="42">
        <v>8</v>
      </c>
      <c r="H7" s="47">
        <f>throughput!D5/energy!$L$6</f>
        <v>56.893758994658839</v>
      </c>
      <c r="I7" s="48">
        <f>throughput!F5/energy!$M$6</f>
        <v>76.764160348816347</v>
      </c>
      <c r="J7" s="49">
        <f>throughput!G5/energy!$N$6</f>
        <v>111.1143519463762</v>
      </c>
      <c r="K7" s="54"/>
      <c r="L7" s="54"/>
      <c r="M7" s="54"/>
      <c r="N7" s="54"/>
      <c r="O7" s="54"/>
    </row>
    <row r="8" spans="1:16" ht="15.75" x14ac:dyDescent="0.25">
      <c r="F8" s="23">
        <v>16</v>
      </c>
      <c r="G8" s="43">
        <v>16</v>
      </c>
      <c r="H8" s="50">
        <f>throughput!D6/energy!$L$6</f>
        <v>71.235399073644857</v>
      </c>
      <c r="I8" s="51">
        <f>throughput!F6/energy!$M$6</f>
        <v>89.396237368241827</v>
      </c>
      <c r="J8" s="39">
        <f>throughput!G6/energy!$N$6</f>
        <v>121.21565666877405</v>
      </c>
      <c r="K8" s="54"/>
      <c r="L8" s="54"/>
      <c r="M8" s="54"/>
      <c r="N8" s="54"/>
      <c r="O8" s="54"/>
    </row>
    <row r="9" spans="1:16" ht="15.75" x14ac:dyDescent="0.25">
      <c r="F9" s="23">
        <v>32</v>
      </c>
      <c r="G9" s="43">
        <v>32</v>
      </c>
      <c r="H9" s="50">
        <f>throughput!D7/energy!$L$6</f>
        <v>82.887926077633495</v>
      </c>
      <c r="I9" s="51">
        <f>throughput!F7/energy!$M$6</f>
        <v>98.429306649353364</v>
      </c>
      <c r="J9" s="39">
        <f>throughput!G7/energy!$N$6</f>
        <v>127.68942102125001</v>
      </c>
      <c r="K9" s="54"/>
      <c r="L9" s="54"/>
      <c r="M9" s="54"/>
      <c r="N9" s="54"/>
      <c r="O9" s="54"/>
      <c r="P9" s="73"/>
    </row>
    <row r="10" spans="1:16" ht="15.75" x14ac:dyDescent="0.25">
      <c r="F10" s="23">
        <v>64</v>
      </c>
      <c r="G10" s="43">
        <v>64</v>
      </c>
      <c r="H10" s="50">
        <f>throughput!D8/energy!$L$6</f>
        <v>90.688927716414526</v>
      </c>
      <c r="I10" s="51">
        <f>throughput!F8/energy!$M$6</f>
        <v>103.95293839324532</v>
      </c>
      <c r="J10" s="39">
        <f>throughput!G8/energy!$N$6</f>
        <v>131.37916743635955</v>
      </c>
      <c r="K10" s="54"/>
      <c r="L10" s="54"/>
      <c r="M10" s="54"/>
      <c r="N10" s="54"/>
      <c r="O10" s="54"/>
    </row>
    <row r="11" spans="1:16" ht="15.75" x14ac:dyDescent="0.25">
      <c r="F11" s="23">
        <v>8</v>
      </c>
      <c r="G11" s="43">
        <v>4</v>
      </c>
      <c r="H11" s="50">
        <f>throughput!D9/energy!$L$6</f>
        <v>39.685152878990422</v>
      </c>
      <c r="I11" s="51">
        <f>throughput!F9/energy!$M$6</f>
        <v>58.852522934092534</v>
      </c>
      <c r="J11" s="39">
        <f>throughput!G9/energy!$N$6</f>
        <v>94.20564621540592</v>
      </c>
      <c r="K11" s="54"/>
      <c r="L11" s="54"/>
      <c r="M11" s="54"/>
      <c r="N11" s="54"/>
      <c r="O11" s="54"/>
    </row>
    <row r="12" spans="1:16" ht="15.75" x14ac:dyDescent="0.25">
      <c r="F12" s="23">
        <v>4</v>
      </c>
      <c r="G12" s="43">
        <v>8</v>
      </c>
      <c r="H12" s="50">
        <f>throughput!D10/energy!$L$6</f>
        <v>60.650894022608</v>
      </c>
      <c r="I12" s="51">
        <f>throughput!F10/energy!$M$6</f>
        <v>80.253440364671647</v>
      </c>
      <c r="J12" s="39">
        <f>throughput!G10/energy!$N$6</f>
        <v>114.03841383970189</v>
      </c>
      <c r="K12" s="54"/>
      <c r="L12" s="63" t="s">
        <v>37</v>
      </c>
      <c r="M12" s="54"/>
      <c r="N12" s="54"/>
      <c r="O12" s="54"/>
    </row>
    <row r="13" spans="1:16" ht="15.75" x14ac:dyDescent="0.25">
      <c r="F13" s="23">
        <v>16</v>
      </c>
      <c r="G13" s="43">
        <v>8</v>
      </c>
      <c r="H13" s="50">
        <f>throughput!D11/energy!$L$6</f>
        <v>55.184504432587538</v>
      </c>
      <c r="I13" s="51">
        <f>throughput!F11/energy!$M$6</f>
        <v>75.130880341394729</v>
      </c>
      <c r="J13" s="39">
        <f>throughput!G11/energy!$N$6</f>
        <v>109.70784116224486</v>
      </c>
      <c r="K13" s="54"/>
      <c r="L13" s="54"/>
      <c r="M13" s="54"/>
      <c r="N13" s="54"/>
      <c r="O13" s="54"/>
    </row>
    <row r="14" spans="1:16" ht="15.75" x14ac:dyDescent="0.25">
      <c r="F14" s="23">
        <v>8</v>
      </c>
      <c r="G14" s="43">
        <v>16</v>
      </c>
      <c r="H14" s="50">
        <f>throughput!D12/energy!$L$6</f>
        <v>72.644008659846875</v>
      </c>
      <c r="I14" s="51">
        <f>throughput!F12/energy!$M$6</f>
        <v>90.542342975526978</v>
      </c>
      <c r="J14" s="39">
        <f>throughput!G12/energy!$N$6</f>
        <v>122.06928805376542</v>
      </c>
      <c r="K14" s="54"/>
      <c r="L14" s="54"/>
      <c r="M14" s="54"/>
      <c r="N14" s="54"/>
      <c r="O14" s="54"/>
    </row>
    <row r="15" spans="1:16" ht="15.75" x14ac:dyDescent="0.25">
      <c r="F15" s="23">
        <v>32</v>
      </c>
      <c r="G15" s="43">
        <v>16</v>
      </c>
      <c r="H15" s="50">
        <f>throughput!D13/energy!$L$6</f>
        <v>70.551382895982968</v>
      </c>
      <c r="I15" s="51">
        <f>throughput!F13/energy!$M$6</f>
        <v>88.833996881649114</v>
      </c>
      <c r="J15" s="39">
        <f>throughput!G13/energy!$N$6</f>
        <v>120.79330246435323</v>
      </c>
      <c r="K15" s="54"/>
      <c r="L15" s="54"/>
      <c r="M15" s="67"/>
      <c r="N15" s="67"/>
      <c r="O15" s="67"/>
      <c r="P15" s="18"/>
    </row>
    <row r="16" spans="1:16" ht="15.75" x14ac:dyDescent="0.25">
      <c r="F16" s="23">
        <v>16</v>
      </c>
      <c r="G16" s="43">
        <v>32</v>
      </c>
      <c r="H16" s="50">
        <f>throughput!D14/energy!$L$6</f>
        <v>83.358116906274859</v>
      </c>
      <c r="I16" s="51">
        <f>throughput!F14/energy!$M$6</f>
        <v>98.773465064211251</v>
      </c>
      <c r="J16" s="39">
        <f>throughput!G14/energy!$N$6</f>
        <v>127.92501035892759</v>
      </c>
      <c r="K16" s="54"/>
      <c r="L16" s="54"/>
      <c r="M16" s="72"/>
      <c r="N16" s="61"/>
      <c r="O16" s="61"/>
      <c r="P16" s="61"/>
    </row>
    <row r="17" spans="6:16" ht="15.75" x14ac:dyDescent="0.25">
      <c r="F17" s="23">
        <v>64</v>
      </c>
      <c r="G17" s="43">
        <v>32</v>
      </c>
      <c r="H17" s="50">
        <f>throughput!D15/energy!$L$6</f>
        <v>82.654814192320742</v>
      </c>
      <c r="I17" s="51">
        <f>throughput!F15/energy!$M$6</f>
        <v>98.258125246484937</v>
      </c>
      <c r="J17" s="39">
        <f>throughput!G15/energy!$N$6</f>
        <v>127.5719514526932</v>
      </c>
      <c r="K17" s="54"/>
      <c r="L17" s="54"/>
      <c r="M17" s="72"/>
      <c r="N17" s="61"/>
      <c r="O17" s="61"/>
      <c r="P17" s="76"/>
    </row>
    <row r="18" spans="6:16" ht="15.75" x14ac:dyDescent="0.25">
      <c r="F18" s="23">
        <v>32</v>
      </c>
      <c r="G18" s="43">
        <v>64</v>
      </c>
      <c r="H18" s="50">
        <f>throughput!D16/energy!$L$6</f>
        <v>90.829065132311854</v>
      </c>
      <c r="I18" s="51">
        <f>throughput!F16/energy!$M$6</f>
        <v>104.04865933099234</v>
      </c>
      <c r="J18" s="39">
        <f>throughput!G16/energy!$N$6</f>
        <v>131.44143244462325</v>
      </c>
      <c r="K18" s="54"/>
      <c r="L18" s="54"/>
      <c r="M18" s="17"/>
      <c r="N18" s="76"/>
      <c r="O18" s="76"/>
      <c r="P18" s="76"/>
    </row>
    <row r="19" spans="6:16" ht="15.75" x14ac:dyDescent="0.25">
      <c r="F19" s="23">
        <v>16</v>
      </c>
      <c r="G19" s="43">
        <v>12</v>
      </c>
      <c r="H19" s="50">
        <f>throughput!D17/energy!$L$6</f>
        <v>64.939341074711606</v>
      </c>
      <c r="I19" s="51">
        <f>throughput!F17/energy!$M$6</f>
        <v>84.075032762989323</v>
      </c>
      <c r="J19" s="39">
        <f>throughput!G17/energy!$N$6</f>
        <v>117.12053313266682</v>
      </c>
      <c r="K19" s="54"/>
      <c r="L19" s="54"/>
      <c r="M19" s="17"/>
      <c r="N19" s="17"/>
      <c r="O19" s="17"/>
      <c r="P19" s="76"/>
    </row>
    <row r="20" spans="6:16" ht="15.75" x14ac:dyDescent="0.25">
      <c r="F20" s="23">
        <v>12</v>
      </c>
      <c r="G20" s="43">
        <v>16</v>
      </c>
      <c r="H20" s="50">
        <f>throughput!D18/energy!$L$6</f>
        <v>71.698826391038452</v>
      </c>
      <c r="I20" s="51">
        <f>throughput!F18/energy!$M$6</f>
        <v>89.775034984208958</v>
      </c>
      <c r="J20" s="39">
        <f>throughput!G18/energy!$N$6</f>
        <v>121.49887081986931</v>
      </c>
      <c r="K20" s="54"/>
      <c r="L20" s="54"/>
      <c r="M20" s="17"/>
      <c r="N20" s="17"/>
      <c r="O20" s="17"/>
      <c r="P20" s="76"/>
    </row>
    <row r="21" spans="6:16" ht="15.75" x14ac:dyDescent="0.25">
      <c r="F21" s="23">
        <v>16</v>
      </c>
      <c r="G21" s="43">
        <v>4</v>
      </c>
      <c r="H21" s="50">
        <f>throughput!D19/energy!$L$6</f>
        <v>38.041389150274846</v>
      </c>
      <c r="I21" s="51">
        <f>throughput!F19/energy!$M$6</f>
        <v>56.954054452347613</v>
      </c>
      <c r="J21" s="39">
        <f>throughput!G19/energy!$N$6</f>
        <v>92.201270764014296</v>
      </c>
      <c r="K21" s="54"/>
      <c r="L21" s="54"/>
      <c r="M21" s="17"/>
      <c r="N21" s="17"/>
      <c r="O21" s="17"/>
      <c r="P21" s="17"/>
    </row>
    <row r="22" spans="6:16" ht="15.75" x14ac:dyDescent="0.25">
      <c r="F22" s="23">
        <v>4</v>
      </c>
      <c r="G22" s="43">
        <v>16</v>
      </c>
      <c r="H22" s="50">
        <f>throughput!D20/energy!$L$6</f>
        <v>75.635232545840566</v>
      </c>
      <c r="I22" s="51">
        <f>throughput!F20/energy!$M$6</f>
        <v>92.925036211725043</v>
      </c>
      <c r="J22" s="39">
        <f>throughput!G20/energy!$N$6</f>
        <v>123.81313502596205</v>
      </c>
      <c r="K22" s="54"/>
      <c r="L22" s="54"/>
      <c r="M22" s="72"/>
      <c r="N22" s="61"/>
      <c r="O22" s="61"/>
      <c r="P22" s="77"/>
    </row>
    <row r="23" spans="6:16" ht="15.75" x14ac:dyDescent="0.25">
      <c r="F23" s="23">
        <v>32</v>
      </c>
      <c r="G23" s="43">
        <v>24</v>
      </c>
      <c r="H23" s="50">
        <f>throughput!D21/energy!$L$6</f>
        <v>78.322778879956729</v>
      </c>
      <c r="I23" s="51">
        <f>throughput!F21/energy!$M$6</f>
        <v>95.008557203019336</v>
      </c>
      <c r="J23" s="39">
        <f>throughput!G21/energy!$N$6</f>
        <v>125.30485954434715</v>
      </c>
      <c r="K23" s="54"/>
      <c r="L23" s="54"/>
      <c r="M23" s="67"/>
      <c r="N23" s="67"/>
      <c r="O23" s="67"/>
      <c r="P23" s="18"/>
    </row>
    <row r="24" spans="6:16" ht="15.75" x14ac:dyDescent="0.25">
      <c r="F24" s="23">
        <v>24</v>
      </c>
      <c r="G24" s="43">
        <v>32</v>
      </c>
      <c r="H24" s="50">
        <f>throughput!D22/energy!$L$6</f>
        <v>83.044065873796967</v>
      </c>
      <c r="I24" s="51">
        <f>throughput!F22/energy!$M$6</f>
        <v>98.543759331503779</v>
      </c>
      <c r="J24" s="39">
        <f>throughput!G22/energy!$N$6</f>
        <v>127.76785432654562</v>
      </c>
      <c r="K24" s="54"/>
      <c r="L24" s="54"/>
      <c r="M24" s="54"/>
      <c r="N24" s="54"/>
      <c r="O24" s="54"/>
    </row>
    <row r="25" spans="6:16" ht="15.75" x14ac:dyDescent="0.25">
      <c r="F25" s="23">
        <v>32</v>
      </c>
      <c r="G25" s="43">
        <v>8</v>
      </c>
      <c r="H25" s="50">
        <f>throughput!D23/energy!$L$6</f>
        <v>54.367820434642276</v>
      </c>
      <c r="I25" s="51">
        <f>throughput!F23/energy!$M$6</f>
        <v>74.340028969380043</v>
      </c>
      <c r="J25" s="39">
        <f>throughput!G23/energy!$N$6</f>
        <v>109.01785473984081</v>
      </c>
      <c r="K25" s="54"/>
      <c r="L25" s="54"/>
      <c r="M25" s="54"/>
      <c r="N25" s="54"/>
      <c r="O25" s="54"/>
    </row>
    <row r="26" spans="6:16" ht="15.75" x14ac:dyDescent="0.25">
      <c r="F26" s="23">
        <v>8</v>
      </c>
      <c r="G26" s="43">
        <v>32</v>
      </c>
      <c r="H26" s="50">
        <f>throughput!D24/energy!$L$6</f>
        <v>84.314685460937028</v>
      </c>
      <c r="I26" s="51">
        <f>throughput!F24/energy!$M$6</f>
        <v>99.469052846353577</v>
      </c>
      <c r="J26" s="39">
        <f>throughput!G24/energy!$N$6</f>
        <v>128.3988066935903</v>
      </c>
      <c r="K26" s="54"/>
      <c r="L26" s="54"/>
      <c r="M26" s="54"/>
      <c r="N26" s="54"/>
      <c r="O26" s="54"/>
    </row>
    <row r="27" spans="6:16" ht="15.75" x14ac:dyDescent="0.25">
      <c r="F27" s="23">
        <v>64</v>
      </c>
      <c r="G27" s="43">
        <v>48</v>
      </c>
      <c r="H27" s="50">
        <f>throughput!D25/energy!$L$6</f>
        <v>87.842797832914755</v>
      </c>
      <c r="I27" s="51">
        <f>throughput!F25/energy!$M$6</f>
        <v>101.9827112215322</v>
      </c>
      <c r="J27" s="39">
        <f>throughput!G25/energy!$N$6</f>
        <v>130.08509496161116</v>
      </c>
      <c r="K27" s="54"/>
      <c r="L27" s="54"/>
      <c r="M27" s="54"/>
      <c r="N27" s="54"/>
      <c r="O27" s="54"/>
    </row>
    <row r="28" spans="6:16" ht="15.75" x14ac:dyDescent="0.25">
      <c r="F28" s="23">
        <v>48</v>
      </c>
      <c r="G28" s="43">
        <v>64</v>
      </c>
      <c r="H28" s="50">
        <f>throughput!D26/energy!$L$6</f>
        <v>90.735592116150997</v>
      </c>
      <c r="I28" s="51">
        <f>throughput!F26/energy!$M$6</f>
        <v>103.98482579766043</v>
      </c>
      <c r="J28" s="39">
        <f>throughput!G26/energy!$N$6</f>
        <v>131.3999158835226</v>
      </c>
      <c r="K28" s="54"/>
      <c r="L28" s="54"/>
      <c r="M28" s="54"/>
      <c r="N28" s="54"/>
      <c r="O28" s="54"/>
    </row>
    <row r="29" spans="6:16" ht="15.75" x14ac:dyDescent="0.25">
      <c r="F29" s="23">
        <v>64</v>
      </c>
      <c r="G29" s="43">
        <v>16</v>
      </c>
      <c r="H29" s="50">
        <f>throughput!D27/energy!$L$6</f>
        <v>70.214277312179647</v>
      </c>
      <c r="I29" s="51">
        <f>throughput!F27/energy!$M$6</f>
        <v>88.555520402396283</v>
      </c>
      <c r="J29" s="39">
        <f>throughput!G27/energy!$N$6</f>
        <v>120.58322715571958</v>
      </c>
      <c r="K29" s="54"/>
      <c r="L29" s="54"/>
      <c r="M29" s="54"/>
      <c r="N29" s="54"/>
      <c r="O29" s="54"/>
    </row>
    <row r="30" spans="6:16" ht="16.5" thickBot="1" x14ac:dyDescent="0.3">
      <c r="F30" s="24">
        <v>16</v>
      </c>
      <c r="G30" s="44">
        <v>64</v>
      </c>
      <c r="H30" s="52">
        <f>throughput!D28/energy!$L$6</f>
        <v>91.110643279311944</v>
      </c>
      <c r="I30" s="53">
        <f>throughput!F28/energy!$M$6</f>
        <v>104.24063102717497</v>
      </c>
      <c r="J30" s="41">
        <f>throughput!G28/energy!$N$6</f>
        <v>131.56613968603179</v>
      </c>
      <c r="K30" s="54"/>
      <c r="L30" s="54"/>
      <c r="M30" s="54"/>
      <c r="N30" s="54"/>
      <c r="O30" s="54"/>
    </row>
    <row r="31" spans="6:16" ht="16.5" thickBot="1" x14ac:dyDescent="0.3">
      <c r="F31" s="26"/>
      <c r="G31" s="26"/>
      <c r="H31" s="26"/>
      <c r="I31" s="26"/>
      <c r="J31" s="26"/>
      <c r="K31" s="54"/>
      <c r="L31" s="54"/>
      <c r="M31" s="54"/>
      <c r="N31" s="54"/>
      <c r="O31" s="54"/>
    </row>
    <row r="32" spans="6:16" ht="19.5" thickBot="1" x14ac:dyDescent="0.3">
      <c r="F32" s="26"/>
      <c r="G32" s="26"/>
      <c r="H32" s="128" t="s">
        <v>2</v>
      </c>
      <c r="I32" s="129"/>
      <c r="J32" s="26"/>
      <c r="K32" s="54"/>
      <c r="L32" s="54"/>
      <c r="M32" s="54"/>
      <c r="N32" s="54"/>
      <c r="O32" s="54"/>
    </row>
    <row r="33" spans="3:15" ht="16.5" thickBot="1" x14ac:dyDescent="0.3">
      <c r="C33" s="21" t="s">
        <v>9</v>
      </c>
      <c r="F33" s="16" t="s">
        <v>0</v>
      </c>
      <c r="G33" s="68" t="s">
        <v>1</v>
      </c>
      <c r="H33" s="3">
        <v>4</v>
      </c>
      <c r="I33" s="3">
        <v>2</v>
      </c>
      <c r="J33" s="26"/>
      <c r="K33" s="54"/>
      <c r="L33" s="54"/>
      <c r="M33" s="54"/>
      <c r="N33" s="54"/>
      <c r="O33" s="54"/>
    </row>
    <row r="34" spans="3:15" ht="15.75" x14ac:dyDescent="0.25">
      <c r="F34" s="22">
        <f>F7/2</f>
        <v>4</v>
      </c>
      <c r="G34" s="42">
        <f>G7/2</f>
        <v>4</v>
      </c>
      <c r="H34" s="85">
        <f>throughput!D34/energy!$L$35</f>
        <v>217.27322107550245</v>
      </c>
      <c r="I34" s="37">
        <f>throughput!E34/energy!$L$35</f>
        <v>285.88581720460849</v>
      </c>
      <c r="J34" s="26"/>
      <c r="K34" s="54"/>
      <c r="L34" s="54"/>
      <c r="M34" s="54"/>
    </row>
    <row r="35" spans="3:15" ht="15.75" x14ac:dyDescent="0.25">
      <c r="F35" s="23">
        <f t="shared" ref="F35:G35" si="0">F8/2</f>
        <v>8</v>
      </c>
      <c r="G35" s="43">
        <f t="shared" si="0"/>
        <v>8</v>
      </c>
      <c r="H35" s="50">
        <f>throughput!D35/energy!$L$35</f>
        <v>255.61555420647346</v>
      </c>
      <c r="I35" s="39">
        <f>throughput!E35/energy!$L$35</f>
        <v>306.01862123310201</v>
      </c>
      <c r="J35" s="26"/>
      <c r="K35" s="54"/>
      <c r="L35" s="54"/>
      <c r="M35" s="54"/>
      <c r="N35" s="54"/>
      <c r="O35" s="54"/>
    </row>
    <row r="36" spans="3:15" ht="15.75" x14ac:dyDescent="0.25">
      <c r="F36" s="23">
        <f t="shared" ref="F36:G36" si="1">F9/2</f>
        <v>16</v>
      </c>
      <c r="G36" s="43">
        <f t="shared" si="1"/>
        <v>16</v>
      </c>
      <c r="H36" s="50">
        <f>throughput!D36/energy!$L$35</f>
        <v>288.73517750897332</v>
      </c>
      <c r="I36" s="39">
        <f>throughput!E36/energy!$L$35</f>
        <v>320.69848129225454</v>
      </c>
      <c r="J36" s="26"/>
      <c r="K36" s="54"/>
      <c r="L36" s="54"/>
      <c r="M36" s="54"/>
      <c r="N36" s="54"/>
      <c r="O36" s="54"/>
    </row>
    <row r="37" spans="3:15" ht="15.75" x14ac:dyDescent="0.25">
      <c r="F37" s="23">
        <f t="shared" ref="F37:G37" si="2">F10/2</f>
        <v>32</v>
      </c>
      <c r="G37" s="43">
        <f t="shared" si="2"/>
        <v>32</v>
      </c>
      <c r="H37" s="50">
        <f>throughput!D37/energy!$L$35</f>
        <v>311.22395140627026</v>
      </c>
      <c r="I37" s="39">
        <f>throughput!E37/energy!$L$35</f>
        <v>329.51388978275253</v>
      </c>
      <c r="J37" s="26"/>
      <c r="K37" s="54"/>
      <c r="L37" s="54"/>
      <c r="M37" s="54"/>
      <c r="N37" s="54"/>
      <c r="O37" s="54"/>
    </row>
    <row r="38" spans="3:15" ht="15.75" x14ac:dyDescent="0.25">
      <c r="F38" s="23">
        <f t="shared" ref="F38:G38" si="3">F11/2</f>
        <v>4</v>
      </c>
      <c r="G38" s="43">
        <f t="shared" si="3"/>
        <v>2</v>
      </c>
      <c r="H38" s="50">
        <f>throughput!D38/energy!$L$35</f>
        <v>159.75972137904591</v>
      </c>
      <c r="I38" s="39">
        <f>throughput!E38/energy!$L$35</f>
        <v>246.90138758579823</v>
      </c>
      <c r="J38" s="26"/>
      <c r="K38" s="54"/>
      <c r="L38" s="54"/>
      <c r="M38" s="54"/>
      <c r="N38" s="54"/>
      <c r="O38" s="54"/>
    </row>
    <row r="39" spans="3:15" ht="15.75" x14ac:dyDescent="0.25">
      <c r="F39" s="23">
        <f t="shared" ref="F39:G39" si="4">F12/2</f>
        <v>2</v>
      </c>
      <c r="G39" s="43">
        <f t="shared" si="4"/>
        <v>4</v>
      </c>
      <c r="H39" s="50">
        <f>throughput!D39/energy!$L$35</f>
        <v>246.90138758579823</v>
      </c>
      <c r="I39" s="39">
        <f>throughput!E39/energy!$L$35</f>
        <v>301.76836260486448</v>
      </c>
      <c r="J39" s="26"/>
      <c r="K39" s="54"/>
      <c r="L39" s="54"/>
      <c r="M39" s="54"/>
      <c r="N39" s="54"/>
      <c r="O39" s="54"/>
    </row>
    <row r="40" spans="3:15" ht="15.75" x14ac:dyDescent="0.25">
      <c r="F40" s="23">
        <f t="shared" ref="F40:G40" si="5">F13/2</f>
        <v>8</v>
      </c>
      <c r="G40" s="43">
        <f t="shared" si="5"/>
        <v>4</v>
      </c>
      <c r="H40" s="50">
        <f>throughput!D40/energy!$L$35</f>
        <v>204.97473686368153</v>
      </c>
      <c r="I40" s="39">
        <f>throughput!E40/energy!$L$35</f>
        <v>278.55541163525953</v>
      </c>
      <c r="J40" s="26"/>
      <c r="K40" s="54"/>
      <c r="L40" s="54"/>
      <c r="M40" s="54"/>
      <c r="N40" s="54"/>
      <c r="O40" s="54"/>
    </row>
    <row r="41" spans="3:15" ht="15.75" x14ac:dyDescent="0.25">
      <c r="F41" s="23">
        <f t="shared" ref="F41:G41" si="6">F14/2</f>
        <v>4</v>
      </c>
      <c r="G41" s="43">
        <f t="shared" si="6"/>
        <v>8</v>
      </c>
      <c r="H41" s="50">
        <f>throughput!D41/energy!$L$35</f>
        <v>264.96734277500298</v>
      </c>
      <c r="I41" s="39">
        <f>throughput!E41/energy!$L$35</f>
        <v>310.39031582214636</v>
      </c>
      <c r="J41" s="26"/>
      <c r="K41" s="54"/>
      <c r="L41" s="54"/>
      <c r="M41" s="54"/>
      <c r="N41" s="54"/>
      <c r="O41" s="54"/>
    </row>
    <row r="42" spans="3:15" ht="15.75" x14ac:dyDescent="0.25">
      <c r="F42" s="23">
        <f t="shared" ref="F42:G42" si="7">F15/2</f>
        <v>16</v>
      </c>
      <c r="G42" s="43">
        <f t="shared" si="7"/>
        <v>8</v>
      </c>
      <c r="H42" s="50">
        <f>throughput!D42/energy!$L$35</f>
        <v>251.18291453815309</v>
      </c>
      <c r="I42" s="39">
        <f>throughput!E42/energy!$L$35</f>
        <v>303.87863087482862</v>
      </c>
      <c r="J42" s="26"/>
      <c r="K42" s="54"/>
      <c r="L42" s="54"/>
      <c r="M42" s="54"/>
      <c r="N42" s="54"/>
      <c r="O42" s="54"/>
    </row>
    <row r="43" spans="3:15" ht="15.75" x14ac:dyDescent="0.25">
      <c r="F43" s="23">
        <f t="shared" ref="F43:G43" si="8">F16/2</f>
        <v>8</v>
      </c>
      <c r="G43" s="43">
        <f t="shared" si="8"/>
        <v>16</v>
      </c>
      <c r="H43" s="50">
        <f>throughput!D43/energy!$L$35</f>
        <v>291.64190748389586</v>
      </c>
      <c r="I43" s="39">
        <f>throughput!E43/energy!$L$35</f>
        <v>321.8862534451888</v>
      </c>
      <c r="J43" s="26"/>
      <c r="K43" s="54"/>
      <c r="L43" s="54"/>
      <c r="M43" s="54"/>
      <c r="N43" s="54"/>
      <c r="O43" s="54"/>
    </row>
    <row r="44" spans="3:15" ht="15.75" x14ac:dyDescent="0.25">
      <c r="F44" s="23">
        <f t="shared" ref="F44:G44" si="9">F17/2</f>
        <v>32</v>
      </c>
      <c r="G44" s="43">
        <f t="shared" si="9"/>
        <v>16</v>
      </c>
      <c r="H44" s="50">
        <f>throughput!D44/energy!$L$35</f>
        <v>287.30343282711067</v>
      </c>
      <c r="I44" s="39">
        <f>throughput!E44/energy!$L$35</f>
        <v>320.10787635433144</v>
      </c>
      <c r="J44" s="26"/>
      <c r="K44" s="54"/>
      <c r="L44" s="54"/>
      <c r="M44" s="54"/>
      <c r="N44" s="54"/>
      <c r="O44" s="54"/>
    </row>
    <row r="45" spans="3:15" ht="15.75" x14ac:dyDescent="0.25">
      <c r="F45" s="23">
        <f t="shared" ref="F45:G45" si="10">F18/2</f>
        <v>16</v>
      </c>
      <c r="G45" s="43">
        <f t="shared" si="10"/>
        <v>32</v>
      </c>
      <c r="H45" s="50">
        <f>throughput!D45/energy!$L$35</f>
        <v>312.06207694865702</v>
      </c>
      <c r="I45" s="39">
        <f>throughput!E45/energy!$L$35</f>
        <v>329.82652155673998</v>
      </c>
      <c r="J45" s="26"/>
      <c r="K45" s="54"/>
      <c r="L45" s="54"/>
      <c r="M45" s="54"/>
      <c r="N45" s="54"/>
      <c r="O45" s="54"/>
    </row>
    <row r="46" spans="3:15" ht="15.75" x14ac:dyDescent="0.25">
      <c r="F46" s="23">
        <f t="shared" ref="F46:G46" si="11">F19/2</f>
        <v>8</v>
      </c>
      <c r="G46" s="43">
        <f t="shared" si="11"/>
        <v>6</v>
      </c>
      <c r="H46" s="50">
        <f>throughput!D46/energy!$L$35</f>
        <v>236.16654464728526</v>
      </c>
      <c r="I46" s="39">
        <f>throughput!E46/energy!$L$35</f>
        <v>296.28166510295785</v>
      </c>
      <c r="J46" s="26"/>
      <c r="K46" s="54"/>
      <c r="L46" s="54"/>
      <c r="M46" s="54"/>
      <c r="N46" s="54"/>
      <c r="O46" s="54"/>
    </row>
    <row r="47" spans="3:15" ht="15.75" x14ac:dyDescent="0.25">
      <c r="F47" s="23">
        <f t="shared" ref="F47:G47" si="12">F20/2</f>
        <v>6</v>
      </c>
      <c r="G47" s="43">
        <f t="shared" si="12"/>
        <v>8</v>
      </c>
      <c r="H47" s="50">
        <f>throughput!D47/energy!$L$35</f>
        <v>258.65859651845528</v>
      </c>
      <c r="I47" s="39">
        <f>throughput!E47/energy!$L$35</f>
        <v>307.46210529552235</v>
      </c>
      <c r="J47" s="26"/>
      <c r="K47" s="54"/>
      <c r="L47" s="54"/>
      <c r="M47" s="54"/>
      <c r="N47" s="54"/>
      <c r="O47" s="54"/>
    </row>
    <row r="48" spans="3:15" ht="15.75" x14ac:dyDescent="0.25">
      <c r="F48" s="23">
        <f t="shared" ref="F48:G48" si="13">F21/2</f>
        <v>8</v>
      </c>
      <c r="G48" s="43">
        <f t="shared" si="13"/>
        <v>2</v>
      </c>
      <c r="H48" s="50">
        <f>throughput!D48/energy!$L$35</f>
        <v>146.80623045642056</v>
      </c>
      <c r="I48" s="39">
        <f>throughput!E48/energy!$L$35</f>
        <v>236.16654464728526</v>
      </c>
      <c r="J48" s="26"/>
      <c r="K48" s="54"/>
      <c r="L48" s="54"/>
      <c r="M48" s="54"/>
      <c r="N48" s="54"/>
      <c r="O48" s="54"/>
    </row>
    <row r="49" spans="6:15" ht="15.75" x14ac:dyDescent="0.25">
      <c r="F49" s="23">
        <f t="shared" ref="F49:G49" si="14">F22/2</f>
        <v>2</v>
      </c>
      <c r="G49" s="43">
        <f t="shared" si="14"/>
        <v>8</v>
      </c>
      <c r="H49" s="50">
        <f>throughput!D49/energy!$L$35</f>
        <v>285.88581720460849</v>
      </c>
      <c r="I49" s="39">
        <f>throughput!E49/energy!$L$35</f>
        <v>319.51944275809183</v>
      </c>
      <c r="J49" s="26"/>
      <c r="K49" s="54"/>
      <c r="L49" s="54"/>
      <c r="M49" s="54"/>
      <c r="N49" s="54"/>
      <c r="O49" s="54"/>
    </row>
    <row r="50" spans="6:15" ht="15.75" x14ac:dyDescent="0.25">
      <c r="F50" s="23">
        <f t="shared" ref="F50:G50" si="15">F23/2</f>
        <v>16</v>
      </c>
      <c r="G50" s="43">
        <f t="shared" si="15"/>
        <v>12</v>
      </c>
      <c r="H50" s="50">
        <f>throughput!D50/energy!$L$35</f>
        <v>275.02939376645878</v>
      </c>
      <c r="I50" s="39">
        <f>throughput!E50/energy!$L$35</f>
        <v>314.88872619638033</v>
      </c>
      <c r="J50" s="26"/>
      <c r="K50" s="54"/>
      <c r="L50" s="54"/>
      <c r="M50" s="54"/>
      <c r="N50" s="54"/>
      <c r="O50" s="54"/>
    </row>
    <row r="51" spans="6:15" ht="15.75" x14ac:dyDescent="0.25">
      <c r="F51" s="23">
        <f t="shared" ref="F51:G51" si="16">F24/2</f>
        <v>12</v>
      </c>
      <c r="G51" s="43">
        <f t="shared" si="16"/>
        <v>16</v>
      </c>
      <c r="H51" s="50">
        <f>throughput!D51/energy!$L$35</f>
        <v>289.69762810066993</v>
      </c>
      <c r="I51" s="39">
        <f>throughput!E51/energy!$L$35</f>
        <v>321.09343016084102</v>
      </c>
      <c r="J51" s="26"/>
      <c r="K51" s="54"/>
      <c r="L51" s="54"/>
      <c r="M51" s="54"/>
      <c r="N51" s="54"/>
      <c r="O51" s="54"/>
    </row>
    <row r="52" spans="6:15" ht="15.75" x14ac:dyDescent="0.25">
      <c r="F52" s="23">
        <f t="shared" ref="F52:G52" si="17">F25/2</f>
        <v>16</v>
      </c>
      <c r="G52" s="43">
        <f t="shared" si="17"/>
        <v>4</v>
      </c>
      <c r="H52" s="50">
        <f>throughput!D52/energy!$L$35</f>
        <v>199.33323034449765</v>
      </c>
      <c r="I52" s="39">
        <f>throughput!E52/energy!$L$35</f>
        <v>275.02939376645878</v>
      </c>
      <c r="J52" s="26"/>
      <c r="K52" s="54"/>
      <c r="L52" s="54"/>
      <c r="M52" s="54"/>
      <c r="N52" s="54"/>
      <c r="O52" s="54"/>
    </row>
    <row r="53" spans="6:15" ht="15.75" x14ac:dyDescent="0.25">
      <c r="F53" s="23">
        <f t="shared" ref="F53:G53" si="18">F26/2</f>
        <v>4</v>
      </c>
      <c r="G53" s="43">
        <f t="shared" si="18"/>
        <v>16</v>
      </c>
      <c r="H53" s="50">
        <f>throughput!D53/energy!$L$35</f>
        <v>297.63454941849648</v>
      </c>
      <c r="I53" s="39">
        <f>throughput!E53/energy!$L$35</f>
        <v>324.28838966492901</v>
      </c>
      <c r="J53" s="26"/>
      <c r="K53" s="54"/>
      <c r="L53" s="54"/>
      <c r="M53" s="54"/>
      <c r="N53" s="54"/>
      <c r="O53" s="54"/>
    </row>
    <row r="54" spans="6:15" ht="15.75" x14ac:dyDescent="0.25">
      <c r="F54" s="23">
        <f t="shared" ref="F54:G54" si="19">F27/2</f>
        <v>32</v>
      </c>
      <c r="G54" s="43">
        <f t="shared" si="19"/>
        <v>24</v>
      </c>
      <c r="H54" s="50">
        <f>throughput!D54/energy!$L$35</f>
        <v>302.81982031428913</v>
      </c>
      <c r="I54" s="39">
        <f>throughput!E54/energy!$L$35</f>
        <v>326.31772877422145</v>
      </c>
      <c r="J54" s="26"/>
      <c r="K54" s="54"/>
      <c r="L54" s="54"/>
      <c r="M54" s="54"/>
      <c r="N54" s="54"/>
      <c r="O54" s="54"/>
    </row>
    <row r="55" spans="6:15" ht="15.75" x14ac:dyDescent="0.25">
      <c r="F55" s="23">
        <f t="shared" ref="F55:G55" si="20">F28/2</f>
        <v>24</v>
      </c>
      <c r="G55" s="43">
        <f t="shared" si="20"/>
        <v>32</v>
      </c>
      <c r="H55" s="50">
        <f>throughput!D55/energy!$L$35</f>
        <v>311.50282591469886</v>
      </c>
      <c r="I55" s="39">
        <f>throughput!E55/energy!$L$35</f>
        <v>329.61803450139433</v>
      </c>
      <c r="J55" s="26"/>
      <c r="K55" s="54"/>
      <c r="L55" s="54"/>
      <c r="M55" s="54"/>
      <c r="N55" s="54"/>
      <c r="O55" s="54"/>
    </row>
    <row r="56" spans="6:15" ht="15.75" x14ac:dyDescent="0.25">
      <c r="F56" s="23">
        <f t="shared" ref="F56:G56" si="21">F29/2</f>
        <v>32</v>
      </c>
      <c r="G56" s="43">
        <f t="shared" si="21"/>
        <v>8</v>
      </c>
      <c r="H56" s="50">
        <f>throughput!D56/energy!$L$35</f>
        <v>249.02374908367042</v>
      </c>
      <c r="I56" s="39">
        <f>throughput!E56/energy!$L$35</f>
        <v>302.81982031428913</v>
      </c>
      <c r="J56" s="26"/>
      <c r="K56" s="54"/>
      <c r="L56" s="54"/>
      <c r="M56" s="54"/>
      <c r="N56" s="54"/>
      <c r="O56" s="54"/>
    </row>
    <row r="57" spans="6:15" ht="16.5" thickBot="1" x14ac:dyDescent="0.3">
      <c r="F57" s="24">
        <f t="shared" ref="F57:G57" si="22">F30/2</f>
        <v>8</v>
      </c>
      <c r="G57" s="44">
        <f t="shared" si="22"/>
        <v>32</v>
      </c>
      <c r="H57" s="52">
        <f>throughput!D57/energy!$L$35</f>
        <v>313.75194379133927</v>
      </c>
      <c r="I57" s="41">
        <f>throughput!E57/energy!$L$35</f>
        <v>330.45356817566909</v>
      </c>
      <c r="J57" s="26"/>
      <c r="K57" s="54"/>
      <c r="L57" s="54"/>
      <c r="M57" s="54"/>
      <c r="N57" s="54"/>
      <c r="O57" s="54"/>
    </row>
  </sheetData>
  <mergeCells count="2">
    <mergeCell ref="H5:J5"/>
    <mergeCell ref="H32:I3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62"/>
  <sheetViews>
    <sheetView topLeftCell="B1" zoomScale="85" zoomScaleNormal="85" workbookViewId="0">
      <selection activeCell="B1" sqref="B1"/>
    </sheetView>
  </sheetViews>
  <sheetFormatPr defaultRowHeight="15" x14ac:dyDescent="0.25"/>
  <cols>
    <col min="2" max="2" width="23.5703125" bestFit="1" customWidth="1"/>
    <col min="7" max="9" width="11" customWidth="1"/>
    <col min="13" max="13" width="12.42578125" bestFit="1" customWidth="1"/>
  </cols>
  <sheetData>
    <row r="1" spans="2:17" ht="15.75" x14ac:dyDescent="0.25">
      <c r="B1" s="130" t="s">
        <v>36</v>
      </c>
    </row>
    <row r="2" spans="2:17" x14ac:dyDescent="0.25">
      <c r="G2" s="20"/>
      <c r="H2" s="20"/>
      <c r="I2" s="20"/>
    </row>
    <row r="3" spans="2:17" x14ac:dyDescent="0.25">
      <c r="G3" s="20"/>
      <c r="H3" s="20"/>
      <c r="I3" s="20"/>
    </row>
    <row r="4" spans="2:17" x14ac:dyDescent="0.25">
      <c r="G4" s="20"/>
      <c r="H4" s="20"/>
      <c r="I4" s="20"/>
    </row>
    <row r="5" spans="2:17" ht="16.5" thickBot="1" x14ac:dyDescent="0.3">
      <c r="B5" s="54"/>
      <c r="C5" s="54"/>
      <c r="D5" s="54"/>
      <c r="E5" s="54"/>
      <c r="F5" s="54"/>
      <c r="G5" s="19"/>
      <c r="H5" s="19"/>
      <c r="I5" s="19"/>
      <c r="J5" s="54"/>
      <c r="K5" s="54"/>
      <c r="L5" s="54"/>
      <c r="M5" s="54"/>
      <c r="N5" s="54"/>
      <c r="O5" s="54"/>
      <c r="P5" s="54"/>
      <c r="Q5" s="54"/>
    </row>
    <row r="6" spans="2:17" ht="19.5" thickBot="1" x14ac:dyDescent="0.3">
      <c r="B6" s="54"/>
      <c r="C6" s="54"/>
      <c r="D6" s="54"/>
      <c r="E6" s="54"/>
      <c r="F6" s="54"/>
      <c r="G6" s="121" t="s">
        <v>2</v>
      </c>
      <c r="H6" s="127"/>
      <c r="I6" s="122"/>
      <c r="J6" s="54"/>
      <c r="K6" s="54"/>
      <c r="L6" s="54"/>
      <c r="M6" s="54"/>
      <c r="N6" s="54"/>
      <c r="O6" s="54"/>
      <c r="P6" s="54"/>
      <c r="Q6" s="54"/>
    </row>
    <row r="7" spans="2:17" ht="16.5" thickBot="1" x14ac:dyDescent="0.3">
      <c r="B7" s="66" t="s">
        <v>8</v>
      </c>
      <c r="C7" s="54"/>
      <c r="D7" s="54"/>
      <c r="E7" s="16" t="s">
        <v>0</v>
      </c>
      <c r="F7" s="16" t="s">
        <v>1</v>
      </c>
      <c r="G7" s="55">
        <v>8</v>
      </c>
      <c r="H7" s="55">
        <v>5</v>
      </c>
      <c r="I7" s="55">
        <v>3</v>
      </c>
      <c r="J7" s="54"/>
      <c r="K7" s="54"/>
      <c r="L7" s="54"/>
      <c r="M7" s="54"/>
      <c r="N7" s="54"/>
      <c r="O7" s="54"/>
      <c r="P7" s="54"/>
      <c r="Q7" s="54"/>
    </row>
    <row r="8" spans="2:17" ht="15.75" x14ac:dyDescent="0.25">
      <c r="B8" s="54"/>
      <c r="C8" s="54"/>
      <c r="D8" s="54"/>
      <c r="E8" s="22">
        <v>8</v>
      </c>
      <c r="F8" s="42">
        <v>8</v>
      </c>
      <c r="G8" s="56">
        <f>energy!G7*10^(-9)/($E8*$F8)*10^12</f>
        <v>60.289363125000015</v>
      </c>
      <c r="H8" s="57">
        <f>energy!H7*10^(-9)/($E8*$F8)*10^12</f>
        <v>35.385059062499991</v>
      </c>
      <c r="I8" s="58">
        <f>energy!I7*10^(-9)/($E8*$F8)*10^12</f>
        <v>20.203256874999997</v>
      </c>
      <c r="J8" s="54"/>
      <c r="K8" s="54"/>
      <c r="L8" s="54"/>
      <c r="M8" s="54"/>
      <c r="N8" s="54"/>
      <c r="O8" s="54"/>
      <c r="P8" s="54"/>
      <c r="Q8" s="54"/>
    </row>
    <row r="9" spans="2:17" ht="15.75" x14ac:dyDescent="0.25">
      <c r="B9" s="54"/>
      <c r="C9" s="54"/>
      <c r="D9" s="54"/>
      <c r="E9" s="23">
        <v>16</v>
      </c>
      <c r="F9" s="43">
        <v>16</v>
      </c>
      <c r="G9" s="59">
        <f>energy!G8*10^(-9)/($E9*$F9)*10^12</f>
        <v>35.168795156249999</v>
      </c>
      <c r="H9" s="31">
        <f>energy!H8*10^(-9)/($E9*$F9)*10^12</f>
        <v>24.252004765624999</v>
      </c>
      <c r="I9" s="32">
        <f>energy!I8*10^(-9)/($E9*$F9)*10^12</f>
        <v>16.035109218750005</v>
      </c>
      <c r="J9" s="54"/>
      <c r="K9" s="54"/>
      <c r="L9" s="54"/>
      <c r="M9" s="54"/>
      <c r="N9" s="54"/>
      <c r="O9" s="54"/>
      <c r="P9" s="69"/>
      <c r="Q9" s="54"/>
    </row>
    <row r="10" spans="2:17" ht="15.75" x14ac:dyDescent="0.25">
      <c r="B10" s="54"/>
      <c r="C10" s="54"/>
      <c r="D10" s="54"/>
      <c r="E10" s="23">
        <v>32</v>
      </c>
      <c r="F10" s="43">
        <v>32</v>
      </c>
      <c r="G10" s="59">
        <f>energy!G9*10^(-9)/($E10*$F10)*10^12</f>
        <v>25.186674726562497</v>
      </c>
      <c r="H10" s="31">
        <f>energy!H9*10^(-9)/($E10*$F10)*10^12</f>
        <v>19.543023691406251</v>
      </c>
      <c r="I10" s="32">
        <f>energy!I9*10^(-9)/($E10*$F10)*10^12</f>
        <v>14.208479804687501</v>
      </c>
      <c r="J10" s="54"/>
      <c r="K10" s="54"/>
      <c r="L10" s="54"/>
      <c r="M10" s="54"/>
      <c r="N10" s="54"/>
      <c r="O10" s="54"/>
      <c r="P10" s="54"/>
      <c r="Q10" s="54"/>
    </row>
    <row r="11" spans="2:17" ht="15.75" x14ac:dyDescent="0.25">
      <c r="B11" s="54"/>
      <c r="C11" s="54"/>
      <c r="D11" s="54"/>
      <c r="E11" s="23">
        <v>64</v>
      </c>
      <c r="F11" s="43">
        <v>64</v>
      </c>
      <c r="G11" s="59">
        <f>energy!G10*10^(-9)/($E11*$F11)*10^12</f>
        <v>20.840155400390625</v>
      </c>
      <c r="H11" s="31">
        <f>energy!H10*10^(-9)/($E11*$F11)*10^12</f>
        <v>17.402919672851564</v>
      </c>
      <c r="I11" s="32">
        <f>energy!I10*10^(-9)/($E11*$F11)*10^12</f>
        <v>13.359526201171875</v>
      </c>
      <c r="J11" s="54"/>
      <c r="K11" s="54"/>
      <c r="L11" s="54"/>
      <c r="M11" s="54"/>
      <c r="N11" s="54"/>
      <c r="O11" s="54"/>
      <c r="P11" s="54"/>
      <c r="Q11" s="54"/>
    </row>
    <row r="12" spans="2:17" ht="15.75" x14ac:dyDescent="0.25">
      <c r="B12" s="54"/>
      <c r="C12" s="54"/>
      <c r="D12" s="54"/>
      <c r="E12" s="23">
        <v>8</v>
      </c>
      <c r="F12" s="43">
        <v>4</v>
      </c>
      <c r="G12" s="59">
        <f>energy!G11*10^(-9)/($E12*$F12)*10^12</f>
        <v>88.847482500000012</v>
      </c>
      <c r="H12" s="31">
        <f>energy!H11*10^(-9)/($E12*$F12)*10^12</f>
        <v>47.661508124999997</v>
      </c>
      <c r="I12" s="32">
        <f>energy!I11*10^(-9)/($E12*$F12)*10^12</f>
        <v>24.714663750000003</v>
      </c>
      <c r="J12" s="54"/>
      <c r="K12" s="54"/>
      <c r="L12" s="54"/>
      <c r="M12" s="17"/>
      <c r="N12" s="114">
        <v>8</v>
      </c>
      <c r="O12" s="114">
        <v>5</v>
      </c>
      <c r="P12" s="114">
        <v>3</v>
      </c>
      <c r="Q12" s="54"/>
    </row>
    <row r="13" spans="2:17" ht="15.75" x14ac:dyDescent="0.25">
      <c r="B13" s="54"/>
      <c r="C13" s="54"/>
      <c r="D13" s="54"/>
      <c r="E13" s="23">
        <v>4</v>
      </c>
      <c r="F13" s="43">
        <v>8</v>
      </c>
      <c r="G13" s="59">
        <f>energy!G12*10^(-9)/($E13*$F13)*10^12</f>
        <v>88.847482500000012</v>
      </c>
      <c r="H13" s="31">
        <f>energy!H12*10^(-9)/($E13*$F13)*10^12</f>
        <v>47.661508124999997</v>
      </c>
      <c r="I13" s="32">
        <f>energy!I12*10^(-9)/($E13*$F13)*10^12</f>
        <v>24.714663750000003</v>
      </c>
      <c r="J13" s="54"/>
      <c r="K13" s="54"/>
      <c r="L13" s="54"/>
      <c r="M13" s="71" t="s">
        <v>32</v>
      </c>
      <c r="N13" s="31">
        <f>MAX(G8:G31)</f>
        <v>88.847482500000012</v>
      </c>
      <c r="O13" s="31">
        <f t="shared" ref="O13:P13" si="0">MAX(H8:H31)</f>
        <v>47.661508124999997</v>
      </c>
      <c r="P13" s="31">
        <f t="shared" si="0"/>
        <v>24.714663750000003</v>
      </c>
      <c r="Q13" s="54"/>
    </row>
    <row r="14" spans="2:17" ht="15.75" x14ac:dyDescent="0.25">
      <c r="B14" s="54"/>
      <c r="C14" s="54"/>
      <c r="D14" s="54"/>
      <c r="E14" s="23">
        <v>16</v>
      </c>
      <c r="F14" s="43">
        <v>8</v>
      </c>
      <c r="G14" s="59">
        <f>energy!G13*10^(-9)/($E14*$F14)*10^12</f>
        <v>46.010303437499992</v>
      </c>
      <c r="H14" s="31">
        <f>energy!H13*10^(-9)/($E14*$F14)*10^12</f>
        <v>29.246834531249998</v>
      </c>
      <c r="I14" s="32">
        <f>energy!I13*10^(-9)/($E14*$F14)*10^12</f>
        <v>17.947553437500002</v>
      </c>
      <c r="J14" s="54"/>
      <c r="K14" s="54"/>
      <c r="L14" s="54"/>
      <c r="M14" s="71" t="s">
        <v>33</v>
      </c>
      <c r="N14" s="31">
        <f>MIN(G8:G31)</f>
        <v>20.840155400390625</v>
      </c>
      <c r="O14" s="31">
        <f t="shared" ref="O14:P14" si="1">MIN(H8:H31)</f>
        <v>17.402919672851564</v>
      </c>
      <c r="P14" s="31">
        <f t="shared" si="1"/>
        <v>13.359526201171875</v>
      </c>
      <c r="Q14" s="54"/>
    </row>
    <row r="15" spans="2:17" ht="15.75" x14ac:dyDescent="0.25">
      <c r="B15" s="54"/>
      <c r="C15" s="54"/>
      <c r="D15" s="54"/>
      <c r="E15" s="23">
        <v>8</v>
      </c>
      <c r="F15" s="43">
        <v>16</v>
      </c>
      <c r="G15" s="59">
        <f>energy!G14*10^(-9)/($E15*$F15)*10^12</f>
        <v>46.010303437499992</v>
      </c>
      <c r="H15" s="31">
        <f>energy!H14*10^(-9)/($E15*$F15)*10^12</f>
        <v>29.246834531249998</v>
      </c>
      <c r="I15" s="32">
        <f>energy!I14*10^(-9)/($E15*$F15)*10^12</f>
        <v>17.947553437500002</v>
      </c>
      <c r="J15" s="54"/>
      <c r="K15" s="63" t="s">
        <v>14</v>
      </c>
      <c r="L15" s="54"/>
      <c r="M15" s="17"/>
      <c r="N15" s="113"/>
      <c r="O15" s="113"/>
      <c r="P15" s="113"/>
      <c r="Q15" s="54"/>
    </row>
    <row r="16" spans="2:17" ht="15.75" x14ac:dyDescent="0.25">
      <c r="B16" s="54"/>
      <c r="C16" s="54"/>
      <c r="D16" s="54"/>
      <c r="E16" s="23">
        <v>32</v>
      </c>
      <c r="F16" s="43">
        <v>16</v>
      </c>
      <c r="G16" s="59">
        <f>energy!G15*10^(-9)/($E16*$F16)*10^12</f>
        <v>29.748041015624995</v>
      </c>
      <c r="H16" s="31">
        <f>energy!H15*10^(-9)/($E16*$F16)*10^12</f>
        <v>21.7545898828125</v>
      </c>
      <c r="I16" s="32">
        <f>energy!I15*10^(-9)/($E16*$F16)*10^12</f>
        <v>15.078887109374998</v>
      </c>
      <c r="J16" s="54"/>
      <c r="K16" s="54"/>
      <c r="L16" s="54"/>
      <c r="M16" s="17"/>
      <c r="N16" s="113"/>
      <c r="O16" s="113"/>
      <c r="P16" s="17"/>
      <c r="Q16" s="54"/>
    </row>
    <row r="17" spans="2:17" ht="15.75" x14ac:dyDescent="0.25">
      <c r="B17" s="54"/>
      <c r="C17" s="54"/>
      <c r="D17" s="54"/>
      <c r="E17" s="23">
        <v>16</v>
      </c>
      <c r="F17" s="43">
        <v>32</v>
      </c>
      <c r="G17" s="59">
        <f>energy!G16*10^(-9)/($E17*$F17)*10^12</f>
        <v>29.748041015624995</v>
      </c>
      <c r="H17" s="31">
        <f>energy!H16*10^(-9)/($E17*$F17)*10^12</f>
        <v>21.7545898828125</v>
      </c>
      <c r="I17" s="32">
        <f>energy!I16*10^(-9)/($E17*$F17)*10^12</f>
        <v>15.078887109374998</v>
      </c>
      <c r="J17" s="54"/>
      <c r="K17" s="54"/>
      <c r="L17" s="54"/>
      <c r="M17" s="17"/>
      <c r="N17" s="17"/>
      <c r="O17" s="17"/>
      <c r="P17" s="17"/>
      <c r="Q17" s="54"/>
    </row>
    <row r="18" spans="2:17" ht="15.75" x14ac:dyDescent="0.25">
      <c r="B18" s="54"/>
      <c r="C18" s="54"/>
      <c r="D18" s="54"/>
      <c r="E18" s="23">
        <v>64</v>
      </c>
      <c r="F18" s="43">
        <v>32</v>
      </c>
      <c r="G18" s="59">
        <f>energy!G17*10^(-9)/($E18*$F18)*10^12</f>
        <v>22.905991582031248</v>
      </c>
      <c r="H18" s="31">
        <f>energy!H17*10^(-9)/($E18*$F18)*10^12</f>
        <v>18.437240595703127</v>
      </c>
      <c r="I18" s="32">
        <f>energy!I17*10^(-9)/($E18*$F18)*10^12</f>
        <v>13.773276152343751</v>
      </c>
      <c r="J18" s="54"/>
      <c r="K18" s="54"/>
      <c r="L18" s="54"/>
      <c r="M18" s="17"/>
      <c r="N18" s="17"/>
      <c r="O18" s="17"/>
      <c r="P18" s="17"/>
      <c r="Q18" s="54"/>
    </row>
    <row r="19" spans="2:17" ht="15.75" x14ac:dyDescent="0.25">
      <c r="B19" s="54"/>
      <c r="C19" s="54"/>
      <c r="D19" s="54"/>
      <c r="E19" s="23">
        <v>32</v>
      </c>
      <c r="F19" s="43">
        <v>64</v>
      </c>
      <c r="G19" s="59">
        <f>energy!G18*10^(-9)/($E19*$F19)*10^12</f>
        <v>22.905991582031248</v>
      </c>
      <c r="H19" s="31">
        <f>energy!H18*10^(-9)/($E19*$F19)*10^12</f>
        <v>18.437240595703127</v>
      </c>
      <c r="I19" s="32">
        <f>energy!I18*10^(-9)/($E19*$F19)*10^12</f>
        <v>13.773276152343751</v>
      </c>
      <c r="J19" s="54"/>
      <c r="K19" s="54"/>
      <c r="L19" s="54"/>
      <c r="M19" s="17"/>
      <c r="N19" s="113"/>
      <c r="O19" s="113"/>
      <c r="P19" s="113"/>
      <c r="Q19" s="54"/>
    </row>
    <row r="20" spans="2:17" ht="15.75" x14ac:dyDescent="0.25">
      <c r="B20" s="54"/>
      <c r="C20" s="54"/>
      <c r="D20" s="54"/>
      <c r="E20" s="23">
        <v>16</v>
      </c>
      <c r="F20" s="43">
        <v>12</v>
      </c>
      <c r="G20" s="59">
        <f>energy!G19*10^(-9)/($E20*$F20)*10^12</f>
        <v>38.782631250000001</v>
      </c>
      <c r="H20" s="31">
        <f>energy!H19*10^(-9)/($E20*$F20)*10^12</f>
        <v>25.916948020833331</v>
      </c>
      <c r="I20" s="32">
        <f>energy!I19*10^(-9)/($E20*$F20)*10^12</f>
        <v>16.672590625000002</v>
      </c>
      <c r="J20" s="54"/>
      <c r="K20" s="54"/>
      <c r="L20" s="54"/>
      <c r="M20" s="17"/>
      <c r="N20" s="17"/>
      <c r="O20" s="17"/>
      <c r="P20" s="17"/>
      <c r="Q20" s="54"/>
    </row>
    <row r="21" spans="2:17" ht="15.75" x14ac:dyDescent="0.25">
      <c r="B21" s="54"/>
      <c r="C21" s="54"/>
      <c r="D21" s="54"/>
      <c r="E21" s="23">
        <v>12</v>
      </c>
      <c r="F21" s="43">
        <v>16</v>
      </c>
      <c r="G21" s="59">
        <f>energy!G20*10^(-9)/($E21*$F21)*10^12</f>
        <v>38.782631250000001</v>
      </c>
      <c r="H21" s="31">
        <f>energy!H20*10^(-9)/($E21*$F21)*10^12</f>
        <v>25.916948020833331</v>
      </c>
      <c r="I21" s="32">
        <f>energy!I20*10^(-9)/($E21*$F21)*10^12</f>
        <v>16.672590625000002</v>
      </c>
      <c r="J21" s="54"/>
      <c r="K21" s="54"/>
      <c r="L21" s="54"/>
      <c r="M21" s="26"/>
      <c r="N21" s="26"/>
      <c r="O21" s="26"/>
      <c r="P21" s="26"/>
      <c r="Q21" s="54"/>
    </row>
    <row r="22" spans="2:17" ht="15.75" x14ac:dyDescent="0.25">
      <c r="B22" s="54"/>
      <c r="C22" s="54"/>
      <c r="D22" s="54"/>
      <c r="E22" s="23">
        <v>16</v>
      </c>
      <c r="F22" s="43">
        <v>4</v>
      </c>
      <c r="G22" s="59">
        <f>energy!G21*10^(-9)/($E22*$F22)*10^12</f>
        <v>67.693319999999986</v>
      </c>
      <c r="H22" s="31">
        <f>energy!H21*10^(-9)/($E22*$F22)*10^12</f>
        <v>39.236494062500007</v>
      </c>
      <c r="I22" s="32">
        <f>energy!I21*10^(-9)/($E22*$F22)*10^12</f>
        <v>21.772441875000002</v>
      </c>
      <c r="J22" s="54"/>
      <c r="K22" s="54"/>
      <c r="L22" s="54"/>
      <c r="M22" s="26"/>
      <c r="N22" s="26"/>
      <c r="O22" s="26"/>
      <c r="P22" s="26"/>
      <c r="Q22" s="54"/>
    </row>
    <row r="23" spans="2:17" ht="15.75" x14ac:dyDescent="0.25">
      <c r="B23" s="54"/>
      <c r="C23" s="54"/>
      <c r="D23" s="54"/>
      <c r="E23" s="23">
        <v>4</v>
      </c>
      <c r="F23" s="43">
        <v>16</v>
      </c>
      <c r="G23" s="59">
        <f>energy!G22*10^(-9)/($E23*$F23)*10^12</f>
        <v>67.693319999999986</v>
      </c>
      <c r="H23" s="31">
        <f>energy!H22*10^(-9)/($E23*$F23)*10^12</f>
        <v>39.236494062500007</v>
      </c>
      <c r="I23" s="32">
        <f>energy!I22*10^(-9)/($E23*$F23)*10^12</f>
        <v>21.772441875000002</v>
      </c>
      <c r="J23" s="54"/>
      <c r="K23" s="54"/>
      <c r="L23" s="54"/>
      <c r="M23" s="26"/>
      <c r="N23" s="26"/>
      <c r="O23" s="26"/>
      <c r="P23" s="26"/>
      <c r="Q23" s="54"/>
    </row>
    <row r="24" spans="2:17" ht="15.75" x14ac:dyDescent="0.25">
      <c r="B24" s="54"/>
      <c r="C24" s="54"/>
      <c r="D24" s="54"/>
      <c r="E24" s="23">
        <v>32</v>
      </c>
      <c r="F24" s="43">
        <v>24</v>
      </c>
      <c r="G24" s="59">
        <f>energy!G23*10^(-9)/($E24*$F24)*10^12</f>
        <v>26.707130156249999</v>
      </c>
      <c r="H24" s="31">
        <f>energy!H23*10^(-9)/($E24*$F24)*10^12</f>
        <v>20.280212421875</v>
      </c>
      <c r="I24" s="32">
        <f>energy!I23*10^(-9)/($E24*$F24)*10^12</f>
        <v>14.498615572916668</v>
      </c>
      <c r="J24" s="54"/>
      <c r="K24" s="54"/>
      <c r="L24" s="54"/>
      <c r="M24" s="26"/>
      <c r="N24" s="26"/>
      <c r="O24" s="26"/>
      <c r="P24" s="26"/>
      <c r="Q24" s="54"/>
    </row>
    <row r="25" spans="2:17" ht="15.75" x14ac:dyDescent="0.25">
      <c r="B25" s="54"/>
      <c r="C25" s="54"/>
      <c r="D25" s="54"/>
      <c r="E25" s="23">
        <v>24</v>
      </c>
      <c r="F25" s="43">
        <v>32</v>
      </c>
      <c r="G25" s="59">
        <f>energy!G24*10^(-9)/($E25*$F25)*10^12</f>
        <v>26.707130156249999</v>
      </c>
      <c r="H25" s="31">
        <f>energy!H24*10^(-9)/($E25*$F25)*10^12</f>
        <v>20.280212421875</v>
      </c>
      <c r="I25" s="32">
        <f>energy!I24*10^(-9)/($E25*$F25)*10^12</f>
        <v>14.498615572916668</v>
      </c>
      <c r="J25" s="54"/>
      <c r="K25" s="54"/>
      <c r="L25" s="54"/>
      <c r="M25" s="26"/>
      <c r="N25" s="26"/>
      <c r="O25" s="26"/>
      <c r="P25" s="26"/>
      <c r="Q25" s="54"/>
    </row>
    <row r="26" spans="2:17" ht="15.75" x14ac:dyDescent="0.25">
      <c r="B26" s="54"/>
      <c r="C26" s="54"/>
      <c r="D26" s="54"/>
      <c r="E26" s="23">
        <v>32</v>
      </c>
      <c r="F26" s="43">
        <v>8</v>
      </c>
      <c r="G26" s="59">
        <f>energy!G25*10^(-9)/($E26*$F26)*10^12</f>
        <v>38.870773593750002</v>
      </c>
      <c r="H26" s="31">
        <f>energy!H25*10^(-9)/($E26*$F26)*10^12</f>
        <v>26.177722265625</v>
      </c>
      <c r="I26" s="32">
        <f>energy!I25*10^(-9)/($E26*$F26)*10^12</f>
        <v>16.819701718750004</v>
      </c>
      <c r="J26" s="54"/>
      <c r="K26" s="54"/>
      <c r="L26" s="54"/>
      <c r="M26" s="26"/>
      <c r="N26" s="26"/>
      <c r="O26" s="26"/>
      <c r="P26" s="26"/>
      <c r="Q26" s="54"/>
    </row>
    <row r="27" spans="2:17" ht="15.75" x14ac:dyDescent="0.25">
      <c r="B27" s="54"/>
      <c r="C27" s="54"/>
      <c r="D27" s="54"/>
      <c r="E27" s="23">
        <v>8</v>
      </c>
      <c r="F27" s="43">
        <v>32</v>
      </c>
      <c r="G27" s="59">
        <f>energy!G26*10^(-9)/($E27*$F27)*10^12</f>
        <v>38.870773593750002</v>
      </c>
      <c r="H27" s="31">
        <f>energy!H26*10^(-9)/($E27*$F27)*10^12</f>
        <v>26.177722265625</v>
      </c>
      <c r="I27" s="32">
        <f>energy!I26*10^(-9)/($E27*$F27)*10^12</f>
        <v>16.819701718750004</v>
      </c>
      <c r="J27" s="54"/>
      <c r="K27" s="54"/>
      <c r="L27" s="54"/>
      <c r="M27" s="26"/>
      <c r="N27" s="26"/>
      <c r="O27" s="26"/>
      <c r="P27" s="26"/>
      <c r="Q27" s="54"/>
    </row>
    <row r="28" spans="2:17" ht="15.75" x14ac:dyDescent="0.25">
      <c r="B28" s="54"/>
      <c r="C28" s="54"/>
      <c r="D28" s="54"/>
      <c r="E28" s="23">
        <v>64</v>
      </c>
      <c r="F28" s="43">
        <v>48</v>
      </c>
      <c r="G28" s="59">
        <f>energy!G27*10^(-9)/($E28*$F28)*10^12</f>
        <v>21.528767460937502</v>
      </c>
      <c r="H28" s="31">
        <f>energy!H27*10^(-9)/($E28*$F28)*10^12</f>
        <v>17.747693313802088</v>
      </c>
      <c r="I28" s="32">
        <f>energy!I27*10^(-9)/($E28*$F28)*10^12</f>
        <v>13.4974428515625</v>
      </c>
      <c r="J28" s="54"/>
      <c r="K28" s="54"/>
      <c r="L28" s="54"/>
      <c r="M28" s="26"/>
      <c r="N28" s="26"/>
      <c r="O28" s="26"/>
      <c r="P28" s="26"/>
      <c r="Q28" s="54"/>
    </row>
    <row r="29" spans="2:17" ht="15.75" x14ac:dyDescent="0.25">
      <c r="B29" s="54"/>
      <c r="C29" s="54"/>
      <c r="D29" s="54"/>
      <c r="E29" s="23">
        <v>48</v>
      </c>
      <c r="F29" s="43">
        <v>64</v>
      </c>
      <c r="G29" s="59">
        <f>energy!G28*10^(-9)/($E29*$F29)*10^12</f>
        <v>21.528767460937502</v>
      </c>
      <c r="H29" s="31">
        <f>energy!H28*10^(-9)/($E29*$F29)*10^12</f>
        <v>17.747693313802088</v>
      </c>
      <c r="I29" s="32">
        <f>energy!I28*10^(-9)/($E29*$F29)*10^12</f>
        <v>13.4974428515625</v>
      </c>
      <c r="J29" s="54"/>
      <c r="K29" s="54"/>
      <c r="L29" s="54"/>
      <c r="M29" s="26"/>
      <c r="N29" s="26"/>
      <c r="O29" s="26"/>
      <c r="P29" s="26"/>
      <c r="Q29" s="54"/>
    </row>
    <row r="30" spans="2:17" ht="15.75" x14ac:dyDescent="0.25">
      <c r="B30" s="54"/>
      <c r="C30" s="54"/>
      <c r="D30" s="54"/>
      <c r="E30" s="23">
        <v>64</v>
      </c>
      <c r="F30" s="43">
        <v>16</v>
      </c>
      <c r="G30" s="59">
        <f>energy!G29*10^(-9)/($E30*$F30)*10^12</f>
        <v>27.037663945312502</v>
      </c>
      <c r="H30" s="31">
        <f>energy!H29*10^(-9)/($E30*$F30)*10^12</f>
        <v>20.505882441406253</v>
      </c>
      <c r="I30" s="32">
        <f>energy!I29*10^(-9)/($E30*$F30)*10^12</f>
        <v>14.600776054687501</v>
      </c>
      <c r="J30" s="54"/>
      <c r="K30" s="54"/>
      <c r="L30" s="54"/>
      <c r="M30" s="26"/>
      <c r="N30" s="26"/>
      <c r="O30" s="26"/>
      <c r="P30" s="26"/>
      <c r="Q30" s="54"/>
    </row>
    <row r="31" spans="2:17" ht="16.5" thickBot="1" x14ac:dyDescent="0.3">
      <c r="B31" s="54"/>
      <c r="C31" s="54"/>
      <c r="D31" s="54"/>
      <c r="E31" s="24">
        <v>16</v>
      </c>
      <c r="F31" s="44">
        <v>64</v>
      </c>
      <c r="G31" s="60">
        <f>energy!G30*10^(-9)/($E31*$F31)*10^12</f>
        <v>27.037663945312502</v>
      </c>
      <c r="H31" s="34">
        <f>energy!H30*10^(-9)/($E31*$F31)*10^12</f>
        <v>20.505882441406253</v>
      </c>
      <c r="I31" s="35">
        <f>energy!I30*10^(-9)/($E31*$F31)*10^12</f>
        <v>14.600776054687501</v>
      </c>
      <c r="J31" s="54"/>
      <c r="K31" s="54"/>
      <c r="L31" s="54"/>
      <c r="M31" s="26"/>
      <c r="N31" s="26"/>
      <c r="O31" s="26"/>
      <c r="P31" s="26"/>
      <c r="Q31" s="54"/>
    </row>
    <row r="32" spans="2:17" ht="15.75" x14ac:dyDescent="0.25">
      <c r="B32" s="54"/>
      <c r="C32" s="54"/>
      <c r="D32" s="54"/>
      <c r="E32" s="54"/>
      <c r="F32" s="54"/>
      <c r="G32" s="26"/>
      <c r="H32" s="26"/>
      <c r="I32" s="26"/>
      <c r="J32" s="54"/>
      <c r="K32" s="54"/>
      <c r="L32" s="54"/>
      <c r="M32" s="26"/>
      <c r="N32" s="26"/>
      <c r="O32" s="26"/>
      <c r="P32" s="26"/>
      <c r="Q32" s="54"/>
    </row>
    <row r="33" spans="2:17" ht="15.75" x14ac:dyDescent="0.25">
      <c r="B33" s="54"/>
      <c r="C33" s="54"/>
      <c r="D33" s="54"/>
      <c r="E33" s="54"/>
      <c r="F33" s="54"/>
      <c r="G33" s="26"/>
      <c r="H33" s="26"/>
      <c r="I33" s="26"/>
      <c r="J33" s="54"/>
      <c r="K33" s="54"/>
      <c r="L33" s="54"/>
      <c r="M33" s="26"/>
      <c r="N33" s="26"/>
      <c r="O33" s="26"/>
      <c r="P33" s="26"/>
      <c r="Q33" s="54"/>
    </row>
    <row r="34" spans="2:17" ht="15.75" x14ac:dyDescent="0.25">
      <c r="B34" s="54"/>
      <c r="C34" s="54"/>
      <c r="D34" s="54"/>
      <c r="E34" s="54"/>
      <c r="F34" s="54"/>
      <c r="G34" s="54"/>
      <c r="H34" s="54"/>
      <c r="I34" s="54"/>
      <c r="J34" s="54"/>
      <c r="K34" s="54"/>
      <c r="L34" s="54"/>
      <c r="M34" s="26"/>
      <c r="N34" s="26"/>
      <c r="O34" s="26"/>
      <c r="P34" s="26"/>
      <c r="Q34" s="54"/>
    </row>
    <row r="35" spans="2:17" ht="15.75" x14ac:dyDescent="0.25">
      <c r="B35" s="54"/>
      <c r="C35" s="54"/>
      <c r="D35" s="54"/>
      <c r="E35" s="54"/>
      <c r="F35" s="54"/>
      <c r="G35" s="17"/>
      <c r="H35" s="17"/>
      <c r="I35" s="17"/>
      <c r="J35" s="54"/>
      <c r="K35" s="54"/>
      <c r="L35" s="54"/>
      <c r="M35" s="26"/>
      <c r="N35" s="26"/>
      <c r="O35" s="26"/>
      <c r="P35" s="26"/>
      <c r="Q35" s="54"/>
    </row>
    <row r="36" spans="2:17" ht="16.5" thickBot="1" x14ac:dyDescent="0.3">
      <c r="B36" s="54"/>
      <c r="C36" s="54"/>
      <c r="D36" s="54"/>
      <c r="E36" s="54"/>
      <c r="F36" s="54"/>
      <c r="G36" s="61"/>
      <c r="H36" s="61"/>
      <c r="I36" s="61"/>
      <c r="J36" s="54"/>
      <c r="K36" s="54"/>
      <c r="L36" s="54"/>
      <c r="M36" s="26"/>
      <c r="N36" s="26"/>
      <c r="O36" s="26"/>
      <c r="P36" s="26"/>
      <c r="Q36" s="54"/>
    </row>
    <row r="37" spans="2:17" ht="19.5" thickBot="1" x14ac:dyDescent="0.3">
      <c r="B37" s="54"/>
      <c r="C37" s="54"/>
      <c r="D37" s="54"/>
      <c r="E37" s="54"/>
      <c r="F37" s="54"/>
      <c r="G37" s="121" t="s">
        <v>2</v>
      </c>
      <c r="H37" s="122"/>
      <c r="I37" s="61"/>
      <c r="J37" s="54"/>
      <c r="K37" s="54"/>
      <c r="L37" s="54"/>
      <c r="M37" s="26"/>
      <c r="N37" s="26"/>
      <c r="O37" s="26"/>
      <c r="P37" s="26"/>
      <c r="Q37" s="54"/>
    </row>
    <row r="38" spans="2:17" ht="16.5" thickBot="1" x14ac:dyDescent="0.3">
      <c r="B38" s="66" t="s">
        <v>9</v>
      </c>
      <c r="C38" s="54"/>
      <c r="D38" s="54"/>
      <c r="E38" s="62" t="s">
        <v>0</v>
      </c>
      <c r="F38" s="62" t="s">
        <v>1</v>
      </c>
      <c r="G38" s="46">
        <v>4</v>
      </c>
      <c r="H38" s="46">
        <v>2</v>
      </c>
      <c r="I38" s="61"/>
      <c r="J38" s="54"/>
      <c r="K38" s="54"/>
      <c r="L38" s="54"/>
      <c r="M38" s="26"/>
      <c r="N38" s="71">
        <v>4</v>
      </c>
      <c r="O38" s="71">
        <v>2</v>
      </c>
      <c r="P38" s="26"/>
      <c r="Q38" s="54"/>
    </row>
    <row r="39" spans="2:17" ht="15.75" x14ac:dyDescent="0.25">
      <c r="B39" s="54"/>
      <c r="C39" s="54"/>
      <c r="D39" s="54"/>
      <c r="E39" s="64">
        <f t="shared" ref="E39:F62" si="2">E8/2</f>
        <v>4</v>
      </c>
      <c r="F39" s="65">
        <f t="shared" si="2"/>
        <v>4</v>
      </c>
      <c r="G39" s="56">
        <f>energy!G36*10^(-12)/($E39*$F39)*10^12</f>
        <v>16.274439999999995</v>
      </c>
      <c r="H39" s="58">
        <f>energy!H36*10^(-12)/($E39*$F39)*10^12</f>
        <v>6.4170750000000005</v>
      </c>
      <c r="I39" s="61"/>
      <c r="J39" s="54"/>
      <c r="K39" s="54"/>
      <c r="L39" s="54"/>
      <c r="M39" s="71" t="s">
        <v>32</v>
      </c>
      <c r="N39" s="31">
        <f>MAX(G39:G62)</f>
        <v>23.785719999999998</v>
      </c>
      <c r="O39" s="31">
        <f>MAX(H39:H62)</f>
        <v>8.2505250000000014</v>
      </c>
      <c r="P39" s="26"/>
      <c r="Q39" s="54"/>
    </row>
    <row r="40" spans="2:17" ht="15.75" x14ac:dyDescent="0.25">
      <c r="B40" s="54"/>
      <c r="C40" s="54"/>
      <c r="D40" s="54"/>
      <c r="E40" s="23">
        <f t="shared" si="2"/>
        <v>8</v>
      </c>
      <c r="F40" s="43">
        <f t="shared" si="2"/>
        <v>8</v>
      </c>
      <c r="G40" s="59">
        <f>energy!G37*10^(-12)/($E40*$F40)*10^12</f>
        <v>9.7020700000000009</v>
      </c>
      <c r="H40" s="32">
        <f>energy!H37*10^(-12)/($E40*$F40)*10^12</f>
        <v>4.8128062500000004</v>
      </c>
      <c r="I40" s="61"/>
      <c r="J40" s="54"/>
      <c r="K40" s="63" t="s">
        <v>14</v>
      </c>
      <c r="L40" s="54"/>
      <c r="M40" s="71" t="s">
        <v>33</v>
      </c>
      <c r="N40" s="31">
        <f>MIN(G39:G62)</f>
        <v>6.0051118750000008</v>
      </c>
      <c r="O40" s="31">
        <f>MIN(H39:H62)</f>
        <v>3.9104050781250002</v>
      </c>
      <c r="P40" s="26"/>
      <c r="Q40" s="54"/>
    </row>
    <row r="41" spans="2:17" ht="15.75" x14ac:dyDescent="0.25">
      <c r="B41" s="54"/>
      <c r="C41" s="54"/>
      <c r="D41" s="54"/>
      <c r="E41" s="23">
        <f t="shared" si="2"/>
        <v>16</v>
      </c>
      <c r="F41" s="43">
        <f t="shared" si="2"/>
        <v>16</v>
      </c>
      <c r="G41" s="59">
        <f>energy!G38*10^(-12)/($E41*$F41)*10^12</f>
        <v>7.1200674999999993</v>
      </c>
      <c r="H41" s="32">
        <f>energy!H38*10^(-12)/($E41*$F41)*10^12</f>
        <v>4.1825578125000007</v>
      </c>
      <c r="I41" s="61"/>
      <c r="J41" s="54"/>
      <c r="K41" s="54"/>
      <c r="L41" s="54"/>
      <c r="M41" s="54"/>
      <c r="N41" s="54"/>
      <c r="O41" s="54"/>
      <c r="P41" s="54"/>
      <c r="Q41" s="54"/>
    </row>
    <row r="42" spans="2:17" ht="15.75" x14ac:dyDescent="0.25">
      <c r="B42" s="54"/>
      <c r="C42" s="54"/>
      <c r="D42" s="54"/>
      <c r="E42" s="23">
        <f t="shared" si="2"/>
        <v>32</v>
      </c>
      <c r="F42" s="43">
        <f t="shared" si="2"/>
        <v>32</v>
      </c>
      <c r="G42" s="59">
        <f>energy!G39*10^(-12)/($E42*$F42)*10^12</f>
        <v>6.0051118750000008</v>
      </c>
      <c r="H42" s="32">
        <f>energy!H39*10^(-12)/($E42*$F42)*10^12</f>
        <v>3.9104050781250002</v>
      </c>
      <c r="I42" s="61"/>
      <c r="J42" s="54"/>
      <c r="K42" s="54"/>
      <c r="L42" s="54"/>
      <c r="M42" s="54"/>
      <c r="N42" s="54"/>
      <c r="O42" s="54"/>
      <c r="P42" s="54"/>
      <c r="Q42" s="54"/>
    </row>
    <row r="43" spans="2:17" ht="15.75" x14ac:dyDescent="0.25">
      <c r="B43" s="54"/>
      <c r="C43" s="54"/>
      <c r="D43" s="54"/>
      <c r="E43" s="23">
        <f t="shared" si="2"/>
        <v>4</v>
      </c>
      <c r="F43" s="43">
        <f t="shared" si="2"/>
        <v>2</v>
      </c>
      <c r="G43" s="59">
        <f>energy!G40*10^(-12)/($E43*$F43)*10^12</f>
        <v>23.785719999999998</v>
      </c>
      <c r="H43" s="32">
        <f>energy!H40*10^(-12)/($E43*$F43)*10^12</f>
        <v>8.2505250000000014</v>
      </c>
      <c r="I43" s="61"/>
      <c r="J43" s="54"/>
      <c r="K43" s="54"/>
      <c r="L43" s="54"/>
      <c r="O43" s="54"/>
      <c r="P43" s="54"/>
      <c r="Q43" s="54"/>
    </row>
    <row r="44" spans="2:17" ht="15.75" x14ac:dyDescent="0.25">
      <c r="B44" s="54"/>
      <c r="C44" s="54"/>
      <c r="D44" s="54"/>
      <c r="E44" s="23">
        <f t="shared" si="2"/>
        <v>2</v>
      </c>
      <c r="F44" s="43">
        <f t="shared" si="2"/>
        <v>4</v>
      </c>
      <c r="G44" s="59">
        <f>energy!G41*10^(-12)/($E44*$F44)*10^12</f>
        <v>23.785719999999998</v>
      </c>
      <c r="H44" s="32">
        <f>energy!H41*10^(-12)/($E44*$F44)*10^12</f>
        <v>8.2505250000000014</v>
      </c>
      <c r="I44" s="61"/>
      <c r="J44" s="54"/>
      <c r="K44" s="54"/>
      <c r="L44" s="54"/>
      <c r="M44" s="54"/>
      <c r="N44" s="54"/>
      <c r="O44" s="54"/>
      <c r="P44" s="54"/>
      <c r="Q44" s="54"/>
    </row>
    <row r="45" spans="2:17" ht="15.75" x14ac:dyDescent="0.25">
      <c r="B45" s="54"/>
      <c r="C45" s="54"/>
      <c r="D45" s="54"/>
      <c r="E45" s="23">
        <f t="shared" si="2"/>
        <v>8</v>
      </c>
      <c r="F45" s="43">
        <f t="shared" si="2"/>
        <v>4</v>
      </c>
      <c r="G45" s="59">
        <f>energy!G42*10^(-12)/($E45*$F45)*10^12</f>
        <v>12.518799999999997</v>
      </c>
      <c r="H45" s="32">
        <f>energy!H42*10^(-12)/($E45*$F45)*10^12</f>
        <v>5.5003500000000001</v>
      </c>
      <c r="I45" s="61"/>
      <c r="J45" s="54"/>
      <c r="K45" s="54"/>
      <c r="L45" s="54"/>
      <c r="M45" s="54"/>
      <c r="N45" s="54"/>
      <c r="O45" s="54"/>
      <c r="P45" s="54"/>
      <c r="Q45" s="54"/>
    </row>
    <row r="46" spans="2:17" ht="15.75" x14ac:dyDescent="0.25">
      <c r="B46" s="54"/>
      <c r="C46" s="54"/>
      <c r="D46" s="54"/>
      <c r="E46" s="23">
        <f t="shared" si="2"/>
        <v>4</v>
      </c>
      <c r="F46" s="43">
        <f t="shared" si="2"/>
        <v>8</v>
      </c>
      <c r="G46" s="59">
        <f>energy!G43*10^(-12)/($E46*$F46)*10^12</f>
        <v>12.518799999999997</v>
      </c>
      <c r="H46" s="32">
        <f>energy!H43*10^(-12)/($E46*$F46)*10^12</f>
        <v>5.5003500000000001</v>
      </c>
      <c r="I46" s="61"/>
      <c r="J46" s="54"/>
      <c r="K46" s="54"/>
      <c r="L46" s="54"/>
      <c r="M46" s="54"/>
      <c r="N46" s="54"/>
      <c r="O46" s="54"/>
      <c r="P46" s="54"/>
      <c r="Q46" s="54"/>
    </row>
    <row r="47" spans="2:17" ht="15.75" x14ac:dyDescent="0.25">
      <c r="B47" s="54"/>
      <c r="C47" s="54"/>
      <c r="D47" s="54"/>
      <c r="E47" s="23">
        <f t="shared" si="2"/>
        <v>16</v>
      </c>
      <c r="F47" s="43">
        <f t="shared" si="2"/>
        <v>8</v>
      </c>
      <c r="G47" s="59">
        <f>energy!G44*10^(-12)/($E47*$F47)*10^12</f>
        <v>8.293705000000001</v>
      </c>
      <c r="H47" s="32">
        <f>energy!H44*10^(-12)/($E47*$F47)*10^12</f>
        <v>4.4690343749999997</v>
      </c>
      <c r="I47" s="61"/>
      <c r="J47" s="54"/>
      <c r="K47" s="54"/>
      <c r="L47" s="54"/>
      <c r="M47" s="54"/>
      <c r="N47" s="54"/>
      <c r="O47" s="54"/>
      <c r="P47" s="54"/>
      <c r="Q47" s="54"/>
    </row>
    <row r="48" spans="2:17" ht="15.75" x14ac:dyDescent="0.25">
      <c r="B48" s="54"/>
      <c r="C48" s="54"/>
      <c r="D48" s="54"/>
      <c r="E48" s="23">
        <f t="shared" si="2"/>
        <v>8</v>
      </c>
      <c r="F48" s="43">
        <f t="shared" si="2"/>
        <v>16</v>
      </c>
      <c r="G48" s="59">
        <f>energy!G45*10^(-12)/($E48*$F48)*10^12</f>
        <v>8.293705000000001</v>
      </c>
      <c r="H48" s="32">
        <f>energy!H45*10^(-12)/($E48*$F48)*10^12</f>
        <v>4.4690343749999997</v>
      </c>
      <c r="I48" s="61"/>
      <c r="J48" s="54"/>
      <c r="K48" s="54"/>
      <c r="L48" s="54"/>
      <c r="M48" s="54"/>
      <c r="N48" s="54"/>
      <c r="O48" s="54"/>
      <c r="P48" s="54"/>
      <c r="Q48" s="54"/>
    </row>
    <row r="49" spans="2:17" ht="15.75" x14ac:dyDescent="0.25">
      <c r="B49" s="54"/>
      <c r="C49" s="54"/>
      <c r="D49" s="54"/>
      <c r="E49" s="23">
        <f t="shared" si="2"/>
        <v>32</v>
      </c>
      <c r="F49" s="43">
        <f t="shared" si="2"/>
        <v>16</v>
      </c>
      <c r="G49" s="59">
        <f>energy!G46*10^(-12)/($E49*$F49)*10^12</f>
        <v>6.5332487500000003</v>
      </c>
      <c r="H49" s="32">
        <f>energy!H46*10^(-12)/($E49*$F49)*10^12</f>
        <v>4.0393195312500003</v>
      </c>
      <c r="I49" s="61"/>
      <c r="J49" s="54"/>
      <c r="K49" s="54"/>
      <c r="L49" s="54"/>
      <c r="M49" s="54"/>
      <c r="N49" s="54"/>
      <c r="O49" s="54"/>
      <c r="P49" s="54"/>
      <c r="Q49" s="54"/>
    </row>
    <row r="50" spans="2:17" ht="15.75" x14ac:dyDescent="0.25">
      <c r="B50" s="54"/>
      <c r="C50" s="54"/>
      <c r="D50" s="54"/>
      <c r="E50" s="23">
        <f t="shared" si="2"/>
        <v>16</v>
      </c>
      <c r="F50" s="43">
        <f t="shared" si="2"/>
        <v>32</v>
      </c>
      <c r="G50" s="59">
        <f>energy!G47*10^(-12)/($E50*$F50)*10^12</f>
        <v>6.5332487500000003</v>
      </c>
      <c r="H50" s="32">
        <f>energy!H47*10^(-12)/($E50*$F50)*10^12</f>
        <v>4.0393195312500003</v>
      </c>
      <c r="I50" s="61"/>
      <c r="J50" s="54"/>
      <c r="K50" s="54"/>
      <c r="L50" s="54"/>
      <c r="M50" s="54"/>
      <c r="N50" s="54"/>
      <c r="O50" s="54"/>
      <c r="P50" s="54"/>
      <c r="Q50" s="54"/>
    </row>
    <row r="51" spans="2:17" ht="15.75" x14ac:dyDescent="0.25">
      <c r="B51" s="54"/>
      <c r="C51" s="54"/>
      <c r="D51" s="54"/>
      <c r="E51" s="23">
        <f t="shared" si="2"/>
        <v>8</v>
      </c>
      <c r="F51" s="43">
        <f t="shared" si="2"/>
        <v>6</v>
      </c>
      <c r="G51" s="59">
        <f>energy!G48*10^(-12)/($E51*$F51)*10^12</f>
        <v>10.640980000000001</v>
      </c>
      <c r="H51" s="32">
        <f>energy!H48*10^(-12)/($E51*$F51)*10^12</f>
        <v>5.0419874999999994</v>
      </c>
      <c r="I51" s="61"/>
      <c r="J51" s="54"/>
      <c r="K51" s="54"/>
      <c r="L51" s="54"/>
      <c r="M51" s="54"/>
      <c r="N51" s="54"/>
      <c r="O51" s="54"/>
      <c r="P51" s="54"/>
      <c r="Q51" s="54"/>
    </row>
    <row r="52" spans="2:17" ht="15.75" x14ac:dyDescent="0.25">
      <c r="B52" s="54"/>
      <c r="C52" s="54"/>
      <c r="D52" s="54"/>
      <c r="E52" s="23">
        <f t="shared" si="2"/>
        <v>6</v>
      </c>
      <c r="F52" s="43">
        <f t="shared" si="2"/>
        <v>8</v>
      </c>
      <c r="G52" s="59">
        <f>energy!G49*10^(-12)/($E52*$F52)*10^12</f>
        <v>10.640980000000001</v>
      </c>
      <c r="H52" s="32">
        <f>energy!H49*10^(-12)/($E52*$F52)*10^12</f>
        <v>5.0419874999999994</v>
      </c>
      <c r="I52" s="61"/>
      <c r="J52" s="54"/>
      <c r="K52" s="54"/>
      <c r="L52" s="54"/>
      <c r="M52" s="54"/>
      <c r="N52" s="54"/>
      <c r="O52" s="54"/>
      <c r="P52" s="54"/>
      <c r="Q52" s="54"/>
    </row>
    <row r="53" spans="2:17" ht="15.75" x14ac:dyDescent="0.25">
      <c r="B53" s="54"/>
      <c r="C53" s="54"/>
      <c r="D53" s="54"/>
      <c r="E53" s="23">
        <f t="shared" si="2"/>
        <v>8</v>
      </c>
      <c r="F53" s="43">
        <f t="shared" si="2"/>
        <v>2</v>
      </c>
      <c r="G53" s="59">
        <f>energy!G50*10^(-12)/($E53*$F53)*10^12</f>
        <v>18.152259999999998</v>
      </c>
      <c r="H53" s="32">
        <f>energy!H50*10^(-12)/($E53*$F53)*10^12</f>
        <v>6.8754375000000003</v>
      </c>
      <c r="I53" s="61"/>
      <c r="J53" s="54"/>
      <c r="K53" s="54"/>
      <c r="L53" s="54"/>
      <c r="M53" s="54"/>
      <c r="N53" s="54"/>
      <c r="O53" s="54"/>
      <c r="P53" s="54"/>
      <c r="Q53" s="54"/>
    </row>
    <row r="54" spans="2:17" ht="15.75" x14ac:dyDescent="0.25">
      <c r="B54" s="54"/>
      <c r="C54" s="54"/>
      <c r="D54" s="54"/>
      <c r="E54" s="23">
        <f t="shared" si="2"/>
        <v>2</v>
      </c>
      <c r="F54" s="43">
        <f t="shared" si="2"/>
        <v>8</v>
      </c>
      <c r="G54" s="59">
        <f>energy!G51*10^(-12)/($E54*$F54)*10^12</f>
        <v>18.152259999999998</v>
      </c>
      <c r="H54" s="32">
        <f>energy!H51*10^(-12)/($E54*$F54)*10^12</f>
        <v>6.8754375000000003</v>
      </c>
      <c r="I54" s="61"/>
      <c r="J54" s="54"/>
      <c r="K54" s="54"/>
      <c r="L54" s="54"/>
      <c r="M54" s="54"/>
      <c r="N54" s="54"/>
      <c r="O54" s="54"/>
      <c r="P54" s="54"/>
      <c r="Q54" s="54"/>
    </row>
    <row r="55" spans="2:17" ht="15.75" x14ac:dyDescent="0.25">
      <c r="B55" s="54"/>
      <c r="C55" s="54"/>
      <c r="D55" s="54"/>
      <c r="E55" s="23">
        <f t="shared" si="2"/>
        <v>16</v>
      </c>
      <c r="F55" s="43">
        <f t="shared" si="2"/>
        <v>12</v>
      </c>
      <c r="G55" s="59">
        <f>energy!G52*10^(-12)/($E55*$F55)*10^12</f>
        <v>7.5112800000000011</v>
      </c>
      <c r="H55" s="32">
        <f>energy!H52*10^(-12)/($E55*$F55)*10^12</f>
        <v>4.2780500000000004</v>
      </c>
      <c r="I55" s="61"/>
      <c r="J55" s="54"/>
      <c r="K55" s="54"/>
      <c r="L55" s="54"/>
      <c r="M55" s="54"/>
      <c r="N55" s="54"/>
      <c r="O55" s="54"/>
      <c r="P55" s="54"/>
      <c r="Q55" s="54"/>
    </row>
    <row r="56" spans="2:17" ht="15.75" x14ac:dyDescent="0.25">
      <c r="B56" s="54"/>
      <c r="C56" s="54"/>
      <c r="D56" s="54"/>
      <c r="E56" s="23">
        <f t="shared" si="2"/>
        <v>12</v>
      </c>
      <c r="F56" s="43">
        <f t="shared" si="2"/>
        <v>16</v>
      </c>
      <c r="G56" s="59">
        <f>energy!G53*10^(-12)/($E56*$F56)*10^12</f>
        <v>7.5112800000000011</v>
      </c>
      <c r="H56" s="32">
        <f>energy!H53*10^(-12)/($E56*$F56)*10^12</f>
        <v>4.2780500000000004</v>
      </c>
      <c r="I56" s="61"/>
      <c r="J56" s="54"/>
      <c r="K56" s="54"/>
      <c r="L56" s="54"/>
      <c r="M56" s="54"/>
      <c r="N56" s="54"/>
      <c r="O56" s="54"/>
      <c r="P56" s="54"/>
      <c r="Q56" s="54"/>
    </row>
    <row r="57" spans="2:17" ht="15.75" x14ac:dyDescent="0.25">
      <c r="B57" s="54"/>
      <c r="C57" s="54"/>
      <c r="D57" s="54"/>
      <c r="E57" s="23">
        <f t="shared" si="2"/>
        <v>16</v>
      </c>
      <c r="F57" s="43">
        <f t="shared" si="2"/>
        <v>4</v>
      </c>
      <c r="G57" s="59">
        <f>energy!G54*10^(-12)/($E57*$F57)*10^12</f>
        <v>10.640980000000001</v>
      </c>
      <c r="H57" s="32">
        <f>energy!H54*10^(-12)/($E57*$F57)*10^12</f>
        <v>5.0419874999999994</v>
      </c>
      <c r="I57" s="61"/>
      <c r="J57" s="54"/>
      <c r="K57" s="54"/>
      <c r="L57" s="54"/>
      <c r="M57" s="54"/>
      <c r="N57" s="54"/>
      <c r="O57" s="54"/>
      <c r="P57" s="54"/>
      <c r="Q57" s="54"/>
    </row>
    <row r="58" spans="2:17" ht="15.75" x14ac:dyDescent="0.25">
      <c r="B58" s="54"/>
      <c r="C58" s="54"/>
      <c r="D58" s="54"/>
      <c r="E58" s="23">
        <f t="shared" si="2"/>
        <v>4</v>
      </c>
      <c r="F58" s="43">
        <f t="shared" si="2"/>
        <v>16</v>
      </c>
      <c r="G58" s="59">
        <f>energy!G55*10^(-12)/($E58*$F58)*10^12</f>
        <v>10.640980000000001</v>
      </c>
      <c r="H58" s="32">
        <f>energy!H55*10^(-12)/($E58*$F58)*10^12</f>
        <v>5.0419874999999994</v>
      </c>
      <c r="I58" s="61"/>
      <c r="J58" s="54"/>
      <c r="K58" s="54"/>
      <c r="L58" s="54"/>
      <c r="M58" s="54"/>
      <c r="N58" s="54"/>
      <c r="O58" s="54"/>
      <c r="P58" s="54"/>
      <c r="Q58" s="54"/>
    </row>
    <row r="59" spans="2:17" ht="15.75" x14ac:dyDescent="0.25">
      <c r="B59" s="54"/>
      <c r="C59" s="54"/>
      <c r="D59" s="54"/>
      <c r="E59" s="23">
        <f t="shared" si="2"/>
        <v>32</v>
      </c>
      <c r="F59" s="43">
        <f t="shared" si="2"/>
        <v>24</v>
      </c>
      <c r="G59" s="59">
        <f>energy!G56*10^(-12)/($E59*$F59)*10^12</f>
        <v>6.1811575000000003</v>
      </c>
      <c r="H59" s="32">
        <f>energy!H56*10^(-12)/($E59*$F59)*10^12</f>
        <v>3.9533765625000004</v>
      </c>
      <c r="I59" s="61"/>
      <c r="J59" s="54"/>
      <c r="K59" s="54"/>
      <c r="L59" s="54"/>
      <c r="M59" s="54"/>
      <c r="N59" s="54"/>
      <c r="O59" s="54"/>
      <c r="P59" s="54"/>
      <c r="Q59" s="54"/>
    </row>
    <row r="60" spans="2:17" ht="15.75" x14ac:dyDescent="0.25">
      <c r="B60" s="54"/>
      <c r="C60" s="54"/>
      <c r="D60" s="54"/>
      <c r="E60" s="23">
        <f t="shared" si="2"/>
        <v>24</v>
      </c>
      <c r="F60" s="43">
        <f t="shared" si="2"/>
        <v>32</v>
      </c>
      <c r="G60" s="59">
        <f>energy!G57*10^(-12)/($E60*$F60)*10^12</f>
        <v>6.1811575000000003</v>
      </c>
      <c r="H60" s="32">
        <f>energy!H57*10^(-12)/($E60*$F60)*10^12</f>
        <v>3.9533765625000004</v>
      </c>
      <c r="I60" s="54"/>
      <c r="J60" s="54"/>
      <c r="K60" s="54"/>
      <c r="L60" s="54"/>
      <c r="M60" s="54"/>
      <c r="N60" s="54"/>
      <c r="O60" s="54"/>
      <c r="P60" s="54"/>
      <c r="Q60" s="54"/>
    </row>
    <row r="61" spans="2:17" ht="15.75" x14ac:dyDescent="0.25">
      <c r="B61" s="54"/>
      <c r="C61" s="54"/>
      <c r="D61" s="54"/>
      <c r="E61" s="23">
        <f t="shared" si="2"/>
        <v>32</v>
      </c>
      <c r="F61" s="43">
        <f t="shared" si="2"/>
        <v>8</v>
      </c>
      <c r="G61" s="59">
        <f>energy!G58*10^(-12)/($E61*$F61)*10^12</f>
        <v>7.5895225000000002</v>
      </c>
      <c r="H61" s="32">
        <f>energy!H58*10^(-12)/($E61*$F61)*10^12</f>
        <v>4.2971484374999998</v>
      </c>
      <c r="I61" s="54"/>
      <c r="J61" s="54"/>
      <c r="K61" s="54"/>
      <c r="L61" s="54"/>
      <c r="M61" s="54"/>
      <c r="N61" s="54"/>
      <c r="O61" s="54"/>
      <c r="P61" s="54"/>
      <c r="Q61" s="54"/>
    </row>
    <row r="62" spans="2:17" ht="16.5" thickBot="1" x14ac:dyDescent="0.3">
      <c r="B62" s="54"/>
      <c r="C62" s="54"/>
      <c r="D62" s="54"/>
      <c r="E62" s="24">
        <f t="shared" si="2"/>
        <v>8</v>
      </c>
      <c r="F62" s="44">
        <f t="shared" si="2"/>
        <v>32</v>
      </c>
      <c r="G62" s="60">
        <f>energy!G59*10^(-12)/($E62*$F62)*10^12</f>
        <v>7.5895225000000002</v>
      </c>
      <c r="H62" s="35">
        <f>energy!H59*10^(-12)/($E62*$F62)*10^12</f>
        <v>4.2971484374999998</v>
      </c>
      <c r="I62" s="54"/>
      <c r="J62" s="54"/>
      <c r="K62" s="54"/>
      <c r="L62" s="54"/>
      <c r="M62" s="54"/>
      <c r="N62" s="54"/>
      <c r="O62" s="54"/>
      <c r="P62" s="54"/>
      <c r="Q62" s="54"/>
    </row>
  </sheetData>
  <mergeCells count="2">
    <mergeCell ref="G6:I6"/>
    <mergeCell ref="G37:H3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21"/>
  <sheetViews>
    <sheetView topLeftCell="D1" zoomScale="85" zoomScaleNormal="85" workbookViewId="0">
      <selection activeCell="Z29" sqref="Z29"/>
    </sheetView>
  </sheetViews>
  <sheetFormatPr defaultRowHeight="15.75" x14ac:dyDescent="0.25"/>
  <cols>
    <col min="1" max="1" width="9.140625" style="54"/>
    <col min="2" max="2" width="23.5703125" style="54" bestFit="1" customWidth="1"/>
    <col min="3" max="12" width="9.140625" style="54"/>
    <col min="13" max="13" width="21.42578125" style="54" bestFit="1" customWidth="1"/>
    <col min="14" max="19" width="9.140625" style="54"/>
    <col min="20" max="20" width="9.7109375" style="54" bestFit="1" customWidth="1"/>
    <col min="21" max="21" width="23.5703125" style="54" bestFit="1" customWidth="1"/>
    <col min="22" max="25" width="6.5703125" style="54" bestFit="1" customWidth="1"/>
    <col min="26" max="26" width="19.42578125" style="54" bestFit="1" customWidth="1"/>
    <col min="27" max="27" width="9.7109375" style="54" bestFit="1" customWidth="1"/>
    <col min="28" max="28" width="8" style="54" bestFit="1" customWidth="1"/>
    <col min="29" max="29" width="18.28515625" style="54" bestFit="1" customWidth="1"/>
    <col min="30" max="30" width="21" style="54" bestFit="1" customWidth="1"/>
    <col min="31" max="16384" width="9.140625" style="54"/>
  </cols>
  <sheetData>
    <row r="1" spans="1:30" x14ac:dyDescent="0.25">
      <c r="A1" s="130" t="s">
        <v>36</v>
      </c>
    </row>
    <row r="3" spans="1:30" x14ac:dyDescent="0.25">
      <c r="G3" s="67"/>
      <c r="H3" s="67"/>
      <c r="I3" s="67"/>
      <c r="J3" s="67"/>
      <c r="P3" s="67"/>
      <c r="Q3" s="67"/>
      <c r="R3" s="67"/>
      <c r="S3" s="67"/>
    </row>
    <row r="4" spans="1:30" ht="16.5" thickBot="1" x14ac:dyDescent="0.3">
      <c r="G4" s="17"/>
      <c r="H4" s="17"/>
      <c r="I4" s="17"/>
      <c r="J4" s="17"/>
      <c r="P4" s="17"/>
      <c r="Q4" s="17"/>
      <c r="R4" s="17"/>
      <c r="S4" s="17"/>
      <c r="Z4" s="26" t="s">
        <v>40</v>
      </c>
      <c r="AB4" s="26"/>
      <c r="AC4" s="71" t="s">
        <v>16</v>
      </c>
      <c r="AD4" s="71" t="s">
        <v>17</v>
      </c>
    </row>
    <row r="5" spans="1:30" ht="19.5" thickBot="1" x14ac:dyDescent="0.3">
      <c r="E5" s="67"/>
      <c r="F5" s="67"/>
      <c r="G5" s="121" t="s">
        <v>2</v>
      </c>
      <c r="H5" s="127"/>
      <c r="I5" s="127"/>
      <c r="J5" s="122"/>
      <c r="K5" s="19"/>
      <c r="L5" s="19"/>
      <c r="M5" s="19"/>
      <c r="N5" s="67"/>
      <c r="O5" s="67"/>
      <c r="P5" s="121" t="s">
        <v>2</v>
      </c>
      <c r="Q5" s="127"/>
      <c r="R5" s="127"/>
      <c r="S5" s="122"/>
      <c r="U5" s="66" t="s">
        <v>8</v>
      </c>
      <c r="V5" s="51">
        <v>8</v>
      </c>
      <c r="W5" s="51">
        <v>7</v>
      </c>
      <c r="X5" s="51">
        <v>5</v>
      </c>
      <c r="Y5" s="51">
        <v>3</v>
      </c>
      <c r="Z5" s="26">
        <f>1.44</f>
        <v>1.44</v>
      </c>
      <c r="AA5" s="141" t="s">
        <v>44</v>
      </c>
      <c r="AB5" s="71" t="s">
        <v>18</v>
      </c>
      <c r="AC5" s="71">
        <f>64017.000713</f>
        <v>64017.000713000001</v>
      </c>
      <c r="AD5" s="71">
        <f>17183.520203</f>
        <v>17183.520203</v>
      </c>
    </row>
    <row r="6" spans="1:30" ht="16.5" thickBot="1" x14ac:dyDescent="0.3">
      <c r="B6" s="66" t="s">
        <v>8</v>
      </c>
      <c r="E6" s="16" t="s">
        <v>0</v>
      </c>
      <c r="F6" s="68" t="s">
        <v>1</v>
      </c>
      <c r="G6" s="91">
        <v>8</v>
      </c>
      <c r="H6" s="91">
        <v>7</v>
      </c>
      <c r="I6" s="91">
        <v>5</v>
      </c>
      <c r="J6" s="91">
        <v>3</v>
      </c>
      <c r="K6" s="67"/>
      <c r="L6" s="67"/>
      <c r="M6" s="66" t="s">
        <v>8</v>
      </c>
      <c r="N6" s="16" t="s">
        <v>0</v>
      </c>
      <c r="O6" s="16" t="s">
        <v>1</v>
      </c>
      <c r="P6" s="91">
        <v>8</v>
      </c>
      <c r="Q6" s="91">
        <v>7</v>
      </c>
      <c r="R6" s="91">
        <v>5</v>
      </c>
      <c r="S6" s="91">
        <v>3</v>
      </c>
      <c r="T6" s="26"/>
      <c r="U6" s="70" t="s">
        <v>34</v>
      </c>
      <c r="V6" s="109">
        <f>MAX(G7:G30)</f>
        <v>2.0402020698538192E-2</v>
      </c>
      <c r="W6" s="109">
        <f t="shared" ref="W6:Y6" si="0">MAX(H7:H30)</f>
        <v>2.0676733724101993E-2</v>
      </c>
      <c r="X6" s="109">
        <f t="shared" si="0"/>
        <v>2.1248968052259794E-2</v>
      </c>
      <c r="Y6" s="109">
        <f t="shared" si="0"/>
        <v>2.1853777389610644E-2</v>
      </c>
      <c r="AB6" s="71" t="s">
        <v>15</v>
      </c>
      <c r="AC6" s="71">
        <f>AC5/$Z$5</f>
        <v>44456.250495138891</v>
      </c>
      <c r="AD6" s="71">
        <f>AD5/$Z$5</f>
        <v>11933.000140972223</v>
      </c>
    </row>
    <row r="7" spans="1:30" x14ac:dyDescent="0.25">
      <c r="E7" s="97">
        <v>8</v>
      </c>
      <c r="F7" s="99">
        <v>8</v>
      </c>
      <c r="G7" s="86">
        <f>throughput!D5/(area_efficiency!$AC$6/1000)</f>
        <v>1.2739978633102665E-2</v>
      </c>
      <c r="H7" s="89">
        <f>throughput!E5/(area_efficiency!$AC$6/1000)</f>
        <v>1.3581297976798122E-2</v>
      </c>
      <c r="I7" s="89">
        <f>throughput!F5/(area_efficiency!$AC$6/1000)</f>
        <v>1.5648017234136967E-2</v>
      </c>
      <c r="J7" s="90">
        <f>throughput!G5/(area_efficiency!$AC$6/1000)</f>
        <v>1.8456635712058987E-2</v>
      </c>
      <c r="K7" s="67"/>
      <c r="L7" s="67"/>
      <c r="M7" s="54" t="s">
        <v>19</v>
      </c>
      <c r="N7" s="97">
        <v>8</v>
      </c>
      <c r="O7" s="99">
        <v>8</v>
      </c>
      <c r="P7" s="86">
        <f>throughput!D5/(area_efficiency!$AC$16/1000)</f>
        <v>4.1299547775001055E-2</v>
      </c>
      <c r="Q7" s="89">
        <f>throughput!E5/(area_efficiency!$AC$16/1000)</f>
        <v>4.4026876401652072E-2</v>
      </c>
      <c r="R7" s="89">
        <f>throughput!F5/(area_efficiency!$AC$16/1000)</f>
        <v>5.0726618462773036E-2</v>
      </c>
      <c r="S7" s="90">
        <f>throughput!G5/(area_efficiency!$AC$16/1000)</f>
        <v>5.9831396135578453E-2</v>
      </c>
      <c r="U7" s="70" t="s">
        <v>35</v>
      </c>
      <c r="V7" s="109">
        <f>MIN(G7:G30)</f>
        <v>8.5184472517195325E-3</v>
      </c>
      <c r="W7" s="109">
        <f t="shared" ref="W7:Y7" si="1">MIN(H7:H30)</f>
        <v>9.348166139874034E-3</v>
      </c>
      <c r="X7" s="109">
        <f t="shared" si="1"/>
        <v>1.1609819238230654E-2</v>
      </c>
      <c r="Y7" s="109">
        <f t="shared" si="1"/>
        <v>1.5315080697240437E-2</v>
      </c>
    </row>
    <row r="8" spans="1:30" x14ac:dyDescent="0.25">
      <c r="E8" s="8">
        <v>16</v>
      </c>
      <c r="F8" s="100">
        <v>16</v>
      </c>
      <c r="G8" s="81">
        <f>throughput!D6/(area_efficiency!$AC$6/1000)</f>
        <v>1.5951441391031593E-2</v>
      </c>
      <c r="H8" s="10">
        <f>throughput!E6/(area_efficiency!$AC$6/1000)</f>
        <v>1.6642977867521398E-2</v>
      </c>
      <c r="I8" s="10">
        <f>throughput!F6/(area_efficiency!$AC$6/1000)</f>
        <v>1.8223007411906342E-2</v>
      </c>
      <c r="J8" s="11">
        <f>throughput!G6/(area_efficiency!$AC$6/1000)</f>
        <v>2.0134511685882532E-2</v>
      </c>
      <c r="K8" s="67"/>
      <c r="L8" s="67"/>
      <c r="M8" s="67"/>
      <c r="N8" s="8">
        <v>16</v>
      </c>
      <c r="O8" s="100">
        <v>16</v>
      </c>
      <c r="P8" s="81">
        <f>throughput!D6/(area_efficiency!$AC$16/1000)</f>
        <v>5.1710237103325424E-2</v>
      </c>
      <c r="Q8" s="10">
        <f>throughput!E6/(area_efficiency!$AC$16/1000)</f>
        <v>5.3952010388151672E-2</v>
      </c>
      <c r="R8" s="10">
        <f>throughput!F6/(area_efficiency!$AC$16/1000)</f>
        <v>5.9074036690824297E-2</v>
      </c>
      <c r="S8" s="11">
        <f>throughput!G6/(area_efficiency!$AC$16/1000)</f>
        <v>6.5270613966085592E-2</v>
      </c>
    </row>
    <row r="9" spans="1:30" x14ac:dyDescent="0.25">
      <c r="E9" s="8">
        <v>32</v>
      </c>
      <c r="F9" s="100">
        <v>32</v>
      </c>
      <c r="G9" s="81">
        <f>throughput!D7/(area_efficiency!$AC$6/1000)</f>
        <v>1.8560742440491232E-2</v>
      </c>
      <c r="H9" s="10">
        <f>throughput!E7/(area_efficiency!$AC$6/1000)</f>
        <v>1.9036265593925305E-2</v>
      </c>
      <c r="I9" s="10">
        <f>throughput!F7/(area_efficiency!$AC$6/1000)</f>
        <v>2.0064356592900363E-2</v>
      </c>
      <c r="J9" s="11">
        <f>throughput!G7/(area_efficiency!$AC$6/1000)</f>
        <v>2.120983551441033E-2</v>
      </c>
      <c r="K9" s="67"/>
      <c r="L9" s="67"/>
      <c r="M9" s="67"/>
      <c r="N9" s="8">
        <v>32</v>
      </c>
      <c r="O9" s="100">
        <v>32</v>
      </c>
      <c r="P9" s="81">
        <f>throughput!D7/(area_efficiency!$AC$16/1000)</f>
        <v>6.0168881851089373E-2</v>
      </c>
      <c r="Q9" s="10">
        <f>throughput!E7/(area_efficiency!$AC$16/1000)</f>
        <v>6.1710398658844555E-2</v>
      </c>
      <c r="R9" s="10">
        <f>throughput!F7/(area_efficiency!$AC$16/1000)</f>
        <v>6.5043190224043479E-2</v>
      </c>
      <c r="S9" s="11">
        <f>throughput!G7/(area_efficiency!$AC$16/1000)</f>
        <v>6.8756521525968617E-2</v>
      </c>
      <c r="AB9" s="26"/>
      <c r="AC9" s="71" t="s">
        <v>20</v>
      </c>
      <c r="AD9" s="71" t="s">
        <v>21</v>
      </c>
    </row>
    <row r="10" spans="1:30" x14ac:dyDescent="0.25">
      <c r="E10" s="8">
        <v>64</v>
      </c>
      <c r="F10" s="100">
        <v>64</v>
      </c>
      <c r="G10" s="81">
        <f>throughput!D8/(area_efficiency!$AC$6/1000)</f>
        <v>2.0307587717566338E-2</v>
      </c>
      <c r="H10" s="10">
        <f>throughput!E8/(area_efficiency!$AC$6/1000)</f>
        <v>2.0593546149887901E-2</v>
      </c>
      <c r="I10" s="10">
        <f>throughput!F8/(area_efficiency!$AC$6/1000)</f>
        <v>2.1190323246227799E-2</v>
      </c>
      <c r="J10" s="11">
        <f>throughput!G8/(area_efficiency!$AC$6/1000)</f>
        <v>2.1822720387162122E-2</v>
      </c>
      <c r="K10" s="67"/>
      <c r="L10" s="67"/>
      <c r="M10" s="67"/>
      <c r="N10" s="8">
        <v>64</v>
      </c>
      <c r="O10" s="100">
        <v>64</v>
      </c>
      <c r="P10" s="81">
        <f>throughput!D8/(area_efficiency!$AC$16/1000)</f>
        <v>6.5831679415650796E-2</v>
      </c>
      <c r="Q10" s="10">
        <f>throughput!E8/(area_efficiency!$AC$16/1000)</f>
        <v>6.6758678924632914E-2</v>
      </c>
      <c r="R10" s="10">
        <f>throughput!F8/(area_efficiency!$AC$16/1000)</f>
        <v>6.8693268056303505E-2</v>
      </c>
      <c r="S10" s="11">
        <f>throughput!G8/(area_efficiency!$AC$16/1000)</f>
        <v>7.0743327690385521E-2</v>
      </c>
      <c r="U10" s="66" t="s">
        <v>8</v>
      </c>
      <c r="AB10" s="71" t="s">
        <v>18</v>
      </c>
      <c r="AC10" s="71">
        <f>44269.20043</f>
        <v>44269.200429999997</v>
      </c>
      <c r="AD10" s="71">
        <v>8987.7600789999997</v>
      </c>
    </row>
    <row r="11" spans="1:30" x14ac:dyDescent="0.25">
      <c r="E11" s="8">
        <v>8</v>
      </c>
      <c r="F11" s="100">
        <v>4</v>
      </c>
      <c r="G11" s="81">
        <f>throughput!D9/(area_efficiency!$AC$6/1000)</f>
        <v>8.8865283058061784E-3</v>
      </c>
      <c r="H11" s="10">
        <f>throughput!E9/(area_efficiency!$AC$6/1000)</f>
        <v>9.7271458482473053E-3</v>
      </c>
      <c r="I11" s="10">
        <f>throughput!F9/(area_efficiency!$AC$6/1000)</f>
        <v>1.1996813212838343E-2</v>
      </c>
      <c r="J11" s="11">
        <f>throughput!G9/(area_efficiency!$AC$6/1000)</f>
        <v>1.5648017234136967E-2</v>
      </c>
      <c r="K11" s="67"/>
      <c r="L11" s="67"/>
      <c r="M11" s="67"/>
      <c r="N11" s="8">
        <v>8</v>
      </c>
      <c r="O11" s="100">
        <v>4</v>
      </c>
      <c r="P11" s="81">
        <f>throughput!D9/(area_efficiency!$AC$16/1000)</f>
        <v>2.8807709250463699E-2</v>
      </c>
      <c r="Q11" s="10">
        <f>throughput!E9/(area_efficiency!$AC$16/1000)</f>
        <v>3.153276282821027E-2</v>
      </c>
      <c r="R11" s="10">
        <f>throughput!F9/(area_efficiency!$AC$16/1000)</f>
        <v>3.8890407488125993E-2</v>
      </c>
      <c r="S11" s="11">
        <f>throughput!G9/(area_efficiency!$AC$16/1000)</f>
        <v>5.0726618462773036E-2</v>
      </c>
      <c r="U11" s="54" t="s">
        <v>19</v>
      </c>
      <c r="V11" s="51">
        <v>8</v>
      </c>
      <c r="W11" s="51">
        <v>7</v>
      </c>
      <c r="X11" s="51">
        <v>5</v>
      </c>
      <c r="Y11" s="51">
        <v>3</v>
      </c>
      <c r="AB11" s="71" t="s">
        <v>15</v>
      </c>
      <c r="AC11" s="71">
        <f>AC10/$Z$5</f>
        <v>30742.50029861111</v>
      </c>
      <c r="AD11" s="71">
        <f>AD10/$Z$5</f>
        <v>6241.5000548611115</v>
      </c>
    </row>
    <row r="12" spans="1:30" x14ac:dyDescent="0.25">
      <c r="E12" s="8">
        <v>4</v>
      </c>
      <c r="F12" s="100">
        <v>8</v>
      </c>
      <c r="G12" s="81">
        <f>throughput!D10/(area_efficiency!$AC$6/1000)</f>
        <v>1.3581297976798122E-2</v>
      </c>
      <c r="H12" s="10">
        <f>throughput!E10/(area_efficiency!$AC$6/1000)</f>
        <v>1.4396175855406012E-2</v>
      </c>
      <c r="I12" s="10">
        <f>throughput!F10/(area_efficiency!$AC$6/1000)</f>
        <v>1.6359290744779559E-2</v>
      </c>
      <c r="J12" s="11">
        <f>throughput!G10/(area_efficiency!$AC$6/1000)</f>
        <v>1.8942336651850012E-2</v>
      </c>
      <c r="K12" s="67"/>
      <c r="L12" s="67"/>
      <c r="M12" s="67"/>
      <c r="N12" s="8">
        <v>4</v>
      </c>
      <c r="O12" s="100">
        <v>8</v>
      </c>
      <c r="P12" s="81">
        <f>throughput!D10/(area_efficiency!$AC$16/1000)</f>
        <v>4.4026876401652072E-2</v>
      </c>
      <c r="Q12" s="10">
        <f>throughput!E10/(area_efficiency!$AC$16/1000)</f>
        <v>4.6668488985751197E-2</v>
      </c>
      <c r="R12" s="10">
        <f>throughput!F10/(area_efficiency!$AC$16/1000)</f>
        <v>5.3032373847444546E-2</v>
      </c>
      <c r="S12" s="11">
        <f>throughput!G10/(area_efficiency!$AC$16/1000)</f>
        <v>6.1405906560198939E-2</v>
      </c>
      <c r="U12" s="70" t="s">
        <v>34</v>
      </c>
      <c r="V12" s="109">
        <f>MAX(P7:P30)</f>
        <v>6.6137805471392308E-2</v>
      </c>
      <c r="W12" s="109">
        <f t="shared" ref="W12:Y12" si="2">MAX(Q7:Q30)</f>
        <v>6.7028350428367967E-2</v>
      </c>
      <c r="X12" s="109">
        <f t="shared" si="2"/>
        <v>6.8883378576754528E-2</v>
      </c>
      <c r="Y12" s="109">
        <f t="shared" si="2"/>
        <v>7.0844006050476194E-2</v>
      </c>
      <c r="AC12" s="98">
        <f>AC10/AC5</f>
        <v>0.69152256333387085</v>
      </c>
      <c r="AD12" s="98">
        <f>AD10/AD5</f>
        <v>0.52304533488026883</v>
      </c>
    </row>
    <row r="13" spans="1:30" x14ac:dyDescent="0.25">
      <c r="E13" s="8">
        <v>16</v>
      </c>
      <c r="F13" s="100">
        <v>8</v>
      </c>
      <c r="G13" s="81">
        <f>throughput!D11/(area_efficiency!$AC$6/1000)</f>
        <v>1.235723249391074E-2</v>
      </c>
      <c r="H13" s="10">
        <f>throughput!E11/(area_efficiency!$AC$6/1000)</f>
        <v>1.3207500784776158E-2</v>
      </c>
      <c r="I13" s="10">
        <f>throughput!F11/(area_efficiency!$AC$6/1000)</f>
        <v>1.5315080697240437E-2</v>
      </c>
      <c r="J13" s="11">
        <f>throughput!G11/(area_efficiency!$AC$6/1000)</f>
        <v>1.8223007411906342E-2</v>
      </c>
      <c r="K13" s="67"/>
      <c r="L13" s="67"/>
      <c r="M13" s="67"/>
      <c r="N13" s="8">
        <v>16</v>
      </c>
      <c r="O13" s="100">
        <v>8</v>
      </c>
      <c r="P13" s="81">
        <f>throughput!D11/(area_efficiency!$AC$16/1000)</f>
        <v>4.0058788828970987E-2</v>
      </c>
      <c r="Q13" s="10">
        <f>throughput!E11/(area_efficiency!$AC$16/1000)</f>
        <v>4.2815127509863486E-2</v>
      </c>
      <c r="R13" s="10">
        <f>throughput!F11/(area_efficiency!$AC$16/1000)</f>
        <v>4.9647328708245952E-2</v>
      </c>
      <c r="S13" s="11">
        <f>throughput!G11/(area_efficiency!$AC$16/1000)</f>
        <v>5.9074036690824297E-2</v>
      </c>
      <c r="U13" s="70" t="s">
        <v>35</v>
      </c>
      <c r="V13" s="109">
        <f>MIN(P7:P30)</f>
        <v>2.7614490524113133E-2</v>
      </c>
      <c r="W13" s="109">
        <f t="shared" ref="W13:Y13" si="3">MIN(Q7:Q30)</f>
        <v>3.0304213627111169E-2</v>
      </c>
      <c r="X13" s="109">
        <f t="shared" si="3"/>
        <v>3.763587821431548E-2</v>
      </c>
      <c r="Y13" s="109">
        <f t="shared" si="3"/>
        <v>4.9647328708245952E-2</v>
      </c>
    </row>
    <row r="14" spans="1:30" x14ac:dyDescent="0.25">
      <c r="E14" s="8">
        <v>8</v>
      </c>
      <c r="F14" s="100">
        <v>16</v>
      </c>
      <c r="G14" s="81">
        <f>throughput!D12/(area_efficiency!$AC$6/1000)</f>
        <v>1.6266865373340125E-2</v>
      </c>
      <c r="H14" s="10">
        <f>throughput!E12/(area_efficiency!$AC$6/1000)</f>
        <v>1.6936677476948249E-2</v>
      </c>
      <c r="I14" s="10">
        <f>throughput!F12/(area_efficiency!$AC$6/1000)</f>
        <v>1.8456635712058987E-2</v>
      </c>
      <c r="J14" s="11">
        <f>throughput!G12/(area_efficiency!$AC$6/1000)</f>
        <v>2.0276304021698607E-2</v>
      </c>
      <c r="K14" s="67"/>
      <c r="L14" s="67"/>
      <c r="M14" s="67"/>
      <c r="N14" s="8">
        <v>8</v>
      </c>
      <c r="O14" s="100">
        <v>16</v>
      </c>
      <c r="P14" s="81">
        <f>throughput!D12/(area_efficiency!$AC$16/1000)</f>
        <v>5.2732755916103047E-2</v>
      </c>
      <c r="Q14" s="10">
        <f>throughput!E12/(area_efficiency!$AC$16/1000)</f>
        <v>5.4904104689119056E-2</v>
      </c>
      <c r="R14" s="10">
        <f>throughput!F12/(area_efficiency!$AC$16/1000)</f>
        <v>5.9831396135578453E-2</v>
      </c>
      <c r="S14" s="11">
        <f>throughput!G12/(area_efficiency!$AC$16/1000)</f>
        <v>6.573026617711436E-2</v>
      </c>
      <c r="AA14" s="54" t="s">
        <v>19</v>
      </c>
      <c r="AC14" s="71" t="s">
        <v>16</v>
      </c>
      <c r="AD14" s="71" t="s">
        <v>17</v>
      </c>
    </row>
    <row r="15" spans="1:30" x14ac:dyDescent="0.25">
      <c r="E15" s="8">
        <v>32</v>
      </c>
      <c r="F15" s="100">
        <v>16</v>
      </c>
      <c r="G15" s="81">
        <f>throughput!D13/(area_efficiency!$AC$6/1000)</f>
        <v>1.5798272543655428E-2</v>
      </c>
      <c r="H15" s="10">
        <f>throughput!E13/(area_efficiency!$AC$6/1000)</f>
        <v>1.649991502052265E-2</v>
      </c>
      <c r="I15" s="10">
        <f>throughput!F13/(area_efficiency!$AC$6/1000)</f>
        <v>1.8108397302397498E-2</v>
      </c>
      <c r="J15" s="11">
        <f>throughput!G13/(area_efficiency!$AC$6/1000)</f>
        <v>2.0064356592900363E-2</v>
      </c>
      <c r="K15" s="67"/>
      <c r="L15" s="67"/>
      <c r="M15" s="67"/>
      <c r="N15" s="8">
        <v>32</v>
      </c>
      <c r="O15" s="100">
        <v>16</v>
      </c>
      <c r="P15" s="81">
        <f>throughput!D13/(area_efficiency!$AC$16/1000)</f>
        <v>5.1213705334157686E-2</v>
      </c>
      <c r="Q15" s="10">
        <f>throughput!E13/(area_efficiency!$AC$16/1000)</f>
        <v>5.3488239525216266E-2</v>
      </c>
      <c r="R15" s="10">
        <f>throughput!F13/(area_efficiency!$AC$16/1000)</f>
        <v>5.8702501868869432E-2</v>
      </c>
      <c r="S15" s="11">
        <f>throughput!G13/(area_efficiency!$AC$16/1000)</f>
        <v>6.5043190224043479E-2</v>
      </c>
      <c r="AA15" s="141" t="s">
        <v>44</v>
      </c>
      <c r="AB15" s="71" t="s">
        <v>18</v>
      </c>
      <c r="AC15" s="70">
        <f>AC5-AC10</f>
        <v>19747.800283000004</v>
      </c>
      <c r="AD15" s="70">
        <f>AD5-AD10</f>
        <v>8195.7601240000004</v>
      </c>
    </row>
    <row r="16" spans="1:30" x14ac:dyDescent="0.25">
      <c r="E16" s="8">
        <v>16</v>
      </c>
      <c r="F16" s="100">
        <v>32</v>
      </c>
      <c r="G16" s="81">
        <f>throughput!D14/(area_efficiency!$AC$6/1000)</f>
        <v>1.8666030282536158E-2</v>
      </c>
      <c r="H16" s="10">
        <f>throughput!E14/(area_efficiency!$AC$6/1000)</f>
        <v>1.9131130704858487E-2</v>
      </c>
      <c r="I16" s="10">
        <f>throughput!F14/(area_efficiency!$AC$6/1000)</f>
        <v>2.0134511685882532E-2</v>
      </c>
      <c r="J16" s="11">
        <f>throughput!G14/(area_efficiency!$AC$6/1000)</f>
        <v>2.1248968052259794E-2</v>
      </c>
      <c r="K16" s="67"/>
      <c r="L16" s="67"/>
      <c r="M16" s="67"/>
      <c r="N16" s="8">
        <v>16</v>
      </c>
      <c r="O16" s="100">
        <v>32</v>
      </c>
      <c r="P16" s="81">
        <f>throughput!D14/(area_efficiency!$AC$16/1000)</f>
        <v>6.0510196415884857E-2</v>
      </c>
      <c r="Q16" s="10">
        <f>throughput!E14/(area_efficiency!$AC$16/1000)</f>
        <v>6.2017925562460066E-2</v>
      </c>
      <c r="R16" s="10">
        <f>throughput!F14/(area_efficiency!$AC$16/1000)</f>
        <v>6.5270613966085592E-2</v>
      </c>
      <c r="S16" s="11">
        <f>throughput!G14/(area_efficiency!$AC$16/1000)</f>
        <v>6.8883378576754528E-2</v>
      </c>
      <c r="AB16" s="71" t="s">
        <v>15</v>
      </c>
      <c r="AC16" s="70">
        <f>AC6-AC11</f>
        <v>13713.750196527781</v>
      </c>
      <c r="AD16" s="70">
        <f>AD6-AD11</f>
        <v>5691.5000861111112</v>
      </c>
    </row>
    <row r="17" spans="5:19" x14ac:dyDescent="0.25">
      <c r="E17" s="8">
        <v>64</v>
      </c>
      <c r="F17" s="100">
        <v>32</v>
      </c>
      <c r="G17" s="81">
        <f>throughput!D15/(area_efficiency!$AC$6/1000)</f>
        <v>1.8508542682723679E-2</v>
      </c>
      <c r="H17" s="10">
        <f>throughput!E15/(area_efficiency!$AC$6/1000)</f>
        <v>1.8989184970032661E-2</v>
      </c>
      <c r="I17" s="10">
        <f>throughput!F15/(area_efficiency!$AC$6/1000)</f>
        <v>2.0029462059695319E-2</v>
      </c>
      <c r="J17" s="11">
        <f>throughput!G15/(area_efficiency!$AC$6/1000)</f>
        <v>2.1190323246227799E-2</v>
      </c>
      <c r="K17" s="67"/>
      <c r="L17" s="67"/>
      <c r="M17" s="63" t="s">
        <v>38</v>
      </c>
      <c r="N17" s="8">
        <v>64</v>
      </c>
      <c r="O17" s="100">
        <v>32</v>
      </c>
      <c r="P17" s="81">
        <f>throughput!D15/(area_efficiency!$AC$16/1000)</f>
        <v>5.9999664425232552E-2</v>
      </c>
      <c r="Q17" s="10">
        <f>throughput!E15/(area_efficiency!$AC$16/1000)</f>
        <v>6.1557776073538267E-2</v>
      </c>
      <c r="R17" s="10">
        <f>throughput!F15/(area_efficiency!$AC$16/1000)</f>
        <v>6.4930071632349498E-2</v>
      </c>
      <c r="S17" s="11">
        <f>throughput!G15/(area_efficiency!$AC$16/1000)</f>
        <v>6.8693268056303505E-2</v>
      </c>
    </row>
    <row r="18" spans="5:19" x14ac:dyDescent="0.25">
      <c r="E18" s="8">
        <v>32</v>
      </c>
      <c r="F18" s="100">
        <v>64</v>
      </c>
      <c r="G18" s="81">
        <f>throughput!D16/(area_efficiency!$AC$6/1000)</f>
        <v>2.0338968095937854E-2</v>
      </c>
      <c r="H18" s="10">
        <f>throughput!E16/(area_efficiency!$AC$6/1000)</f>
        <v>2.0621200867188556E-2</v>
      </c>
      <c r="I18" s="10">
        <f>throughput!F16/(area_efficiency!$AC$6/1000)</f>
        <v>2.120983551441033E-2</v>
      </c>
      <c r="J18" s="11">
        <f>throughput!G16/(area_efficiency!$AC$6/1000)</f>
        <v>2.1833062908672624E-2</v>
      </c>
      <c r="K18" s="67"/>
      <c r="L18" s="67"/>
      <c r="M18" s="67"/>
      <c r="N18" s="8">
        <v>32</v>
      </c>
      <c r="O18" s="100">
        <v>64</v>
      </c>
      <c r="P18" s="81">
        <f>throughput!D16/(area_efficiency!$AC$16/1000)</f>
        <v>6.5933406072584466E-2</v>
      </c>
      <c r="Q18" s="10">
        <f>throughput!E16/(area_efficiency!$AC$16/1000)</f>
        <v>6.6848328001076013E-2</v>
      </c>
      <c r="R18" s="10">
        <f>throughput!F16/(area_efficiency!$AC$16/1000)</f>
        <v>6.8756521525968617E-2</v>
      </c>
      <c r="S18" s="11">
        <f>throughput!G16/(area_efficiency!$AC$16/1000)</f>
        <v>7.0776855333840677E-2</v>
      </c>
    </row>
    <row r="19" spans="5:19" x14ac:dyDescent="0.25">
      <c r="E19" s="8">
        <v>16</v>
      </c>
      <c r="F19" s="100">
        <v>12</v>
      </c>
      <c r="G19" s="81">
        <f>throughput!D17/(area_efficiency!$AC$6/1000)</f>
        <v>1.4541591773137387E-2</v>
      </c>
      <c r="H19" s="10">
        <f>throughput!E17/(area_efficiency!$AC$6/1000)</f>
        <v>1.5315080697240437E-2</v>
      </c>
      <c r="I19" s="10">
        <f>throughput!F17/(area_efficiency!$AC$6/1000)</f>
        <v>1.713830458976906E-2</v>
      </c>
      <c r="J19" s="11">
        <f>throughput!G17/(area_efficiency!$AC$6/1000)</f>
        <v>1.9454291696494611E-2</v>
      </c>
      <c r="K19" s="67"/>
      <c r="L19" s="67"/>
      <c r="M19" s="67"/>
      <c r="N19" s="8">
        <v>16</v>
      </c>
      <c r="O19" s="100">
        <v>12</v>
      </c>
      <c r="P19" s="81">
        <f>throughput!D17/(area_efficiency!$AC$16/1000)</f>
        <v>4.7139887864395151E-2</v>
      </c>
      <c r="Q19" s="10">
        <f>throughput!E17/(area_efficiency!$AC$16/1000)</f>
        <v>4.9647328708245952E-2</v>
      </c>
      <c r="R19" s="10">
        <f>throughput!F17/(area_efficiency!$AC$16/1000)</f>
        <v>5.5557724983037134E-2</v>
      </c>
      <c r="S19" s="11">
        <f>throughput!G17/(area_efficiency!$AC$16/1000)</f>
        <v>6.306552565642054E-2</v>
      </c>
    </row>
    <row r="20" spans="5:19" x14ac:dyDescent="0.25">
      <c r="E20" s="8">
        <v>12</v>
      </c>
      <c r="F20" s="100">
        <v>16</v>
      </c>
      <c r="G20" s="81">
        <f>throughput!D18/(area_efficiency!$AC$6/1000)</f>
        <v>1.6055214708631239E-2</v>
      </c>
      <c r="H20" s="10">
        <f>throughput!E18/(area_efficiency!$AC$6/1000)</f>
        <v>1.6739739366751175E-2</v>
      </c>
      <c r="I20" s="10">
        <f>throughput!F18/(area_efficiency!$AC$6/1000)</f>
        <v>1.8300223545007644E-2</v>
      </c>
      <c r="J20" s="11">
        <f>throughput!G18/(area_efficiency!$AC$6/1000)</f>
        <v>2.0181554937485063E-2</v>
      </c>
      <c r="K20" s="67"/>
      <c r="L20" s="67"/>
      <c r="M20" s="67"/>
      <c r="N20" s="8">
        <v>12</v>
      </c>
      <c r="O20" s="100">
        <v>16</v>
      </c>
      <c r="P20" s="81">
        <f>throughput!D18/(area_efficiency!$AC$16/1000)</f>
        <v>5.2046641991544081E-2</v>
      </c>
      <c r="Q20" s="10">
        <f>throughput!E18/(area_efficiency!$AC$16/1000)</f>
        <v>5.4265684867152553E-2</v>
      </c>
      <c r="R20" s="10">
        <f>throughput!F18/(area_efficiency!$AC$16/1000)</f>
        <v>5.9324350405615935E-2</v>
      </c>
      <c r="S20" s="11">
        <f>throughput!G18/(area_efficiency!$AC$16/1000)</f>
        <v>6.5423115400585791E-2</v>
      </c>
    </row>
    <row r="21" spans="5:19" x14ac:dyDescent="0.25">
      <c r="E21" s="8">
        <v>16</v>
      </c>
      <c r="F21" s="100">
        <v>4</v>
      </c>
      <c r="G21" s="81">
        <f>throughput!D19/(area_efficiency!$AC$6/1000)</f>
        <v>8.5184472517195325E-3</v>
      </c>
      <c r="H21" s="10">
        <f>throughput!E19/(area_efficiency!$AC$6/1000)</f>
        <v>9.348166139874034E-3</v>
      </c>
      <c r="I21" s="10">
        <f>throughput!F19/(area_efficiency!$AC$6/1000)</f>
        <v>1.1609819238230654E-2</v>
      </c>
      <c r="J21" s="11">
        <f>throughput!G19/(area_efficiency!$AC$6/1000)</f>
        <v>1.5315080697240437E-2</v>
      </c>
      <c r="K21" s="67"/>
      <c r="L21" s="67"/>
      <c r="M21" s="72"/>
      <c r="N21" s="8">
        <v>16</v>
      </c>
      <c r="O21" s="100">
        <v>4</v>
      </c>
      <c r="P21" s="81">
        <f>throughput!D19/(area_efficiency!$AC$16/1000)</f>
        <v>2.7614490524113133E-2</v>
      </c>
      <c r="Q21" s="10">
        <f>throughput!E19/(area_efficiency!$AC$16/1000)</f>
        <v>3.0304213627111169E-2</v>
      </c>
      <c r="R21" s="10">
        <f>throughput!F19/(area_efficiency!$AC$16/1000)</f>
        <v>3.763587821431548E-2</v>
      </c>
      <c r="S21" s="11">
        <f>throughput!G19/(area_efficiency!$AC$16/1000)</f>
        <v>4.9647328708245952E-2</v>
      </c>
    </row>
    <row r="22" spans="5:19" x14ac:dyDescent="0.25">
      <c r="E22" s="8">
        <v>4</v>
      </c>
      <c r="F22" s="100">
        <v>16</v>
      </c>
      <c r="G22" s="81">
        <f>throughput!D20/(area_efficiency!$AC$6/1000)</f>
        <v>1.6936677476948249E-2</v>
      </c>
      <c r="H22" s="10">
        <f>throughput!E20/(area_efficiency!$AC$6/1000)</f>
        <v>1.755631201878782E-2</v>
      </c>
      <c r="I22" s="10">
        <f>throughput!F20/(area_efficiency!$AC$6/1000)</f>
        <v>1.8942336651850012E-2</v>
      </c>
      <c r="J22" s="11">
        <f>throughput!G20/(area_efficiency!$AC$6/1000)</f>
        <v>2.0565965507722873E-2</v>
      </c>
      <c r="K22" s="67"/>
      <c r="L22" s="67"/>
      <c r="M22" s="72"/>
      <c r="N22" s="8">
        <v>4</v>
      </c>
      <c r="O22" s="100">
        <v>16</v>
      </c>
      <c r="P22" s="81">
        <f>throughput!D20/(area_efficiency!$AC$16/1000)</f>
        <v>5.4904104689119056E-2</v>
      </c>
      <c r="Q22" s="10">
        <f>throughput!E20/(area_efficiency!$AC$16/1000)</f>
        <v>5.6912791446038044E-2</v>
      </c>
      <c r="R22" s="10">
        <f>throughput!F20/(area_efficiency!$AC$16/1000)</f>
        <v>6.1405906560198939E-2</v>
      </c>
      <c r="S22" s="11">
        <f>throughput!G20/(area_efficiency!$AC$16/1000)</f>
        <v>6.6669269979644563E-2</v>
      </c>
    </row>
    <row r="23" spans="5:19" x14ac:dyDescent="0.25">
      <c r="E23" s="8">
        <v>32</v>
      </c>
      <c r="F23" s="100">
        <v>24</v>
      </c>
      <c r="G23" s="81">
        <f>throughput!D21/(area_efficiency!$AC$6/1000)</f>
        <v>1.7538488351763668E-2</v>
      </c>
      <c r="H23" s="10">
        <f>throughput!E21/(area_efficiency!$AC$6/1000)</f>
        <v>1.8108397302397498E-2</v>
      </c>
      <c r="I23" s="10">
        <f>throughput!F21/(area_efficiency!$AC$6/1000)</f>
        <v>1.9367052720277146E-2</v>
      </c>
      <c r="J23" s="11">
        <f>throughput!G21/(area_efficiency!$AC$6/1000)</f>
        <v>2.081374822468339E-2</v>
      </c>
      <c r="K23" s="67"/>
      <c r="L23" s="67"/>
      <c r="M23" s="72"/>
      <c r="N23" s="8">
        <v>32</v>
      </c>
      <c r="O23" s="100">
        <v>24</v>
      </c>
      <c r="P23" s="81">
        <f>throughput!D21/(area_efficiency!$AC$16/1000)</f>
        <v>5.6855011962336478E-2</v>
      </c>
      <c r="Q23" s="10">
        <f>throughput!E21/(area_efficiency!$AC$16/1000)</f>
        <v>5.8702501868869432E-2</v>
      </c>
      <c r="R23" s="10">
        <f>throughput!F21/(area_efficiency!$AC$16/1000)</f>
        <v>6.2782720608633893E-2</v>
      </c>
      <c r="S23" s="11">
        <f>throughput!G21/(area_efficiency!$AC$16/1000)</f>
        <v>6.7472514196266792E-2</v>
      </c>
    </row>
    <row r="24" spans="5:19" x14ac:dyDescent="0.25">
      <c r="E24" s="8">
        <v>24</v>
      </c>
      <c r="F24" s="100">
        <v>32</v>
      </c>
      <c r="G24" s="81">
        <f>throughput!D22/(area_efficiency!$AC$6/1000)</f>
        <v>1.8595706164141242E-2</v>
      </c>
      <c r="H24" s="10">
        <f>throughput!E22/(area_efficiency!$AC$6/1000)</f>
        <v>1.9067782589941736E-2</v>
      </c>
      <c r="I24" s="10">
        <f>throughput!F22/(area_efficiency!$AC$6/1000)</f>
        <v>2.0087687240101411E-2</v>
      </c>
      <c r="J24" s="11">
        <f>throughput!G22/(area_efficiency!$AC$6/1000)</f>
        <v>2.1222863668903212E-2</v>
      </c>
      <c r="K24" s="67"/>
      <c r="L24" s="67"/>
      <c r="M24" s="72"/>
      <c r="N24" s="8">
        <v>24</v>
      </c>
      <c r="O24" s="100">
        <v>32</v>
      </c>
      <c r="P24" s="81">
        <f>throughput!D22/(area_efficiency!$AC$16/1000)</f>
        <v>6.0282224739398746E-2</v>
      </c>
      <c r="Q24" s="10">
        <f>throughput!E22/(area_efficiency!$AC$16/1000)</f>
        <v>6.1812568193047944E-2</v>
      </c>
      <c r="R24" s="10">
        <f>throughput!F22/(area_efficiency!$AC$16/1000)</f>
        <v>6.5118821840583069E-2</v>
      </c>
      <c r="S24" s="11">
        <f>throughput!G22/(area_efficiency!$AC$16/1000)</f>
        <v>6.8798755261549674E-2</v>
      </c>
    </row>
    <row r="25" spans="5:19" x14ac:dyDescent="0.25">
      <c r="E25" s="8">
        <v>32</v>
      </c>
      <c r="F25" s="100">
        <v>8</v>
      </c>
      <c r="G25" s="81">
        <f>throughput!D23/(area_efficiency!$AC$6/1000)</f>
        <v>1.2174355903091764E-2</v>
      </c>
      <c r="H25" s="10">
        <f>throughput!E23/(area_efficiency!$AC$6/1000)</f>
        <v>1.3028213443806346E-2</v>
      </c>
      <c r="I25" s="10">
        <f>throughput!F23/(area_efficiency!$AC$6/1000)</f>
        <v>1.5153869321480011E-2</v>
      </c>
      <c r="J25" s="11">
        <f>throughput!G23/(area_efficiency!$AC$6/1000)</f>
        <v>1.8108397302397498E-2</v>
      </c>
      <c r="K25" s="67"/>
      <c r="L25" s="67"/>
      <c r="M25" s="72"/>
      <c r="N25" s="8">
        <v>32</v>
      </c>
      <c r="O25" s="100">
        <v>8</v>
      </c>
      <c r="P25" s="81">
        <f>throughput!D23/(area_efficiency!$AC$16/1000)</f>
        <v>3.9465952630656408E-2</v>
      </c>
      <c r="Q25" s="10">
        <f>throughput!E23/(area_efficiency!$AC$16/1000)</f>
        <v>4.2233926683937738E-2</v>
      </c>
      <c r="R25" s="10">
        <f>throughput!F23/(area_efficiency!$AC$16/1000)</f>
        <v>4.9124725248159154E-2</v>
      </c>
      <c r="S25" s="11">
        <f>throughput!G23/(area_efficiency!$AC$16/1000)</f>
        <v>5.8702501868869432E-2</v>
      </c>
    </row>
    <row r="26" spans="5:19" x14ac:dyDescent="0.25">
      <c r="E26" s="8">
        <v>8</v>
      </c>
      <c r="F26" s="100">
        <v>32</v>
      </c>
      <c r="G26" s="81">
        <f>throughput!D24/(area_efficiency!$AC$6/1000)</f>
        <v>1.888023063004067E-2</v>
      </c>
      <c r="H26" s="10">
        <f>throughput!E24/(area_efficiency!$AC$6/1000)</f>
        <v>1.9323725980410753E-2</v>
      </c>
      <c r="I26" s="10">
        <f>throughput!F24/(area_efficiency!$AC$6/1000)</f>
        <v>2.0276304021698607E-2</v>
      </c>
      <c r="J26" s="11">
        <f>throughput!G24/(area_efficiency!$AC$6/1000)</f>
        <v>2.1327667933934834E-2</v>
      </c>
      <c r="K26" s="67"/>
      <c r="L26" s="67"/>
      <c r="M26" s="67"/>
      <c r="N26" s="8">
        <v>8</v>
      </c>
      <c r="O26" s="100">
        <v>32</v>
      </c>
      <c r="P26" s="81">
        <f>throughput!D24/(area_efficiency!$AC$16/1000)</f>
        <v>6.120457571901796E-2</v>
      </c>
      <c r="Q26" s="10">
        <f>throughput!E24/(area_efficiency!$AC$16/1000)</f>
        <v>6.2642267094968049E-2</v>
      </c>
      <c r="R26" s="10">
        <f>throughput!F24/(area_efficiency!$AC$16/1000)</f>
        <v>6.573026617711436E-2</v>
      </c>
      <c r="S26" s="11">
        <f>throughput!G24/(area_efficiency!$AC$16/1000)</f>
        <v>6.9138502201112881E-2</v>
      </c>
    </row>
    <row r="27" spans="5:19" x14ac:dyDescent="0.25">
      <c r="E27" s="8">
        <v>64</v>
      </c>
      <c r="F27" s="100">
        <v>48</v>
      </c>
      <c r="G27" s="81">
        <f>throughput!D25/(area_efficiency!$AC$6/1000)</f>
        <v>1.9670265899786182E-2</v>
      </c>
      <c r="H27" s="10">
        <f>throughput!E25/(area_efficiency!$AC$6/1000)</f>
        <v>2.0029462059695319E-2</v>
      </c>
      <c r="I27" s="10">
        <f>throughput!F25/(area_efficiency!$AC$6/1000)</f>
        <v>2.0788701596254167E-2</v>
      </c>
      <c r="J27" s="11">
        <f>throughput!G25/(area_efficiency!$AC$6/1000)</f>
        <v>2.1607768638508083E-2</v>
      </c>
      <c r="K27" s="67"/>
      <c r="L27" s="67"/>
      <c r="M27" s="67"/>
      <c r="N27" s="8">
        <v>64</v>
      </c>
      <c r="O27" s="100">
        <v>48</v>
      </c>
      <c r="P27" s="81">
        <f>throughput!D25/(area_efficiency!$AC$16/1000)</f>
        <v>6.3765655317849626E-2</v>
      </c>
      <c r="Q27" s="10">
        <f>throughput!E25/(area_efficiency!$AC$16/1000)</f>
        <v>6.4930071632349498E-2</v>
      </c>
      <c r="R27" s="10">
        <f>throughput!F25/(area_efficiency!$AC$16/1000)</f>
        <v>6.7391319835019781E-2</v>
      </c>
      <c r="S27" s="11">
        <f>throughput!G25/(area_efficiency!$AC$16/1000)</f>
        <v>7.0046512548969903E-2</v>
      </c>
    </row>
    <row r="28" spans="5:19" x14ac:dyDescent="0.25">
      <c r="E28" s="8">
        <v>48</v>
      </c>
      <c r="F28" s="100">
        <v>64</v>
      </c>
      <c r="G28" s="81">
        <f>throughput!D26/(area_efficiency!$AC$6/1000)</f>
        <v>2.0318037079079348E-2</v>
      </c>
      <c r="H28" s="10">
        <f>throughput!E26/(area_efficiency!$AC$6/1000)</f>
        <v>2.0602756143693755E-2</v>
      </c>
      <c r="I28" s="10">
        <f>throughput!F26/(area_efficiency!$AC$6/1000)</f>
        <v>2.1196823345383083E-2</v>
      </c>
      <c r="J28" s="11">
        <f>throughput!G26/(area_efficiency!$AC$6/1000)</f>
        <v>2.1826166805416568E-2</v>
      </c>
      <c r="K28" s="67"/>
      <c r="L28" s="67"/>
      <c r="M28" s="67"/>
      <c r="N28" s="8">
        <v>48</v>
      </c>
      <c r="O28" s="100">
        <v>64</v>
      </c>
      <c r="P28" s="81">
        <f>throughput!D26/(area_efficiency!$AC$16/1000)</f>
        <v>6.5865553405353064E-2</v>
      </c>
      <c r="Q28" s="10">
        <f>throughput!E26/(area_efficiency!$AC$16/1000)</f>
        <v>6.6788535221110834E-2</v>
      </c>
      <c r="R28" s="10">
        <f>throughput!F26/(area_efficiency!$AC$16/1000)</f>
        <v>6.8714339610922007E-2</v>
      </c>
      <c r="S28" s="11">
        <f>throughput!G26/(area_efficiency!$AC$16/1000)</f>
        <v>7.0754500041568455E-2</v>
      </c>
    </row>
    <row r="29" spans="5:19" x14ac:dyDescent="0.25">
      <c r="E29" s="8">
        <v>64</v>
      </c>
      <c r="F29" s="100">
        <v>16</v>
      </c>
      <c r="G29" s="81">
        <f>throughput!D27/(area_efficiency!$AC$6/1000)</f>
        <v>1.5722785917166974E-2</v>
      </c>
      <c r="H29" s="10">
        <f>throughput!E27/(area_efficiency!$AC$6/1000)</f>
        <v>1.6429301974785749E-2</v>
      </c>
      <c r="I29" s="10">
        <f>throughput!F27/(area_efficiency!$AC$6/1000)</f>
        <v>1.8051631166653304E-2</v>
      </c>
      <c r="J29" s="11">
        <f>throughput!G27/(area_efficiency!$AC$6/1000)</f>
        <v>2.0029462059695319E-2</v>
      </c>
      <c r="K29" s="67"/>
      <c r="L29" s="67"/>
      <c r="M29" s="67"/>
      <c r="N29" s="8">
        <v>64</v>
      </c>
      <c r="O29" s="100">
        <v>16</v>
      </c>
      <c r="P29" s="81">
        <f>throughput!D27/(area_efficiency!$AC$16/1000)</f>
        <v>5.0968998209694139E-2</v>
      </c>
      <c r="Q29" s="10">
        <f>throughput!E27/(area_efficiency!$AC$16/1000)</f>
        <v>5.3259331224823049E-2</v>
      </c>
      <c r="R29" s="10">
        <f>throughput!F27/(area_efficiency!$AC$16/1000)</f>
        <v>5.8518481486835354E-2</v>
      </c>
      <c r="S29" s="11">
        <f>throughput!G27/(area_efficiency!$AC$16/1000)</f>
        <v>6.4930071632349498E-2</v>
      </c>
    </row>
    <row r="30" spans="5:19" ht="16.5" thickBot="1" x14ac:dyDescent="0.3">
      <c r="E30" s="12">
        <v>16</v>
      </c>
      <c r="F30" s="101">
        <v>64</v>
      </c>
      <c r="G30" s="82">
        <f>throughput!D28/(area_efficiency!$AC$6/1000)</f>
        <v>2.0402020698538192E-2</v>
      </c>
      <c r="H30" s="14">
        <f>throughput!E28/(area_efficiency!$AC$6/1000)</f>
        <v>2.0676733724101993E-2</v>
      </c>
      <c r="I30" s="14">
        <f>throughput!F28/(area_efficiency!$AC$6/1000)</f>
        <v>2.1248968052259794E-2</v>
      </c>
      <c r="J30" s="15">
        <f>throughput!G28/(area_efficiency!$AC$6/1000)</f>
        <v>2.1853777389610644E-2</v>
      </c>
      <c r="K30" s="67"/>
      <c r="L30" s="67"/>
      <c r="M30" s="67"/>
      <c r="N30" s="12">
        <v>16</v>
      </c>
      <c r="O30" s="101">
        <v>64</v>
      </c>
      <c r="P30" s="82">
        <f>throughput!D28/(area_efficiency!$AC$16/1000)</f>
        <v>6.6137805471392308E-2</v>
      </c>
      <c r="Q30" s="14">
        <f>throughput!E28/(area_efficiency!$AC$16/1000)</f>
        <v>6.7028350428367967E-2</v>
      </c>
      <c r="R30" s="14">
        <f>throughput!F28/(area_efficiency!$AC$16/1000)</f>
        <v>6.8883378576754528E-2</v>
      </c>
      <c r="S30" s="15">
        <f>throughput!G28/(area_efficiency!$AC$16/1000)</f>
        <v>7.0844006050476194E-2</v>
      </c>
    </row>
    <row r="31" spans="5:19" x14ac:dyDescent="0.25">
      <c r="E31" s="17"/>
      <c r="F31" s="17"/>
      <c r="G31" s="75"/>
      <c r="H31" s="75"/>
      <c r="I31" s="75"/>
      <c r="J31" s="75"/>
      <c r="K31" s="67"/>
      <c r="L31" s="67"/>
      <c r="M31" s="67"/>
      <c r="N31" s="17"/>
      <c r="O31" s="17"/>
      <c r="P31" s="75"/>
      <c r="Q31" s="75"/>
      <c r="R31" s="75"/>
      <c r="S31" s="75"/>
    </row>
    <row r="32" spans="5:19" x14ac:dyDescent="0.25">
      <c r="E32" s="17"/>
      <c r="F32" s="17"/>
      <c r="G32" s="67"/>
      <c r="H32" s="67"/>
      <c r="I32" s="67"/>
      <c r="J32" s="67"/>
      <c r="K32" s="67"/>
      <c r="L32" s="67"/>
      <c r="M32" s="67"/>
      <c r="N32" s="17"/>
      <c r="O32" s="17"/>
      <c r="P32" s="67"/>
      <c r="Q32" s="67"/>
      <c r="R32" s="67"/>
      <c r="S32" s="67"/>
    </row>
    <row r="33" spans="2:23" ht="16.5" thickBot="1" x14ac:dyDescent="0.3">
      <c r="E33" s="17"/>
      <c r="F33" s="17"/>
      <c r="G33" s="17"/>
      <c r="H33" s="17"/>
      <c r="I33" s="17"/>
      <c r="J33" s="17"/>
      <c r="K33" s="67"/>
      <c r="L33" s="67"/>
      <c r="M33" s="67"/>
      <c r="N33" s="17"/>
      <c r="O33" s="17"/>
      <c r="P33" s="17"/>
      <c r="Q33" s="17"/>
      <c r="R33" s="17"/>
      <c r="S33" s="17"/>
    </row>
    <row r="34" spans="2:23" ht="19.5" thickBot="1" x14ac:dyDescent="0.3">
      <c r="E34" s="17"/>
      <c r="F34" s="17"/>
      <c r="G34" s="121" t="s">
        <v>2</v>
      </c>
      <c r="H34" s="122"/>
      <c r="I34" s="19"/>
      <c r="J34" s="19"/>
      <c r="K34" s="67"/>
      <c r="L34" s="67"/>
      <c r="M34" s="67"/>
      <c r="N34" s="17"/>
      <c r="O34" s="17"/>
      <c r="P34" s="121" t="s">
        <v>2</v>
      </c>
      <c r="Q34" s="122"/>
      <c r="R34" s="19"/>
      <c r="S34" s="19"/>
    </row>
    <row r="35" spans="2:23" ht="16.5" thickBot="1" x14ac:dyDescent="0.3">
      <c r="B35" s="66" t="s">
        <v>9</v>
      </c>
      <c r="E35" s="16" t="s">
        <v>0</v>
      </c>
      <c r="F35" s="68" t="s">
        <v>1</v>
      </c>
      <c r="G35" s="91">
        <v>4</v>
      </c>
      <c r="H35" s="91">
        <v>2</v>
      </c>
      <c r="J35" s="75"/>
      <c r="K35" s="67"/>
      <c r="L35" s="67"/>
      <c r="M35" s="66" t="s">
        <v>9</v>
      </c>
      <c r="N35" s="16" t="s">
        <v>0</v>
      </c>
      <c r="O35" s="68" t="s">
        <v>1</v>
      </c>
      <c r="P35" s="105">
        <v>4</v>
      </c>
      <c r="Q35" s="105">
        <v>2</v>
      </c>
      <c r="S35" s="61"/>
      <c r="U35" s="66" t="s">
        <v>9</v>
      </c>
      <c r="V35" s="51">
        <v>4</v>
      </c>
      <c r="W35" s="51">
        <v>2</v>
      </c>
    </row>
    <row r="36" spans="2:23" x14ac:dyDescent="0.25">
      <c r="E36" s="97">
        <f t="shared" ref="E36:F59" si="4">E7/2</f>
        <v>4</v>
      </c>
      <c r="F36" s="99">
        <f t="shared" si="4"/>
        <v>4</v>
      </c>
      <c r="G36" s="86">
        <f>throughput!D34/($AD$6/1000)</f>
        <v>5.3632782405033733E-2</v>
      </c>
      <c r="H36" s="90">
        <f>throughput!E34/($AD$6/1000)</f>
        <v>7.0569450532939115E-2</v>
      </c>
      <c r="J36" s="75"/>
      <c r="K36" s="67"/>
      <c r="L36" s="67"/>
      <c r="M36" s="54" t="s">
        <v>19</v>
      </c>
      <c r="N36" s="97">
        <f t="shared" ref="N36:O59" si="5">N7/2</f>
        <v>4</v>
      </c>
      <c r="O36" s="99">
        <f t="shared" si="5"/>
        <v>4</v>
      </c>
      <c r="P36" s="86">
        <f>throughput!D34/(area_efficiency!$AD$16/1000)</f>
        <v>0.11244838624561969</v>
      </c>
      <c r="Q36" s="90">
        <f>throughput!E34/(area_efficiency!$AD$16/1000)</f>
        <v>0.14795840295476273</v>
      </c>
      <c r="S36" s="75"/>
      <c r="U36" s="115" t="s">
        <v>34</v>
      </c>
      <c r="V36" s="109">
        <f>MAX(G36:G59)</f>
        <v>7.7448061234705753E-2</v>
      </c>
      <c r="W36" s="109">
        <f>MAX(H36:H59)</f>
        <v>8.1570771718682475E-2</v>
      </c>
    </row>
    <row r="37" spans="2:23" x14ac:dyDescent="0.25">
      <c r="E37" s="8">
        <f t="shared" si="4"/>
        <v>8</v>
      </c>
      <c r="F37" s="100">
        <f t="shared" si="4"/>
        <v>8</v>
      </c>
      <c r="G37" s="81">
        <f>throughput!D35/($AD$6/1000)</f>
        <v>6.3097391064745559E-2</v>
      </c>
      <c r="H37" s="11">
        <f>throughput!E35/($AD$6/1000)</f>
        <v>7.5539130147934827E-2</v>
      </c>
      <c r="J37" s="75"/>
      <c r="K37" s="67"/>
      <c r="L37" s="67"/>
      <c r="M37" s="67"/>
      <c r="N37" s="8">
        <f t="shared" si="5"/>
        <v>8</v>
      </c>
      <c r="O37" s="100">
        <f t="shared" si="5"/>
        <v>8</v>
      </c>
      <c r="P37" s="81">
        <f>throughput!D35/(area_efficiency!$AD$16/1000)</f>
        <v>0.13229221911249375</v>
      </c>
      <c r="Q37" s="11">
        <f>throughput!E35/(area_efficiency!$AD$16/1000)</f>
        <v>0.15837800879664746</v>
      </c>
      <c r="S37" s="75"/>
      <c r="U37" s="115" t="s">
        <v>35</v>
      </c>
      <c r="V37" s="109">
        <f>MIN(G36:G59)</f>
        <v>3.6238366489887659E-2</v>
      </c>
      <c r="W37" s="109">
        <f>MIN(H36:H59)</f>
        <v>5.8296502614167092E-2</v>
      </c>
    </row>
    <row r="38" spans="2:23" x14ac:dyDescent="0.25">
      <c r="E38" s="8">
        <f t="shared" si="4"/>
        <v>16</v>
      </c>
      <c r="F38" s="100">
        <f t="shared" si="4"/>
        <v>16</v>
      </c>
      <c r="G38" s="81">
        <f>throughput!D36/($AD$6/1000)</f>
        <v>7.1272800538250802E-2</v>
      </c>
      <c r="H38" s="11">
        <f>throughput!E36/($AD$6/1000)</f>
        <v>7.9162778457614352E-2</v>
      </c>
      <c r="J38" s="75"/>
      <c r="N38" s="8">
        <f t="shared" si="5"/>
        <v>16</v>
      </c>
      <c r="O38" s="100">
        <f t="shared" si="5"/>
        <v>16</v>
      </c>
      <c r="P38" s="81">
        <f>throughput!D36/(area_efficiency!$AD$16/1000)</f>
        <v>0.14943307142275042</v>
      </c>
      <c r="Q38" s="11">
        <f>throughput!E36/(area_efficiency!$AD$16/1000)</f>
        <v>0.16597547785331318</v>
      </c>
      <c r="S38" s="75"/>
    </row>
    <row r="39" spans="2:23" x14ac:dyDescent="0.25">
      <c r="E39" s="8">
        <f t="shared" si="4"/>
        <v>32</v>
      </c>
      <c r="F39" s="100">
        <f t="shared" si="4"/>
        <v>32</v>
      </c>
      <c r="G39" s="81">
        <f>throughput!D37/($AD$6/1000)</f>
        <v>7.6824039255196028E-2</v>
      </c>
      <c r="H39" s="11">
        <f>throughput!E37/($AD$6/1000)</f>
        <v>8.1338816917586695E-2</v>
      </c>
      <c r="J39" s="75"/>
      <c r="N39" s="8">
        <f t="shared" si="5"/>
        <v>32</v>
      </c>
      <c r="O39" s="100">
        <f t="shared" si="5"/>
        <v>32</v>
      </c>
      <c r="P39" s="81">
        <f>throughput!D37/(area_efficiency!$AD$16/1000)</f>
        <v>0.16107199462219471</v>
      </c>
      <c r="Q39" s="11">
        <f>throughput!E37/(area_efficiency!$AD$16/1000)</f>
        <v>0.17053783696018152</v>
      </c>
      <c r="S39" s="75"/>
      <c r="U39" s="66" t="s">
        <v>9</v>
      </c>
    </row>
    <row r="40" spans="2:23" x14ac:dyDescent="0.25">
      <c r="E40" s="8">
        <f t="shared" si="4"/>
        <v>4</v>
      </c>
      <c r="F40" s="100">
        <f t="shared" si="4"/>
        <v>2</v>
      </c>
      <c r="G40" s="81">
        <f>throughput!D38/($AD$6/1000)</f>
        <v>3.9435869415465979E-2</v>
      </c>
      <c r="H40" s="11">
        <f>throughput!E38/($AD$6/1000)</f>
        <v>6.0946343642083782E-2</v>
      </c>
      <c r="J40" s="75"/>
      <c r="N40" s="8">
        <f t="shared" si="5"/>
        <v>4</v>
      </c>
      <c r="O40" s="100">
        <f t="shared" si="5"/>
        <v>2</v>
      </c>
      <c r="P40" s="81">
        <f>throughput!D38/(area_efficiency!$AD$16/1000)</f>
        <v>8.2682636945308599E-2</v>
      </c>
      <c r="Q40" s="11">
        <f>throughput!E38/(area_efficiency!$AD$16/1000)</f>
        <v>0.1277822570972951</v>
      </c>
      <c r="S40" s="75"/>
      <c r="U40" s="54" t="s">
        <v>19</v>
      </c>
      <c r="V40" s="51">
        <v>4</v>
      </c>
      <c r="W40" s="51">
        <v>2</v>
      </c>
    </row>
    <row r="41" spans="2:23" x14ac:dyDescent="0.25">
      <c r="E41" s="8">
        <f t="shared" si="4"/>
        <v>2</v>
      </c>
      <c r="F41" s="100">
        <f t="shared" si="4"/>
        <v>4</v>
      </c>
      <c r="G41" s="81">
        <f>throughput!D39/($AD$6/1000)</f>
        <v>6.0946343642083782E-2</v>
      </c>
      <c r="H41" s="11">
        <f>throughput!E39/($AD$6/1000)</f>
        <v>7.4489975562546842E-2</v>
      </c>
      <c r="J41" s="75"/>
      <c r="N41" s="8">
        <f t="shared" si="5"/>
        <v>2</v>
      </c>
      <c r="O41" s="100">
        <f t="shared" si="5"/>
        <v>4</v>
      </c>
      <c r="P41" s="81">
        <f>throughput!D39/(area_efficiency!$AD$16/1000)</f>
        <v>0.1277822570972951</v>
      </c>
      <c r="Q41" s="11">
        <f>throughput!E39/(area_efficiency!$AD$16/1000)</f>
        <v>0.15617831423002734</v>
      </c>
      <c r="S41" s="75"/>
      <c r="U41" s="115" t="s">
        <v>34</v>
      </c>
      <c r="V41" s="109">
        <f>MAX(P36:P59)</f>
        <v>0.16238034114890931</v>
      </c>
      <c r="W41" s="109">
        <f>MAX(Q36:Q59)</f>
        <v>0.1710241615902961</v>
      </c>
    </row>
    <row r="42" spans="2:23" x14ac:dyDescent="0.25">
      <c r="E42" s="8">
        <f t="shared" si="4"/>
        <v>8</v>
      </c>
      <c r="F42" s="100">
        <f t="shared" si="4"/>
        <v>4</v>
      </c>
      <c r="G42" s="81">
        <f>throughput!D40/($AD$6/1000)</f>
        <v>5.0596964533050688E-2</v>
      </c>
      <c r="H42" s="11">
        <f>throughput!E40/($AD$6/1000)</f>
        <v>6.8759977442350934E-2</v>
      </c>
      <c r="J42" s="75"/>
      <c r="N42" s="8">
        <f t="shared" si="5"/>
        <v>8</v>
      </c>
      <c r="O42" s="100">
        <f t="shared" si="5"/>
        <v>4</v>
      </c>
      <c r="P42" s="81">
        <f>throughput!D40/(area_efficiency!$AD$16/1000)</f>
        <v>0.10608338325058461</v>
      </c>
      <c r="Q42" s="11">
        <f>throughput!E40/(area_efficiency!$AD$16/1000)</f>
        <v>0.14416459775079446</v>
      </c>
      <c r="S42" s="75"/>
      <c r="U42" s="115" t="s">
        <v>35</v>
      </c>
      <c r="V42" s="109">
        <f>MIN(P36:P59)</f>
        <v>7.5978639355148439E-2</v>
      </c>
      <c r="W42" s="109">
        <f>MIN(Q36:Q59)</f>
        <v>0.12222650678871705</v>
      </c>
    </row>
    <row r="43" spans="2:23" x14ac:dyDescent="0.25">
      <c r="E43" s="8">
        <f t="shared" si="4"/>
        <v>4</v>
      </c>
      <c r="F43" s="100">
        <f t="shared" si="4"/>
        <v>8</v>
      </c>
      <c r="G43" s="81">
        <f>throughput!D41/($AD$6/1000)</f>
        <v>6.5405832201260644E-2</v>
      </c>
      <c r="H43" s="11">
        <f>throughput!E41/($AD$6/1000)</f>
        <v>7.6618260578619604E-2</v>
      </c>
      <c r="J43" s="75"/>
      <c r="N43" s="8">
        <f t="shared" si="5"/>
        <v>4</v>
      </c>
      <c r="O43" s="100">
        <f t="shared" si="5"/>
        <v>8</v>
      </c>
      <c r="P43" s="81">
        <f>throughput!D41/(area_efficiency!$AD$16/1000)</f>
        <v>0.1371321783483167</v>
      </c>
      <c r="Q43" s="11">
        <f>throughput!E41/(area_efficiency!$AD$16/1000)</f>
        <v>0.16064055177945669</v>
      </c>
      <c r="S43" s="75"/>
    </row>
    <row r="44" spans="2:23" x14ac:dyDescent="0.25">
      <c r="E44" s="8">
        <f t="shared" si="4"/>
        <v>16</v>
      </c>
      <c r="F44" s="100">
        <f t="shared" si="4"/>
        <v>8</v>
      </c>
      <c r="G44" s="81">
        <f>throughput!D42/($AD$6/1000)</f>
        <v>6.2003216653218181E-2</v>
      </c>
      <c r="H44" s="11">
        <f>throughput!E42/($AD$6/1000)</f>
        <v>7.5010884482564655E-2</v>
      </c>
      <c r="J44" s="75"/>
      <c r="N44" s="8">
        <f t="shared" si="5"/>
        <v>16</v>
      </c>
      <c r="O44" s="100">
        <f t="shared" si="5"/>
        <v>8</v>
      </c>
      <c r="P44" s="81">
        <f>throughput!D42/(area_efficiency!$AD$16/1000)</f>
        <v>0.12999813438799965</v>
      </c>
      <c r="Q44" s="11">
        <f>throughput!E42/(area_efficiency!$AD$16/1000)</f>
        <v>0.15727047027359398</v>
      </c>
      <c r="S44" s="75"/>
    </row>
    <row r="45" spans="2:23" x14ac:dyDescent="0.25">
      <c r="E45" s="8">
        <f t="shared" si="4"/>
        <v>8</v>
      </c>
      <c r="F45" s="100">
        <f t="shared" si="4"/>
        <v>16</v>
      </c>
      <c r="G45" s="81">
        <f>throughput!D43/($AD$6/1000)</f>
        <v>7.1990311953065406E-2</v>
      </c>
      <c r="H45" s="11">
        <f>throughput!E43/($AD$6/1000)</f>
        <v>7.94559739333833E-2</v>
      </c>
      <c r="J45" s="75"/>
      <c r="N45" s="8">
        <f t="shared" si="5"/>
        <v>8</v>
      </c>
      <c r="O45" s="100">
        <f t="shared" si="5"/>
        <v>16</v>
      </c>
      <c r="P45" s="81">
        <f>throughput!D43/(area_efficiency!$AD$16/1000)</f>
        <v>0.15093743120217407</v>
      </c>
      <c r="Q45" s="11">
        <f>throughput!E43/(area_efficiency!$AD$16/1000)</f>
        <v>0.16659020184536252</v>
      </c>
      <c r="S45" s="75"/>
    </row>
    <row r="46" spans="2:23" x14ac:dyDescent="0.25">
      <c r="E46" s="8">
        <f t="shared" si="4"/>
        <v>32</v>
      </c>
      <c r="F46" s="100">
        <f t="shared" si="4"/>
        <v>16</v>
      </c>
      <c r="G46" s="81">
        <f>throughput!D44/($AD$6/1000)</f>
        <v>7.0919381692606587E-2</v>
      </c>
      <c r="H46" s="11">
        <f>throughput!E44/($AD$6/1000)</f>
        <v>7.9016990651983393E-2</v>
      </c>
      <c r="J46" s="75"/>
      <c r="N46" s="8">
        <f t="shared" si="5"/>
        <v>32</v>
      </c>
      <c r="O46" s="100">
        <f t="shared" si="5"/>
        <v>16</v>
      </c>
      <c r="P46" s="81">
        <f>throughput!D44/(area_efficiency!$AD$16/1000)</f>
        <v>0.14869208098594339</v>
      </c>
      <c r="Q46" s="11">
        <f>throughput!E44/(area_efficiency!$AD$16/1000)</f>
        <v>0.16566981398986327</v>
      </c>
      <c r="S46" s="75"/>
    </row>
    <row r="47" spans="2:23" x14ac:dyDescent="0.25">
      <c r="E47" s="8">
        <f t="shared" si="4"/>
        <v>16</v>
      </c>
      <c r="F47" s="100">
        <f t="shared" si="4"/>
        <v>32</v>
      </c>
      <c r="G47" s="81">
        <f>throughput!D45/($AD$6/1000)</f>
        <v>7.7030926254985616E-2</v>
      </c>
      <c r="H47" s="11">
        <f>throughput!E45/($AD$6/1000)</f>
        <v>8.1415988470639439E-2</v>
      </c>
      <c r="J47" s="75"/>
      <c r="N47" s="8">
        <f t="shared" si="5"/>
        <v>16</v>
      </c>
      <c r="O47" s="100">
        <f t="shared" si="5"/>
        <v>32</v>
      </c>
      <c r="P47" s="81">
        <f>throughput!D45/(area_efficiency!$AD$16/1000)</f>
        <v>0.16150576121453458</v>
      </c>
      <c r="Q47" s="11">
        <f>throughput!E45/(area_efficiency!$AD$16/1000)</f>
        <v>0.17069963756450807</v>
      </c>
      <c r="S47" s="75"/>
    </row>
    <row r="48" spans="2:23" x14ac:dyDescent="0.25">
      <c r="E48" s="8">
        <f t="shared" si="4"/>
        <v>8</v>
      </c>
      <c r="F48" s="100">
        <f t="shared" si="4"/>
        <v>6</v>
      </c>
      <c r="G48" s="81">
        <f>throughput!D46/($AD$6/1000)</f>
        <v>5.8296502614167092E-2</v>
      </c>
      <c r="H48" s="11">
        <f>throughput!E46/($AD$6/1000)</f>
        <v>7.3135612370500536E-2</v>
      </c>
      <c r="J48" s="75"/>
      <c r="N48" s="8">
        <f t="shared" si="5"/>
        <v>8</v>
      </c>
      <c r="O48" s="100">
        <f t="shared" si="5"/>
        <v>6</v>
      </c>
      <c r="P48" s="81">
        <f>throughput!D46/(area_efficiency!$AD$16/1000)</f>
        <v>0.12222650678871705</v>
      </c>
      <c r="Q48" s="11">
        <f>throughput!E46/(area_efficiency!$AD$16/1000)</f>
        <v>0.1533387085167541</v>
      </c>
      <c r="S48" s="75"/>
    </row>
    <row r="49" spans="2:32" x14ac:dyDescent="0.25">
      <c r="E49" s="8">
        <f t="shared" si="4"/>
        <v>6</v>
      </c>
      <c r="F49" s="100">
        <f t="shared" si="4"/>
        <v>8</v>
      </c>
      <c r="G49" s="81">
        <f>throughput!D47/($AD$6/1000)</f>
        <v>6.3848550482183006E-2</v>
      </c>
      <c r="H49" s="11">
        <f>throughput!E47/($AD$6/1000)</f>
        <v>7.5895446799576036E-2</v>
      </c>
      <c r="J49" s="75"/>
      <c r="N49" s="8">
        <f t="shared" si="5"/>
        <v>6</v>
      </c>
      <c r="O49" s="100">
        <f t="shared" si="5"/>
        <v>8</v>
      </c>
      <c r="P49" s="81">
        <f>throughput!D47/(area_efficiency!$AD$16/1000)</f>
        <v>0.13386712648288057</v>
      </c>
      <c r="Q49" s="11">
        <f>throughput!E47/(area_efficiency!$AD$16/1000)</f>
        <v>0.15912507487587693</v>
      </c>
      <c r="S49" s="75"/>
    </row>
    <row r="50" spans="2:32" x14ac:dyDescent="0.25">
      <c r="E50" s="8">
        <f t="shared" si="4"/>
        <v>8</v>
      </c>
      <c r="F50" s="100">
        <f t="shared" si="4"/>
        <v>2</v>
      </c>
      <c r="G50" s="81">
        <f>throughput!D48/($AD$6/1000)</f>
        <v>3.6238366489887659E-2</v>
      </c>
      <c r="H50" s="11">
        <f>throughput!E48/($AD$6/1000)</f>
        <v>5.8296502614167092E-2</v>
      </c>
      <c r="J50" s="75"/>
      <c r="N50" s="8">
        <f t="shared" si="5"/>
        <v>8</v>
      </c>
      <c r="O50" s="100">
        <f t="shared" si="5"/>
        <v>2</v>
      </c>
      <c r="P50" s="81">
        <f>throughput!D48/(area_efficiency!$AD$16/1000)</f>
        <v>7.5978639355148439E-2</v>
      </c>
      <c r="Q50" s="11">
        <f>throughput!E48/(area_efficiency!$AD$16/1000)</f>
        <v>0.12222650678871705</v>
      </c>
      <c r="S50" s="75"/>
    </row>
    <row r="51" spans="2:32" x14ac:dyDescent="0.25">
      <c r="E51" s="8">
        <f t="shared" si="4"/>
        <v>2</v>
      </c>
      <c r="F51" s="100">
        <f t="shared" si="4"/>
        <v>8</v>
      </c>
      <c r="G51" s="81">
        <f>throughput!D49/($AD$6/1000)</f>
        <v>7.0569450532939115E-2</v>
      </c>
      <c r="H51" s="11">
        <f>throughput!E49/($AD$6/1000)</f>
        <v>7.8871738830931959E-2</v>
      </c>
      <c r="J51" s="75"/>
      <c r="N51" s="8">
        <f t="shared" si="5"/>
        <v>2</v>
      </c>
      <c r="O51" s="100">
        <f t="shared" si="5"/>
        <v>8</v>
      </c>
      <c r="P51" s="81">
        <f>throughput!D49/(area_efficiency!$AD$16/1000)</f>
        <v>0.14795840295476273</v>
      </c>
      <c r="Q51" s="11">
        <f>throughput!E49/(area_efficiency!$AD$16/1000)</f>
        <v>0.1653652738906172</v>
      </c>
      <c r="S51" s="75"/>
    </row>
    <row r="52" spans="2:32" x14ac:dyDescent="0.25">
      <c r="E52" s="8">
        <f t="shared" si="4"/>
        <v>16</v>
      </c>
      <c r="F52" s="100">
        <f t="shared" si="4"/>
        <v>12</v>
      </c>
      <c r="G52" s="81">
        <f>throughput!D50/($AD$6/1000)</f>
        <v>6.7889597981055358E-2</v>
      </c>
      <c r="H52" s="11">
        <f>throughput!E50/($AD$6/1000)</f>
        <v>7.772867015222279E-2</v>
      </c>
      <c r="J52" s="75"/>
      <c r="N52" s="8">
        <f t="shared" si="5"/>
        <v>16</v>
      </c>
      <c r="O52" s="100">
        <f t="shared" si="5"/>
        <v>12</v>
      </c>
      <c r="P52" s="81">
        <f>throughput!D50/(area_efficiency!$AD$16/1000)</f>
        <v>0.14233972942483505</v>
      </c>
      <c r="Q52" s="11">
        <f>throughput!E50/(area_efficiency!$AD$16/1000)</f>
        <v>0.16296867571828941</v>
      </c>
      <c r="S52" s="75"/>
    </row>
    <row r="53" spans="2:32" x14ac:dyDescent="0.25">
      <c r="E53" s="8">
        <f t="shared" si="4"/>
        <v>12</v>
      </c>
      <c r="F53" s="100">
        <f t="shared" si="4"/>
        <v>16</v>
      </c>
      <c r="G53" s="81">
        <f>throughput!D51/($AD$6/1000)</f>
        <v>7.1510376540044981E-2</v>
      </c>
      <c r="H53" s="11">
        <f>throughput!E51/($AD$6/1000)</f>
        <v>7.9260269564089256E-2</v>
      </c>
      <c r="J53" s="75"/>
      <c r="N53" s="8">
        <f t="shared" si="5"/>
        <v>12</v>
      </c>
      <c r="O53" s="100">
        <f t="shared" si="5"/>
        <v>16</v>
      </c>
      <c r="P53" s="81">
        <f>throughput!D51/(area_efficiency!$AD$16/1000)</f>
        <v>0.14993118166082625</v>
      </c>
      <c r="Q53" s="11">
        <f>throughput!E51/(area_efficiency!$AD$16/1000)</f>
        <v>0.16617988115116208</v>
      </c>
      <c r="S53" s="75"/>
    </row>
    <row r="54" spans="2:32" x14ac:dyDescent="0.25">
      <c r="E54" s="8">
        <f t="shared" si="4"/>
        <v>16</v>
      </c>
      <c r="F54" s="100">
        <f t="shared" si="4"/>
        <v>4</v>
      </c>
      <c r="G54" s="81">
        <f>throughput!D52/($AD$6/1000)</f>
        <v>4.9204387527553885E-2</v>
      </c>
      <c r="H54" s="11">
        <f>throughput!E52/($AD$6/1000)</f>
        <v>6.7889597981055358E-2</v>
      </c>
      <c r="J54" s="75"/>
      <c r="N54" s="8">
        <f t="shared" si="5"/>
        <v>16</v>
      </c>
      <c r="O54" s="100">
        <f t="shared" si="5"/>
        <v>4</v>
      </c>
      <c r="P54" s="81">
        <f>throughput!D52/(area_efficiency!$AD$16/1000)</f>
        <v>0.10316365710607311</v>
      </c>
      <c r="Q54" s="11">
        <f>throughput!E52/(area_efficiency!$AD$16/1000)</f>
        <v>0.14233972942483505</v>
      </c>
      <c r="S54" s="75"/>
    </row>
    <row r="55" spans="2:32" x14ac:dyDescent="0.25">
      <c r="E55" s="8">
        <f t="shared" si="4"/>
        <v>4</v>
      </c>
      <c r="F55" s="100">
        <f t="shared" si="4"/>
        <v>16</v>
      </c>
      <c r="G55" s="81">
        <f>throughput!D53/($AD$6/1000)</f>
        <v>7.3469564938402357E-2</v>
      </c>
      <c r="H55" s="11">
        <f>throughput!E53/($AD$6/1000)</f>
        <v>8.0048928962736909E-2</v>
      </c>
      <c r="J55" s="75"/>
      <c r="N55" s="8">
        <f t="shared" si="5"/>
        <v>4</v>
      </c>
      <c r="O55" s="100">
        <f t="shared" si="5"/>
        <v>16</v>
      </c>
      <c r="P55" s="81">
        <f>throughput!D53/(area_efficiency!$AD$16/1000)</f>
        <v>0.15403888526797216</v>
      </c>
      <c r="Q55" s="11">
        <f>throughput!E53/(area_efficiency!$AD$16/1000)</f>
        <v>0.16783341230689505</v>
      </c>
      <c r="S55" s="75"/>
    </row>
    <row r="56" spans="2:32" x14ac:dyDescent="0.25">
      <c r="E56" s="8">
        <f t="shared" si="4"/>
        <v>32</v>
      </c>
      <c r="F56" s="100">
        <f t="shared" si="4"/>
        <v>24</v>
      </c>
      <c r="G56" s="81">
        <f>throughput!D54/($AD$6/1000)</f>
        <v>7.4749522515726446E-2</v>
      </c>
      <c r="H56" s="11">
        <f>throughput!E54/($AD$6/1000)</f>
        <v>8.0549860933717743E-2</v>
      </c>
      <c r="J56" s="75"/>
      <c r="N56" s="8">
        <f t="shared" si="5"/>
        <v>32</v>
      </c>
      <c r="O56" s="100">
        <f t="shared" si="5"/>
        <v>24</v>
      </c>
      <c r="P56" s="81">
        <f>throughput!D54/(area_efficiency!$AD$16/1000)</f>
        <v>0.15672248954093337</v>
      </c>
      <c r="Q56" s="11">
        <f>throughput!E54/(area_efficiency!$AD$16/1000)</f>
        <v>0.16888368397339629</v>
      </c>
      <c r="S56" s="75"/>
    </row>
    <row r="57" spans="2:32" x14ac:dyDescent="0.25">
      <c r="E57" s="8">
        <f t="shared" si="4"/>
        <v>24</v>
      </c>
      <c r="F57" s="100">
        <f t="shared" si="4"/>
        <v>32</v>
      </c>
      <c r="G57" s="81">
        <f>throughput!D55/($AD$6/1000)</f>
        <v>7.6892878000048362E-2</v>
      </c>
      <c r="H57" s="11">
        <f>throughput!E55/($AD$6/1000)</f>
        <v>8.1364524508268615E-2</v>
      </c>
      <c r="J57" s="75"/>
      <c r="N57" s="8">
        <f t="shared" si="5"/>
        <v>24</v>
      </c>
      <c r="O57" s="100">
        <f t="shared" si="5"/>
        <v>32</v>
      </c>
      <c r="P57" s="81">
        <f>throughput!D55/(area_efficiency!$AD$16/1000)</f>
        <v>0.16121632436647984</v>
      </c>
      <c r="Q57" s="11">
        <f>throughput!E55/(area_efficiency!$AD$16/1000)</f>
        <v>0.17059173640296285</v>
      </c>
      <c r="S57" s="75"/>
    </row>
    <row r="58" spans="2:32" x14ac:dyDescent="0.25">
      <c r="E58" s="8">
        <f t="shared" si="4"/>
        <v>32</v>
      </c>
      <c r="F58" s="100">
        <f t="shared" si="4"/>
        <v>8</v>
      </c>
      <c r="G58" s="81">
        <f>throughput!D56/($AD$6/1000)</f>
        <v>6.1470237713505703E-2</v>
      </c>
      <c r="H58" s="11">
        <f>throughput!E56/($AD$6/1000)</f>
        <v>7.4749522515726446E-2</v>
      </c>
      <c r="J58" s="67"/>
      <c r="N58" s="8">
        <f t="shared" si="5"/>
        <v>32</v>
      </c>
      <c r="O58" s="100">
        <f t="shared" si="5"/>
        <v>8</v>
      </c>
      <c r="P58" s="81">
        <f>throughput!D56/(area_efficiency!$AD$16/1000)</f>
        <v>0.12888067191475036</v>
      </c>
      <c r="Q58" s="11">
        <f>throughput!E56/(area_efficiency!$AD$16/1000)</f>
        <v>0.15672248954093337</v>
      </c>
      <c r="S58" s="67"/>
    </row>
    <row r="59" spans="2:32" ht="16.5" thickBot="1" x14ac:dyDescent="0.3">
      <c r="E59" s="12">
        <f t="shared" si="4"/>
        <v>8</v>
      </c>
      <c r="F59" s="101">
        <f t="shared" si="4"/>
        <v>32</v>
      </c>
      <c r="G59" s="82">
        <f>throughput!D57/($AD$6/1000)</f>
        <v>7.7448061234705753E-2</v>
      </c>
      <c r="H59" s="15">
        <f>throughput!E57/($AD$6/1000)</f>
        <v>8.1570771718682475E-2</v>
      </c>
      <c r="J59" s="67"/>
      <c r="N59" s="12">
        <f t="shared" si="5"/>
        <v>8</v>
      </c>
      <c r="O59" s="101">
        <f t="shared" si="5"/>
        <v>32</v>
      </c>
      <c r="P59" s="82">
        <f>throughput!D57/(area_efficiency!$AD$16/1000)</f>
        <v>0.16238034114890931</v>
      </c>
      <c r="Q59" s="15">
        <f>throughput!E57/(area_efficiency!$AD$16/1000)</f>
        <v>0.1710241615902961</v>
      </c>
      <c r="S59" s="67"/>
    </row>
    <row r="60" spans="2:32" x14ac:dyDescent="0.25">
      <c r="E60" s="17"/>
      <c r="N60" s="17"/>
    </row>
    <row r="61" spans="2:32" x14ac:dyDescent="0.25">
      <c r="U61" s="87"/>
      <c r="V61" s="87"/>
      <c r="W61" s="87"/>
      <c r="X61" s="87"/>
    </row>
    <row r="62" spans="2:32" ht="16.5" thickBot="1" x14ac:dyDescent="0.3">
      <c r="U62" s="87"/>
      <c r="V62" s="87"/>
      <c r="W62" s="87"/>
      <c r="X62" s="87"/>
      <c r="AB62" s="26"/>
      <c r="AC62" s="71" t="s">
        <v>24</v>
      </c>
      <c r="AD62" s="71" t="s">
        <v>25</v>
      </c>
    </row>
    <row r="63" spans="2:32" ht="19.5" thickBot="1" x14ac:dyDescent="0.3">
      <c r="E63" s="17"/>
      <c r="F63" s="17"/>
      <c r="G63" s="121" t="s">
        <v>2</v>
      </c>
      <c r="H63" s="122"/>
      <c r="I63" s="19"/>
      <c r="J63" s="19"/>
      <c r="K63" s="26"/>
      <c r="L63" s="26"/>
      <c r="M63" s="25"/>
      <c r="N63" s="17"/>
      <c r="O63" s="17"/>
      <c r="P63" s="121" t="s">
        <v>2</v>
      </c>
      <c r="Q63" s="122"/>
      <c r="R63" s="19"/>
      <c r="S63" s="19"/>
      <c r="T63" s="26"/>
      <c r="U63" s="87"/>
      <c r="V63" s="87"/>
      <c r="W63" s="87"/>
      <c r="X63" s="87"/>
      <c r="Z63" s="26"/>
      <c r="AA63" s="141" t="s">
        <v>44</v>
      </c>
      <c r="AB63" s="71" t="s">
        <v>18</v>
      </c>
      <c r="AC63" s="71">
        <f>57166.920644</f>
        <v>57166.920643999998</v>
      </c>
      <c r="AD63" s="71">
        <f>14822.640167</f>
        <v>14822.640167</v>
      </c>
      <c r="AE63" s="26"/>
      <c r="AF63" s="26"/>
    </row>
    <row r="64" spans="2:32" ht="16.5" thickBot="1" x14ac:dyDescent="0.3">
      <c r="B64" s="66" t="s">
        <v>22</v>
      </c>
      <c r="E64" s="16" t="s">
        <v>0</v>
      </c>
      <c r="F64" s="68" t="s">
        <v>1</v>
      </c>
      <c r="G64" s="3">
        <v>8</v>
      </c>
      <c r="H64" s="3">
        <v>7</v>
      </c>
      <c r="J64" s="17"/>
      <c r="K64" s="26"/>
      <c r="L64" s="26"/>
      <c r="M64" s="92" t="s">
        <v>22</v>
      </c>
      <c r="N64" s="16" t="s">
        <v>0</v>
      </c>
      <c r="O64" s="16" t="s">
        <v>1</v>
      </c>
      <c r="P64" s="106">
        <v>8</v>
      </c>
      <c r="Q64" s="107">
        <v>7</v>
      </c>
      <c r="S64" s="17"/>
      <c r="T64" s="26"/>
      <c r="U64" s="66" t="s">
        <v>22</v>
      </c>
      <c r="V64" s="51">
        <v>8</v>
      </c>
      <c r="W64" s="51">
        <v>7</v>
      </c>
      <c r="X64" s="61"/>
      <c r="Y64" s="61"/>
      <c r="Z64" s="26"/>
      <c r="AA64" s="26"/>
      <c r="AB64" s="71" t="s">
        <v>15</v>
      </c>
      <c r="AC64" s="71">
        <f>AC63/$Z$5</f>
        <v>39699.250447222221</v>
      </c>
      <c r="AD64" s="71">
        <f>AD63/$Z$5</f>
        <v>10293.500115972221</v>
      </c>
      <c r="AE64" s="26"/>
      <c r="AF64" s="26"/>
    </row>
    <row r="65" spans="5:32" x14ac:dyDescent="0.25">
      <c r="E65" s="97">
        <v>8</v>
      </c>
      <c r="F65" s="99">
        <v>8</v>
      </c>
      <c r="G65" s="83">
        <f>throughput!D5/(area_efficiency!$AC$64/1000)</f>
        <v>1.4266558563086387E-2</v>
      </c>
      <c r="H65" s="7">
        <f>throughput!E5/(area_efficiency!$AC$64/1000)</f>
        <v>1.5208689788950581E-2</v>
      </c>
      <c r="J65" s="75"/>
      <c r="K65" s="26"/>
      <c r="L65" s="26"/>
      <c r="M65" s="26" t="s">
        <v>19</v>
      </c>
      <c r="N65" s="97">
        <v>8</v>
      </c>
      <c r="O65" s="99">
        <v>8</v>
      </c>
      <c r="P65" s="86">
        <f>throughput!D5/($AC$73/1000)</f>
        <v>6.7415167207738214E-2</v>
      </c>
      <c r="Q65" s="90">
        <f>throughput!E5/($AC$73/1000)</f>
        <v>7.1867112212022813E-2</v>
      </c>
      <c r="S65" s="75"/>
      <c r="T65" s="26"/>
      <c r="U65" s="88" t="s">
        <v>34</v>
      </c>
      <c r="V65" s="110">
        <f>MAX(G65:G88)</f>
        <v>2.2846712030168456E-2</v>
      </c>
      <c r="W65" s="110">
        <f>MAX(H65:H88)</f>
        <v>2.3154342802567493E-2</v>
      </c>
      <c r="X65" s="111"/>
      <c r="Y65" s="108"/>
      <c r="Z65" s="26"/>
      <c r="AA65" s="26"/>
      <c r="AB65" s="26"/>
      <c r="AC65" s="26"/>
      <c r="AD65" s="26"/>
      <c r="AE65" s="26"/>
      <c r="AF65" s="26"/>
    </row>
    <row r="66" spans="5:32" x14ac:dyDescent="0.25">
      <c r="E66" s="8">
        <v>16</v>
      </c>
      <c r="F66" s="100">
        <v>16</v>
      </c>
      <c r="G66" s="81">
        <f>throughput!D6/(area_efficiency!$AC$64/1000)</f>
        <v>1.7862837868462732E-2</v>
      </c>
      <c r="H66" s="11">
        <f>throughput!E6/(area_efficiency!$AC$64/1000)</f>
        <v>1.863723835408973E-2</v>
      </c>
      <c r="J66" s="75"/>
      <c r="K66" s="26"/>
      <c r="L66" s="26"/>
      <c r="M66" s="17"/>
      <c r="N66" s="8">
        <v>16</v>
      </c>
      <c r="O66" s="100">
        <v>16</v>
      </c>
      <c r="P66" s="81">
        <f>throughput!D6/($AC$73/1000)</f>
        <v>8.4409018221323198E-2</v>
      </c>
      <c r="Q66" s="11">
        <f>throughput!E6/($AC$73/1000)</f>
        <v>8.8068368722247603E-2</v>
      </c>
      <c r="S66" s="75"/>
      <c r="T66" s="26"/>
      <c r="U66" s="88" t="s">
        <v>35</v>
      </c>
      <c r="V66" s="110">
        <f>MIN(G65:G88)</f>
        <v>9.5391782108210747E-3</v>
      </c>
      <c r="W66" s="110">
        <f>MIN(H65:H88)</f>
        <v>1.0468318945641311E-2</v>
      </c>
      <c r="X66" s="111"/>
      <c r="Y66" s="108"/>
      <c r="Z66" s="26"/>
      <c r="AA66" s="26"/>
      <c r="AB66" s="26"/>
      <c r="AC66" s="71" t="s">
        <v>26</v>
      </c>
      <c r="AD66" s="71" t="s">
        <v>27</v>
      </c>
      <c r="AE66" s="26"/>
      <c r="AF66" s="26"/>
    </row>
    <row r="67" spans="5:32" x14ac:dyDescent="0.25">
      <c r="E67" s="8">
        <v>32</v>
      </c>
      <c r="F67" s="100">
        <v>32</v>
      </c>
      <c r="G67" s="81">
        <f>throughput!D7/(area_efficiency!$AC$64/1000)</f>
        <v>2.0784800871926017E-2</v>
      </c>
      <c r="H67" s="11">
        <f>throughput!E7/(area_efficiency!$AC$64/1000)</f>
        <v>2.1317304034760485E-2</v>
      </c>
      <c r="J67" s="75"/>
      <c r="K67" s="26"/>
      <c r="L67" s="26"/>
      <c r="M67" s="17"/>
      <c r="N67" s="8">
        <v>32</v>
      </c>
      <c r="O67" s="100">
        <v>32</v>
      </c>
      <c r="P67" s="81">
        <f>throughput!D7/($AC$73/1000)</f>
        <v>9.8216456334883712E-2</v>
      </c>
      <c r="Q67" s="11">
        <f>throughput!E7/($AC$73/1000)</f>
        <v>0.10073274571205842</v>
      </c>
      <c r="S67" s="75"/>
      <c r="T67" s="26"/>
      <c r="U67" s="87"/>
      <c r="V67" s="87"/>
      <c r="W67" s="87"/>
      <c r="X67" s="87"/>
      <c r="Z67" s="26"/>
      <c r="AA67" s="141" t="s">
        <v>44</v>
      </c>
      <c r="AB67" s="71" t="s">
        <v>18</v>
      </c>
      <c r="AC67" s="71">
        <v>45069.120475000003</v>
      </c>
      <c r="AD67" s="71">
        <f>9033.48008</f>
        <v>9033.4800799999994</v>
      </c>
      <c r="AE67" s="26"/>
      <c r="AF67" s="26"/>
    </row>
    <row r="68" spans="5:32" x14ac:dyDescent="0.25">
      <c r="E68" s="8">
        <v>64</v>
      </c>
      <c r="F68" s="100">
        <v>64</v>
      </c>
      <c r="G68" s="81">
        <f>throughput!D8/(area_efficiency!$AC$64/1000)</f>
        <v>2.2740963528375745E-2</v>
      </c>
      <c r="H68" s="11">
        <f>throughput!E8/(area_efficiency!$AC$64/1000)</f>
        <v>2.3061187198980947E-2</v>
      </c>
      <c r="J68" s="75"/>
      <c r="K68" s="26"/>
      <c r="L68" s="26"/>
      <c r="M68" s="17"/>
      <c r="N68" s="8">
        <v>64</v>
      </c>
      <c r="O68" s="100">
        <v>64</v>
      </c>
      <c r="P68" s="81">
        <f>throughput!D8/($AC$73/1000)</f>
        <v>0.10746010342657324</v>
      </c>
      <c r="Q68" s="11">
        <f>throughput!E8/($AC$73/1000)</f>
        <v>0.10897328771711283</v>
      </c>
      <c r="S68" s="75"/>
      <c r="T68" s="26"/>
      <c r="U68" s="87"/>
      <c r="V68" s="87"/>
      <c r="W68" s="87"/>
      <c r="X68" s="87"/>
      <c r="Z68" s="26"/>
      <c r="AA68" s="26"/>
      <c r="AB68" s="71" t="s">
        <v>15</v>
      </c>
      <c r="AC68" s="71">
        <f>AC67/$Z$5</f>
        <v>31298.000329861115</v>
      </c>
      <c r="AD68" s="71">
        <f>AD67/$Z$5</f>
        <v>6273.2500555555553</v>
      </c>
      <c r="AE68" s="26"/>
      <c r="AF68" s="26"/>
    </row>
    <row r="69" spans="5:32" x14ac:dyDescent="0.25">
      <c r="E69" s="8">
        <v>8</v>
      </c>
      <c r="F69" s="100">
        <v>4</v>
      </c>
      <c r="G69" s="81">
        <f>throughput!D9/(area_efficiency!$AC$64/1000)</f>
        <v>9.9513649236343312E-3</v>
      </c>
      <c r="H69" s="11">
        <f>throughput!E9/(area_efficiency!$AC$64/1000)</f>
        <v>1.089271025424839E-2</v>
      </c>
      <c r="J69" s="75"/>
      <c r="K69" s="26"/>
      <c r="L69" s="26"/>
      <c r="M69" s="17"/>
      <c r="N69" s="8">
        <v>8</v>
      </c>
      <c r="O69" s="100">
        <v>4</v>
      </c>
      <c r="P69" s="81">
        <f>throughput!D9/($AC$73/1000)</f>
        <v>4.702415984243468E-2</v>
      </c>
      <c r="Q69" s="11">
        <f>throughput!E9/($AC$73/1000)</f>
        <v>5.1472391178881208E-2</v>
      </c>
      <c r="S69" s="75"/>
      <c r="T69" s="26"/>
      <c r="U69" s="66" t="s">
        <v>22</v>
      </c>
      <c r="V69" s="87"/>
      <c r="W69" s="87"/>
      <c r="X69" s="87"/>
      <c r="Z69" s="26"/>
      <c r="AA69" s="26"/>
      <c r="AB69" s="26"/>
      <c r="AC69" s="98">
        <f>AC67/AC63</f>
        <v>0.7883776136143914</v>
      </c>
      <c r="AD69" s="98">
        <f>AD67/AD63</f>
        <v>0.60943799338200577</v>
      </c>
      <c r="AE69" s="26"/>
      <c r="AF69" s="26"/>
    </row>
    <row r="70" spans="5:32" x14ac:dyDescent="0.25">
      <c r="E70" s="8">
        <v>4</v>
      </c>
      <c r="F70" s="100">
        <v>8</v>
      </c>
      <c r="G70" s="81">
        <f>throughput!D10/(area_efficiency!$AC$64/1000)</f>
        <v>1.5208689788950581E-2</v>
      </c>
      <c r="H70" s="11">
        <f>throughput!E10/(area_efficiency!$AC$64/1000)</f>
        <v>1.6121211176287616E-2</v>
      </c>
      <c r="J70" s="75"/>
      <c r="K70" s="26"/>
      <c r="L70" s="26"/>
      <c r="M70" s="17"/>
      <c r="N70" s="8">
        <v>4</v>
      </c>
      <c r="O70" s="100">
        <v>8</v>
      </c>
      <c r="P70" s="81">
        <f>throughput!D10/($AC$73/1000)</f>
        <v>7.1867112212022813E-2</v>
      </c>
      <c r="Q70" s="11">
        <f>throughput!E10/($AC$73/1000)</f>
        <v>7.6179138944744193E-2</v>
      </c>
      <c r="S70" s="75"/>
      <c r="T70" s="26"/>
      <c r="U70" s="87" t="s">
        <v>19</v>
      </c>
      <c r="V70" s="51">
        <v>8</v>
      </c>
      <c r="W70" s="51">
        <v>7</v>
      </c>
      <c r="X70" s="87"/>
      <c r="Z70" s="26"/>
      <c r="AA70" s="26"/>
      <c r="AB70" s="26"/>
      <c r="AC70" s="26"/>
      <c r="AD70" s="26"/>
      <c r="AE70" s="26"/>
      <c r="AF70" s="26"/>
    </row>
    <row r="71" spans="5:32" x14ac:dyDescent="0.25">
      <c r="E71" s="8">
        <v>16</v>
      </c>
      <c r="F71" s="100">
        <v>8</v>
      </c>
      <c r="G71" s="81">
        <f>throughput!D11/(area_efficiency!$AC$64/1000)</f>
        <v>1.3837949507543018E-2</v>
      </c>
      <c r="H71" s="11">
        <f>throughput!E11/(area_efficiency!$AC$64/1000)</f>
        <v>1.4790101996594144E-2</v>
      </c>
      <c r="J71" s="75"/>
      <c r="K71" s="26"/>
      <c r="L71" s="26"/>
      <c r="M71" s="17"/>
      <c r="N71" s="8">
        <v>16</v>
      </c>
      <c r="O71" s="100">
        <v>8</v>
      </c>
      <c r="P71" s="81">
        <f>throughput!D11/($AC$73/1000)</f>
        <v>6.5389818836690289E-2</v>
      </c>
      <c r="Q71" s="11">
        <f>throughput!E11/($AC$73/1000)</f>
        <v>6.9889118297930444E-2</v>
      </c>
      <c r="S71" s="75"/>
      <c r="T71" s="26"/>
      <c r="U71" s="88" t="s">
        <v>34</v>
      </c>
      <c r="V71" s="110">
        <f>MAX(P65:P88)</f>
        <v>0.10795980718475703</v>
      </c>
      <c r="W71" s="110">
        <f>MAX(Q65:Q88)</f>
        <v>0.10941348501938124</v>
      </c>
      <c r="X71" s="87"/>
      <c r="Z71" s="26"/>
      <c r="AA71" s="54" t="s">
        <v>19</v>
      </c>
      <c r="AC71" s="71" t="s">
        <v>24</v>
      </c>
      <c r="AD71" s="71" t="s">
        <v>25</v>
      </c>
      <c r="AE71" s="26"/>
      <c r="AF71" s="26"/>
    </row>
    <row r="72" spans="5:32" x14ac:dyDescent="0.25">
      <c r="E72" s="8">
        <v>8</v>
      </c>
      <c r="F72" s="100">
        <v>16</v>
      </c>
      <c r="G72" s="81">
        <f>throughput!D12/(area_efficiency!$AC$64/1000)</f>
        <v>1.8216057826313692E-2</v>
      </c>
      <c r="H72" s="11">
        <f>throughput!E12/(area_efficiency!$AC$64/1000)</f>
        <v>1.8966130795632488E-2</v>
      </c>
      <c r="J72" s="75"/>
      <c r="K72" s="26"/>
      <c r="L72" s="26"/>
      <c r="M72" s="17"/>
      <c r="N72" s="8">
        <v>8</v>
      </c>
      <c r="O72" s="100">
        <v>16</v>
      </c>
      <c r="P72" s="81">
        <f>throughput!D12/($AC$73/1000)</f>
        <v>8.6078123101405862E-2</v>
      </c>
      <c r="Q72" s="11">
        <f>throughput!E12/($AC$73/1000)</f>
        <v>8.9622516405581387E-2</v>
      </c>
      <c r="S72" s="75"/>
      <c r="T72" s="26"/>
      <c r="U72" s="88" t="s">
        <v>35</v>
      </c>
      <c r="V72" s="110">
        <f>MIN(P65:P88)</f>
        <v>4.5076413576771703E-2</v>
      </c>
      <c r="W72" s="110">
        <f>MIN(Q65:Q88)</f>
        <v>4.946697334074298E-2</v>
      </c>
      <c r="X72" s="87"/>
      <c r="Z72" s="26"/>
      <c r="AA72" s="141" t="s">
        <v>44</v>
      </c>
      <c r="AB72" s="71" t="s">
        <v>18</v>
      </c>
      <c r="AC72" s="70">
        <f>AC63-AC67</f>
        <v>12097.800168999995</v>
      </c>
      <c r="AD72" s="70">
        <f>AD63-AD67</f>
        <v>5789.1600870000002</v>
      </c>
      <c r="AE72" s="26"/>
      <c r="AF72" s="26"/>
    </row>
    <row r="73" spans="5:32" x14ac:dyDescent="0.25">
      <c r="E73" s="8">
        <v>32</v>
      </c>
      <c r="F73" s="100">
        <v>16</v>
      </c>
      <c r="G73" s="81">
        <f>throughput!D13/(area_efficiency!$AC$64/1000)</f>
        <v>1.7691315419794365E-2</v>
      </c>
      <c r="H73" s="11">
        <f>throughput!E13/(area_efficiency!$AC$64/1000)</f>
        <v>1.8477032866805292E-2</v>
      </c>
      <c r="J73" s="75"/>
      <c r="K73" s="26"/>
      <c r="L73" s="26"/>
      <c r="M73" s="17"/>
      <c r="N73" s="8">
        <v>32</v>
      </c>
      <c r="O73" s="100">
        <v>16</v>
      </c>
      <c r="P73" s="81">
        <f>throughput!D13/($AC$73/1000)</f>
        <v>8.3598506386550545E-2</v>
      </c>
      <c r="Q73" s="11">
        <f>throughput!E13/($AC$73/1000)</f>
        <v>8.7311334034090748E-2</v>
      </c>
      <c r="S73" s="75"/>
      <c r="T73" s="26"/>
      <c r="U73" s="87"/>
      <c r="V73" s="87"/>
      <c r="W73" s="87"/>
      <c r="X73" s="87"/>
      <c r="Z73" s="26"/>
      <c r="AB73" s="71" t="s">
        <v>15</v>
      </c>
      <c r="AC73" s="70">
        <f>AC64-AC68</f>
        <v>8401.2501173611054</v>
      </c>
      <c r="AD73" s="70">
        <f>AD64-AD68</f>
        <v>4020.2500604166662</v>
      </c>
      <c r="AE73" s="26"/>
      <c r="AF73" s="26"/>
    </row>
    <row r="74" spans="5:32" x14ac:dyDescent="0.25">
      <c r="E74" s="8">
        <v>16</v>
      </c>
      <c r="F74" s="100">
        <v>32</v>
      </c>
      <c r="G74" s="81">
        <f>throughput!D14/(area_efficiency!$AC$64/1000)</f>
        <v>2.0902704928735968E-2</v>
      </c>
      <c r="H74" s="11">
        <f>throughput!E14/(area_efficiency!$AC$64/1000)</f>
        <v>2.1423536446893841E-2</v>
      </c>
      <c r="J74" s="75"/>
      <c r="K74" s="26"/>
      <c r="L74" s="26"/>
      <c r="M74" s="17"/>
      <c r="N74" s="8">
        <v>16</v>
      </c>
      <c r="O74" s="100">
        <v>32</v>
      </c>
      <c r="P74" s="81">
        <f>throughput!D14/($AC$73/1000)</f>
        <v>9.8773599928355507E-2</v>
      </c>
      <c r="Q74" s="11">
        <f>throughput!E14/($AC$73/1000)</f>
        <v>0.10123473613919493</v>
      </c>
      <c r="S74" s="75"/>
      <c r="T74" s="26"/>
      <c r="U74" s="26"/>
      <c r="V74" s="26"/>
      <c r="W74" s="26"/>
      <c r="X74" s="26"/>
      <c r="Y74" s="26"/>
      <c r="Z74" s="26"/>
      <c r="AA74" s="26"/>
      <c r="AB74" s="26"/>
      <c r="AC74" s="26"/>
      <c r="AD74" s="26"/>
      <c r="AE74" s="26"/>
      <c r="AF74" s="26"/>
    </row>
    <row r="75" spans="5:32" x14ac:dyDescent="0.25">
      <c r="E75" s="8">
        <v>64</v>
      </c>
      <c r="F75" s="100">
        <v>32</v>
      </c>
      <c r="G75" s="81">
        <f>throughput!D15/(area_efficiency!$AC$64/1000)</f>
        <v>2.0726346229055996E-2</v>
      </c>
      <c r="H75" s="11">
        <f>throughput!E15/(area_efficiency!$AC$64/1000)</f>
        <v>2.1264581930799824E-2</v>
      </c>
      <c r="J75" s="75"/>
      <c r="K75" s="26"/>
      <c r="L75" s="26"/>
      <c r="M75" s="93" t="s">
        <v>38</v>
      </c>
      <c r="N75" s="8">
        <v>64</v>
      </c>
      <c r="O75" s="100">
        <v>32</v>
      </c>
      <c r="P75" s="81">
        <f>throughput!D15/($AC$73/1000)</f>
        <v>9.7940234882756688E-2</v>
      </c>
      <c r="Q75" s="11">
        <f>throughput!E15/($AC$73/1000)</f>
        <v>0.10048361278779118</v>
      </c>
      <c r="S75" s="75"/>
      <c r="T75" s="26"/>
      <c r="U75" s="26"/>
      <c r="V75" s="26"/>
      <c r="W75" s="26"/>
      <c r="X75" s="26"/>
      <c r="Y75" s="26"/>
      <c r="Z75" s="26"/>
      <c r="AA75" s="26"/>
      <c r="AB75" s="26"/>
      <c r="AC75" s="26"/>
      <c r="AD75" s="26"/>
      <c r="AE75" s="26"/>
      <c r="AF75" s="26"/>
    </row>
    <row r="76" spans="5:32" x14ac:dyDescent="0.25">
      <c r="E76" s="8">
        <v>32</v>
      </c>
      <c r="F76" s="100">
        <v>64</v>
      </c>
      <c r="G76" s="81">
        <f>throughput!D16/(area_efficiency!$AC$64/1000)</f>
        <v>2.2776104090119369E-2</v>
      </c>
      <c r="H76" s="11">
        <f>throughput!E16/(area_efficiency!$AC$64/1000)</f>
        <v>2.3092155668809476E-2</v>
      </c>
      <c r="J76" s="75"/>
      <c r="K76" s="26"/>
      <c r="L76" s="26"/>
      <c r="M76" s="17"/>
      <c r="N76" s="8">
        <v>32</v>
      </c>
      <c r="O76" s="100">
        <v>64</v>
      </c>
      <c r="P76" s="81">
        <f>throughput!D16/($AC$73/1000)</f>
        <v>0.10762615656652599</v>
      </c>
      <c r="Q76" s="11">
        <f>throughput!E16/($AC$73/1000)</f>
        <v>0.10911962606230143</v>
      </c>
      <c r="S76" s="75"/>
      <c r="T76" s="26"/>
      <c r="U76" s="26"/>
      <c r="V76" s="26"/>
      <c r="W76" s="26"/>
      <c r="X76" s="26"/>
      <c r="Y76" s="26"/>
      <c r="Z76" s="26"/>
      <c r="AA76" s="26"/>
      <c r="AB76" s="26"/>
      <c r="AC76" s="26"/>
      <c r="AD76" s="26"/>
      <c r="AE76" s="26"/>
      <c r="AF76" s="26"/>
    </row>
    <row r="77" spans="5:32" x14ac:dyDescent="0.25">
      <c r="E77" s="8">
        <v>16</v>
      </c>
      <c r="F77" s="100">
        <v>12</v>
      </c>
      <c r="G77" s="81">
        <f>throughput!D17/(area_efficiency!$AC$64/1000)</f>
        <v>1.6284051693219816E-2</v>
      </c>
      <c r="H77" s="11">
        <f>throughput!E17/(area_efficiency!$AC$64/1000)</f>
        <v>1.7150224655625122E-2</v>
      </c>
      <c r="J77" s="75"/>
      <c r="K77" s="26"/>
      <c r="L77" s="26"/>
      <c r="M77" s="17"/>
      <c r="N77" s="8">
        <v>16</v>
      </c>
      <c r="O77" s="100">
        <v>12</v>
      </c>
      <c r="P77" s="81">
        <f>throughput!D17/($AC$73/1000)</f>
        <v>7.6948625196711307E-2</v>
      </c>
      <c r="Q77" s="11">
        <f>throughput!E17/($AC$73/1000)</f>
        <v>8.1041637175259765E-2</v>
      </c>
      <c r="S77" s="75"/>
      <c r="T77" s="26"/>
      <c r="U77" s="26"/>
      <c r="V77" s="26"/>
      <c r="W77" s="26"/>
      <c r="X77" s="26"/>
      <c r="Y77" s="26"/>
      <c r="Z77" s="26"/>
      <c r="AA77" s="26"/>
      <c r="AB77" s="26"/>
      <c r="AC77" s="26"/>
      <c r="AD77" s="26"/>
      <c r="AE77" s="26"/>
      <c r="AF77" s="26"/>
    </row>
    <row r="78" spans="5:32" x14ac:dyDescent="0.25">
      <c r="E78" s="8">
        <v>12</v>
      </c>
      <c r="F78" s="100">
        <v>16</v>
      </c>
      <c r="G78" s="81">
        <f>throughput!D18/(area_efficiency!$AC$64/1000)</f>
        <v>1.7979045921510353E-2</v>
      </c>
      <c r="H78" s="11">
        <f>throughput!E18/(area_efficiency!$AC$64/1000)</f>
        <v>1.874559439103211E-2</v>
      </c>
      <c r="J78" s="75"/>
      <c r="K78" s="26"/>
      <c r="L78" s="26"/>
      <c r="M78" s="17"/>
      <c r="N78" s="8">
        <v>12</v>
      </c>
      <c r="O78" s="100">
        <v>16</v>
      </c>
      <c r="P78" s="81">
        <f>throughput!D18/($AC$73/1000)</f>
        <v>8.4958147522019536E-2</v>
      </c>
      <c r="Q78" s="11">
        <f>throughput!E18/($AC$73/1000)</f>
        <v>8.8580394121795566E-2</v>
      </c>
      <c r="S78" s="75"/>
      <c r="T78" s="26"/>
      <c r="U78" s="26"/>
      <c r="V78" s="26"/>
      <c r="W78" s="26"/>
      <c r="X78" s="26"/>
      <c r="Y78" s="26"/>
      <c r="Z78" s="26"/>
      <c r="AA78" s="26"/>
      <c r="AB78" s="26"/>
      <c r="AC78" s="26"/>
      <c r="AD78" s="26"/>
      <c r="AE78" s="26"/>
      <c r="AF78" s="26"/>
    </row>
    <row r="79" spans="5:32" x14ac:dyDescent="0.25">
      <c r="E79" s="8">
        <v>16</v>
      </c>
      <c r="F79" s="100">
        <v>4</v>
      </c>
      <c r="G79" s="81">
        <f>throughput!D19/(area_efficiency!$AC$64/1000)</f>
        <v>9.5391782108210747E-3</v>
      </c>
      <c r="H79" s="11">
        <f>throughput!E19/(area_efficiency!$AC$64/1000)</f>
        <v>1.0468318945641311E-2</v>
      </c>
      <c r="J79" s="75"/>
      <c r="K79" s="26"/>
      <c r="L79" s="26"/>
      <c r="M79" s="17"/>
      <c r="N79" s="8">
        <v>16</v>
      </c>
      <c r="O79" s="100">
        <v>4</v>
      </c>
      <c r="P79" s="81">
        <f>throughput!D19/($AC$73/1000)</f>
        <v>4.5076413576771703E-2</v>
      </c>
      <c r="Q79" s="11">
        <f>throughput!E19/($AC$73/1000)</f>
        <v>4.946697334074298E-2</v>
      </c>
      <c r="S79" s="75"/>
      <c r="T79" s="26"/>
      <c r="U79" s="26"/>
      <c r="V79" s="26"/>
      <c r="W79" s="26"/>
      <c r="X79" s="26"/>
      <c r="Y79" s="26"/>
      <c r="Z79" s="26"/>
      <c r="AA79" s="26"/>
      <c r="AB79" s="26"/>
      <c r="AC79" s="26"/>
      <c r="AD79" s="26"/>
      <c r="AE79" s="26"/>
      <c r="AF79" s="26"/>
    </row>
    <row r="80" spans="5:32" x14ac:dyDescent="0.25">
      <c r="E80" s="8">
        <v>4</v>
      </c>
      <c r="F80" s="100">
        <v>16</v>
      </c>
      <c r="G80" s="81">
        <f>throughput!D20/(area_efficiency!$AC$64/1000)</f>
        <v>1.8966130795632488E-2</v>
      </c>
      <c r="H80" s="11">
        <f>throughput!E20/(area_efficiency!$AC$64/1000)</f>
        <v>1.9660013629619045E-2</v>
      </c>
      <c r="J80" s="75"/>
      <c r="K80" s="26"/>
      <c r="L80" s="26"/>
      <c r="M80" s="17"/>
      <c r="N80" s="8">
        <v>4</v>
      </c>
      <c r="O80" s="100">
        <v>16</v>
      </c>
      <c r="P80" s="81">
        <f>throughput!D20/($AC$73/1000)</f>
        <v>8.9622516405581387E-2</v>
      </c>
      <c r="Q80" s="11">
        <f>throughput!E20/($AC$73/1000)</f>
        <v>9.2901388957005102E-2</v>
      </c>
      <c r="S80" s="75"/>
      <c r="T80" s="26"/>
      <c r="U80" s="26"/>
      <c r="V80" s="26"/>
      <c r="W80" s="26"/>
      <c r="X80" s="26"/>
      <c r="Y80" s="26"/>
      <c r="Z80" s="26"/>
      <c r="AA80" s="26"/>
      <c r="AB80" s="26"/>
      <c r="AC80" s="26"/>
      <c r="AD80" s="26"/>
      <c r="AE80" s="26"/>
      <c r="AF80" s="26"/>
    </row>
    <row r="81" spans="2:32" x14ac:dyDescent="0.25">
      <c r="E81" s="8">
        <v>32</v>
      </c>
      <c r="F81" s="100">
        <v>24</v>
      </c>
      <c r="G81" s="81">
        <f>throughput!D21/(area_efficiency!$AC$64/1000)</f>
        <v>1.9640054224918924E-2</v>
      </c>
      <c r="H81" s="11">
        <f>throughput!E21/(area_efficiency!$AC$64/1000)</f>
        <v>2.0278253051934109E-2</v>
      </c>
      <c r="J81" s="75"/>
      <c r="K81" s="26"/>
      <c r="L81" s="26"/>
      <c r="M81" s="17"/>
      <c r="N81" s="8">
        <v>32</v>
      </c>
      <c r="O81" s="100">
        <v>24</v>
      </c>
      <c r="P81" s="81">
        <f>throughput!D21/($AC$73/1000)</f>
        <v>9.2807072826084289E-2</v>
      </c>
      <c r="Q81" s="11">
        <f>throughput!E21/($AC$73/1000)</f>
        <v>9.5822816282697093E-2</v>
      </c>
      <c r="S81" s="75"/>
      <c r="T81" s="26"/>
      <c r="U81" s="26"/>
      <c r="V81" s="26"/>
      <c r="W81" s="26"/>
      <c r="X81" s="26"/>
      <c r="Y81" s="26"/>
      <c r="Z81" s="26"/>
      <c r="AA81" s="26"/>
      <c r="AB81" s="26"/>
      <c r="AC81" s="26"/>
      <c r="AD81" s="26"/>
      <c r="AE81" s="26"/>
      <c r="AF81" s="26"/>
    </row>
    <row r="82" spans="2:32" x14ac:dyDescent="0.25">
      <c r="E82" s="8">
        <v>24</v>
      </c>
      <c r="F82" s="100">
        <v>32</v>
      </c>
      <c r="G82" s="81">
        <f>throughput!D22/(area_efficiency!$AC$64/1000)</f>
        <v>2.0823954156668611E-2</v>
      </c>
      <c r="H82" s="11">
        <f>throughput!E22/(area_efficiency!$AC$64/1000)</f>
        <v>2.1352597584486908E-2</v>
      </c>
      <c r="J82" s="75"/>
      <c r="K82" s="26"/>
      <c r="L82" s="26"/>
      <c r="M82" s="17"/>
      <c r="N82" s="8">
        <v>24</v>
      </c>
      <c r="O82" s="100">
        <v>32</v>
      </c>
      <c r="P82" s="81">
        <f>throughput!D22/($AC$73/1000)</f>
        <v>9.8401471188044168E-2</v>
      </c>
      <c r="Q82" s="11">
        <f>throughput!E22/($AC$73/1000)</f>
        <v>0.10089952178111812</v>
      </c>
      <c r="S82" s="75"/>
      <c r="T82" s="26"/>
      <c r="U82" s="26"/>
      <c r="V82" s="26"/>
      <c r="W82" s="26"/>
      <c r="X82" s="26"/>
      <c r="Y82" s="26"/>
      <c r="Z82" s="26"/>
      <c r="AA82" s="26"/>
      <c r="AB82" s="26"/>
      <c r="AC82" s="26"/>
      <c r="AD82" s="26"/>
      <c r="AE82" s="26"/>
      <c r="AF82" s="26"/>
    </row>
    <row r="83" spans="2:32" x14ac:dyDescent="0.25">
      <c r="E83" s="8">
        <v>32</v>
      </c>
      <c r="F83" s="100">
        <v>8</v>
      </c>
      <c r="G83" s="81">
        <f>throughput!D23/(area_efficiency!$AC$64/1000)</f>
        <v>1.3633159557114263E-2</v>
      </c>
      <c r="H83" s="11">
        <f>throughput!E23/(area_efficiency!$AC$64/1000)</f>
        <v>1.4589331381255764E-2</v>
      </c>
      <c r="J83" s="75"/>
      <c r="K83" s="26"/>
      <c r="L83" s="26"/>
      <c r="M83" s="17"/>
      <c r="N83" s="8">
        <v>32</v>
      </c>
      <c r="O83" s="100">
        <v>8</v>
      </c>
      <c r="P83" s="81">
        <f>throughput!D23/($AC$73/1000)</f>
        <v>6.4422104815851325E-2</v>
      </c>
      <c r="Q83" s="11">
        <f>throughput!E23/($AC$73/1000)</f>
        <v>6.8940397235062623E-2</v>
      </c>
      <c r="S83" s="75"/>
      <c r="T83" s="26"/>
      <c r="U83" s="26"/>
      <c r="V83" s="26"/>
      <c r="W83" s="26"/>
      <c r="X83" s="26"/>
      <c r="Y83" s="26"/>
      <c r="Z83" s="26"/>
      <c r="AA83" s="26"/>
      <c r="AB83" s="26"/>
      <c r="AC83" s="26"/>
      <c r="AD83" s="26"/>
      <c r="AE83" s="26"/>
      <c r="AF83" s="26"/>
    </row>
    <row r="84" spans="2:32" x14ac:dyDescent="0.25">
      <c r="E84" s="8">
        <v>8</v>
      </c>
      <c r="F84" s="100">
        <v>32</v>
      </c>
      <c r="G84" s="81">
        <f>throughput!D24/(area_efficiency!$AC$64/1000)</f>
        <v>2.1142572034475563E-2</v>
      </c>
      <c r="H84" s="11">
        <f>throughput!E24/(area_efficiency!$AC$64/1000)</f>
        <v>2.1639209632600825E-2</v>
      </c>
      <c r="J84" s="75"/>
      <c r="K84" s="26"/>
      <c r="L84" s="26"/>
      <c r="M84" s="17"/>
      <c r="N84" s="8">
        <v>8</v>
      </c>
      <c r="O84" s="100">
        <v>32</v>
      </c>
      <c r="P84" s="81">
        <f>throughput!D24/($AC$73/1000)</f>
        <v>9.9907067468516964E-2</v>
      </c>
      <c r="Q84" s="11">
        <f>throughput!E24/($AC$73/1000)</f>
        <v>0.10225387777818011</v>
      </c>
      <c r="S84" s="75"/>
      <c r="T84" s="26"/>
      <c r="U84" s="26"/>
      <c r="V84" s="26"/>
      <c r="W84" s="26"/>
      <c r="X84" s="26"/>
      <c r="Y84" s="26"/>
      <c r="Z84" s="26"/>
      <c r="AA84" s="26"/>
      <c r="AB84" s="26"/>
      <c r="AC84" s="26"/>
      <c r="AD84" s="26"/>
      <c r="AE84" s="26"/>
      <c r="AF84" s="26"/>
    </row>
    <row r="85" spans="2:32" x14ac:dyDescent="0.25">
      <c r="E85" s="8">
        <v>64</v>
      </c>
      <c r="F85" s="100">
        <v>48</v>
      </c>
      <c r="G85" s="81">
        <f>throughput!D25/(area_efficiency!$AC$64/1000)</f>
        <v>2.2027274023962585E-2</v>
      </c>
      <c r="H85" s="11">
        <f>throughput!E25/(area_efficiency!$AC$64/1000)</f>
        <v>2.2429511201791468E-2</v>
      </c>
      <c r="J85" s="75"/>
      <c r="K85" s="26"/>
      <c r="L85" s="26"/>
      <c r="M85" s="17"/>
      <c r="N85" s="8">
        <v>64</v>
      </c>
      <c r="O85" s="100">
        <v>48</v>
      </c>
      <c r="P85" s="81">
        <f>throughput!D25/($AC$73/1000)</f>
        <v>0.10408763647445832</v>
      </c>
      <c r="Q85" s="11">
        <f>throughput!E25/($AC$73/1000)</f>
        <v>0.10598836722747017</v>
      </c>
      <c r="S85" s="75"/>
      <c r="T85" s="26"/>
      <c r="U85" s="26"/>
      <c r="V85" s="26"/>
      <c r="W85" s="26"/>
      <c r="X85" s="26"/>
      <c r="Y85" s="26"/>
      <c r="Z85" s="26"/>
      <c r="AA85" s="26"/>
      <c r="AB85" s="26"/>
      <c r="AC85" s="26"/>
      <c r="AD85" s="26"/>
      <c r="AE85" s="26"/>
      <c r="AF85" s="26"/>
    </row>
    <row r="86" spans="2:32" x14ac:dyDescent="0.25">
      <c r="E86" s="8">
        <v>48</v>
      </c>
      <c r="F86" s="100">
        <v>64</v>
      </c>
      <c r="G86" s="81">
        <f>throughput!D26/(area_efficiency!$AC$64/1000)</f>
        <v>2.2752664994466498E-2</v>
      </c>
      <c r="H86" s="11">
        <f>throughput!E26/(area_efficiency!$AC$64/1000)</f>
        <v>2.3071500788962598E-2</v>
      </c>
      <c r="J86" s="75"/>
      <c r="K86" s="26"/>
      <c r="L86" s="26"/>
      <c r="M86" s="17"/>
      <c r="N86" s="8">
        <v>48</v>
      </c>
      <c r="O86" s="100">
        <v>64</v>
      </c>
      <c r="P86" s="81">
        <f>throughput!D26/($AC$73/1000)</f>
        <v>0.10751539751095916</v>
      </c>
      <c r="Q86" s="11">
        <f>throughput!E26/($AC$73/1000)</f>
        <v>0.10902202353451762</v>
      </c>
      <c r="S86" s="75"/>
      <c r="T86" s="26"/>
      <c r="U86" s="26"/>
      <c r="V86" s="26"/>
      <c r="W86" s="26"/>
      <c r="X86" s="26"/>
      <c r="Y86" s="26"/>
      <c r="Z86" s="26"/>
      <c r="AA86" s="26"/>
      <c r="AB86" s="26"/>
      <c r="AC86" s="26"/>
      <c r="AD86" s="26"/>
      <c r="AE86" s="26"/>
      <c r="AF86" s="26"/>
    </row>
    <row r="87" spans="2:32" x14ac:dyDescent="0.25">
      <c r="E87" s="8">
        <v>64</v>
      </c>
      <c r="F87" s="100">
        <v>16</v>
      </c>
      <c r="G87" s="81">
        <f>throughput!D27/(area_efficiency!$AC$64/1000)</f>
        <v>1.7606783537242449E-2</v>
      </c>
      <c r="H87" s="11">
        <f>throughput!E27/(area_efficiency!$AC$64/1000)</f>
        <v>1.8397958546405271E-2</v>
      </c>
      <c r="J87" s="75"/>
      <c r="K87" s="26"/>
      <c r="L87" s="26"/>
      <c r="M87" s="17"/>
      <c r="N87" s="8">
        <v>64</v>
      </c>
      <c r="O87" s="100">
        <v>16</v>
      </c>
      <c r="P87" s="81">
        <f>throughput!D27/($AC$73/1000)</f>
        <v>8.3199059598355427E-2</v>
      </c>
      <c r="Q87" s="11">
        <f>throughput!E27/($AC$73/1000)</f>
        <v>8.6937676399137451E-2</v>
      </c>
      <c r="S87" s="75"/>
      <c r="T87" s="26"/>
      <c r="U87" s="26"/>
      <c r="V87" s="26"/>
      <c r="W87" s="26"/>
      <c r="X87" s="26"/>
      <c r="Y87" s="26"/>
      <c r="Z87" s="26"/>
      <c r="AA87" s="26"/>
      <c r="AB87" s="26"/>
      <c r="AC87" s="26"/>
      <c r="AD87" s="26"/>
      <c r="AE87" s="26"/>
      <c r="AF87" s="26"/>
    </row>
    <row r="88" spans="2:32" ht="16.5" thickBot="1" x14ac:dyDescent="0.3">
      <c r="E88" s="12">
        <v>16</v>
      </c>
      <c r="F88" s="101">
        <v>64</v>
      </c>
      <c r="G88" s="82">
        <f>throughput!D28/(area_efficiency!$AC$64/1000)</f>
        <v>2.2846712030168456E-2</v>
      </c>
      <c r="H88" s="15">
        <f>throughput!E28/(area_efficiency!$AC$64/1000)</f>
        <v>2.3154342802567493E-2</v>
      </c>
      <c r="J88" s="75"/>
      <c r="K88" s="26"/>
      <c r="L88" s="26"/>
      <c r="M88" s="17"/>
      <c r="N88" s="12">
        <v>16</v>
      </c>
      <c r="O88" s="101">
        <v>64</v>
      </c>
      <c r="P88" s="82">
        <f>throughput!D28/($AC$73/1000)</f>
        <v>0.10795980718475703</v>
      </c>
      <c r="Q88" s="15">
        <f>throughput!E28/($AC$73/1000)</f>
        <v>0.10941348501938124</v>
      </c>
      <c r="S88" s="75"/>
      <c r="T88" s="26"/>
      <c r="U88" s="26"/>
      <c r="V88" s="26"/>
      <c r="W88" s="26"/>
      <c r="X88" s="26"/>
      <c r="Y88" s="26"/>
      <c r="Z88" s="26"/>
      <c r="AA88" s="26"/>
      <c r="AB88" s="26"/>
      <c r="AC88" s="26"/>
      <c r="AD88" s="26"/>
      <c r="AE88" s="26"/>
      <c r="AF88" s="26"/>
    </row>
    <row r="89" spans="2:32" x14ac:dyDescent="0.25">
      <c r="E89" s="17"/>
      <c r="F89" s="17"/>
      <c r="G89" s="26"/>
      <c r="H89" s="26"/>
      <c r="I89" s="26"/>
      <c r="J89" s="26"/>
      <c r="K89" s="26"/>
      <c r="L89" s="26"/>
      <c r="M89" s="17"/>
      <c r="N89" s="17"/>
      <c r="O89" s="17"/>
      <c r="P89" s="26"/>
      <c r="Q89" s="26"/>
      <c r="R89" s="26"/>
      <c r="S89" s="26"/>
      <c r="T89" s="26"/>
      <c r="U89" s="26"/>
      <c r="V89" s="26"/>
      <c r="W89" s="26"/>
      <c r="X89" s="26"/>
      <c r="Y89" s="26"/>
      <c r="Z89" s="26"/>
      <c r="AA89" s="26"/>
      <c r="AB89" s="26"/>
      <c r="AC89" s="26"/>
      <c r="AD89" s="26"/>
      <c r="AE89" s="26"/>
      <c r="AF89" s="26"/>
    </row>
    <row r="90" spans="2:32" x14ac:dyDescent="0.25">
      <c r="E90" s="17"/>
      <c r="F90" s="17"/>
      <c r="G90" s="26"/>
      <c r="H90" s="26"/>
      <c r="I90" s="26"/>
      <c r="J90" s="26"/>
      <c r="K90" s="26"/>
      <c r="L90" s="26"/>
      <c r="M90" s="17"/>
      <c r="N90" s="17"/>
      <c r="O90" s="17"/>
      <c r="P90" s="26"/>
      <c r="Q90" s="26"/>
      <c r="R90" s="26"/>
      <c r="S90" s="26"/>
      <c r="T90" s="26"/>
      <c r="U90" s="26"/>
      <c r="V90" s="26"/>
      <c r="W90" s="26"/>
      <c r="X90" s="26"/>
      <c r="Y90" s="26"/>
      <c r="Z90" s="26"/>
      <c r="AA90" s="26"/>
      <c r="AB90" s="26"/>
      <c r="AC90" s="26"/>
      <c r="AD90" s="26"/>
      <c r="AE90" s="26"/>
      <c r="AF90" s="26"/>
    </row>
    <row r="91" spans="2:32" ht="16.5" thickBot="1" x14ac:dyDescent="0.3">
      <c r="E91" s="17"/>
      <c r="F91" s="17"/>
      <c r="G91" s="26"/>
      <c r="H91" s="26"/>
      <c r="I91" s="26"/>
      <c r="J91" s="26"/>
      <c r="K91" s="26"/>
      <c r="L91" s="26"/>
      <c r="M91" s="17"/>
      <c r="N91" s="17"/>
      <c r="O91" s="17"/>
      <c r="P91" s="26"/>
      <c r="Q91" s="26"/>
      <c r="R91" s="26"/>
      <c r="S91" s="26"/>
      <c r="T91" s="26"/>
      <c r="U91" s="26"/>
      <c r="V91" s="26"/>
      <c r="W91" s="26"/>
      <c r="X91" s="26"/>
      <c r="Y91" s="26"/>
      <c r="Z91" s="26"/>
      <c r="AA91" s="26"/>
      <c r="AB91" s="26"/>
      <c r="AC91" s="26"/>
      <c r="AD91" s="26"/>
      <c r="AE91" s="26"/>
      <c r="AF91" s="26"/>
    </row>
    <row r="92" spans="2:32" ht="19.5" thickBot="1" x14ac:dyDescent="0.3">
      <c r="E92" s="17"/>
      <c r="F92" s="17"/>
      <c r="G92" s="62" t="s">
        <v>2</v>
      </c>
      <c r="H92" s="25"/>
      <c r="I92" s="19"/>
      <c r="J92" s="26"/>
      <c r="K92" s="26"/>
      <c r="L92" s="26"/>
      <c r="M92" s="17"/>
      <c r="N92" s="17"/>
      <c r="O92" s="17"/>
      <c r="P92" s="62" t="s">
        <v>2</v>
      </c>
      <c r="Q92" s="25"/>
      <c r="R92" s="19"/>
      <c r="S92" s="26"/>
      <c r="T92" s="26"/>
      <c r="U92" s="26"/>
      <c r="V92" s="26"/>
      <c r="W92" s="17"/>
      <c r="X92" s="26"/>
      <c r="Y92" s="26"/>
      <c r="Z92" s="26"/>
      <c r="AA92" s="26"/>
      <c r="AB92" s="26"/>
      <c r="AC92" s="26"/>
      <c r="AD92" s="26"/>
      <c r="AE92" s="26"/>
      <c r="AF92" s="26"/>
    </row>
    <row r="93" spans="2:32" ht="16.5" thickBot="1" x14ac:dyDescent="0.3">
      <c r="B93" s="66" t="s">
        <v>23</v>
      </c>
      <c r="E93" s="16" t="s">
        <v>0</v>
      </c>
      <c r="F93" s="16" t="s">
        <v>1</v>
      </c>
      <c r="G93" s="46">
        <v>4</v>
      </c>
      <c r="H93" s="17"/>
      <c r="I93" s="17"/>
      <c r="J93" s="26"/>
      <c r="K93" s="26"/>
      <c r="L93" s="26"/>
      <c r="M93" s="92" t="s">
        <v>23</v>
      </c>
      <c r="N93" s="16" t="s">
        <v>0</v>
      </c>
      <c r="O93" s="16" t="s">
        <v>1</v>
      </c>
      <c r="P93" s="46">
        <v>4</v>
      </c>
      <c r="Q93" s="17"/>
      <c r="R93" s="17"/>
      <c r="S93" s="26"/>
      <c r="T93" s="26"/>
      <c r="U93" s="26"/>
      <c r="V93" s="26"/>
      <c r="W93" s="17"/>
      <c r="X93" s="26"/>
      <c r="Y93" s="26"/>
      <c r="Z93" s="26"/>
      <c r="AA93" s="26"/>
      <c r="AB93" s="26"/>
      <c r="AC93" s="26"/>
      <c r="AD93" s="26"/>
      <c r="AE93" s="26"/>
      <c r="AF93" s="26"/>
    </row>
    <row r="94" spans="2:32" x14ac:dyDescent="0.25">
      <c r="E94" s="97">
        <f t="shared" ref="E94:F117" si="6">E65/2</f>
        <v>4</v>
      </c>
      <c r="F94" s="99">
        <f t="shared" si="6"/>
        <v>4</v>
      </c>
      <c r="G94" s="102">
        <f>throughput!D34/(area_efficiency!$AD$64/1000)</f>
        <v>6.2175158380473966E-2</v>
      </c>
      <c r="H94" s="75"/>
      <c r="I94" s="75"/>
      <c r="J94" s="26"/>
      <c r="K94" s="26"/>
      <c r="L94" s="26"/>
      <c r="M94" s="26" t="s">
        <v>19</v>
      </c>
      <c r="N94" s="97">
        <f t="shared" ref="N94:O117" si="7">N65/2</f>
        <v>4</v>
      </c>
      <c r="O94" s="99">
        <f t="shared" si="7"/>
        <v>4</v>
      </c>
      <c r="P94" s="102">
        <f>throughput!D34/(area_efficiency!$AD$73/1000)</f>
        <v>0.15919407757776868</v>
      </c>
      <c r="Q94" s="75"/>
      <c r="R94" s="17"/>
      <c r="S94" s="26"/>
      <c r="T94" s="26"/>
      <c r="U94" s="66" t="s">
        <v>23</v>
      </c>
      <c r="V94" s="51">
        <v>4</v>
      </c>
      <c r="W94" s="61"/>
      <c r="X94" s="26"/>
      <c r="Y94" s="26"/>
      <c r="Z94" s="26"/>
      <c r="AA94" s="26"/>
      <c r="AB94" s="26"/>
      <c r="AC94" s="26"/>
      <c r="AD94" s="26"/>
      <c r="AE94" s="26"/>
      <c r="AF94" s="26"/>
    </row>
    <row r="95" spans="2:32" x14ac:dyDescent="0.25">
      <c r="E95" s="8">
        <f t="shared" si="6"/>
        <v>8</v>
      </c>
      <c r="F95" s="100">
        <f t="shared" si="6"/>
        <v>8</v>
      </c>
      <c r="G95" s="103">
        <f>throughput!D35/(area_efficiency!$AD$64/1000)</f>
        <v>7.3147245153498783E-2</v>
      </c>
      <c r="H95" s="75"/>
      <c r="I95" s="75"/>
      <c r="J95" s="26"/>
      <c r="K95" s="26"/>
      <c r="L95" s="26"/>
      <c r="M95" s="17"/>
      <c r="N95" s="8">
        <f t="shared" si="7"/>
        <v>8</v>
      </c>
      <c r="O95" s="100">
        <f t="shared" si="7"/>
        <v>8</v>
      </c>
      <c r="P95" s="103">
        <f>throughput!D35/(area_efficiency!$AD$73/1000)</f>
        <v>0.18728715009149258</v>
      </c>
      <c r="Q95" s="75"/>
      <c r="R95" s="17"/>
      <c r="S95" s="26"/>
      <c r="T95" s="26"/>
      <c r="U95" s="88" t="s">
        <v>34</v>
      </c>
      <c r="V95" s="10">
        <f>MAX(G94:G117)</f>
        <v>8.9783622210070704E-2</v>
      </c>
      <c r="W95" s="75"/>
      <c r="X95" s="26"/>
      <c r="Y95" s="26"/>
      <c r="Z95" s="26"/>
      <c r="AA95" s="26"/>
      <c r="AB95" s="26"/>
      <c r="AC95" s="26"/>
      <c r="AD95" s="26"/>
      <c r="AE95" s="26"/>
      <c r="AF95" s="26"/>
    </row>
    <row r="96" spans="2:32" x14ac:dyDescent="0.25">
      <c r="E96" s="8">
        <f t="shared" si="6"/>
        <v>16</v>
      </c>
      <c r="F96" s="100">
        <f t="shared" si="6"/>
        <v>16</v>
      </c>
      <c r="G96" s="103">
        <f>throughput!D36/(area_efficiency!$AD$64/1000)</f>
        <v>8.2624795189998629E-2</v>
      </c>
      <c r="H96" s="75"/>
      <c r="I96" s="75"/>
      <c r="J96" s="26"/>
      <c r="K96" s="26"/>
      <c r="L96" s="26"/>
      <c r="M96" s="26"/>
      <c r="N96" s="8">
        <f t="shared" si="7"/>
        <v>16</v>
      </c>
      <c r="O96" s="100">
        <f t="shared" si="7"/>
        <v>16</v>
      </c>
      <c r="P96" s="103">
        <f>throughput!D36/(area_efficiency!$AD$73/1000)</f>
        <v>0.21155359146547334</v>
      </c>
      <c r="Q96" s="75"/>
      <c r="R96" s="17"/>
      <c r="S96" s="26"/>
      <c r="T96" s="26"/>
      <c r="U96" s="88" t="s">
        <v>35</v>
      </c>
      <c r="V96" s="10">
        <f>MIN(G94:G117)</f>
        <v>4.2010242148968896E-2</v>
      </c>
      <c r="W96" s="17"/>
      <c r="X96" s="26"/>
      <c r="Y96" s="26"/>
      <c r="Z96" s="26"/>
      <c r="AA96" s="26"/>
      <c r="AB96" s="26"/>
      <c r="AC96" s="26"/>
      <c r="AD96" s="26"/>
      <c r="AE96" s="26"/>
      <c r="AF96" s="26"/>
    </row>
    <row r="97" spans="5:32" x14ac:dyDescent="0.25">
      <c r="E97" s="8">
        <f t="shared" si="6"/>
        <v>32</v>
      </c>
      <c r="F97" s="100">
        <f t="shared" si="6"/>
        <v>32</v>
      </c>
      <c r="G97" s="103">
        <f>throughput!D37/(area_efficiency!$AD$64/1000)</f>
        <v>8.906020896039242E-2</v>
      </c>
      <c r="H97" s="75"/>
      <c r="I97" s="75"/>
      <c r="J97" s="26"/>
      <c r="K97" s="26"/>
      <c r="L97" s="26"/>
      <c r="M97" s="26"/>
      <c r="N97" s="8">
        <f t="shared" si="7"/>
        <v>32</v>
      </c>
      <c r="O97" s="100">
        <f t="shared" si="7"/>
        <v>32</v>
      </c>
      <c r="P97" s="103">
        <f>throughput!D37/(area_efficiency!$AD$73/1000)</f>
        <v>0.22803090790011629</v>
      </c>
      <c r="Q97" s="75"/>
      <c r="R97" s="17"/>
      <c r="S97" s="26"/>
      <c r="T97" s="26"/>
      <c r="U97" s="87"/>
      <c r="V97" s="26"/>
      <c r="W97" s="17"/>
      <c r="X97" s="26"/>
      <c r="Y97" s="26"/>
      <c r="Z97" s="26"/>
      <c r="AA97" s="26"/>
      <c r="AB97" s="26"/>
      <c r="AC97" s="26"/>
      <c r="AD97" s="26"/>
      <c r="AE97" s="26"/>
      <c r="AF97" s="26"/>
    </row>
    <row r="98" spans="5:32" x14ac:dyDescent="0.25">
      <c r="E98" s="8">
        <f t="shared" si="6"/>
        <v>4</v>
      </c>
      <c r="F98" s="100">
        <f t="shared" si="6"/>
        <v>2</v>
      </c>
      <c r="G98" s="103">
        <f>throughput!D38/(area_efficiency!$AD$64/1000)</f>
        <v>4.5717028220936734E-2</v>
      </c>
      <c r="H98" s="75"/>
      <c r="I98" s="75"/>
      <c r="J98" s="26"/>
      <c r="K98" s="26"/>
      <c r="L98" s="26"/>
      <c r="M98" s="26"/>
      <c r="N98" s="8">
        <f t="shared" si="7"/>
        <v>4</v>
      </c>
      <c r="O98" s="100">
        <f t="shared" si="7"/>
        <v>2</v>
      </c>
      <c r="P98" s="103">
        <f>throughput!D38/(area_efficiency!$AD$73/1000)</f>
        <v>0.11705446880718286</v>
      </c>
      <c r="Q98" s="75"/>
      <c r="R98" s="17"/>
      <c r="S98" s="26"/>
      <c r="T98" s="26"/>
      <c r="U98" s="66" t="s">
        <v>23</v>
      </c>
      <c r="V98" s="26"/>
      <c r="W98" s="17"/>
      <c r="X98" s="26"/>
      <c r="Y98" s="26"/>
      <c r="Z98" s="26"/>
      <c r="AA98" s="26"/>
      <c r="AB98" s="26"/>
      <c r="AC98" s="26"/>
      <c r="AD98" s="26"/>
      <c r="AE98" s="26"/>
      <c r="AF98" s="26"/>
    </row>
    <row r="99" spans="5:32" x14ac:dyDescent="0.25">
      <c r="E99" s="8">
        <f t="shared" si="6"/>
        <v>2</v>
      </c>
      <c r="F99" s="100">
        <f t="shared" si="6"/>
        <v>4</v>
      </c>
      <c r="G99" s="103">
        <f>throughput!D39/(area_efficiency!$AD$64/1000)</f>
        <v>7.0653589068720407E-2</v>
      </c>
      <c r="H99" s="75"/>
      <c r="I99" s="75"/>
      <c r="J99" s="26"/>
      <c r="K99" s="26"/>
      <c r="L99" s="26"/>
      <c r="M99" s="26"/>
      <c r="N99" s="8">
        <f t="shared" si="7"/>
        <v>2</v>
      </c>
      <c r="O99" s="100">
        <f t="shared" si="7"/>
        <v>4</v>
      </c>
      <c r="P99" s="103">
        <f>throughput!D39/(area_efficiency!$AD$73/1000)</f>
        <v>0.18090236088382805</v>
      </c>
      <c r="Q99" s="75"/>
      <c r="R99" s="17"/>
      <c r="S99" s="26"/>
      <c r="T99" s="26"/>
      <c r="U99" s="117" t="s">
        <v>19</v>
      </c>
      <c r="V99" s="71">
        <v>4</v>
      </c>
      <c r="W99" s="17"/>
      <c r="X99" s="26"/>
      <c r="Y99" s="26"/>
      <c r="Z99" s="26"/>
      <c r="AA99" s="26"/>
      <c r="AB99" s="26"/>
      <c r="AC99" s="26"/>
      <c r="AD99" s="26"/>
      <c r="AE99" s="26"/>
      <c r="AF99" s="26"/>
    </row>
    <row r="100" spans="5:32" x14ac:dyDescent="0.25">
      <c r="E100" s="8">
        <f t="shared" si="6"/>
        <v>8</v>
      </c>
      <c r="F100" s="100">
        <f t="shared" si="6"/>
        <v>4</v>
      </c>
      <c r="G100" s="103">
        <f>throughput!D40/(area_efficiency!$AD$64/1000)</f>
        <v>5.8655809792899964E-2</v>
      </c>
      <c r="H100" s="75"/>
      <c r="I100" s="75"/>
      <c r="J100" s="26"/>
      <c r="K100" s="26"/>
      <c r="L100" s="26"/>
      <c r="M100" s="26"/>
      <c r="N100" s="8">
        <f t="shared" si="7"/>
        <v>8</v>
      </c>
      <c r="O100" s="100">
        <f t="shared" si="7"/>
        <v>4</v>
      </c>
      <c r="P100" s="103">
        <f>throughput!D40/(area_efficiency!$AD$73/1000)</f>
        <v>0.15018309205449876</v>
      </c>
      <c r="Q100" s="75"/>
      <c r="R100" s="17"/>
      <c r="S100" s="26"/>
      <c r="T100" s="26"/>
      <c r="U100" s="116" t="s">
        <v>34</v>
      </c>
      <c r="V100" s="10">
        <f>MAX(P94:P117)</f>
        <v>0.2298831445166335</v>
      </c>
      <c r="W100" s="26"/>
      <c r="X100" s="26"/>
      <c r="Y100" s="26"/>
      <c r="Z100" s="26"/>
      <c r="AA100" s="26"/>
      <c r="AB100" s="26"/>
      <c r="AC100" s="26"/>
      <c r="AD100" s="26"/>
      <c r="AE100" s="26"/>
      <c r="AF100" s="26"/>
    </row>
    <row r="101" spans="5:32" x14ac:dyDescent="0.25">
      <c r="E101" s="8">
        <f t="shared" si="6"/>
        <v>4</v>
      </c>
      <c r="F101" s="100">
        <f t="shared" si="6"/>
        <v>8</v>
      </c>
      <c r="G101" s="103">
        <f>throughput!D41/(area_efficiency!$AD$64/1000)</f>
        <v>7.5823363878626787E-2</v>
      </c>
      <c r="H101" s="75"/>
      <c r="I101" s="75"/>
      <c r="J101" s="26"/>
      <c r="K101" s="26"/>
      <c r="L101" s="26"/>
      <c r="M101" s="26"/>
      <c r="N101" s="8">
        <f t="shared" si="7"/>
        <v>4</v>
      </c>
      <c r="O101" s="100">
        <f t="shared" si="7"/>
        <v>8</v>
      </c>
      <c r="P101" s="103">
        <f>throughput!D41/(area_efficiency!$AD$73/1000)</f>
        <v>0.1941391189972789</v>
      </c>
      <c r="Q101" s="75"/>
      <c r="R101" s="17"/>
      <c r="S101" s="26"/>
      <c r="T101" s="26"/>
      <c r="U101" s="116" t="s">
        <v>35</v>
      </c>
      <c r="V101" s="10">
        <f>MIN(P94:P117)</f>
        <v>0.1075635659309248</v>
      </c>
      <c r="W101" s="26"/>
      <c r="X101" s="26"/>
      <c r="Y101" s="26"/>
      <c r="Z101" s="26"/>
      <c r="AA101" s="26"/>
      <c r="AB101" s="26"/>
      <c r="AC101" s="26"/>
      <c r="AD101" s="26"/>
      <c r="AE101" s="26"/>
      <c r="AF101" s="26"/>
    </row>
    <row r="102" spans="5:32" x14ac:dyDescent="0.25">
      <c r="E102" s="8">
        <f t="shared" si="6"/>
        <v>16</v>
      </c>
      <c r="F102" s="100">
        <f t="shared" si="6"/>
        <v>8</v>
      </c>
      <c r="G102" s="103">
        <f>throughput!D42/(area_efficiency!$AD$64/1000)</f>
        <v>7.1878795815576838E-2</v>
      </c>
      <c r="H102" s="75"/>
      <c r="I102" s="75"/>
      <c r="J102" s="26"/>
      <c r="K102" s="26"/>
      <c r="L102" s="26"/>
      <c r="M102" s="26"/>
      <c r="N102" s="8">
        <f t="shared" si="7"/>
        <v>16</v>
      </c>
      <c r="O102" s="100">
        <f t="shared" si="7"/>
        <v>8</v>
      </c>
      <c r="P102" s="103">
        <f>throughput!D42/(area_efficiency!$AD$73/1000)</f>
        <v>0.18403939604366321</v>
      </c>
      <c r="Q102" s="75"/>
      <c r="R102" s="17"/>
      <c r="S102" s="26"/>
      <c r="T102" s="26"/>
      <c r="U102" s="26"/>
      <c r="V102" s="26"/>
      <c r="W102" s="26"/>
      <c r="X102" s="26"/>
      <c r="Y102" s="26"/>
      <c r="Z102" s="26"/>
      <c r="AA102" s="26"/>
      <c r="AB102" s="26"/>
      <c r="AC102" s="26"/>
      <c r="AD102" s="26"/>
      <c r="AE102" s="26"/>
      <c r="AF102" s="26"/>
    </row>
    <row r="103" spans="5:32" x14ac:dyDescent="0.25">
      <c r="E103" s="8">
        <f t="shared" si="6"/>
        <v>8</v>
      </c>
      <c r="F103" s="100">
        <f t="shared" si="6"/>
        <v>16</v>
      </c>
      <c r="G103" s="103">
        <f>throughput!D43/(area_efficiency!$AD$64/1000)</f>
        <v>8.3456588430166387E-2</v>
      </c>
      <c r="H103" s="75"/>
      <c r="I103" s="75"/>
      <c r="J103" s="26"/>
      <c r="K103" s="26"/>
      <c r="L103" s="26"/>
      <c r="M103" s="26"/>
      <c r="N103" s="8">
        <f t="shared" si="7"/>
        <v>8</v>
      </c>
      <c r="O103" s="100">
        <f t="shared" si="7"/>
        <v>16</v>
      </c>
      <c r="P103" s="103">
        <f>throughput!D43/(area_efficiency!$AD$73/1000)</f>
        <v>0.2136833256077432</v>
      </c>
      <c r="Q103" s="75"/>
      <c r="R103" s="17"/>
      <c r="S103" s="26"/>
      <c r="T103" s="26"/>
      <c r="U103" s="26"/>
      <c r="V103" s="26"/>
      <c r="W103" s="26"/>
      <c r="X103" s="26"/>
      <c r="Y103" s="26"/>
      <c r="Z103" s="26"/>
      <c r="AA103" s="26"/>
      <c r="AB103" s="26"/>
      <c r="AC103" s="26"/>
      <c r="AD103" s="26"/>
      <c r="AE103" s="26"/>
      <c r="AF103" s="26"/>
    </row>
    <row r="104" spans="5:32" x14ac:dyDescent="0.25">
      <c r="E104" s="8">
        <f t="shared" si="6"/>
        <v>32</v>
      </c>
      <c r="F104" s="100">
        <f t="shared" si="6"/>
        <v>16</v>
      </c>
      <c r="G104" s="103">
        <f>throughput!D44/(area_efficiency!$AD$64/1000)</f>
        <v>8.2215085461783743E-2</v>
      </c>
      <c r="H104" s="75"/>
      <c r="I104" s="75"/>
      <c r="J104" s="26"/>
      <c r="K104" s="26"/>
      <c r="L104" s="26"/>
      <c r="M104" s="26"/>
      <c r="N104" s="8">
        <f t="shared" si="7"/>
        <v>32</v>
      </c>
      <c r="O104" s="100">
        <f t="shared" si="7"/>
        <v>16</v>
      </c>
      <c r="P104" s="103">
        <f>throughput!D44/(area_efficiency!$AD$73/1000)</f>
        <v>0.21050456539209081</v>
      </c>
      <c r="Q104" s="75"/>
      <c r="R104" s="17"/>
      <c r="S104" s="26"/>
      <c r="T104" s="26"/>
      <c r="U104" s="26"/>
      <c r="V104" s="26"/>
      <c r="W104" s="26"/>
      <c r="X104" s="26"/>
      <c r="Y104" s="26"/>
      <c r="Z104" s="26"/>
      <c r="AA104" s="26"/>
      <c r="AB104" s="26"/>
      <c r="AC104" s="26"/>
      <c r="AD104" s="26"/>
      <c r="AE104" s="26"/>
      <c r="AF104" s="26"/>
    </row>
    <row r="105" spans="5:32" x14ac:dyDescent="0.25">
      <c r="E105" s="8">
        <f t="shared" si="6"/>
        <v>16</v>
      </c>
      <c r="F105" s="100">
        <f t="shared" si="6"/>
        <v>32</v>
      </c>
      <c r="G105" s="103">
        <f>throughput!D45/(area_efficiency!$AD$64/1000)</f>
        <v>8.9300047943230113E-2</v>
      </c>
      <c r="H105" s="75"/>
      <c r="I105" s="75"/>
      <c r="J105" s="26"/>
      <c r="K105" s="26"/>
      <c r="L105" s="26"/>
      <c r="M105" s="26"/>
      <c r="N105" s="8">
        <f t="shared" si="7"/>
        <v>16</v>
      </c>
      <c r="O105" s="100">
        <f t="shared" si="7"/>
        <v>32</v>
      </c>
      <c r="P105" s="103">
        <f>throughput!D45/(area_efficiency!$AD$73/1000)</f>
        <v>0.2286449947257001</v>
      </c>
      <c r="Q105" s="75"/>
      <c r="R105" s="17"/>
      <c r="S105" s="26"/>
      <c r="T105" s="26"/>
      <c r="U105" s="26"/>
      <c r="V105" s="26"/>
      <c r="W105" s="26"/>
      <c r="X105" s="26"/>
      <c r="Y105" s="26"/>
      <c r="Z105" s="26"/>
      <c r="AA105" s="26"/>
      <c r="AB105" s="26"/>
      <c r="AC105" s="26"/>
      <c r="AD105" s="26"/>
      <c r="AE105" s="26"/>
      <c r="AF105" s="26"/>
    </row>
    <row r="106" spans="5:32" x14ac:dyDescent="0.25">
      <c r="E106" s="8">
        <f t="shared" si="6"/>
        <v>8</v>
      </c>
      <c r="F106" s="100">
        <f t="shared" si="6"/>
        <v>6</v>
      </c>
      <c r="G106" s="103">
        <f>throughput!D46/(area_efficiency!$AD$64/1000)</f>
        <v>6.7581693891819519E-2</v>
      </c>
      <c r="H106" s="75"/>
      <c r="I106" s="75"/>
      <c r="J106" s="26"/>
      <c r="K106" s="26"/>
      <c r="L106" s="26"/>
      <c r="M106" s="26"/>
      <c r="N106" s="8">
        <f t="shared" si="7"/>
        <v>8</v>
      </c>
      <c r="O106" s="100">
        <f t="shared" si="7"/>
        <v>6</v>
      </c>
      <c r="P106" s="103">
        <f>throughput!D46/(area_efficiency!$AD$73/1000)</f>
        <v>0.17303704084540072</v>
      </c>
      <c r="Q106" s="75"/>
      <c r="R106" s="17"/>
      <c r="S106" s="26"/>
      <c r="T106" s="26"/>
      <c r="U106" s="26"/>
      <c r="V106" s="26"/>
      <c r="W106" s="26"/>
      <c r="X106" s="26"/>
      <c r="Y106" s="26"/>
      <c r="Z106" s="26"/>
      <c r="AA106" s="26"/>
      <c r="AB106" s="26"/>
      <c r="AC106" s="26"/>
      <c r="AD106" s="26"/>
      <c r="AE106" s="26"/>
      <c r="AF106" s="26"/>
    </row>
    <row r="107" spans="5:32" x14ac:dyDescent="0.25">
      <c r="E107" s="8">
        <f t="shared" si="6"/>
        <v>6</v>
      </c>
      <c r="F107" s="100">
        <f t="shared" si="6"/>
        <v>8</v>
      </c>
      <c r="G107" s="103">
        <f>throughput!D47/(area_efficiency!$AD$64/1000)</f>
        <v>7.4018045691040424E-2</v>
      </c>
      <c r="H107" s="75"/>
      <c r="I107" s="75"/>
      <c r="J107" s="26"/>
      <c r="K107" s="26"/>
      <c r="L107" s="26"/>
      <c r="M107" s="26"/>
      <c r="N107" s="8">
        <f t="shared" si="7"/>
        <v>6</v>
      </c>
      <c r="O107" s="100">
        <f t="shared" si="7"/>
        <v>8</v>
      </c>
      <c r="P107" s="103">
        <f>throughput!D47/(area_efficiency!$AD$73/1000)</f>
        <v>0.1895167590211532</v>
      </c>
      <c r="Q107" s="75"/>
      <c r="R107" s="17"/>
      <c r="S107" s="26"/>
      <c r="T107" s="26"/>
      <c r="U107" s="26"/>
      <c r="V107" s="26"/>
      <c r="W107" s="26"/>
      <c r="X107" s="26"/>
      <c r="Y107" s="26"/>
      <c r="Z107" s="26"/>
      <c r="AA107" s="26"/>
      <c r="AB107" s="26"/>
      <c r="AC107" s="26"/>
      <c r="AD107" s="26"/>
      <c r="AE107" s="26"/>
      <c r="AF107" s="26"/>
    </row>
    <row r="108" spans="5:32" x14ac:dyDescent="0.25">
      <c r="E108" s="8">
        <f t="shared" si="6"/>
        <v>8</v>
      </c>
      <c r="F108" s="100">
        <f t="shared" si="6"/>
        <v>2</v>
      </c>
      <c r="G108" s="103">
        <f>throughput!D48/(area_efficiency!$AD$64/1000)</f>
        <v>4.2010242148968896E-2</v>
      </c>
      <c r="H108" s="75"/>
      <c r="I108" s="75"/>
      <c r="J108" s="26"/>
      <c r="K108" s="26"/>
      <c r="L108" s="26"/>
      <c r="M108" s="26"/>
      <c r="N108" s="8">
        <f t="shared" si="7"/>
        <v>8</v>
      </c>
      <c r="O108" s="100">
        <f t="shared" si="7"/>
        <v>2</v>
      </c>
      <c r="P108" s="103">
        <f>throughput!D48/(area_efficiency!$AD$73/1000)</f>
        <v>0.1075635659309248</v>
      </c>
      <c r="Q108" s="75"/>
      <c r="R108" s="17"/>
      <c r="S108" s="26"/>
      <c r="T108" s="26"/>
      <c r="U108" s="26"/>
      <c r="V108" s="26"/>
      <c r="W108" s="26"/>
      <c r="X108" s="26"/>
      <c r="Y108" s="26"/>
      <c r="Z108" s="26"/>
      <c r="AA108" s="26"/>
      <c r="AB108" s="26"/>
      <c r="AC108" s="26"/>
      <c r="AD108" s="26"/>
      <c r="AE108" s="26"/>
      <c r="AF108" s="26"/>
    </row>
    <row r="109" spans="5:32" x14ac:dyDescent="0.25">
      <c r="E109" s="8">
        <f t="shared" si="6"/>
        <v>2</v>
      </c>
      <c r="F109" s="100">
        <f t="shared" si="6"/>
        <v>8</v>
      </c>
      <c r="G109" s="103">
        <f>throughput!D49/(area_efficiency!$AD$64/1000)</f>
        <v>8.1809418921676258E-2</v>
      </c>
      <c r="H109" s="75"/>
      <c r="I109" s="75"/>
      <c r="J109" s="26"/>
      <c r="K109" s="26"/>
      <c r="L109" s="26"/>
      <c r="M109" s="26"/>
      <c r="N109" s="8">
        <f t="shared" si="7"/>
        <v>2</v>
      </c>
      <c r="O109" s="100">
        <f t="shared" si="7"/>
        <v>8</v>
      </c>
      <c r="P109" s="103">
        <f>throughput!D49/(area_efficiency!$AD$73/1000)</f>
        <v>0.20946589154969564</v>
      </c>
      <c r="Q109" s="75"/>
      <c r="R109" s="17"/>
      <c r="S109" s="26"/>
      <c r="T109" s="26"/>
      <c r="U109" s="26"/>
      <c r="V109" s="26"/>
      <c r="W109" s="26"/>
      <c r="X109" s="26"/>
      <c r="Y109" s="26"/>
      <c r="Z109" s="26"/>
      <c r="AA109" s="26"/>
      <c r="AB109" s="26"/>
      <c r="AC109" s="26"/>
      <c r="AD109" s="26"/>
      <c r="AE109" s="26"/>
      <c r="AF109" s="26"/>
    </row>
    <row r="110" spans="5:32" x14ac:dyDescent="0.25">
      <c r="E110" s="8">
        <f t="shared" si="6"/>
        <v>16</v>
      </c>
      <c r="F110" s="100">
        <f t="shared" si="6"/>
        <v>12</v>
      </c>
      <c r="G110" s="103">
        <f>throughput!D50/(area_efficiency!$AD$64/1000)</f>
        <v>7.8702732127182234E-2</v>
      </c>
      <c r="H110" s="75"/>
      <c r="I110" s="75"/>
      <c r="J110" s="26"/>
      <c r="K110" s="26"/>
      <c r="L110" s="26"/>
      <c r="M110" s="26"/>
      <c r="N110" s="8">
        <f t="shared" si="7"/>
        <v>16</v>
      </c>
      <c r="O110" s="100">
        <f t="shared" si="7"/>
        <v>12</v>
      </c>
      <c r="P110" s="103">
        <f>throughput!D50/(area_efficiency!$AD$73/1000)</f>
        <v>0.20151149060477047</v>
      </c>
      <c r="Q110" s="75"/>
      <c r="R110" s="17"/>
      <c r="S110" s="26"/>
      <c r="T110" s="26"/>
      <c r="U110" s="26"/>
      <c r="V110" s="26"/>
      <c r="W110" s="26"/>
      <c r="X110" s="26"/>
      <c r="Y110" s="26"/>
      <c r="Z110" s="26"/>
      <c r="AA110" s="26"/>
      <c r="AB110" s="26"/>
      <c r="AC110" s="26"/>
      <c r="AD110" s="26"/>
      <c r="AE110" s="26"/>
      <c r="AF110" s="26"/>
    </row>
    <row r="111" spans="5:32" x14ac:dyDescent="0.25">
      <c r="E111" s="8">
        <f t="shared" si="6"/>
        <v>12</v>
      </c>
      <c r="F111" s="100">
        <f t="shared" si="6"/>
        <v>16</v>
      </c>
      <c r="G111" s="103">
        <f>throughput!D51/(area_efficiency!$AD$64/1000)</f>
        <v>8.2900211173965288E-2</v>
      </c>
      <c r="H111" s="75"/>
      <c r="I111" s="75"/>
      <c r="J111" s="26"/>
      <c r="K111" s="26"/>
      <c r="L111" s="26"/>
      <c r="M111" s="26"/>
      <c r="N111" s="8">
        <f t="shared" si="7"/>
        <v>12</v>
      </c>
      <c r="O111" s="100">
        <f t="shared" si="7"/>
        <v>16</v>
      </c>
      <c r="P111" s="103">
        <f>throughput!D51/(area_efficiency!$AD$73/1000)</f>
        <v>0.2122587701036916</v>
      </c>
      <c r="Q111" s="75"/>
      <c r="R111" s="17"/>
      <c r="S111" s="26"/>
      <c r="T111" s="26"/>
      <c r="U111" s="26"/>
      <c r="V111" s="26"/>
      <c r="W111" s="26"/>
      <c r="X111" s="26"/>
      <c r="Y111" s="26"/>
      <c r="Z111" s="26"/>
      <c r="AA111" s="26"/>
      <c r="AB111" s="26"/>
      <c r="AC111" s="26"/>
      <c r="AD111" s="26"/>
      <c r="AE111" s="26"/>
      <c r="AF111" s="26"/>
    </row>
    <row r="112" spans="5:32" x14ac:dyDescent="0.25">
      <c r="E112" s="8">
        <f t="shared" si="6"/>
        <v>16</v>
      </c>
      <c r="F112" s="100">
        <f t="shared" si="6"/>
        <v>4</v>
      </c>
      <c r="G112" s="103">
        <f>throughput!D52/(area_efficiency!$AD$64/1000)</f>
        <v>5.7041429706856848E-2</v>
      </c>
      <c r="H112" s="75"/>
      <c r="I112" s="75"/>
      <c r="J112" s="26"/>
      <c r="K112" s="26"/>
      <c r="L112" s="26"/>
      <c r="M112" s="26"/>
      <c r="N112" s="8">
        <f t="shared" si="7"/>
        <v>16</v>
      </c>
      <c r="O112" s="100">
        <f t="shared" si="7"/>
        <v>4</v>
      </c>
      <c r="P112" s="103">
        <f>throughput!D52/(area_efficiency!$AD$73/1000)</f>
        <v>0.14604961245666853</v>
      </c>
      <c r="Q112" s="75"/>
      <c r="R112" s="17"/>
      <c r="S112" s="26"/>
      <c r="T112" s="26"/>
      <c r="U112" s="26"/>
      <c r="V112" s="26"/>
      <c r="W112" s="26"/>
      <c r="X112" s="26"/>
      <c r="Y112" s="26"/>
      <c r="Z112" s="26"/>
      <c r="AA112" s="26"/>
      <c r="AB112" s="26"/>
      <c r="AC112" s="26"/>
      <c r="AD112" s="26"/>
      <c r="AE112" s="26"/>
      <c r="AF112" s="26"/>
    </row>
    <row r="113" spans="5:32" x14ac:dyDescent="0.25">
      <c r="E113" s="8">
        <f t="shared" si="6"/>
        <v>4</v>
      </c>
      <c r="F113" s="100">
        <f t="shared" si="6"/>
        <v>16</v>
      </c>
      <c r="G113" s="103">
        <f>throughput!D53/(area_efficiency!$AD$64/1000)</f>
        <v>8.5171449836265692E-2</v>
      </c>
      <c r="H113" s="75"/>
      <c r="I113" s="75"/>
      <c r="J113" s="26"/>
      <c r="K113" s="26"/>
      <c r="L113" s="26"/>
      <c r="M113" s="26"/>
      <c r="N113" s="8">
        <f t="shared" si="7"/>
        <v>4</v>
      </c>
      <c r="O113" s="100">
        <f t="shared" si="7"/>
        <v>16</v>
      </c>
      <c r="P113" s="103">
        <f>throughput!D53/(area_efficiency!$AD$73/1000)</f>
        <v>0.21807407887365571</v>
      </c>
      <c r="Q113" s="75"/>
      <c r="R113" s="17"/>
      <c r="S113" s="26"/>
      <c r="T113" s="26"/>
      <c r="U113" s="26"/>
      <c r="V113" s="26"/>
      <c r="W113" s="26"/>
      <c r="X113" s="26"/>
      <c r="Y113" s="26"/>
      <c r="Z113" s="26"/>
      <c r="AA113" s="26"/>
      <c r="AB113" s="26"/>
      <c r="AC113" s="26"/>
      <c r="AD113" s="26"/>
      <c r="AE113" s="26"/>
      <c r="AF113" s="26"/>
    </row>
    <row r="114" spans="5:32" x14ac:dyDescent="0.25">
      <c r="E114" s="8">
        <f t="shared" si="6"/>
        <v>32</v>
      </c>
      <c r="F114" s="100">
        <f t="shared" si="6"/>
        <v>24</v>
      </c>
      <c r="G114" s="103">
        <f>throughput!D54/(area_efficiency!$AD$64/1000)</f>
        <v>8.6655273004144898E-2</v>
      </c>
      <c r="H114" s="75"/>
      <c r="I114" s="75"/>
      <c r="J114" s="26"/>
      <c r="K114" s="26"/>
      <c r="L114" s="26"/>
      <c r="M114" s="26"/>
      <c r="N114" s="8">
        <f t="shared" si="7"/>
        <v>32</v>
      </c>
      <c r="O114" s="100">
        <f t="shared" si="7"/>
        <v>24</v>
      </c>
      <c r="P114" s="103">
        <f>throughput!D54/(area_efficiency!$AD$73/1000)</f>
        <v>0.22187327885403302</v>
      </c>
      <c r="Q114" s="75"/>
      <c r="R114" s="17"/>
      <c r="S114" s="26"/>
      <c r="T114" s="26"/>
      <c r="U114" s="26"/>
      <c r="V114" s="26"/>
      <c r="W114" s="26"/>
      <c r="X114" s="26"/>
      <c r="Y114" s="26"/>
      <c r="Z114" s="26"/>
      <c r="AA114" s="26"/>
      <c r="AB114" s="26"/>
      <c r="AC114" s="26"/>
      <c r="AD114" s="26"/>
      <c r="AE114" s="26"/>
      <c r="AF114" s="26"/>
    </row>
    <row r="115" spans="5:32" x14ac:dyDescent="0.25">
      <c r="E115" s="8">
        <f t="shared" si="6"/>
        <v>24</v>
      </c>
      <c r="F115" s="100">
        <f t="shared" si="6"/>
        <v>32</v>
      </c>
      <c r="G115" s="103">
        <f>throughput!D55/(area_efficiency!$AD$64/1000)</f>
        <v>8.9140012015016437E-2</v>
      </c>
      <c r="H115" s="75"/>
      <c r="I115" s="75"/>
      <c r="J115" s="26"/>
      <c r="K115" s="26"/>
      <c r="L115" s="26"/>
      <c r="M115" s="26"/>
      <c r="N115" s="8">
        <f t="shared" si="7"/>
        <v>24</v>
      </c>
      <c r="O115" s="100">
        <f t="shared" si="7"/>
        <v>32</v>
      </c>
      <c r="P115" s="103">
        <f>throughput!D55/(area_efficiency!$AD$73/1000)</f>
        <v>0.22823523667063611</v>
      </c>
      <c r="Q115" s="75"/>
      <c r="R115" s="17"/>
      <c r="S115" s="26"/>
      <c r="T115" s="26"/>
      <c r="U115" s="26"/>
      <c r="V115" s="26"/>
      <c r="W115" s="26"/>
      <c r="X115" s="26"/>
      <c r="Y115" s="26"/>
      <c r="Z115" s="26"/>
      <c r="AA115" s="26"/>
      <c r="AB115" s="26"/>
      <c r="AC115" s="26"/>
      <c r="AD115" s="26"/>
      <c r="AE115" s="26"/>
      <c r="AF115" s="26"/>
    </row>
    <row r="116" spans="5:32" x14ac:dyDescent="0.25">
      <c r="E116" s="8">
        <f t="shared" si="6"/>
        <v>32</v>
      </c>
      <c r="F116" s="100">
        <f t="shared" si="6"/>
        <v>8</v>
      </c>
      <c r="G116" s="103">
        <f>throughput!D56/(area_efficiency!$AD$64/1000)</f>
        <v>7.1260926510571879E-2</v>
      </c>
      <c r="H116" s="75"/>
      <c r="I116" s="75"/>
      <c r="J116" s="26"/>
      <c r="K116" s="26"/>
      <c r="L116" s="26"/>
      <c r="M116" s="26"/>
      <c r="N116" s="8">
        <f t="shared" si="7"/>
        <v>32</v>
      </c>
      <c r="O116" s="100">
        <f t="shared" si="7"/>
        <v>8</v>
      </c>
      <c r="P116" s="103">
        <f>throughput!D56/(area_efficiency!$AD$73/1000)</f>
        <v>0.18245739550460593</v>
      </c>
      <c r="Q116" s="75"/>
      <c r="R116" s="17"/>
      <c r="S116" s="26"/>
      <c r="T116" s="26"/>
      <c r="U116" s="26"/>
      <c r="V116" s="26"/>
      <c r="W116" s="26"/>
      <c r="X116" s="26"/>
      <c r="Y116" s="26"/>
      <c r="Z116" s="26"/>
      <c r="AA116" s="26"/>
      <c r="AB116" s="26"/>
      <c r="AC116" s="26"/>
      <c r="AD116" s="26"/>
      <c r="AE116" s="26"/>
      <c r="AF116" s="26"/>
    </row>
    <row r="117" spans="5:32" ht="16.5" thickBot="1" x14ac:dyDescent="0.3">
      <c r="E117" s="12">
        <f t="shared" si="6"/>
        <v>8</v>
      </c>
      <c r="F117" s="101">
        <f t="shared" si="6"/>
        <v>32</v>
      </c>
      <c r="G117" s="104">
        <f>throughput!D57/(area_efficiency!$AD$64/1000)</f>
        <v>8.9783622210070704E-2</v>
      </c>
      <c r="H117" s="75"/>
      <c r="I117" s="75"/>
      <c r="J117" s="26"/>
      <c r="K117" s="26"/>
      <c r="L117" s="26"/>
      <c r="M117" s="26"/>
      <c r="N117" s="12">
        <f t="shared" si="7"/>
        <v>8</v>
      </c>
      <c r="O117" s="101">
        <f t="shared" si="7"/>
        <v>32</v>
      </c>
      <c r="P117" s="104">
        <f>throughput!D57/(area_efficiency!$AD$73/1000)</f>
        <v>0.2298831445166335</v>
      </c>
      <c r="Q117" s="75"/>
      <c r="R117" s="17"/>
      <c r="S117" s="26"/>
      <c r="T117" s="26"/>
      <c r="U117" s="26"/>
      <c r="V117" s="26"/>
      <c r="W117" s="26"/>
      <c r="X117" s="26"/>
      <c r="Y117" s="26"/>
      <c r="Z117" s="26"/>
      <c r="AA117" s="26"/>
      <c r="AB117" s="26"/>
      <c r="AC117" s="26"/>
      <c r="AD117" s="26"/>
      <c r="AE117" s="26"/>
      <c r="AF117" s="26"/>
    </row>
    <row r="118" spans="5:32" x14ac:dyDescent="0.25">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row>
    <row r="119" spans="5:32" x14ac:dyDescent="0.25">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row>
    <row r="120" spans="5:32" x14ac:dyDescent="0.25">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row>
    <row r="121" spans="5:32" x14ac:dyDescent="0.25">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row>
  </sheetData>
  <mergeCells count="6">
    <mergeCell ref="G34:H34"/>
    <mergeCell ref="P34:Q34"/>
    <mergeCell ref="G63:H63"/>
    <mergeCell ref="P63:Q63"/>
    <mergeCell ref="G5:J5"/>
    <mergeCell ref="P5:S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throughput</vt:lpstr>
      <vt:lpstr>energy</vt:lpstr>
      <vt:lpstr>throughput_power</vt:lpstr>
      <vt:lpstr>energy_operation</vt:lpstr>
      <vt:lpstr>area_efficiency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Giannini</dc:creator>
  <cp:lastModifiedBy>Andrea Giannini</cp:lastModifiedBy>
  <cp:lastPrinted>2017-11-22T09:20:40Z</cp:lastPrinted>
  <dcterms:created xsi:type="dcterms:W3CDTF">2017-11-06T12:24:39Z</dcterms:created>
  <dcterms:modified xsi:type="dcterms:W3CDTF">2017-12-11T10:04:02Z</dcterms:modified>
</cp:coreProperties>
</file>