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eba\Desktop\konc\"/>
    </mc:Choice>
  </mc:AlternateContent>
  <xr:revisionPtr revIDLastSave="0" documentId="13_ncr:1_{11E46C7F-8B69-45CC-9EB3-585B8CEA7DE1}" xr6:coauthVersionLast="47" xr6:coauthVersionMax="47" xr10:uidLastSave="{00000000-0000-0000-0000-000000000000}"/>
  <bookViews>
    <workbookView xWindow="-108" yWindow="-108" windowWidth="23256" windowHeight="12576" activeTab="1" xr2:uid="{E4D1C54E-4B6D-4636-B891-302CDD2D5CBD}"/>
  </bookViews>
  <sheets>
    <sheet name="test_market" sheetId="1" r:id="rId1"/>
    <sheet name="test_peasa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2" l="1"/>
  <c r="C17" i="2"/>
  <c r="B17" i="2"/>
  <c r="D10" i="2"/>
  <c r="C6" i="2"/>
  <c r="B6" i="2"/>
  <c r="C7" i="2" s="1"/>
  <c r="C8" i="2" s="1"/>
  <c r="C9" i="1"/>
  <c r="C6" i="1"/>
  <c r="D6" i="1"/>
  <c r="E6" i="1"/>
  <c r="F6" i="1"/>
  <c r="F8" i="1" s="1"/>
  <c r="B6" i="1"/>
  <c r="C5" i="1"/>
  <c r="C8" i="1" s="1"/>
  <c r="D5" i="1"/>
  <c r="D8" i="1" s="1"/>
  <c r="D9" i="1" s="1"/>
  <c r="E5" i="1"/>
  <c r="F5" i="1"/>
  <c r="B5" i="1"/>
  <c r="S4" i="1"/>
  <c r="S3" i="1"/>
  <c r="C18" i="2" l="1"/>
  <c r="C19" i="2" s="1"/>
  <c r="B19" i="2" s="1"/>
  <c r="B20" i="2" s="1"/>
  <c r="C9" i="2"/>
  <c r="B8" i="2"/>
  <c r="B9" i="2" s="1"/>
  <c r="P11" i="1"/>
  <c r="F9" i="1"/>
  <c r="F12" i="1" s="1"/>
  <c r="P9" i="1"/>
  <c r="K9" i="1"/>
  <c r="K12" i="1" s="1"/>
  <c r="P12" i="1"/>
  <c r="M12" i="1"/>
  <c r="N9" i="1"/>
  <c r="N12" i="1" s="1"/>
  <c r="M9" i="1"/>
  <c r="H9" i="1"/>
  <c r="H12" i="1" s="1"/>
  <c r="D12" i="1"/>
  <c r="I9" i="1"/>
  <c r="I12" i="1" s="1"/>
  <c r="C12" i="1"/>
  <c r="B8" i="1"/>
  <c r="E8" i="1"/>
  <c r="E11" i="1" s="1"/>
  <c r="N11" i="1"/>
  <c r="I11" i="1"/>
  <c r="D11" i="1"/>
  <c r="M11" i="1"/>
  <c r="H11" i="1"/>
  <c r="C11" i="1"/>
  <c r="G11" i="1"/>
  <c r="B11" i="1"/>
  <c r="L11" i="1"/>
  <c r="K11" i="1"/>
  <c r="F11" i="1"/>
  <c r="C20" i="2" l="1"/>
  <c r="O11" i="1"/>
  <c r="D13" i="1" s="1"/>
  <c r="J11" i="1"/>
  <c r="E9" i="1"/>
  <c r="E12" i="1" s="1"/>
  <c r="J9" i="1"/>
  <c r="J12" i="1" s="1"/>
  <c r="O9" i="1"/>
  <c r="O12" i="1" s="1"/>
  <c r="L9" i="1"/>
  <c r="L12" i="1" s="1"/>
  <c r="B12" i="1"/>
  <c r="G9" i="1"/>
  <c r="G12" i="1" s="1"/>
  <c r="B9" i="1"/>
  <c r="B13" i="1"/>
  <c r="C13" i="1"/>
  <c r="C14" i="1" l="1"/>
  <c r="C15" i="1" s="1"/>
  <c r="D14" i="1"/>
  <c r="D26" i="1" s="1"/>
  <c r="B14" i="1"/>
  <c r="B15" i="1" s="1"/>
  <c r="D15" i="1" l="1"/>
  <c r="C26" i="1"/>
  <c r="B26" i="1"/>
  <c r="C17" i="1"/>
  <c r="E17" i="1"/>
  <c r="F17" i="1"/>
  <c r="D17" i="1"/>
  <c r="B17" i="1"/>
  <c r="O17" i="1"/>
  <c r="L17" i="1"/>
  <c r="N17" i="1"/>
  <c r="P17" i="1"/>
  <c r="M17" i="1"/>
  <c r="H17" i="1"/>
  <c r="G17" i="1"/>
  <c r="I17" i="1"/>
  <c r="J17" i="1"/>
  <c r="K17" i="1"/>
  <c r="B18" i="1"/>
  <c r="D18" i="1"/>
  <c r="C18" i="1"/>
  <c r="F26" i="1" l="1"/>
  <c r="B27" i="1" s="1"/>
  <c r="G19" i="1"/>
  <c r="G20" i="1" s="1"/>
  <c r="G24" i="1" s="1"/>
  <c r="K19" i="1"/>
  <c r="K20" i="1" s="1"/>
  <c r="K24" i="1" s="1"/>
  <c r="H19" i="1"/>
  <c r="H20" i="1" s="1"/>
  <c r="H24" i="1" s="1"/>
  <c r="I19" i="1"/>
  <c r="I20" i="1" s="1"/>
  <c r="I24" i="1" s="1"/>
  <c r="J19" i="1"/>
  <c r="J20" i="1" s="1"/>
  <c r="J24" i="1" s="1"/>
  <c r="N19" i="1"/>
  <c r="N20" i="1" s="1"/>
  <c r="N24" i="1" s="1"/>
  <c r="P19" i="1"/>
  <c r="P20" i="1" s="1"/>
  <c r="P24" i="1" s="1"/>
  <c r="L19" i="1"/>
  <c r="L20" i="1" s="1"/>
  <c r="L24" i="1" s="1"/>
  <c r="M19" i="1"/>
  <c r="M20" i="1" s="1"/>
  <c r="M24" i="1" s="1"/>
  <c r="O19" i="1"/>
  <c r="O20" i="1" s="1"/>
  <c r="O24" i="1" s="1"/>
  <c r="D19" i="1"/>
  <c r="D20" i="1" s="1"/>
  <c r="D24" i="1" s="1"/>
  <c r="E19" i="1"/>
  <c r="E20" i="1" s="1"/>
  <c r="E24" i="1" s="1"/>
  <c r="C19" i="1"/>
  <c r="C20" i="1" s="1"/>
  <c r="C24" i="1" s="1"/>
  <c r="F19" i="1"/>
  <c r="F20" i="1" s="1"/>
  <c r="F24" i="1" s="1"/>
  <c r="B19" i="1"/>
  <c r="B20" i="1" s="1"/>
  <c r="B24" i="1" s="1"/>
  <c r="D27" i="1"/>
  <c r="C27" i="1" l="1"/>
  <c r="C25" i="1"/>
  <c r="B25" i="1"/>
  <c r="E25" i="1"/>
  <c r="F25" i="1"/>
  <c r="D25" i="1"/>
  <c r="O29" i="1" l="1"/>
  <c r="O31" i="1" s="1"/>
  <c r="E29" i="1"/>
  <c r="E31" i="1" s="1"/>
  <c r="J29" i="1"/>
  <c r="J31" i="1" s="1"/>
  <c r="F29" i="1"/>
  <c r="F31" i="1" s="1"/>
  <c r="P29" i="1"/>
  <c r="P31" i="1" s="1"/>
  <c r="K29" i="1"/>
  <c r="K31" i="1" s="1"/>
  <c r="G29" i="1"/>
  <c r="G31" i="1" s="1"/>
  <c r="B29" i="1"/>
  <c r="B31" i="1" s="1"/>
  <c r="L29" i="1"/>
  <c r="L31" i="1" s="1"/>
  <c r="D29" i="1"/>
  <c r="D31" i="1" s="1"/>
  <c r="I29" i="1"/>
  <c r="I31" i="1" s="1"/>
  <c r="N29" i="1"/>
  <c r="N31" i="1" s="1"/>
  <c r="C29" i="1"/>
  <c r="C31" i="1" s="1"/>
  <c r="H29" i="1"/>
  <c r="H31" i="1" s="1"/>
  <c r="M29" i="1"/>
  <c r="M31" i="1" s="1"/>
</calcChain>
</file>

<file path=xl/sharedStrings.xml><?xml version="1.0" encoding="utf-8"?>
<sst xmlns="http://schemas.openxmlformats.org/spreadsheetml/2006/main" count="70" uniqueCount="39">
  <si>
    <t>food</t>
  </si>
  <si>
    <t>wood</t>
  </si>
  <si>
    <t>stone</t>
  </si>
  <si>
    <t>iron</t>
  </si>
  <si>
    <t>tools</t>
  </si>
  <si>
    <t>needed</t>
  </si>
  <si>
    <t>begin</t>
  </si>
  <si>
    <t>available</t>
  </si>
  <si>
    <t>default pric</t>
  </si>
  <si>
    <t>prices</t>
  </si>
  <si>
    <t>profits</t>
  </si>
  <si>
    <t>money_sum</t>
  </si>
  <si>
    <t>needed_sum</t>
  </si>
  <si>
    <t>resources</t>
  </si>
  <si>
    <t>after first</t>
  </si>
  <si>
    <t>starczy?</t>
  </si>
  <si>
    <t>kupione1</t>
  </si>
  <si>
    <t>kupione2</t>
  </si>
  <si>
    <t>part_bought</t>
  </si>
  <si>
    <t>kupione</t>
  </si>
  <si>
    <t>purchase:</t>
  </si>
  <si>
    <t>money</t>
  </si>
  <si>
    <t>total:</t>
  </si>
  <si>
    <t>kupione3</t>
  </si>
  <si>
    <t>res_after</t>
  </si>
  <si>
    <t>new_needed</t>
  </si>
  <si>
    <t>TEST test_market.do_trade()</t>
  </si>
  <si>
    <t>TEST test_peasants.produce_enough_land_and_tools()</t>
  </si>
  <si>
    <t>production</t>
  </si>
  <si>
    <t>working_peasants</t>
  </si>
  <si>
    <t>need_ratio</t>
  </si>
  <si>
    <t>need_rel</t>
  </si>
  <si>
    <t>avg_prod</t>
  </si>
  <si>
    <t>ideal_ratio</t>
  </si>
  <si>
    <t>peasants</t>
  </si>
  <si>
    <t>produced</t>
  </si>
  <si>
    <t>used</t>
  </si>
  <si>
    <t>tool use</t>
  </si>
  <si>
    <t>TEST test_peasants.produce_not_enough_tools()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</si>
</sst>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0" fillId="2" borderId="0" xfId="0" applyFill="1"/>
    <xf numFmtId="2" fontId="0" fillId="2" borderId="0" xfId="0" applyNumberFormat="1" applyFill="1"/>
    <xf numFmtId="0" fontId="0" fillId="3" borderId="6" xfId="0" applyFill="1" applyBorder="1"/>
    <xf numFmtId="0" fontId="0" fillId="3" borderId="7" xfId="0" applyFill="1" applyBorder="1"/>
    <xf numFmtId="0" fontId="0" fillId="0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5964-51D9-4F83-BE49-7B6E99C5E897}">
  <dimension ref="A1:S31"/>
  <sheetViews>
    <sheetView topLeftCell="A7" workbookViewId="0">
      <selection activeCell="R9" sqref="R9"/>
    </sheetView>
  </sheetViews>
  <sheetFormatPr defaultRowHeight="14.4" x14ac:dyDescent="0.3"/>
  <cols>
    <col min="1" max="1" width="10.88671875" customWidth="1"/>
    <col min="2" max="2" width="9.109375" bestFit="1" customWidth="1"/>
    <col min="19" max="19" width="9.109375" bestFit="1" customWidth="1"/>
  </cols>
  <sheetData>
    <row r="1" spans="1:19" x14ac:dyDescent="0.3">
      <c r="A1" s="1" t="s">
        <v>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spans="1:19" x14ac:dyDescent="0.3">
      <c r="A2" s="4"/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0</v>
      </c>
      <c r="H2" s="5" t="s">
        <v>1</v>
      </c>
      <c r="I2" s="5" t="s">
        <v>2</v>
      </c>
      <c r="J2" s="5" t="s">
        <v>3</v>
      </c>
      <c r="K2" s="5" t="s">
        <v>4</v>
      </c>
      <c r="L2" s="5" t="s">
        <v>0</v>
      </c>
      <c r="M2" s="5" t="s">
        <v>1</v>
      </c>
      <c r="N2" s="5" t="s">
        <v>2</v>
      </c>
      <c r="O2" s="5" t="s">
        <v>3</v>
      </c>
      <c r="P2" s="5" t="s">
        <v>4</v>
      </c>
      <c r="Q2" s="5"/>
      <c r="R2" s="5"/>
      <c r="S2" s="6"/>
    </row>
    <row r="3" spans="1:19" x14ac:dyDescent="0.3">
      <c r="A3" s="4" t="s">
        <v>6</v>
      </c>
      <c r="B3" s="5">
        <v>100</v>
      </c>
      <c r="C3" s="5">
        <v>100</v>
      </c>
      <c r="D3" s="5">
        <v>100</v>
      </c>
      <c r="E3" s="5">
        <v>100</v>
      </c>
      <c r="F3" s="5">
        <v>100</v>
      </c>
      <c r="G3" s="5">
        <v>200</v>
      </c>
      <c r="H3" s="5">
        <v>200</v>
      </c>
      <c r="I3" s="5">
        <v>200</v>
      </c>
      <c r="J3" s="5">
        <v>200</v>
      </c>
      <c r="K3" s="5">
        <v>200</v>
      </c>
      <c r="L3" s="5">
        <v>10</v>
      </c>
      <c r="M3" s="5">
        <v>20</v>
      </c>
      <c r="N3" s="5">
        <v>30</v>
      </c>
      <c r="O3" s="5">
        <v>40</v>
      </c>
      <c r="P3" s="5">
        <v>50</v>
      </c>
      <c r="Q3" s="5" t="s">
        <v>6</v>
      </c>
      <c r="R3" s="5" t="s">
        <v>7</v>
      </c>
      <c r="S3" s="6">
        <f>SUM(B3:P3)</f>
        <v>1650</v>
      </c>
    </row>
    <row r="4" spans="1:19" x14ac:dyDescent="0.3">
      <c r="A4" s="4" t="s">
        <v>5</v>
      </c>
      <c r="B4" s="5">
        <v>50</v>
      </c>
      <c r="C4" s="5">
        <v>50</v>
      </c>
      <c r="D4" s="5">
        <v>50</v>
      </c>
      <c r="E4" s="5">
        <v>0</v>
      </c>
      <c r="F4" s="5">
        <v>50</v>
      </c>
      <c r="G4" s="5">
        <v>50</v>
      </c>
      <c r="H4" s="5">
        <v>50</v>
      </c>
      <c r="I4" s="5">
        <v>50</v>
      </c>
      <c r="J4" s="5">
        <v>0</v>
      </c>
      <c r="K4" s="5">
        <v>50</v>
      </c>
      <c r="L4" s="5">
        <v>50</v>
      </c>
      <c r="M4" s="5">
        <v>50</v>
      </c>
      <c r="N4" s="5">
        <v>50</v>
      </c>
      <c r="O4" s="5">
        <v>0</v>
      </c>
      <c r="P4" s="5">
        <v>50</v>
      </c>
      <c r="Q4" s="5"/>
      <c r="R4" s="5" t="s">
        <v>5</v>
      </c>
      <c r="S4" s="6">
        <f>SUM(B4:P4)</f>
        <v>600</v>
      </c>
    </row>
    <row r="5" spans="1:19" x14ac:dyDescent="0.3">
      <c r="A5" s="4" t="s">
        <v>7</v>
      </c>
      <c r="B5" s="5">
        <f>SUM(B3,G3,L3)</f>
        <v>310</v>
      </c>
      <c r="C5" s="5">
        <f t="shared" ref="C5:F5" si="0">SUM(C3,H3,M3)</f>
        <v>320</v>
      </c>
      <c r="D5" s="5">
        <f t="shared" si="0"/>
        <v>330</v>
      </c>
      <c r="E5" s="5">
        <f t="shared" si="0"/>
        <v>340</v>
      </c>
      <c r="F5" s="5">
        <f t="shared" si="0"/>
        <v>350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6"/>
    </row>
    <row r="6" spans="1:19" x14ac:dyDescent="0.3">
      <c r="A6" s="4" t="s">
        <v>5</v>
      </c>
      <c r="B6" s="5">
        <f>SUM(B4,G4,L4)</f>
        <v>150</v>
      </c>
      <c r="C6" s="5">
        <f t="shared" ref="C6:F6" si="1">SUM(C4,H4,M4)</f>
        <v>150</v>
      </c>
      <c r="D6" s="5">
        <f t="shared" si="1"/>
        <v>150</v>
      </c>
      <c r="E6" s="5">
        <f t="shared" si="1"/>
        <v>0</v>
      </c>
      <c r="F6" s="5">
        <f t="shared" si="1"/>
        <v>150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6"/>
    </row>
    <row r="7" spans="1:19" x14ac:dyDescent="0.3">
      <c r="A7" s="9" t="s">
        <v>8</v>
      </c>
      <c r="B7" s="10">
        <v>1</v>
      </c>
      <c r="C7" s="10">
        <v>1.2</v>
      </c>
      <c r="D7" s="10">
        <v>2.3345449999999999</v>
      </c>
      <c r="E7" s="10">
        <v>2.3345449999999999</v>
      </c>
      <c r="F7" s="10">
        <v>2.6727270000000001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6"/>
    </row>
    <row r="8" spans="1:19" x14ac:dyDescent="0.3">
      <c r="A8" s="4" t="s">
        <v>9</v>
      </c>
      <c r="B8" s="5">
        <f>B6*B7/B5</f>
        <v>0.4838709677419355</v>
      </c>
      <c r="C8" s="5">
        <f t="shared" ref="C8:F8" si="2">C6*C7/C5</f>
        <v>0.5625</v>
      </c>
      <c r="D8" s="5">
        <f t="shared" si="2"/>
        <v>1.0611568181818181</v>
      </c>
      <c r="E8" s="5">
        <f t="shared" si="2"/>
        <v>0</v>
      </c>
      <c r="F8" s="5">
        <f t="shared" si="2"/>
        <v>1.1454544285714288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6"/>
    </row>
    <row r="9" spans="1:19" x14ac:dyDescent="0.3">
      <c r="A9" s="4" t="s">
        <v>25</v>
      </c>
      <c r="B9" s="5">
        <f>MIN(IF(B8=0,1E+40,B4/B8),B4)</f>
        <v>50</v>
      </c>
      <c r="C9" s="5">
        <f>MIN(IF(C8=0,1E+40,C4/C8),C4)</f>
        <v>50</v>
      </c>
      <c r="D9" s="5">
        <f t="shared" ref="D9:F9" si="3">MIN(IF(D8=0,1E+40,D4/D8),D4)</f>
        <v>47.118389236446511</v>
      </c>
      <c r="E9" s="5">
        <f t="shared" si="3"/>
        <v>0</v>
      </c>
      <c r="F9" s="5">
        <f t="shared" si="3"/>
        <v>43.650798104956714</v>
      </c>
      <c r="G9" s="5">
        <f>MIN(IF(B8=0,1E+40,G4/B8),G4)</f>
        <v>50</v>
      </c>
      <c r="H9" s="5">
        <f t="shared" ref="H9:K9" si="4">MIN(IF(C8=0,1E+40,H4/C8),H4)</f>
        <v>50</v>
      </c>
      <c r="I9" s="5">
        <f t="shared" si="4"/>
        <v>47.118389236446511</v>
      </c>
      <c r="J9" s="5">
        <f t="shared" si="4"/>
        <v>0</v>
      </c>
      <c r="K9" s="5">
        <f t="shared" si="4"/>
        <v>43.650798104956714</v>
      </c>
      <c r="L9" s="5">
        <f>MIN(IF(B8=0,1E+40,L4/B8),L4)</f>
        <v>50</v>
      </c>
      <c r="M9" s="5">
        <f t="shared" ref="M9:P9" si="5">MIN(IF(C8=0,1E+40,M4/C8),M4)</f>
        <v>50</v>
      </c>
      <c r="N9" s="5">
        <f t="shared" si="5"/>
        <v>47.118389236446511</v>
      </c>
      <c r="O9" s="5">
        <f t="shared" si="5"/>
        <v>0</v>
      </c>
      <c r="P9" s="5">
        <f t="shared" si="5"/>
        <v>43.650798104956714</v>
      </c>
      <c r="Q9" s="5"/>
      <c r="R9" s="5"/>
      <c r="S9" s="6"/>
    </row>
    <row r="10" spans="1:19" x14ac:dyDescent="0.3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6"/>
    </row>
    <row r="11" spans="1:19" x14ac:dyDescent="0.3">
      <c r="A11" s="4" t="s">
        <v>10</v>
      </c>
      <c r="B11" s="5">
        <f>$B$8*B3</f>
        <v>48.387096774193552</v>
      </c>
      <c r="C11" s="5">
        <f>$C$8*C3</f>
        <v>56.25</v>
      </c>
      <c r="D11" s="5">
        <f>$D$8*D3</f>
        <v>106.11568181818181</v>
      </c>
      <c r="E11" s="5">
        <f>$E$8*E3</f>
        <v>0</v>
      </c>
      <c r="F11" s="5">
        <f>$F$8*F3</f>
        <v>114.54544285714287</v>
      </c>
      <c r="G11" s="5">
        <f>$B$8*G3</f>
        <v>96.774193548387103</v>
      </c>
      <c r="H11" s="5">
        <f>$C$8*H3</f>
        <v>112.5</v>
      </c>
      <c r="I11" s="5">
        <f>$D$8*I3</f>
        <v>212.23136363636362</v>
      </c>
      <c r="J11" s="5">
        <f>$E$8*J3</f>
        <v>0</v>
      </c>
      <c r="K11" s="5">
        <f>$F$8*K3</f>
        <v>229.09088571428575</v>
      </c>
      <c r="L11" s="5">
        <f>$B$8*L3</f>
        <v>4.838709677419355</v>
      </c>
      <c r="M11" s="5">
        <f>$C$8*M3</f>
        <v>11.25</v>
      </c>
      <c r="N11" s="5">
        <f>$D$8*N3</f>
        <v>31.834704545454542</v>
      </c>
      <c r="O11" s="5">
        <f>$E$8*O3</f>
        <v>0</v>
      </c>
      <c r="P11" s="5">
        <f>$F$8*P3</f>
        <v>57.272721428571437</v>
      </c>
      <c r="Q11" s="5"/>
      <c r="R11" s="5"/>
      <c r="S11" s="6"/>
    </row>
    <row r="12" spans="1:19" x14ac:dyDescent="0.3">
      <c r="A12" s="4" t="s">
        <v>5</v>
      </c>
      <c r="B12" s="5">
        <f>$B$8*B9</f>
        <v>24.193548387096776</v>
      </c>
      <c r="C12" s="5">
        <f>$C$8*C9</f>
        <v>28.125</v>
      </c>
      <c r="D12" s="5">
        <f>$D$8*D9</f>
        <v>50</v>
      </c>
      <c r="E12" s="5">
        <f>$E$8*E9</f>
        <v>0</v>
      </c>
      <c r="F12" s="5">
        <f>$F$8*F9</f>
        <v>50</v>
      </c>
      <c r="G12" s="5">
        <f>$B$8*G9</f>
        <v>24.193548387096776</v>
      </c>
      <c r="H12" s="5">
        <f>$C$8*H9</f>
        <v>28.125</v>
      </c>
      <c r="I12" s="5">
        <f>$D$8*I9</f>
        <v>50</v>
      </c>
      <c r="J12" s="5">
        <f>$E$8*J9</f>
        <v>0</v>
      </c>
      <c r="K12" s="5">
        <f>$F$8*K9</f>
        <v>50</v>
      </c>
      <c r="L12" s="5">
        <f>$B$8*L9</f>
        <v>24.193548387096776</v>
      </c>
      <c r="M12" s="5">
        <f>$C$8*M9</f>
        <v>28.125</v>
      </c>
      <c r="N12" s="5">
        <f>$D$8*N9</f>
        <v>50</v>
      </c>
      <c r="O12" s="5">
        <f>$E$8*O9</f>
        <v>0</v>
      </c>
      <c r="P12" s="5">
        <f>$F$8*P9</f>
        <v>50</v>
      </c>
      <c r="Q12" s="5"/>
      <c r="R12" s="5"/>
      <c r="S12" s="6"/>
    </row>
    <row r="13" spans="1:19" x14ac:dyDescent="0.3">
      <c r="A13" s="4" t="s">
        <v>11</v>
      </c>
      <c r="B13" s="5">
        <f>SUM(B11:F11)</f>
        <v>325.29822144951822</v>
      </c>
      <c r="C13" s="5">
        <f>SUM(G11:K11)</f>
        <v>650.59644289903645</v>
      </c>
      <c r="D13" s="5">
        <f>SUM(L11:P11)</f>
        <v>105.19613565144533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6"/>
    </row>
    <row r="14" spans="1:19" x14ac:dyDescent="0.3">
      <c r="A14" s="4" t="s">
        <v>12</v>
      </c>
      <c r="B14" s="5">
        <f>SUM(B12:F12)</f>
        <v>152.31854838709677</v>
      </c>
      <c r="C14" s="5">
        <f>SUM(G12:K12)</f>
        <v>152.31854838709677</v>
      </c>
      <c r="D14" s="5">
        <f>SUM(L12:P12)</f>
        <v>152.31854838709677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6"/>
    </row>
    <row r="15" spans="1:19" x14ac:dyDescent="0.3">
      <c r="A15" s="4" t="s">
        <v>15</v>
      </c>
      <c r="B15" s="5">
        <f>IF(B13&gt;B14,1,0)</f>
        <v>1</v>
      </c>
      <c r="C15" s="5">
        <f t="shared" ref="C15:D15" si="6">IF(C13&gt;C14,1,0)</f>
        <v>1</v>
      </c>
      <c r="D15" s="5">
        <f t="shared" si="6"/>
        <v>0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6"/>
    </row>
    <row r="16" spans="1:19" x14ac:dyDescent="0.3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6"/>
    </row>
    <row r="17" spans="1:19" x14ac:dyDescent="0.3">
      <c r="A17" s="4" t="s">
        <v>16</v>
      </c>
      <c r="B17" s="5">
        <f>$B$15*B9</f>
        <v>50</v>
      </c>
      <c r="C17" s="5">
        <f>$B$15*C9</f>
        <v>50</v>
      </c>
      <c r="D17" s="5">
        <f>$B$15*D9</f>
        <v>47.118389236446511</v>
      </c>
      <c r="E17" s="5">
        <f>$B$15*E9</f>
        <v>0</v>
      </c>
      <c r="F17" s="5">
        <f>$B$15*F9</f>
        <v>43.650798104956714</v>
      </c>
      <c r="G17" s="5">
        <f>$C$15*G9</f>
        <v>50</v>
      </c>
      <c r="H17" s="5">
        <f>$C$15*H9</f>
        <v>50</v>
      </c>
      <c r="I17" s="5">
        <f>$C$15*I9</f>
        <v>47.118389236446511</v>
      </c>
      <c r="J17" s="5">
        <f>$C$15*J9</f>
        <v>0</v>
      </c>
      <c r="K17" s="5">
        <f>$C$15*K9</f>
        <v>43.650798104956714</v>
      </c>
      <c r="L17" s="5">
        <f>$D$15*L9</f>
        <v>0</v>
      </c>
      <c r="M17" s="5">
        <f>$D$15*M9</f>
        <v>0</v>
      </c>
      <c r="N17" s="5">
        <f>$D$15*N9</f>
        <v>0</v>
      </c>
      <c r="O17" s="5">
        <f>$D$15*O9</f>
        <v>0</v>
      </c>
      <c r="P17" s="5">
        <f>$D$15*P9</f>
        <v>0</v>
      </c>
      <c r="Q17" s="5"/>
      <c r="R17" s="5"/>
      <c r="S17" s="6"/>
    </row>
    <row r="18" spans="1:19" x14ac:dyDescent="0.3">
      <c r="A18" s="4" t="s">
        <v>18</v>
      </c>
      <c r="B18" s="5">
        <f>(1-B15)*B13/B14</f>
        <v>0</v>
      </c>
      <c r="C18" s="5">
        <f t="shared" ref="C18:D18" si="7">(1-C15)*C13/C14</f>
        <v>0</v>
      </c>
      <c r="D18" s="5">
        <f t="shared" si="7"/>
        <v>0.69063247231127578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6"/>
    </row>
    <row r="19" spans="1:19" x14ac:dyDescent="0.3">
      <c r="A19" s="4" t="s">
        <v>17</v>
      </c>
      <c r="B19" s="5">
        <f>$B$18*B9</f>
        <v>0</v>
      </c>
      <c r="C19" s="5">
        <f>$B$18*C9</f>
        <v>0</v>
      </c>
      <c r="D19" s="5">
        <f>$B$18*D9</f>
        <v>0</v>
      </c>
      <c r="E19" s="5">
        <f>$B$18*E9</f>
        <v>0</v>
      </c>
      <c r="F19" s="5">
        <f>$B$18*F9</f>
        <v>0</v>
      </c>
      <c r="G19" s="5">
        <f>$C$18*G9</f>
        <v>0</v>
      </c>
      <c r="H19" s="5">
        <f>$C$18*H9</f>
        <v>0</v>
      </c>
      <c r="I19" s="5">
        <f>$C$18*I9</f>
        <v>0</v>
      </c>
      <c r="J19" s="5">
        <f>$C$18*J9</f>
        <v>0</v>
      </c>
      <c r="K19" s="5">
        <f>$C$18*K9</f>
        <v>0</v>
      </c>
      <c r="L19" s="5">
        <f>$D$18*L9</f>
        <v>34.531623615563788</v>
      </c>
      <c r="M19" s="5">
        <f>$D$18*M9</f>
        <v>34.531623615563788</v>
      </c>
      <c r="N19" s="5">
        <f>$D$18*N9</f>
        <v>32.54148964969206</v>
      </c>
      <c r="O19" s="5">
        <f>$D$18*O9</f>
        <v>0</v>
      </c>
      <c r="P19" s="5">
        <f>$D$18*P9</f>
        <v>30.146658613586606</v>
      </c>
      <c r="Q19" s="5"/>
      <c r="R19" s="5"/>
      <c r="S19" s="6"/>
    </row>
    <row r="20" spans="1:19" x14ac:dyDescent="0.3">
      <c r="A20" s="4" t="s">
        <v>19</v>
      </c>
      <c r="B20" s="5">
        <f>B19+B17</f>
        <v>50</v>
      </c>
      <c r="C20" s="5">
        <f t="shared" ref="C20:P20" si="8">C19+C17</f>
        <v>50</v>
      </c>
      <c r="D20" s="5">
        <f t="shared" si="8"/>
        <v>47.118389236446511</v>
      </c>
      <c r="E20" s="5">
        <f t="shared" si="8"/>
        <v>0</v>
      </c>
      <c r="F20" s="5">
        <f t="shared" si="8"/>
        <v>43.650798104956714</v>
      </c>
      <c r="G20" s="5">
        <f t="shared" si="8"/>
        <v>50</v>
      </c>
      <c r="H20" s="5">
        <f t="shared" si="8"/>
        <v>50</v>
      </c>
      <c r="I20" s="5">
        <f t="shared" si="8"/>
        <v>47.118389236446511</v>
      </c>
      <c r="J20" s="5">
        <f t="shared" si="8"/>
        <v>0</v>
      </c>
      <c r="K20" s="5">
        <f t="shared" si="8"/>
        <v>43.650798104956714</v>
      </c>
      <c r="L20" s="5">
        <f t="shared" si="8"/>
        <v>34.531623615563788</v>
      </c>
      <c r="M20" s="5">
        <f t="shared" si="8"/>
        <v>34.531623615563788</v>
      </c>
      <c r="N20" s="5">
        <f t="shared" si="8"/>
        <v>32.54148964969206</v>
      </c>
      <c r="O20" s="5">
        <f t="shared" si="8"/>
        <v>0</v>
      </c>
      <c r="P20" s="5">
        <f t="shared" si="8"/>
        <v>30.146658613586606</v>
      </c>
      <c r="Q20" s="5"/>
      <c r="R20" s="5"/>
      <c r="S20" s="6"/>
    </row>
    <row r="21" spans="1:19" x14ac:dyDescent="0.3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6"/>
    </row>
    <row r="22" spans="1:19" x14ac:dyDescent="0.3">
      <c r="A22" s="4" t="s">
        <v>14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6"/>
    </row>
    <row r="23" spans="1:19" x14ac:dyDescent="0.3">
      <c r="A23" s="4" t="s">
        <v>20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6"/>
    </row>
    <row r="24" spans="1:19" x14ac:dyDescent="0.3">
      <c r="A24" s="4" t="s">
        <v>13</v>
      </c>
      <c r="B24" s="5">
        <f t="shared" ref="B24:P24" si="9">B20</f>
        <v>50</v>
      </c>
      <c r="C24" s="5">
        <f t="shared" si="9"/>
        <v>50</v>
      </c>
      <c r="D24" s="5">
        <f t="shared" si="9"/>
        <v>47.118389236446511</v>
      </c>
      <c r="E24" s="5">
        <f t="shared" si="9"/>
        <v>0</v>
      </c>
      <c r="F24" s="5">
        <f t="shared" si="9"/>
        <v>43.650798104956714</v>
      </c>
      <c r="G24" s="5">
        <f t="shared" si="9"/>
        <v>50</v>
      </c>
      <c r="H24" s="5">
        <f t="shared" si="9"/>
        <v>50</v>
      </c>
      <c r="I24" s="5">
        <f t="shared" si="9"/>
        <v>47.118389236446511</v>
      </c>
      <c r="J24" s="5">
        <f t="shared" si="9"/>
        <v>0</v>
      </c>
      <c r="K24" s="5">
        <f t="shared" si="9"/>
        <v>43.650798104956714</v>
      </c>
      <c r="L24" s="5">
        <f t="shared" si="9"/>
        <v>34.531623615563788</v>
      </c>
      <c r="M24" s="5">
        <f t="shared" si="9"/>
        <v>34.531623615563788</v>
      </c>
      <c r="N24" s="5">
        <f t="shared" si="9"/>
        <v>32.54148964969206</v>
      </c>
      <c r="O24" s="5">
        <f t="shared" si="9"/>
        <v>0</v>
      </c>
      <c r="P24" s="5">
        <f t="shared" si="9"/>
        <v>30.146658613586606</v>
      </c>
      <c r="Q24" s="5"/>
      <c r="R24" s="5"/>
      <c r="S24" s="6"/>
    </row>
    <row r="25" spans="1:19" x14ac:dyDescent="0.3">
      <c r="A25" s="4" t="s">
        <v>7</v>
      </c>
      <c r="B25" s="5">
        <f>B5-B24-G24-L24</f>
        <v>175.46837638443623</v>
      </c>
      <c r="C25" s="5">
        <f>C5-C24-H24-M24</f>
        <v>185.46837638443623</v>
      </c>
      <c r="D25" s="5">
        <f>D5-D24-I24-N24</f>
        <v>203.22173187741492</v>
      </c>
      <c r="E25" s="5">
        <f>E5-E24-J24-O24</f>
        <v>340</v>
      </c>
      <c r="F25" s="5">
        <f>F5-F24-K24-P24</f>
        <v>232.55174517649996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6"/>
    </row>
    <row r="26" spans="1:19" x14ac:dyDescent="0.3">
      <c r="A26" s="4" t="s">
        <v>21</v>
      </c>
      <c r="B26" s="5">
        <f>MAX(B13-B14, 0)</f>
        <v>172.97967306242145</v>
      </c>
      <c r="C26" s="5">
        <f t="shared" ref="C26:D26" si="10">MAX(C13-C14, 0)</f>
        <v>498.27789451193968</v>
      </c>
      <c r="D26" s="5">
        <f t="shared" si="10"/>
        <v>0</v>
      </c>
      <c r="E26" s="5" t="s">
        <v>22</v>
      </c>
      <c r="F26" s="5">
        <f>SUM(B26:D26)</f>
        <v>671.25756757436113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6"/>
    </row>
    <row r="27" spans="1:19" x14ac:dyDescent="0.3">
      <c r="A27" s="4" t="s">
        <v>18</v>
      </c>
      <c r="B27" s="5">
        <f>B26/$F$26</f>
        <v>0.25769493174951652</v>
      </c>
      <c r="C27" s="5">
        <f>C26/$F$26</f>
        <v>0.74230506825048348</v>
      </c>
      <c r="D27" s="5">
        <f>D26/$F$26</f>
        <v>0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6"/>
    </row>
    <row r="28" spans="1:19" x14ac:dyDescent="0.3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6"/>
    </row>
    <row r="29" spans="1:19" x14ac:dyDescent="0.3">
      <c r="A29" s="4" t="s">
        <v>23</v>
      </c>
      <c r="B29" s="5">
        <f>B25*$B$27</f>
        <v>45.217311276585768</v>
      </c>
      <c r="C29" s="5">
        <f>C25*$B$27</f>
        <v>47.794260594080932</v>
      </c>
      <c r="D29" s="5">
        <f>D25*$B$27</f>
        <v>52.369210326168982</v>
      </c>
      <c r="E29" s="5">
        <f>E25*$B$27</f>
        <v>87.616276794835613</v>
      </c>
      <c r="F29" s="5">
        <f>F25*$B$27</f>
        <v>59.927406101489119</v>
      </c>
      <c r="G29" s="5">
        <f>B25*$C$27</f>
        <v>130.25106510785045</v>
      </c>
      <c r="H29" s="5">
        <f>C25*$C$27</f>
        <v>137.6741157903553</v>
      </c>
      <c r="I29" s="5">
        <f>D25*$C$27</f>
        <v>150.85252155124593</v>
      </c>
      <c r="J29" s="5">
        <f>E25*$C$27</f>
        <v>252.38372320516439</v>
      </c>
      <c r="K29" s="5">
        <f>F25*$C$27</f>
        <v>172.62433907501085</v>
      </c>
      <c r="L29" s="5">
        <f>B25*$D$27</f>
        <v>0</v>
      </c>
      <c r="M29" s="5">
        <f>C25*$D$27</f>
        <v>0</v>
      </c>
      <c r="N29" s="5">
        <f>D25*$D$27</f>
        <v>0</v>
      </c>
      <c r="O29" s="5">
        <f>E25*$D$27</f>
        <v>0</v>
      </c>
      <c r="P29" s="5">
        <f>F25*$D$27</f>
        <v>0</v>
      </c>
      <c r="Q29" s="5"/>
      <c r="R29" s="5"/>
      <c r="S29" s="6"/>
    </row>
    <row r="30" spans="1:19" x14ac:dyDescent="0.3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6"/>
    </row>
    <row r="31" spans="1:19" x14ac:dyDescent="0.3">
      <c r="A31" s="13" t="s">
        <v>24</v>
      </c>
      <c r="B31" s="14">
        <f>B24+B29</f>
        <v>95.217311276585775</v>
      </c>
      <c r="C31" s="14">
        <f t="shared" ref="C31:P31" si="11">C24+C29</f>
        <v>97.794260594080924</v>
      </c>
      <c r="D31" s="14">
        <f t="shared" si="11"/>
        <v>99.487599562615486</v>
      </c>
      <c r="E31" s="14">
        <f t="shared" si="11"/>
        <v>87.616276794835613</v>
      </c>
      <c r="F31" s="14">
        <f t="shared" si="11"/>
        <v>103.57820420644583</v>
      </c>
      <c r="G31" s="14">
        <f t="shared" si="11"/>
        <v>180.25106510785045</v>
      </c>
      <c r="H31" s="14">
        <f t="shared" si="11"/>
        <v>187.6741157903553</v>
      </c>
      <c r="I31" s="14">
        <f t="shared" si="11"/>
        <v>197.97091078769245</v>
      </c>
      <c r="J31" s="14">
        <f t="shared" si="11"/>
        <v>252.38372320516439</v>
      </c>
      <c r="K31" s="14">
        <f t="shared" si="11"/>
        <v>216.27513717996757</v>
      </c>
      <c r="L31" s="14">
        <f t="shared" si="11"/>
        <v>34.531623615563788</v>
      </c>
      <c r="M31" s="14">
        <f t="shared" si="11"/>
        <v>34.531623615563788</v>
      </c>
      <c r="N31" s="14">
        <f t="shared" si="11"/>
        <v>32.54148964969206</v>
      </c>
      <c r="O31" s="14">
        <f t="shared" si="11"/>
        <v>0</v>
      </c>
      <c r="P31" s="14">
        <f t="shared" si="11"/>
        <v>30.146658613586606</v>
      </c>
      <c r="Q31" s="7"/>
      <c r="R31" s="7"/>
      <c r="S31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5B94E-58D2-46E0-B33A-90F0D910DE22}">
  <dimension ref="A1:F21"/>
  <sheetViews>
    <sheetView tabSelected="1" workbookViewId="0">
      <selection activeCell="I11" sqref="I11"/>
    </sheetView>
  </sheetViews>
  <sheetFormatPr defaultRowHeight="14.4" x14ac:dyDescent="0.3"/>
  <cols>
    <col min="1" max="1" width="9.88671875" customWidth="1"/>
    <col min="2" max="2" width="8.88671875" customWidth="1"/>
  </cols>
  <sheetData>
    <row r="1" spans="1:6" x14ac:dyDescent="0.3">
      <c r="A1" t="s">
        <v>27</v>
      </c>
    </row>
    <row r="2" spans="1:6" x14ac:dyDescent="0.3">
      <c r="B2" t="s">
        <v>0</v>
      </c>
      <c r="C2" t="s">
        <v>1</v>
      </c>
      <c r="D2" s="11" t="s">
        <v>37</v>
      </c>
      <c r="F2" t="s">
        <v>29</v>
      </c>
    </row>
    <row r="3" spans="1:6" x14ac:dyDescent="0.3">
      <c r="A3" s="11" t="s">
        <v>28</v>
      </c>
      <c r="B3" s="11">
        <v>1</v>
      </c>
      <c r="C3" s="11">
        <v>1.5</v>
      </c>
      <c r="D3" s="11">
        <v>0.1</v>
      </c>
      <c r="F3" s="15">
        <v>60</v>
      </c>
    </row>
    <row r="4" spans="1:6" x14ac:dyDescent="0.3">
      <c r="A4" s="11" t="s">
        <v>32</v>
      </c>
      <c r="B4" s="12">
        <v>1.8</v>
      </c>
      <c r="C4" s="12">
        <v>1.5</v>
      </c>
    </row>
    <row r="5" spans="1:6" x14ac:dyDescent="0.3">
      <c r="A5" s="11" t="s">
        <v>30</v>
      </c>
      <c r="B5" s="12">
        <v>1.5</v>
      </c>
      <c r="C5" s="11">
        <v>1</v>
      </c>
    </row>
    <row r="6" spans="1:6" x14ac:dyDescent="0.3">
      <c r="A6" t="s">
        <v>31</v>
      </c>
      <c r="B6">
        <f>B5/B4</f>
        <v>0.83333333333333326</v>
      </c>
      <c r="C6">
        <f>C5/C4</f>
        <v>0.66666666666666663</v>
      </c>
    </row>
    <row r="7" spans="1:6" x14ac:dyDescent="0.3">
      <c r="A7" t="s">
        <v>33</v>
      </c>
      <c r="C7">
        <f>C6/(B6+C6)</f>
        <v>0.44444444444444442</v>
      </c>
    </row>
    <row r="8" spans="1:6" x14ac:dyDescent="0.3">
      <c r="A8" t="s">
        <v>34</v>
      </c>
      <c r="B8">
        <f>F3-C8</f>
        <v>33.333333333333336</v>
      </c>
      <c r="C8">
        <f>F3*C7</f>
        <v>26.666666666666664</v>
      </c>
    </row>
    <row r="9" spans="1:6" x14ac:dyDescent="0.3">
      <c r="A9" t="s">
        <v>35</v>
      </c>
      <c r="B9">
        <f>B8*B3</f>
        <v>33.333333333333336</v>
      </c>
      <c r="C9">
        <f>C8*C3</f>
        <v>40</v>
      </c>
    </row>
    <row r="10" spans="1:6" x14ac:dyDescent="0.3">
      <c r="A10" t="s">
        <v>36</v>
      </c>
      <c r="D10">
        <f>D3*F3</f>
        <v>6</v>
      </c>
    </row>
    <row r="12" spans="1:6" x14ac:dyDescent="0.3">
      <c r="A12" t="s">
        <v>38</v>
      </c>
    </row>
    <row r="13" spans="1:6" x14ac:dyDescent="0.3">
      <c r="B13" t="s">
        <v>0</v>
      </c>
      <c r="C13" t="s">
        <v>1</v>
      </c>
      <c r="D13" s="11" t="s">
        <v>37</v>
      </c>
      <c r="F13" t="s">
        <v>29</v>
      </c>
    </row>
    <row r="14" spans="1:6" x14ac:dyDescent="0.3">
      <c r="A14" s="11" t="s">
        <v>28</v>
      </c>
      <c r="B14" s="11">
        <v>7.1</v>
      </c>
      <c r="C14" s="11">
        <v>1.5</v>
      </c>
      <c r="D14" s="11">
        <v>0.4</v>
      </c>
      <c r="F14" s="15">
        <v>60</v>
      </c>
    </row>
    <row r="15" spans="1:6" x14ac:dyDescent="0.3">
      <c r="A15" s="11" t="s">
        <v>32</v>
      </c>
      <c r="B15" s="12">
        <v>1.8</v>
      </c>
      <c r="C15" s="12">
        <v>1.5</v>
      </c>
    </row>
    <row r="16" spans="1:6" x14ac:dyDescent="0.3">
      <c r="A16" s="11" t="s">
        <v>30</v>
      </c>
      <c r="B16" s="12">
        <v>1.5</v>
      </c>
      <c r="C16" s="11">
        <v>1.7</v>
      </c>
    </row>
    <row r="17" spans="1:4" x14ac:dyDescent="0.3">
      <c r="A17" t="s">
        <v>31</v>
      </c>
      <c r="B17">
        <f>B16/B15</f>
        <v>0.83333333333333326</v>
      </c>
      <c r="C17">
        <f>C16/C15</f>
        <v>1.1333333333333333</v>
      </c>
    </row>
    <row r="18" spans="1:4" x14ac:dyDescent="0.3">
      <c r="A18" t="s">
        <v>33</v>
      </c>
      <c r="C18">
        <f>C17/(B17+C17)</f>
        <v>0.57627118644067798</v>
      </c>
    </row>
    <row r="19" spans="1:4" x14ac:dyDescent="0.3">
      <c r="A19" t="s">
        <v>34</v>
      </c>
      <c r="B19">
        <f>F14-C19</f>
        <v>25.423728813559322</v>
      </c>
      <c r="C19">
        <f>F14*C18</f>
        <v>34.576271186440678</v>
      </c>
    </row>
    <row r="20" spans="1:4" x14ac:dyDescent="0.3">
      <c r="A20" t="s">
        <v>35</v>
      </c>
      <c r="B20">
        <f>B19*B14</f>
        <v>180.50847457627117</v>
      </c>
      <c r="C20">
        <f>C19*C14</f>
        <v>51.864406779661017</v>
      </c>
    </row>
    <row r="21" spans="1:4" x14ac:dyDescent="0.3">
      <c r="A21" t="s">
        <v>36</v>
      </c>
      <c r="D21">
        <f>D14*F14</f>
        <v>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2354AB7EC2EF24DA06C23106C803747" ma:contentTypeVersion="0" ma:contentTypeDescription="Utwórz nowy dokument." ma:contentTypeScope="" ma:versionID="12ac82f4b51530a6458e69da21eb09e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464ae2dfd1cba46ef3afe4b411115a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56D2B18-87B5-4836-ACC7-8887E858DF72}">
  <ds:schemaRefs>
    <ds:schemaRef ds:uri="http://schemas.microsoft.com/office/2006/documentManagement/types"/>
    <ds:schemaRef ds:uri="http://purl.org/dc/dcmitype/"/>
    <ds:schemaRef ds:uri="http://purl.org/dc/elements/1.1/"/>
    <ds:schemaRef ds:uri="http://schemas.microsoft.com/office/2006/metadata/properties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647172B1-7B3F-4042-89A5-9515C32B35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2D904AF-352E-4CDF-B047-9525628BC6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test_market</vt:lpstr>
      <vt:lpstr>test_peasants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Proboszcz</dc:creator>
  <cp:lastModifiedBy>Jakub Proboszcz</cp:lastModifiedBy>
  <dcterms:created xsi:type="dcterms:W3CDTF">2022-02-22T21:31:54Z</dcterms:created>
  <dcterms:modified xsi:type="dcterms:W3CDTF">2022-04-03T07:00:43Z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0x01010002354AB7EC2EF24DA06C23106C803747</vt:lpwstr>
  </property>
</Properties>
</file>