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ba\Desktop\konc\"/>
    </mc:Choice>
  </mc:AlternateContent>
  <xr:revisionPtr revIDLastSave="0" documentId="13_ncr:1_{6FE4DE99-E845-4366-90BC-B5396D4C090B}" xr6:coauthVersionLast="47" xr6:coauthVersionMax="47" xr10:uidLastSave="{00000000-0000-0000-0000-000000000000}"/>
  <bookViews>
    <workbookView xWindow="-108" yWindow="-108" windowWidth="23256" windowHeight="12576" xr2:uid="{E4D1C54E-4B6D-4636-B891-302CDD2D5CBD}"/>
  </bookViews>
  <sheets>
    <sheet name="test_market" sheetId="1" r:id="rId1"/>
    <sheet name="test_peas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F8" i="1"/>
  <c r="B8" i="1"/>
  <c r="B9" i="1" s="1"/>
  <c r="F9" i="1"/>
  <c r="P10" i="1" s="1"/>
  <c r="D21" i="2"/>
  <c r="C17" i="2"/>
  <c r="B17" i="2"/>
  <c r="D10" i="2"/>
  <c r="C6" i="2"/>
  <c r="B6" i="2"/>
  <c r="C7" i="2" s="1"/>
  <c r="C8" i="2" s="1"/>
  <c r="C6" i="1"/>
  <c r="D6" i="1"/>
  <c r="E6" i="1"/>
  <c r="E8" i="1" s="1"/>
  <c r="F6" i="1"/>
  <c r="B6" i="1"/>
  <c r="C5" i="1"/>
  <c r="C9" i="1" s="1"/>
  <c r="D5" i="1"/>
  <c r="D9" i="1" s="1"/>
  <c r="E5" i="1"/>
  <c r="F5" i="1"/>
  <c r="B5" i="1"/>
  <c r="S4" i="1"/>
  <c r="S3" i="1"/>
  <c r="L10" i="1" l="1"/>
  <c r="B10" i="1"/>
  <c r="G10" i="1"/>
  <c r="K10" i="1"/>
  <c r="K13" i="1" s="1"/>
  <c r="F10" i="1"/>
  <c r="F13" i="1" s="1"/>
  <c r="D10" i="1"/>
  <c r="D13" i="1" s="1"/>
  <c r="I10" i="1"/>
  <c r="I13" i="1" s="1"/>
  <c r="N10" i="1"/>
  <c r="N13" i="1" s="1"/>
  <c r="C10" i="1"/>
  <c r="C13" i="1" s="1"/>
  <c r="H10" i="1"/>
  <c r="H13" i="1" s="1"/>
  <c r="M10" i="1"/>
  <c r="M13" i="1" s="1"/>
  <c r="C18" i="2"/>
  <c r="C19" i="2" s="1"/>
  <c r="B19" i="2" s="1"/>
  <c r="B20" i="2" s="1"/>
  <c r="C9" i="2"/>
  <c r="B8" i="2"/>
  <c r="B9" i="2" s="1"/>
  <c r="P12" i="1"/>
  <c r="P13" i="1"/>
  <c r="G12" i="1"/>
  <c r="N12" i="1"/>
  <c r="I12" i="1"/>
  <c r="D12" i="1"/>
  <c r="M12" i="1"/>
  <c r="H12" i="1"/>
  <c r="C12" i="1"/>
  <c r="B12" i="1"/>
  <c r="L12" i="1"/>
  <c r="K12" i="1"/>
  <c r="F12" i="1"/>
  <c r="E12" i="1" l="1"/>
  <c r="E9" i="1"/>
  <c r="C20" i="2"/>
  <c r="O12" i="1"/>
  <c r="D14" i="1" s="1"/>
  <c r="J12" i="1"/>
  <c r="C14" i="1" s="1"/>
  <c r="L13" i="1"/>
  <c r="G13" i="1"/>
  <c r="B13" i="1"/>
  <c r="B14" i="1"/>
  <c r="J10" i="1" l="1"/>
  <c r="J13" i="1" s="1"/>
  <c r="C15" i="1" s="1"/>
  <c r="C16" i="1" s="1"/>
  <c r="O10" i="1"/>
  <c r="O13" i="1" s="1"/>
  <c r="D15" i="1" s="1"/>
  <c r="D27" i="1" s="1"/>
  <c r="E10" i="1"/>
  <c r="E13" i="1" s="1"/>
  <c r="B15" i="1" s="1"/>
  <c r="B16" i="1" s="1"/>
  <c r="D16" i="1" l="1"/>
  <c r="N18" i="1" s="1"/>
  <c r="C27" i="1"/>
  <c r="B27" i="1"/>
  <c r="C18" i="1"/>
  <c r="E18" i="1"/>
  <c r="F18" i="1"/>
  <c r="D18" i="1"/>
  <c r="B18" i="1"/>
  <c r="H18" i="1"/>
  <c r="G18" i="1"/>
  <c r="I18" i="1"/>
  <c r="J18" i="1"/>
  <c r="K18" i="1"/>
  <c r="B19" i="1"/>
  <c r="C19" i="1"/>
  <c r="D19" i="1" l="1"/>
  <c r="N20" i="1" s="1"/>
  <c r="N21" i="1" s="1"/>
  <c r="N25" i="1" s="1"/>
  <c r="L18" i="1"/>
  <c r="M18" i="1"/>
  <c r="O18" i="1"/>
  <c r="P18" i="1"/>
  <c r="F27" i="1"/>
  <c r="B28" i="1" s="1"/>
  <c r="G20" i="1"/>
  <c r="G21" i="1" s="1"/>
  <c r="G25" i="1" s="1"/>
  <c r="K20" i="1"/>
  <c r="K21" i="1" s="1"/>
  <c r="K25" i="1" s="1"/>
  <c r="H20" i="1"/>
  <c r="H21" i="1" s="1"/>
  <c r="H25" i="1" s="1"/>
  <c r="I20" i="1"/>
  <c r="I21" i="1" s="1"/>
  <c r="I25" i="1" s="1"/>
  <c r="J20" i="1"/>
  <c r="J21" i="1" s="1"/>
  <c r="J25" i="1" s="1"/>
  <c r="D20" i="1"/>
  <c r="D21" i="1" s="1"/>
  <c r="D25" i="1" s="1"/>
  <c r="E20" i="1"/>
  <c r="E21" i="1" s="1"/>
  <c r="E25" i="1" s="1"/>
  <c r="C20" i="1"/>
  <c r="C21" i="1" s="1"/>
  <c r="C25" i="1" s="1"/>
  <c r="F20" i="1"/>
  <c r="F21" i="1" s="1"/>
  <c r="F25" i="1" s="1"/>
  <c r="B20" i="1"/>
  <c r="B21" i="1" s="1"/>
  <c r="B25" i="1" s="1"/>
  <c r="M20" i="1" l="1"/>
  <c r="M21" i="1" s="1"/>
  <c r="M25" i="1" s="1"/>
  <c r="C26" i="1" s="1"/>
  <c r="L20" i="1"/>
  <c r="L21" i="1" s="1"/>
  <c r="L25" i="1" s="1"/>
  <c r="B26" i="1" s="1"/>
  <c r="P20" i="1"/>
  <c r="P21" i="1" s="1"/>
  <c r="P25" i="1" s="1"/>
  <c r="O20" i="1"/>
  <c r="O21" i="1"/>
  <c r="O25" i="1" s="1"/>
  <c r="E26" i="1" s="1"/>
  <c r="D28" i="1"/>
  <c r="C28" i="1"/>
  <c r="F26" i="1"/>
  <c r="D26" i="1"/>
  <c r="O30" i="1" l="1"/>
  <c r="O32" i="1" s="1"/>
  <c r="E30" i="1"/>
  <c r="E32" i="1" s="1"/>
  <c r="J30" i="1"/>
  <c r="J32" i="1" s="1"/>
  <c r="F30" i="1"/>
  <c r="F32" i="1" s="1"/>
  <c r="P30" i="1"/>
  <c r="P32" i="1" s="1"/>
  <c r="K30" i="1"/>
  <c r="K32" i="1" s="1"/>
  <c r="G30" i="1"/>
  <c r="G32" i="1" s="1"/>
  <c r="B30" i="1"/>
  <c r="B32" i="1" s="1"/>
  <c r="L30" i="1"/>
  <c r="L32" i="1" s="1"/>
  <c r="D30" i="1"/>
  <c r="D32" i="1" s="1"/>
  <c r="I30" i="1"/>
  <c r="I32" i="1" s="1"/>
  <c r="N30" i="1"/>
  <c r="N32" i="1" s="1"/>
  <c r="C30" i="1"/>
  <c r="C32" i="1" s="1"/>
  <c r="H30" i="1"/>
  <c r="H32" i="1" s="1"/>
  <c r="M30" i="1"/>
  <c r="M32" i="1" s="1"/>
</calcChain>
</file>

<file path=xl/sharedStrings.xml><?xml version="1.0" encoding="utf-8"?>
<sst xmlns="http://schemas.openxmlformats.org/spreadsheetml/2006/main" count="71" uniqueCount="40">
  <si>
    <t>food</t>
  </si>
  <si>
    <t>wood</t>
  </si>
  <si>
    <t>stone</t>
  </si>
  <si>
    <t>iron</t>
  </si>
  <si>
    <t>tools</t>
  </si>
  <si>
    <t>needed</t>
  </si>
  <si>
    <t>begin</t>
  </si>
  <si>
    <t>available</t>
  </si>
  <si>
    <t>default pric</t>
  </si>
  <si>
    <t>prices</t>
  </si>
  <si>
    <t>profits</t>
  </si>
  <si>
    <t>money_sum</t>
  </si>
  <si>
    <t>needed_sum</t>
  </si>
  <si>
    <t>resources</t>
  </si>
  <si>
    <t>after first</t>
  </si>
  <si>
    <t>starczy?</t>
  </si>
  <si>
    <t>kupione1</t>
  </si>
  <si>
    <t>kupione2</t>
  </si>
  <si>
    <t>part_bought</t>
  </si>
  <si>
    <t>kupione</t>
  </si>
  <si>
    <t>purchase:</t>
  </si>
  <si>
    <t>money</t>
  </si>
  <si>
    <t>total:</t>
  </si>
  <si>
    <t>kupione3</t>
  </si>
  <si>
    <t>res_after</t>
  </si>
  <si>
    <t>new_needed</t>
  </si>
  <si>
    <t>TEST test_market.do_trade()</t>
  </si>
  <si>
    <t>TEST test_peasants.produce_enough_land_and_tools()</t>
  </si>
  <si>
    <t>production</t>
  </si>
  <si>
    <t>working_peasants</t>
  </si>
  <si>
    <t>need_ratio</t>
  </si>
  <si>
    <t>need_rel</t>
  </si>
  <si>
    <t>avg_prod</t>
  </si>
  <si>
    <t>ideal_ratio</t>
  </si>
  <si>
    <t>peasants</t>
  </si>
  <si>
    <t>produced</t>
  </si>
  <si>
    <t>used</t>
  </si>
  <si>
    <t>tool use</t>
  </si>
  <si>
    <t>TEST test_peasants.produce_not_enough_tools()</t>
  </si>
  <si>
    <t>rel_prices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</si>
</sst>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/>
    <xf numFmtId="2" fontId="0" fillId="2" borderId="0" xfId="0" applyNumberFormat="1" applyFill="1"/>
    <xf numFmtId="0" fontId="0" fillId="3" borderId="6" xfId="0" applyFill="1" applyBorder="1"/>
    <xf numFmtId="0" fontId="0" fillId="3" borderId="7" xfId="0" applyFill="1" applyBorder="1"/>
    <xf numFmtId="0" fontId="0" fillId="0" borderId="0" xfId="0" applyFill="1"/>
    <xf numFmtId="0" fontId="0" fillId="0" borderId="4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964-51D9-4F83-BE49-7B6E99C5E897}">
  <dimension ref="A1:S32"/>
  <sheetViews>
    <sheetView tabSelected="1" topLeftCell="A13" workbookViewId="0">
      <selection activeCell="K22" sqref="K22"/>
    </sheetView>
  </sheetViews>
  <sheetFormatPr defaultRowHeight="14.4" x14ac:dyDescent="0.3"/>
  <cols>
    <col min="1" max="1" width="10.88671875" customWidth="1"/>
    <col min="2" max="2" width="9.109375" bestFit="1" customWidth="1"/>
    <col min="19" max="19" width="9.109375" bestFit="1" customWidth="1"/>
  </cols>
  <sheetData>
    <row r="1" spans="1:19" x14ac:dyDescent="0.3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/>
      <c r="R2" s="5"/>
      <c r="S2" s="6"/>
    </row>
    <row r="3" spans="1:19" x14ac:dyDescent="0.3">
      <c r="A3" s="4" t="s">
        <v>6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  <c r="G3" s="5">
        <v>200</v>
      </c>
      <c r="H3" s="5">
        <v>200</v>
      </c>
      <c r="I3" s="5">
        <v>200</v>
      </c>
      <c r="J3" s="5">
        <v>200</v>
      </c>
      <c r="K3" s="5">
        <v>200</v>
      </c>
      <c r="L3" s="5">
        <v>10</v>
      </c>
      <c r="M3" s="5">
        <v>20</v>
      </c>
      <c r="N3" s="5">
        <v>30</v>
      </c>
      <c r="O3" s="5">
        <v>40</v>
      </c>
      <c r="P3" s="5">
        <v>50</v>
      </c>
      <c r="Q3" s="5" t="s">
        <v>6</v>
      </c>
      <c r="R3" s="5" t="s">
        <v>7</v>
      </c>
      <c r="S3" s="6">
        <f>SUM(B3:P3)</f>
        <v>1650</v>
      </c>
    </row>
    <row r="4" spans="1:19" x14ac:dyDescent="0.3">
      <c r="A4" s="4" t="s">
        <v>5</v>
      </c>
      <c r="B4" s="5">
        <v>50</v>
      </c>
      <c r="C4" s="5">
        <v>50</v>
      </c>
      <c r="D4" s="5">
        <v>50</v>
      </c>
      <c r="E4" s="5">
        <v>0</v>
      </c>
      <c r="F4" s="5">
        <v>50</v>
      </c>
      <c r="G4" s="5">
        <v>50</v>
      </c>
      <c r="H4" s="5">
        <v>50</v>
      </c>
      <c r="I4" s="5">
        <v>50</v>
      </c>
      <c r="J4" s="5">
        <v>0</v>
      </c>
      <c r="K4" s="5">
        <v>50</v>
      </c>
      <c r="L4" s="5">
        <v>50</v>
      </c>
      <c r="M4" s="5">
        <v>50</v>
      </c>
      <c r="N4" s="5">
        <v>50</v>
      </c>
      <c r="O4" s="5">
        <v>1</v>
      </c>
      <c r="P4" s="5">
        <v>50</v>
      </c>
      <c r="Q4" s="5"/>
      <c r="R4" s="5" t="s">
        <v>5</v>
      </c>
      <c r="S4" s="6">
        <f>SUM(B4:P4)</f>
        <v>601</v>
      </c>
    </row>
    <row r="5" spans="1:19" x14ac:dyDescent="0.3">
      <c r="A5" s="4" t="s">
        <v>7</v>
      </c>
      <c r="B5" s="5">
        <f>SUM(B3,G3,L3)</f>
        <v>310</v>
      </c>
      <c r="C5" s="5">
        <f t="shared" ref="C5:F5" si="0">SUM(C3,H3,M3)</f>
        <v>320</v>
      </c>
      <c r="D5" s="5">
        <f t="shared" si="0"/>
        <v>330</v>
      </c>
      <c r="E5" s="5">
        <f t="shared" si="0"/>
        <v>340</v>
      </c>
      <c r="F5" s="5">
        <f t="shared" si="0"/>
        <v>350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19" x14ac:dyDescent="0.3">
      <c r="A6" s="4" t="s">
        <v>5</v>
      </c>
      <c r="B6" s="5">
        <f>SUM(B4,G4,L4)</f>
        <v>150</v>
      </c>
      <c r="C6" s="5">
        <f t="shared" ref="C6:F6" si="1">SUM(C4,H4,M4)</f>
        <v>150</v>
      </c>
      <c r="D6" s="5">
        <f t="shared" si="1"/>
        <v>150</v>
      </c>
      <c r="E6" s="5">
        <f t="shared" si="1"/>
        <v>1</v>
      </c>
      <c r="F6" s="5">
        <f t="shared" si="1"/>
        <v>150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</row>
    <row r="7" spans="1:19" x14ac:dyDescent="0.3">
      <c r="A7" s="9" t="s">
        <v>8</v>
      </c>
      <c r="B7" s="10">
        <v>1</v>
      </c>
      <c r="C7" s="10">
        <v>1.5</v>
      </c>
      <c r="D7" s="10">
        <v>2.5</v>
      </c>
      <c r="E7" s="10">
        <v>2.5</v>
      </c>
      <c r="F7" s="10">
        <v>3.5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</row>
    <row r="8" spans="1:19" x14ac:dyDescent="0.3">
      <c r="A8" s="4" t="s">
        <v>9</v>
      </c>
      <c r="B8" s="5">
        <f>IF(B6*B7/B5=0,B7,B6*B7/B5)</f>
        <v>0.4838709677419355</v>
      </c>
      <c r="C8" s="5">
        <f t="shared" ref="C8:F8" si="2">IF(C6*C7/C5=0,C7,C6*C7/C5)</f>
        <v>0.703125</v>
      </c>
      <c r="D8" s="5">
        <f t="shared" si="2"/>
        <v>1.1363636363636365</v>
      </c>
      <c r="E8" s="5">
        <f t="shared" si="2"/>
        <v>7.3529411764705881E-3</v>
      </c>
      <c r="F8" s="5">
        <f t="shared" si="2"/>
        <v>1.5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</row>
    <row r="9" spans="1:19" x14ac:dyDescent="0.3">
      <c r="A9" s="16" t="s">
        <v>39</v>
      </c>
      <c r="B9">
        <f>B8/B7</f>
        <v>0.4838709677419355</v>
      </c>
      <c r="C9">
        <f t="shared" ref="C9:F9" si="3">C8/C7</f>
        <v>0.46875</v>
      </c>
      <c r="D9">
        <f t="shared" si="3"/>
        <v>0.45454545454545459</v>
      </c>
      <c r="E9">
        <f t="shared" si="3"/>
        <v>2.9411764705882353E-3</v>
      </c>
      <c r="F9">
        <f t="shared" si="3"/>
        <v>0.42857142857142855</v>
      </c>
      <c r="S9" s="6"/>
    </row>
    <row r="10" spans="1:19" x14ac:dyDescent="0.3">
      <c r="A10" s="4" t="s">
        <v>25</v>
      </c>
      <c r="B10" s="5">
        <f>MIN(IF(B9=0,1E+40,B4/B9),B4)</f>
        <v>50</v>
      </c>
      <c r="C10" s="5">
        <f>MIN(IF(C9=0,1E+40,C4/C9),C4)</f>
        <v>50</v>
      </c>
      <c r="D10" s="5">
        <f>MIN(IF(D9=0,1E+40,D4/D9),D4)</f>
        <v>50</v>
      </c>
      <c r="E10" s="5">
        <f>MIN(IF(E9=0,1E+40,E4/E9),E4)</f>
        <v>0</v>
      </c>
      <c r="F10" s="5">
        <f>MIN(IF(F9=0,1E+40,F4/F9),F4)</f>
        <v>50</v>
      </c>
      <c r="G10" s="5">
        <f>MIN(IF(B9=0,1E+40,G4/B9),G4)</f>
        <v>50</v>
      </c>
      <c r="H10" s="5">
        <f t="shared" ref="H10:K10" si="4">MIN(IF(C9=0,1E+40,H4/C9),H4)</f>
        <v>50</v>
      </c>
      <c r="I10" s="5">
        <f t="shared" si="4"/>
        <v>50</v>
      </c>
      <c r="J10" s="5">
        <f t="shared" si="4"/>
        <v>0</v>
      </c>
      <c r="K10" s="5">
        <f t="shared" si="4"/>
        <v>50</v>
      </c>
      <c r="L10" s="5">
        <f>MIN(IF(B9=0,1E+40,L4/B9),L4)</f>
        <v>50</v>
      </c>
      <c r="M10" s="5">
        <f t="shared" ref="M10:P10" si="5">MIN(IF(C9=0,1E+40,M4/C9),M4)</f>
        <v>50</v>
      </c>
      <c r="N10" s="5">
        <f t="shared" si="5"/>
        <v>50</v>
      </c>
      <c r="O10" s="5">
        <f t="shared" si="5"/>
        <v>1</v>
      </c>
      <c r="P10" s="5">
        <f t="shared" si="5"/>
        <v>50</v>
      </c>
      <c r="Q10" s="5"/>
      <c r="R10" s="5"/>
      <c r="S10" s="6"/>
    </row>
    <row r="11" spans="1:19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</row>
    <row r="12" spans="1:19" x14ac:dyDescent="0.3">
      <c r="A12" s="4" t="s">
        <v>10</v>
      </c>
      <c r="B12" s="5">
        <f>$B$8*B3</f>
        <v>48.387096774193552</v>
      </c>
      <c r="C12" s="5">
        <f>$C$8*C3</f>
        <v>70.3125</v>
      </c>
      <c r="D12" s="5">
        <f>$D$8*D3</f>
        <v>113.63636363636364</v>
      </c>
      <c r="E12" s="5">
        <f>$E$8*E3</f>
        <v>0.73529411764705876</v>
      </c>
      <c r="F12" s="5">
        <f>$F$8*F3</f>
        <v>150</v>
      </c>
      <c r="G12" s="5">
        <f>$B$8*G3</f>
        <v>96.774193548387103</v>
      </c>
      <c r="H12" s="5">
        <f>$C$8*H3</f>
        <v>140.625</v>
      </c>
      <c r="I12" s="5">
        <f>$D$8*I3</f>
        <v>227.27272727272728</v>
      </c>
      <c r="J12" s="5">
        <f>$E$8*J3</f>
        <v>1.4705882352941175</v>
      </c>
      <c r="K12" s="5">
        <f>$F$8*K3</f>
        <v>300</v>
      </c>
      <c r="L12" s="5">
        <f>$B$8*L3</f>
        <v>4.838709677419355</v>
      </c>
      <c r="M12" s="5">
        <f>$C$8*M3</f>
        <v>14.0625</v>
      </c>
      <c r="N12" s="5">
        <f>$D$8*N3</f>
        <v>34.090909090909093</v>
      </c>
      <c r="O12" s="5">
        <f>$E$8*O3</f>
        <v>0.29411764705882354</v>
      </c>
      <c r="P12" s="5">
        <f>$F$8*P3</f>
        <v>75</v>
      </c>
      <c r="Q12" s="5"/>
      <c r="R12" s="5"/>
      <c r="S12" s="6"/>
    </row>
    <row r="13" spans="1:19" x14ac:dyDescent="0.3">
      <c r="A13" s="4" t="s">
        <v>5</v>
      </c>
      <c r="B13" s="5">
        <f>$B$8*B10</f>
        <v>24.193548387096776</v>
      </c>
      <c r="C13" s="5">
        <f>$C$8*C10</f>
        <v>35.15625</v>
      </c>
      <c r="D13" s="5">
        <f>$D$8*D10</f>
        <v>56.81818181818182</v>
      </c>
      <c r="E13" s="5">
        <f>$E$8*E10</f>
        <v>0</v>
      </c>
      <c r="F13" s="5">
        <f>$F$8*F10</f>
        <v>75</v>
      </c>
      <c r="G13" s="5">
        <f>$B$8*G10</f>
        <v>24.193548387096776</v>
      </c>
      <c r="H13" s="5">
        <f>$C$8*H10</f>
        <v>35.15625</v>
      </c>
      <c r="I13" s="5">
        <f>$D$8*I10</f>
        <v>56.81818181818182</v>
      </c>
      <c r="J13" s="5">
        <f>$E$8*J10</f>
        <v>0</v>
      </c>
      <c r="K13" s="5">
        <f>$F$8*K10</f>
        <v>75</v>
      </c>
      <c r="L13" s="5">
        <f>$B$8*L10</f>
        <v>24.193548387096776</v>
      </c>
      <c r="M13" s="5">
        <f>$C$8*M10</f>
        <v>35.15625</v>
      </c>
      <c r="N13" s="5">
        <f>$D$8*N10</f>
        <v>56.81818181818182</v>
      </c>
      <c r="O13" s="5">
        <f>$E$8*O10</f>
        <v>7.3529411764705881E-3</v>
      </c>
      <c r="P13" s="5">
        <f>$F$8*P10</f>
        <v>75</v>
      </c>
      <c r="Q13" s="5"/>
      <c r="R13" s="5"/>
      <c r="S13" s="6"/>
    </row>
    <row r="14" spans="1:19" x14ac:dyDescent="0.3">
      <c r="A14" s="4" t="s">
        <v>11</v>
      </c>
      <c r="B14" s="5">
        <f>SUM(B12:F12)</f>
        <v>383.07125452820424</v>
      </c>
      <c r="C14" s="5">
        <f>SUM(G12:K12)</f>
        <v>766.14250905640847</v>
      </c>
      <c r="D14" s="5">
        <f>SUM(L12:P12)</f>
        <v>128.28623641538729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</row>
    <row r="15" spans="1:19" x14ac:dyDescent="0.3">
      <c r="A15" s="4" t="s">
        <v>12</v>
      </c>
      <c r="B15" s="5">
        <f>SUM(B13:F13)</f>
        <v>191.16798020527858</v>
      </c>
      <c r="C15" s="5">
        <f>SUM(G13:K13)</f>
        <v>191.16798020527858</v>
      </c>
      <c r="D15" s="5">
        <f>SUM(L13:P13)</f>
        <v>191.17533314645505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1:19" x14ac:dyDescent="0.3">
      <c r="A16" s="4" t="s">
        <v>15</v>
      </c>
      <c r="B16" s="5">
        <f>IF(B14&gt;B15,1,0)</f>
        <v>1</v>
      </c>
      <c r="C16" s="5">
        <f t="shared" ref="C16:D16" si="6">IF(C14&gt;C15,1,0)</f>
        <v>1</v>
      </c>
      <c r="D16" s="5">
        <f t="shared" si="6"/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1:19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</row>
    <row r="18" spans="1:19" x14ac:dyDescent="0.3">
      <c r="A18" s="4" t="s">
        <v>16</v>
      </c>
      <c r="B18" s="5">
        <f>$B$16*B10</f>
        <v>50</v>
      </c>
      <c r="C18" s="5">
        <f>$B$16*C10</f>
        <v>50</v>
      </c>
      <c r="D18" s="5">
        <f>$B$16*D10</f>
        <v>50</v>
      </c>
      <c r="E18" s="5">
        <f>$B$16*E10</f>
        <v>0</v>
      </c>
      <c r="F18" s="5">
        <f>$B$16*F10</f>
        <v>50</v>
      </c>
      <c r="G18" s="5">
        <f>$C$16*G10</f>
        <v>50</v>
      </c>
      <c r="H18" s="5">
        <f>$C$16*H10</f>
        <v>50</v>
      </c>
      <c r="I18" s="5">
        <f>$C$16*I10</f>
        <v>50</v>
      </c>
      <c r="J18" s="5">
        <f>$C$16*J10</f>
        <v>0</v>
      </c>
      <c r="K18" s="5">
        <f>$C$16*K10</f>
        <v>50</v>
      </c>
      <c r="L18" s="5">
        <f>$D$16*L10</f>
        <v>0</v>
      </c>
      <c r="M18" s="5">
        <f>$D$16*M10</f>
        <v>0</v>
      </c>
      <c r="N18" s="5">
        <f>$D$16*N10</f>
        <v>0</v>
      </c>
      <c r="O18" s="5">
        <f>$D$16*O10</f>
        <v>0</v>
      </c>
      <c r="P18" s="5">
        <f>$D$16*P10</f>
        <v>0</v>
      </c>
      <c r="Q18" s="5"/>
      <c r="R18" s="5"/>
      <c r="S18" s="6"/>
    </row>
    <row r="19" spans="1:19" x14ac:dyDescent="0.3">
      <c r="A19" s="4" t="s">
        <v>18</v>
      </c>
      <c r="B19" s="5">
        <f>(1-B16)*B14/B15</f>
        <v>0</v>
      </c>
      <c r="C19" s="5">
        <f t="shared" ref="C19:D19" si="7">(1-C16)*C14/C15</f>
        <v>0</v>
      </c>
      <c r="D19" s="5">
        <f t="shared" si="7"/>
        <v>0.67103969065460001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</row>
    <row r="20" spans="1:19" x14ac:dyDescent="0.3">
      <c r="A20" s="4" t="s">
        <v>17</v>
      </c>
      <c r="B20" s="5">
        <f>$B$19*B10</f>
        <v>0</v>
      </c>
      <c r="C20" s="5">
        <f>$B$19*C10</f>
        <v>0</v>
      </c>
      <c r="D20" s="5">
        <f>$B$19*D10</f>
        <v>0</v>
      </c>
      <c r="E20" s="5">
        <f>$B$19*E10</f>
        <v>0</v>
      </c>
      <c r="F20" s="5">
        <f>$B$19*F10</f>
        <v>0</v>
      </c>
      <c r="G20" s="5">
        <f>$C$19*G10</f>
        <v>0</v>
      </c>
      <c r="H20" s="5">
        <f>$C$19*H10</f>
        <v>0</v>
      </c>
      <c r="I20" s="5">
        <f>$C$19*I10</f>
        <v>0</v>
      </c>
      <c r="J20" s="5">
        <f>$C$19*J10</f>
        <v>0</v>
      </c>
      <c r="K20" s="5">
        <f>$C$19*K10</f>
        <v>0</v>
      </c>
      <c r="L20" s="5">
        <f>$D$19*L10</f>
        <v>33.551984532730003</v>
      </c>
      <c r="M20" s="5">
        <f>$D$19*M10</f>
        <v>33.551984532730003</v>
      </c>
      <c r="N20" s="5">
        <f>$D$19*N10</f>
        <v>33.551984532730003</v>
      </c>
      <c r="O20" s="5">
        <f>$D$19*O10</f>
        <v>0.67103969065460001</v>
      </c>
      <c r="P20" s="5">
        <f>$D$19*P10</f>
        <v>33.551984532730003</v>
      </c>
      <c r="Q20" s="5"/>
      <c r="R20" s="5"/>
      <c r="S20" s="6"/>
    </row>
    <row r="21" spans="1:19" x14ac:dyDescent="0.3">
      <c r="A21" s="4" t="s">
        <v>19</v>
      </c>
      <c r="B21" s="5">
        <f>B20+B18</f>
        <v>50</v>
      </c>
      <c r="C21" s="5">
        <f t="shared" ref="C21:P21" si="8">C20+C18</f>
        <v>50</v>
      </c>
      <c r="D21" s="5">
        <f t="shared" si="8"/>
        <v>50</v>
      </c>
      <c r="E21" s="5">
        <f t="shared" si="8"/>
        <v>0</v>
      </c>
      <c r="F21" s="5">
        <f t="shared" si="8"/>
        <v>50</v>
      </c>
      <c r="G21" s="5">
        <f t="shared" si="8"/>
        <v>50</v>
      </c>
      <c r="H21" s="5">
        <f t="shared" si="8"/>
        <v>50</v>
      </c>
      <c r="I21" s="5">
        <f t="shared" si="8"/>
        <v>50</v>
      </c>
      <c r="J21" s="5">
        <f t="shared" si="8"/>
        <v>0</v>
      </c>
      <c r="K21" s="5">
        <f t="shared" si="8"/>
        <v>50</v>
      </c>
      <c r="L21" s="5">
        <f t="shared" si="8"/>
        <v>33.551984532730003</v>
      </c>
      <c r="M21" s="5">
        <f t="shared" si="8"/>
        <v>33.551984532730003</v>
      </c>
      <c r="N21" s="5">
        <f t="shared" si="8"/>
        <v>33.551984532730003</v>
      </c>
      <c r="O21" s="5">
        <f t="shared" si="8"/>
        <v>0.67103969065460001</v>
      </c>
      <c r="P21" s="5">
        <f t="shared" si="8"/>
        <v>33.551984532730003</v>
      </c>
      <c r="Q21" s="5"/>
      <c r="R21" s="5"/>
      <c r="S21" s="6"/>
    </row>
    <row r="22" spans="1:19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</row>
    <row r="23" spans="1:19" x14ac:dyDescent="0.3">
      <c r="A23" s="4" t="s">
        <v>14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</row>
    <row r="24" spans="1:19" x14ac:dyDescent="0.3">
      <c r="A24" s="4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6"/>
    </row>
    <row r="25" spans="1:19" x14ac:dyDescent="0.3">
      <c r="A25" s="4" t="s">
        <v>13</v>
      </c>
      <c r="B25" s="5">
        <f t="shared" ref="B25:P25" si="9">B21</f>
        <v>50</v>
      </c>
      <c r="C25" s="5">
        <f t="shared" si="9"/>
        <v>50</v>
      </c>
      <c r="D25" s="5">
        <f t="shared" si="9"/>
        <v>50</v>
      </c>
      <c r="E25" s="5">
        <f t="shared" si="9"/>
        <v>0</v>
      </c>
      <c r="F25" s="5">
        <f t="shared" si="9"/>
        <v>50</v>
      </c>
      <c r="G25" s="5">
        <f t="shared" si="9"/>
        <v>50</v>
      </c>
      <c r="H25" s="5">
        <f t="shared" si="9"/>
        <v>50</v>
      </c>
      <c r="I25" s="5">
        <f t="shared" si="9"/>
        <v>50</v>
      </c>
      <c r="J25" s="5">
        <f t="shared" si="9"/>
        <v>0</v>
      </c>
      <c r="K25" s="5">
        <f t="shared" si="9"/>
        <v>50</v>
      </c>
      <c r="L25" s="5">
        <f t="shared" si="9"/>
        <v>33.551984532730003</v>
      </c>
      <c r="M25" s="5">
        <f t="shared" si="9"/>
        <v>33.551984532730003</v>
      </c>
      <c r="N25" s="5">
        <f t="shared" si="9"/>
        <v>33.551984532730003</v>
      </c>
      <c r="O25" s="5">
        <f t="shared" si="9"/>
        <v>0.67103969065460001</v>
      </c>
      <c r="P25" s="5">
        <f t="shared" si="9"/>
        <v>33.551984532730003</v>
      </c>
      <c r="Q25" s="5"/>
      <c r="R25" s="5"/>
      <c r="S25" s="6"/>
    </row>
    <row r="26" spans="1:19" x14ac:dyDescent="0.3">
      <c r="A26" s="4" t="s">
        <v>7</v>
      </c>
      <c r="B26" s="5">
        <f>B5-B25-G25-L25</f>
        <v>176.44801546727001</v>
      </c>
      <c r="C26" s="5">
        <f>C5-C25-H25-M25</f>
        <v>186.44801546727001</v>
      </c>
      <c r="D26" s="5">
        <f>D5-D25-I25-N25</f>
        <v>196.44801546727001</v>
      </c>
      <c r="E26" s="5">
        <f>E5-E25-J25-O25</f>
        <v>339.3289603093454</v>
      </c>
      <c r="F26" s="5">
        <f>F5-F25-K25-P25</f>
        <v>216.44801546727001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1:19" x14ac:dyDescent="0.3">
      <c r="A27" s="4" t="s">
        <v>21</v>
      </c>
      <c r="B27" s="5">
        <f>MAX(B14-B15, 0)</f>
        <v>191.90327432292565</v>
      </c>
      <c r="C27" s="5">
        <f t="shared" ref="C27:D27" si="10">MAX(C14-C15, 0)</f>
        <v>574.97452885112989</v>
      </c>
      <c r="D27" s="5">
        <f t="shared" si="10"/>
        <v>0</v>
      </c>
      <c r="E27" s="5" t="s">
        <v>22</v>
      </c>
      <c r="F27" s="5">
        <f>SUM(B27:D27)</f>
        <v>766.87780317405554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1:19" x14ac:dyDescent="0.3">
      <c r="A28" s="4" t="s">
        <v>18</v>
      </c>
      <c r="B28" s="5">
        <f>B27/$F$27</f>
        <v>0.25023970380763522</v>
      </c>
      <c r="C28" s="5">
        <f>C27/$F$27</f>
        <v>0.74976029619236473</v>
      </c>
      <c r="D28" s="5">
        <f>D27/$F$27</f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19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1:19" x14ac:dyDescent="0.3">
      <c r="A30" s="4" t="s">
        <v>23</v>
      </c>
      <c r="B30" s="5">
        <f>B26*$B$28</f>
        <v>44.154299127974681</v>
      </c>
      <c r="C30" s="5">
        <f>C26*$B$28</f>
        <v>46.656696166051034</v>
      </c>
      <c r="D30" s="5">
        <f>D26*$B$28</f>
        <v>49.159093204127387</v>
      </c>
      <c r="E30" s="5">
        <f>E26*$B$28</f>
        <v>84.913578521163402</v>
      </c>
      <c r="F30" s="5">
        <f>F26*$B$28</f>
        <v>54.163887280280093</v>
      </c>
      <c r="G30" s="5">
        <f>B26*$C$28</f>
        <v>132.29371633929532</v>
      </c>
      <c r="H30" s="5">
        <f>C26*$C$28</f>
        <v>139.79131930121898</v>
      </c>
      <c r="I30" s="5">
        <f>D26*$C$28</f>
        <v>147.28892226314261</v>
      </c>
      <c r="J30" s="5">
        <f>E26*$C$28</f>
        <v>254.41538178818197</v>
      </c>
      <c r="K30" s="5">
        <f>F26*$C$28</f>
        <v>162.2841281869899</v>
      </c>
      <c r="L30" s="5">
        <f>B26*$D$28</f>
        <v>0</v>
      </c>
      <c r="M30" s="5">
        <f>C26*$D$28</f>
        <v>0</v>
      </c>
      <c r="N30" s="5">
        <f>D26*$D$28</f>
        <v>0</v>
      </c>
      <c r="O30" s="5">
        <f>E26*$D$28</f>
        <v>0</v>
      </c>
      <c r="P30" s="5">
        <f>F26*$D$28</f>
        <v>0</v>
      </c>
      <c r="Q30" s="5"/>
      <c r="R30" s="5"/>
      <c r="S30" s="6"/>
    </row>
    <row r="31" spans="1:19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</row>
    <row r="32" spans="1:19" x14ac:dyDescent="0.3">
      <c r="A32" s="13" t="s">
        <v>24</v>
      </c>
      <c r="B32" s="14">
        <f>B25+B30</f>
        <v>94.154299127974681</v>
      </c>
      <c r="C32" s="14">
        <f t="shared" ref="C32:P32" si="11">C25+C30</f>
        <v>96.656696166051034</v>
      </c>
      <c r="D32" s="14">
        <f t="shared" si="11"/>
        <v>99.159093204127387</v>
      </c>
      <c r="E32" s="14">
        <f t="shared" si="11"/>
        <v>84.913578521163402</v>
      </c>
      <c r="F32" s="14">
        <f t="shared" si="11"/>
        <v>104.16388728028009</v>
      </c>
      <c r="G32" s="14">
        <f t="shared" si="11"/>
        <v>182.29371633929532</v>
      </c>
      <c r="H32" s="14">
        <f t="shared" si="11"/>
        <v>189.79131930121898</v>
      </c>
      <c r="I32" s="14">
        <f t="shared" si="11"/>
        <v>197.28892226314261</v>
      </c>
      <c r="J32" s="14">
        <f t="shared" si="11"/>
        <v>254.41538178818197</v>
      </c>
      <c r="K32" s="14">
        <f t="shared" si="11"/>
        <v>212.2841281869899</v>
      </c>
      <c r="L32" s="14">
        <f t="shared" si="11"/>
        <v>33.551984532730003</v>
      </c>
      <c r="M32" s="14">
        <f t="shared" si="11"/>
        <v>33.551984532730003</v>
      </c>
      <c r="N32" s="14">
        <f t="shared" si="11"/>
        <v>33.551984532730003</v>
      </c>
      <c r="O32" s="14">
        <f t="shared" si="11"/>
        <v>0.67103969065460001</v>
      </c>
      <c r="P32" s="14">
        <f t="shared" si="11"/>
        <v>33.551984532730003</v>
      </c>
      <c r="Q32" s="7"/>
      <c r="R32" s="7"/>
      <c r="S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B94E-58D2-46E0-B33A-90F0D910DE22}">
  <dimension ref="A1:F21"/>
  <sheetViews>
    <sheetView workbookViewId="0">
      <selection activeCell="I11" sqref="I11"/>
    </sheetView>
  </sheetViews>
  <sheetFormatPr defaultRowHeight="14.4" x14ac:dyDescent="0.3"/>
  <cols>
    <col min="1" max="1" width="9.88671875" customWidth="1"/>
    <col min="2" max="2" width="8.88671875" customWidth="1"/>
  </cols>
  <sheetData>
    <row r="1" spans="1:6" x14ac:dyDescent="0.3">
      <c r="A1" t="s">
        <v>27</v>
      </c>
    </row>
    <row r="2" spans="1:6" x14ac:dyDescent="0.3">
      <c r="B2" t="s">
        <v>0</v>
      </c>
      <c r="C2" t="s">
        <v>1</v>
      </c>
      <c r="D2" s="11" t="s">
        <v>37</v>
      </c>
      <c r="F2" t="s">
        <v>29</v>
      </c>
    </row>
    <row r="3" spans="1:6" x14ac:dyDescent="0.3">
      <c r="A3" s="11" t="s">
        <v>28</v>
      </c>
      <c r="B3" s="11">
        <v>1</v>
      </c>
      <c r="C3" s="11">
        <v>1.5</v>
      </c>
      <c r="D3" s="11">
        <v>0.1</v>
      </c>
      <c r="F3" s="15">
        <v>60</v>
      </c>
    </row>
    <row r="4" spans="1:6" x14ac:dyDescent="0.3">
      <c r="A4" s="11" t="s">
        <v>32</v>
      </c>
      <c r="B4" s="12">
        <v>1.8</v>
      </c>
      <c r="C4" s="12">
        <v>1.5</v>
      </c>
    </row>
    <row r="5" spans="1:6" x14ac:dyDescent="0.3">
      <c r="A5" s="11" t="s">
        <v>30</v>
      </c>
      <c r="B5" s="12">
        <v>1.5</v>
      </c>
      <c r="C5" s="11">
        <v>1</v>
      </c>
    </row>
    <row r="6" spans="1:6" x14ac:dyDescent="0.3">
      <c r="A6" t="s">
        <v>31</v>
      </c>
      <c r="B6">
        <f>B5/B4</f>
        <v>0.83333333333333326</v>
      </c>
      <c r="C6">
        <f>C5/C4</f>
        <v>0.66666666666666663</v>
      </c>
    </row>
    <row r="7" spans="1:6" x14ac:dyDescent="0.3">
      <c r="A7" t="s">
        <v>33</v>
      </c>
      <c r="C7">
        <f>C6/(B6+C6)</f>
        <v>0.44444444444444442</v>
      </c>
    </row>
    <row r="8" spans="1:6" x14ac:dyDescent="0.3">
      <c r="A8" t="s">
        <v>34</v>
      </c>
      <c r="B8">
        <f>F3-C8</f>
        <v>33.333333333333336</v>
      </c>
      <c r="C8">
        <f>F3*C7</f>
        <v>26.666666666666664</v>
      </c>
    </row>
    <row r="9" spans="1:6" x14ac:dyDescent="0.3">
      <c r="A9" t="s">
        <v>35</v>
      </c>
      <c r="B9">
        <f>B8*B3</f>
        <v>33.333333333333336</v>
      </c>
      <c r="C9">
        <f>C8*C3</f>
        <v>40</v>
      </c>
    </row>
    <row r="10" spans="1:6" x14ac:dyDescent="0.3">
      <c r="A10" t="s">
        <v>36</v>
      </c>
      <c r="D10">
        <f>D3*F3</f>
        <v>6</v>
      </c>
    </row>
    <row r="12" spans="1:6" x14ac:dyDescent="0.3">
      <c r="A12" t="s">
        <v>38</v>
      </c>
    </row>
    <row r="13" spans="1:6" x14ac:dyDescent="0.3">
      <c r="B13" t="s">
        <v>0</v>
      </c>
      <c r="C13" t="s">
        <v>1</v>
      </c>
      <c r="D13" s="11" t="s">
        <v>37</v>
      </c>
      <c r="F13" t="s">
        <v>29</v>
      </c>
    </row>
    <row r="14" spans="1:6" x14ac:dyDescent="0.3">
      <c r="A14" s="11" t="s">
        <v>28</v>
      </c>
      <c r="B14" s="11">
        <v>7.1</v>
      </c>
      <c r="C14" s="11">
        <v>1.5</v>
      </c>
      <c r="D14" s="11">
        <v>0.4</v>
      </c>
      <c r="F14" s="15">
        <v>60</v>
      </c>
    </row>
    <row r="15" spans="1:6" x14ac:dyDescent="0.3">
      <c r="A15" s="11" t="s">
        <v>32</v>
      </c>
      <c r="B15" s="12">
        <v>1.8</v>
      </c>
      <c r="C15" s="12">
        <v>1.5</v>
      </c>
    </row>
    <row r="16" spans="1:6" x14ac:dyDescent="0.3">
      <c r="A16" s="11" t="s">
        <v>30</v>
      </c>
      <c r="B16" s="12">
        <v>1.5</v>
      </c>
      <c r="C16" s="11">
        <v>1.7</v>
      </c>
    </row>
    <row r="17" spans="1:4" x14ac:dyDescent="0.3">
      <c r="A17" t="s">
        <v>31</v>
      </c>
      <c r="B17">
        <f>B16/B15</f>
        <v>0.83333333333333326</v>
      </c>
      <c r="C17">
        <f>C16/C15</f>
        <v>1.1333333333333333</v>
      </c>
    </row>
    <row r="18" spans="1:4" x14ac:dyDescent="0.3">
      <c r="A18" t="s">
        <v>33</v>
      </c>
      <c r="C18">
        <f>C17/(B17+C17)</f>
        <v>0.57627118644067798</v>
      </c>
    </row>
    <row r="19" spans="1:4" x14ac:dyDescent="0.3">
      <c r="A19" t="s">
        <v>34</v>
      </c>
      <c r="B19">
        <f>F14-C19</f>
        <v>25.423728813559322</v>
      </c>
      <c r="C19">
        <f>F14*C18</f>
        <v>34.576271186440678</v>
      </c>
    </row>
    <row r="20" spans="1:4" x14ac:dyDescent="0.3">
      <c r="A20" t="s">
        <v>35</v>
      </c>
      <c r="B20">
        <f>B19*B14</f>
        <v>180.50847457627117</v>
      </c>
      <c r="C20">
        <f>C19*C14</f>
        <v>51.864406779661017</v>
      </c>
    </row>
    <row r="21" spans="1:4" x14ac:dyDescent="0.3">
      <c r="A21" t="s">
        <v>36</v>
      </c>
      <c r="D21">
        <f>D14*F14</f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354AB7EC2EF24DA06C23106C803747" ma:contentTypeVersion="0" ma:contentTypeDescription="Utwórz nowy dokument." ma:contentTypeScope="" ma:versionID="12ac82f4b51530a6458e69da21eb09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64ae2dfd1cba46ef3afe4b411115a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D904AF-352E-4CDF-B047-9525628BC6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7172B1-7B3F-4042-89A5-9515C32B3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6D2B18-87B5-4836-ACC7-8887E858DF72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test_market</vt:lpstr>
      <vt:lpstr>test_peasants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Proboszcz</dc:creator>
  <cp:lastModifiedBy>Jakub Proboszcz</cp:lastModifiedBy>
  <dcterms:created xsi:type="dcterms:W3CDTF">2022-02-22T21:31:54Z</dcterms:created>
  <dcterms:modified xsi:type="dcterms:W3CDTF">2022-04-19T06:56:53Z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0x01010002354AB7EC2EF24DA06C23106C803747</vt:lpwstr>
  </property>
</Properties>
</file>