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uatedu-my.sharepoint.com/personal/jakoconn_uat_edu/Documents/MS544/"/>
    </mc:Choice>
  </mc:AlternateContent>
  <xr:revisionPtr revIDLastSave="2694" documentId="8_{AB3B41EB-4E76-44B7-9B57-43E15825F1B9}" xr6:coauthVersionLast="47" xr6:coauthVersionMax="47" xr10:uidLastSave="{CDA4BB17-4865-6A47-8C45-F0ED39E37DFD}"/>
  <bookViews>
    <workbookView xWindow="0" yWindow="500" windowWidth="28800" windowHeight="17500" tabRatio="918" activeTab="1" xr2:uid="{00000000-000D-0000-FFFF-FFFF00000000}"/>
  </bookViews>
  <sheets>
    <sheet name="Dashboard" sheetId="9" r:id="rId1"/>
    <sheet name="DashboardData" sheetId="10" r:id="rId2"/>
  </sheets>
  <definedNames>
    <definedName name="Macro_8_4_4">[0]!Macro_8_4_4</definedName>
    <definedName name="NativeTimeline_Month">#N/A</definedName>
    <definedName name="NativeTimeline_Month1">#N/A</definedName>
    <definedName name="NativeTimeline_Month2">#N/A</definedName>
  </definedNames>
  <calcPr calcId="191028" concurrentCalc="0"/>
  <pivotCaches>
    <pivotCache cacheId="19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  <x15:timelineCacheRef r:id="rId5"/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3" i="10" l="1"/>
  <c r="AV4" i="10"/>
  <c r="AV5" i="10"/>
  <c r="AV6" i="10"/>
  <c r="AV7" i="10"/>
  <c r="AV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V29" i="10"/>
  <c r="AV30" i="10"/>
  <c r="AV31" i="10"/>
  <c r="AV32" i="10"/>
  <c r="AV33" i="10"/>
  <c r="AV34" i="10"/>
  <c r="AV35" i="10"/>
  <c r="AV36" i="10"/>
  <c r="AV37" i="10"/>
  <c r="AV38" i="10"/>
  <c r="AV39" i="10"/>
  <c r="AV40" i="10"/>
  <c r="AV41" i="10"/>
  <c r="AV42" i="10"/>
  <c r="AV43" i="10"/>
  <c r="AV44" i="10"/>
  <c r="AV45" i="10"/>
  <c r="AV46" i="10"/>
  <c r="AV47" i="10"/>
  <c r="AV48" i="10"/>
  <c r="AV49" i="10"/>
  <c r="AV50" i="10"/>
  <c r="AV51" i="10"/>
  <c r="AV52" i="10"/>
  <c r="AV53" i="10"/>
  <c r="AV54" i="10"/>
  <c r="AV55" i="10"/>
  <c r="AV56" i="10"/>
  <c r="AV57" i="10"/>
  <c r="AV58" i="10"/>
  <c r="AV59" i="10"/>
  <c r="AV60" i="10"/>
  <c r="AV61" i="10"/>
  <c r="AT3" i="10"/>
  <c r="AT2" i="10"/>
  <c r="AU3" i="10"/>
  <c r="AT4" i="10"/>
  <c r="AU4" i="10"/>
  <c r="AT5" i="10"/>
  <c r="AU5" i="10"/>
  <c r="AT6" i="10"/>
  <c r="AU6" i="10"/>
  <c r="AT7" i="10"/>
  <c r="AU7" i="10"/>
  <c r="AT8" i="10"/>
  <c r="AU8" i="10"/>
  <c r="AT9" i="10"/>
  <c r="AU9" i="10"/>
  <c r="AT10" i="10"/>
  <c r="AU10" i="10"/>
  <c r="AT11" i="10"/>
  <c r="AU11" i="10"/>
  <c r="AT12" i="10"/>
  <c r="AU12" i="10"/>
  <c r="AT13" i="10"/>
  <c r="AU13" i="10"/>
  <c r="AT14" i="10"/>
  <c r="AU14" i="10"/>
  <c r="AT15" i="10"/>
  <c r="AU15" i="10"/>
  <c r="AT16" i="10"/>
  <c r="AU16" i="10"/>
  <c r="AT17" i="10"/>
  <c r="AU17" i="10"/>
  <c r="AT18" i="10"/>
  <c r="AU18" i="10"/>
  <c r="AT19" i="10"/>
  <c r="AU19" i="10"/>
  <c r="AT20" i="10"/>
  <c r="AU20" i="10"/>
  <c r="AT21" i="10"/>
  <c r="AU21" i="10"/>
  <c r="AT22" i="10"/>
  <c r="AU22" i="10"/>
  <c r="AT23" i="10"/>
  <c r="AU23" i="10"/>
  <c r="AT24" i="10"/>
  <c r="AU24" i="10"/>
  <c r="AT25" i="10"/>
  <c r="AU25" i="10"/>
  <c r="AT26" i="10"/>
  <c r="AU26" i="10"/>
  <c r="AT27" i="10"/>
  <c r="AU27" i="10"/>
  <c r="AT28" i="10"/>
  <c r="AU28" i="10"/>
  <c r="AT29" i="10"/>
  <c r="AU29" i="10"/>
  <c r="AT30" i="10"/>
  <c r="AU30" i="10"/>
  <c r="AT31" i="10"/>
  <c r="AU31" i="10"/>
  <c r="AT32" i="10"/>
  <c r="AU32" i="10"/>
  <c r="AT33" i="10"/>
  <c r="AU33" i="10"/>
  <c r="AT34" i="10"/>
  <c r="AU34" i="10"/>
  <c r="AT35" i="10"/>
  <c r="AU35" i="10"/>
  <c r="AT36" i="10"/>
  <c r="AU36" i="10"/>
  <c r="AT37" i="10"/>
  <c r="AU37" i="10"/>
  <c r="AT38" i="10"/>
  <c r="AU38" i="10"/>
  <c r="AT39" i="10"/>
  <c r="AU39" i="10"/>
  <c r="AT40" i="10"/>
  <c r="AU40" i="10"/>
  <c r="AT41" i="10"/>
  <c r="AU41" i="10"/>
  <c r="AT42" i="10"/>
  <c r="AU42" i="10"/>
  <c r="AT43" i="10"/>
  <c r="AU43" i="10"/>
  <c r="AT44" i="10"/>
  <c r="AU44" i="10"/>
  <c r="AT45" i="10"/>
  <c r="AU45" i="10"/>
  <c r="AT46" i="10"/>
  <c r="AU46" i="10"/>
  <c r="AT47" i="10"/>
  <c r="AU47" i="10"/>
  <c r="AT48" i="10"/>
  <c r="AU48" i="10"/>
  <c r="AT49" i="10"/>
  <c r="AU49" i="10"/>
  <c r="AT50" i="10"/>
  <c r="AU50" i="10"/>
  <c r="AT51" i="10"/>
  <c r="AU51" i="10"/>
  <c r="AT52" i="10"/>
  <c r="AU52" i="10"/>
  <c r="AT53" i="10"/>
  <c r="AU53" i="10"/>
  <c r="AT54" i="10"/>
  <c r="AU54" i="10"/>
  <c r="AT55" i="10"/>
  <c r="AU55" i="10"/>
  <c r="AT56" i="10"/>
  <c r="AU56" i="10"/>
  <c r="AT57" i="10"/>
  <c r="AU57" i="10"/>
  <c r="AT58" i="10"/>
  <c r="AU58" i="10"/>
  <c r="AT59" i="10"/>
  <c r="AU59" i="10"/>
  <c r="AT60" i="10"/>
  <c r="AU60" i="10"/>
  <c r="AT61" i="10"/>
  <c r="AU61" i="10"/>
  <c r="AN3" i="10"/>
  <c r="AN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N57" i="10"/>
  <c r="AN58" i="10"/>
  <c r="AN59" i="10"/>
  <c r="AN60" i="10"/>
  <c r="AN61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M60" i="10"/>
  <c r="AM61" i="10"/>
  <c r="O2" i="10"/>
  <c r="AE2" i="10"/>
  <c r="O3" i="10"/>
  <c r="AE3" i="10"/>
  <c r="AG3" i="10"/>
  <c r="O4" i="10"/>
  <c r="AE4" i="10"/>
  <c r="AG4" i="10"/>
  <c r="O5" i="10"/>
  <c r="AE5" i="10"/>
  <c r="AG5" i="10"/>
  <c r="O6" i="10"/>
  <c r="AE6" i="10"/>
  <c r="AG6" i="10"/>
  <c r="O7" i="10"/>
  <c r="AE7" i="10"/>
  <c r="AG7" i="10"/>
  <c r="O8" i="10"/>
  <c r="AE8" i="10"/>
  <c r="AG8" i="10"/>
  <c r="O9" i="10"/>
  <c r="AE9" i="10"/>
  <c r="AG9" i="10"/>
  <c r="O10" i="10"/>
  <c r="AE10" i="10"/>
  <c r="AG10" i="10"/>
  <c r="O11" i="10"/>
  <c r="AE11" i="10"/>
  <c r="AG11" i="10"/>
  <c r="O12" i="10"/>
  <c r="AE12" i="10"/>
  <c r="AG12" i="10"/>
  <c r="O13" i="10"/>
  <c r="AE13" i="10"/>
  <c r="AG13" i="10"/>
  <c r="O14" i="10"/>
  <c r="AE14" i="10"/>
  <c r="AG14" i="10"/>
  <c r="O15" i="10"/>
  <c r="AE15" i="10"/>
  <c r="AG15" i="10"/>
  <c r="O16" i="10"/>
  <c r="AE16" i="10"/>
  <c r="AG16" i="10"/>
  <c r="O17" i="10"/>
  <c r="AE17" i="10"/>
  <c r="AG17" i="10"/>
  <c r="O18" i="10"/>
  <c r="AE18" i="10"/>
  <c r="AG18" i="10"/>
  <c r="O19" i="10"/>
  <c r="AE19" i="10"/>
  <c r="AG19" i="10"/>
  <c r="O20" i="10"/>
  <c r="AE20" i="10"/>
  <c r="AG20" i="10"/>
  <c r="O21" i="10"/>
  <c r="AE21" i="10"/>
  <c r="AG21" i="10"/>
  <c r="O22" i="10"/>
  <c r="AE22" i="10"/>
  <c r="AG22" i="10"/>
  <c r="O23" i="10"/>
  <c r="AE23" i="10"/>
  <c r="AG23" i="10"/>
  <c r="O24" i="10"/>
  <c r="AE24" i="10"/>
  <c r="AG24" i="10"/>
  <c r="O25" i="10"/>
  <c r="AE25" i="10"/>
  <c r="AG25" i="10"/>
  <c r="O26" i="10"/>
  <c r="AE26" i="10"/>
  <c r="AG26" i="10"/>
  <c r="O27" i="10"/>
  <c r="AE27" i="10"/>
  <c r="AG27" i="10"/>
  <c r="O28" i="10"/>
  <c r="AE28" i="10"/>
  <c r="AG28" i="10"/>
  <c r="O29" i="10"/>
  <c r="AE29" i="10"/>
  <c r="AG29" i="10"/>
  <c r="O30" i="10"/>
  <c r="AE30" i="10"/>
  <c r="AG30" i="10"/>
  <c r="O31" i="10"/>
  <c r="AE31" i="10"/>
  <c r="AG31" i="10"/>
  <c r="O32" i="10"/>
  <c r="AE32" i="10"/>
  <c r="AG32" i="10"/>
  <c r="O33" i="10"/>
  <c r="AE33" i="10"/>
  <c r="AG33" i="10"/>
  <c r="O34" i="10"/>
  <c r="AE34" i="10"/>
  <c r="AG34" i="10"/>
  <c r="O35" i="10"/>
  <c r="AE35" i="10"/>
  <c r="AG35" i="10"/>
  <c r="O36" i="10"/>
  <c r="AE36" i="10"/>
  <c r="AG36" i="10"/>
  <c r="O37" i="10"/>
  <c r="AE37" i="10"/>
  <c r="AG37" i="10"/>
  <c r="O38" i="10"/>
  <c r="AE38" i="10"/>
  <c r="AG38" i="10"/>
  <c r="O39" i="10"/>
  <c r="AE39" i="10"/>
  <c r="AG39" i="10"/>
  <c r="O40" i="10"/>
  <c r="AE40" i="10"/>
  <c r="AG40" i="10"/>
  <c r="O41" i="10"/>
  <c r="AE41" i="10"/>
  <c r="AG41" i="10"/>
  <c r="O42" i="10"/>
  <c r="AE42" i="10"/>
  <c r="AG42" i="10"/>
  <c r="O43" i="10"/>
  <c r="AE43" i="10"/>
  <c r="AG43" i="10"/>
  <c r="O44" i="10"/>
  <c r="AE44" i="10"/>
  <c r="AG44" i="10"/>
  <c r="O45" i="10"/>
  <c r="AE45" i="10"/>
  <c r="AG45" i="10"/>
  <c r="O46" i="10"/>
  <c r="AE46" i="10"/>
  <c r="AG46" i="10"/>
  <c r="O47" i="10"/>
  <c r="AE47" i="10"/>
  <c r="AG47" i="10"/>
  <c r="O48" i="10"/>
  <c r="AE48" i="10"/>
  <c r="AG48" i="10"/>
  <c r="O49" i="10"/>
  <c r="AE49" i="10"/>
  <c r="AG49" i="10"/>
  <c r="O50" i="10"/>
  <c r="AE50" i="10"/>
  <c r="AG50" i="10"/>
  <c r="O51" i="10"/>
  <c r="AE51" i="10"/>
  <c r="AG51" i="10"/>
  <c r="O52" i="10"/>
  <c r="AE52" i="10"/>
  <c r="AG52" i="10"/>
  <c r="O53" i="10"/>
  <c r="AE53" i="10"/>
  <c r="AG53" i="10"/>
  <c r="O54" i="10"/>
  <c r="AE54" i="10"/>
  <c r="AG54" i="10"/>
  <c r="O55" i="10"/>
  <c r="AE55" i="10"/>
  <c r="AG55" i="10"/>
  <c r="O56" i="10"/>
  <c r="AE56" i="10"/>
  <c r="AG56" i="10"/>
  <c r="O57" i="10"/>
  <c r="AE57" i="10"/>
  <c r="AG57" i="10"/>
  <c r="O58" i="10"/>
  <c r="AE58" i="10"/>
  <c r="AG58" i="10"/>
  <c r="O59" i="10"/>
  <c r="AE59" i="10"/>
  <c r="AG59" i="10"/>
  <c r="O60" i="10"/>
  <c r="AE60" i="10"/>
  <c r="AG60" i="10"/>
  <c r="O61" i="10"/>
  <c r="AE61" i="10"/>
  <c r="AG61" i="10"/>
  <c r="G2" i="10"/>
  <c r="W2" i="10"/>
  <c r="G3" i="10"/>
  <c r="W3" i="10"/>
  <c r="Y3" i="10"/>
  <c r="G4" i="10"/>
  <c r="W4" i="10"/>
  <c r="Y4" i="10"/>
  <c r="G5" i="10"/>
  <c r="W5" i="10"/>
  <c r="Y5" i="10"/>
  <c r="G6" i="10"/>
  <c r="W6" i="10"/>
  <c r="Y6" i="10"/>
  <c r="G7" i="10"/>
  <c r="W7" i="10"/>
  <c r="Y7" i="10"/>
  <c r="G8" i="10"/>
  <c r="W8" i="10"/>
  <c r="Y8" i="10"/>
  <c r="G9" i="10"/>
  <c r="W9" i="10"/>
  <c r="Y9" i="10"/>
  <c r="G10" i="10"/>
  <c r="W10" i="10"/>
  <c r="Y10" i="10"/>
  <c r="G11" i="10"/>
  <c r="W11" i="10"/>
  <c r="Y11" i="10"/>
  <c r="G12" i="10"/>
  <c r="W12" i="10"/>
  <c r="Y12" i="10"/>
  <c r="G13" i="10"/>
  <c r="W13" i="10"/>
  <c r="Y13" i="10"/>
  <c r="G14" i="10"/>
  <c r="W14" i="10"/>
  <c r="Y14" i="10"/>
  <c r="G15" i="10"/>
  <c r="W15" i="10"/>
  <c r="Y15" i="10"/>
  <c r="G16" i="10"/>
  <c r="W16" i="10"/>
  <c r="Y16" i="10"/>
  <c r="G17" i="10"/>
  <c r="W17" i="10"/>
  <c r="Y17" i="10"/>
  <c r="G18" i="10"/>
  <c r="W18" i="10"/>
  <c r="Y18" i="10"/>
  <c r="G19" i="10"/>
  <c r="W19" i="10"/>
  <c r="Y19" i="10"/>
  <c r="G20" i="10"/>
  <c r="W20" i="10"/>
  <c r="Y20" i="10"/>
  <c r="G21" i="10"/>
  <c r="W21" i="10"/>
  <c r="Y21" i="10"/>
  <c r="G22" i="10"/>
  <c r="W22" i="10"/>
  <c r="Y22" i="10"/>
  <c r="G23" i="10"/>
  <c r="W23" i="10"/>
  <c r="Y23" i="10"/>
  <c r="G24" i="10"/>
  <c r="W24" i="10"/>
  <c r="Y24" i="10"/>
  <c r="G25" i="10"/>
  <c r="W25" i="10"/>
  <c r="Y25" i="10"/>
  <c r="G26" i="10"/>
  <c r="W26" i="10"/>
  <c r="Y26" i="10"/>
  <c r="G27" i="10"/>
  <c r="W27" i="10"/>
  <c r="Y27" i="10"/>
  <c r="G28" i="10"/>
  <c r="W28" i="10"/>
  <c r="Y28" i="10"/>
  <c r="G29" i="10"/>
  <c r="W29" i="10"/>
  <c r="Y29" i="10"/>
  <c r="G30" i="10"/>
  <c r="W30" i="10"/>
  <c r="Y30" i="10"/>
  <c r="G31" i="10"/>
  <c r="W31" i="10"/>
  <c r="Y31" i="10"/>
  <c r="G32" i="10"/>
  <c r="W32" i="10"/>
  <c r="Y32" i="10"/>
  <c r="G33" i="10"/>
  <c r="W33" i="10"/>
  <c r="Y33" i="10"/>
  <c r="G34" i="10"/>
  <c r="W34" i="10"/>
  <c r="Y34" i="10"/>
  <c r="G35" i="10"/>
  <c r="W35" i="10"/>
  <c r="Y35" i="10"/>
  <c r="G36" i="10"/>
  <c r="W36" i="10"/>
  <c r="Y36" i="10"/>
  <c r="G37" i="10"/>
  <c r="W37" i="10"/>
  <c r="Y37" i="10"/>
  <c r="G38" i="10"/>
  <c r="W38" i="10"/>
  <c r="Y38" i="10"/>
  <c r="G39" i="10"/>
  <c r="W39" i="10"/>
  <c r="Y39" i="10"/>
  <c r="G40" i="10"/>
  <c r="W40" i="10"/>
  <c r="Y40" i="10"/>
  <c r="G41" i="10"/>
  <c r="W41" i="10"/>
  <c r="Y41" i="10"/>
  <c r="G42" i="10"/>
  <c r="W42" i="10"/>
  <c r="Y42" i="10"/>
  <c r="G43" i="10"/>
  <c r="W43" i="10"/>
  <c r="Y43" i="10"/>
  <c r="G44" i="10"/>
  <c r="W44" i="10"/>
  <c r="Y44" i="10"/>
  <c r="G45" i="10"/>
  <c r="W45" i="10"/>
  <c r="Y45" i="10"/>
  <c r="G46" i="10"/>
  <c r="W46" i="10"/>
  <c r="Y46" i="10"/>
  <c r="G47" i="10"/>
  <c r="W47" i="10"/>
  <c r="Y47" i="10"/>
  <c r="G48" i="10"/>
  <c r="W48" i="10"/>
  <c r="Y48" i="10"/>
  <c r="G49" i="10"/>
  <c r="W49" i="10"/>
  <c r="Y49" i="10"/>
  <c r="G50" i="10"/>
  <c r="W50" i="10"/>
  <c r="Y50" i="10"/>
  <c r="G51" i="10"/>
  <c r="W51" i="10"/>
  <c r="Y51" i="10"/>
  <c r="G52" i="10"/>
  <c r="W52" i="10"/>
  <c r="Y52" i="10"/>
  <c r="G53" i="10"/>
  <c r="W53" i="10"/>
  <c r="Y53" i="10"/>
  <c r="G54" i="10"/>
  <c r="W54" i="10"/>
  <c r="Y54" i="10"/>
  <c r="G55" i="10"/>
  <c r="W55" i="10"/>
  <c r="Y55" i="10"/>
  <c r="G56" i="10"/>
  <c r="W56" i="10"/>
  <c r="Y56" i="10"/>
  <c r="G57" i="10"/>
  <c r="W57" i="10"/>
  <c r="Y57" i="10"/>
  <c r="G58" i="10"/>
  <c r="W58" i="10"/>
  <c r="Y58" i="10"/>
  <c r="G59" i="10"/>
  <c r="W59" i="10"/>
  <c r="Y59" i="10"/>
  <c r="G60" i="10"/>
  <c r="W60" i="10"/>
  <c r="Y60" i="10"/>
  <c r="G61" i="10"/>
  <c r="W61" i="10"/>
  <c r="Y61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Q7" i="10"/>
  <c r="Q3" i="10"/>
  <c r="Q4" i="10"/>
  <c r="Q5" i="10"/>
  <c r="Q6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AD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</calcChain>
</file>

<file path=xl/sharedStrings.xml><?xml version="1.0" encoding="utf-8"?>
<sst xmlns="http://schemas.openxmlformats.org/spreadsheetml/2006/main" count="66" uniqueCount="56">
  <si>
    <t>Grand Total</t>
  </si>
  <si>
    <t>Month</t>
  </si>
  <si>
    <t>Company Mower Sales NA</t>
  </si>
  <si>
    <t>Company Mower Sales SA</t>
  </si>
  <si>
    <t>Company Mower Sales EUR</t>
  </si>
  <si>
    <t>Company Mower Sales PAC</t>
  </si>
  <si>
    <t>Company Mower Sales CN</t>
  </si>
  <si>
    <t>Company Mower Sales TOTAL</t>
  </si>
  <si>
    <t>Company Tractor Sales NA</t>
  </si>
  <si>
    <t>Company Tractor Sales SA</t>
  </si>
  <si>
    <t>Company Tractor Sales EUR</t>
  </si>
  <si>
    <t>Company Tractor Sales PAC</t>
  </si>
  <si>
    <t>Company Tractor Sales CN</t>
  </si>
  <si>
    <t>Company Tractor Sales TOTAL</t>
  </si>
  <si>
    <t>Company Mower Market Share NA</t>
  </si>
  <si>
    <t>Company Mower Market Share SA</t>
  </si>
  <si>
    <t>Company Mower Market Share EUR</t>
  </si>
  <si>
    <t>Company Mower Market Share PAC</t>
  </si>
  <si>
    <t>Company Mower Market Share CN</t>
  </si>
  <si>
    <t>Company Mower Market Share TOTAL</t>
  </si>
  <si>
    <t>Company Mower Market Share RoC</t>
  </si>
  <si>
    <t>Company Tractor Market Share NA</t>
  </si>
  <si>
    <t>Company Tractor Market Share SA</t>
  </si>
  <si>
    <t>Company Tractor Market Share EUR</t>
  </si>
  <si>
    <t>Company Tractor Market Share PAC</t>
  </si>
  <si>
    <t>Company Tractor Market Share CN</t>
  </si>
  <si>
    <t>Company Tractor Market Share TOTAL</t>
  </si>
  <si>
    <t>Company Tractor Market Share RoC</t>
  </si>
  <si>
    <t>Industry Mower Sales NA</t>
  </si>
  <si>
    <t>Industry Mower Sales SA</t>
  </si>
  <si>
    <t>Industry Mower Sales EUR</t>
  </si>
  <si>
    <t>Industry Mower Sales PAC</t>
  </si>
  <si>
    <t>Industry Mower Sales TOTAL</t>
  </si>
  <si>
    <t>Industry Tractor Sales NA</t>
  </si>
  <si>
    <t>Industry Tractor Sales SA</t>
  </si>
  <si>
    <t>Industry Tractor Sales EUR</t>
  </si>
  <si>
    <t>Industry Tractor Sales PAC</t>
  </si>
  <si>
    <t>Industry Tractor Sales CN</t>
  </si>
  <si>
    <t>Industry Tractor Sales TOTAL</t>
  </si>
  <si>
    <t>Company Tractor Sales RoC</t>
  </si>
  <si>
    <t>Company Tractor Sales % RoC</t>
  </si>
  <si>
    <t>Company Mower Sales % RoC</t>
  </si>
  <si>
    <t>Company Mower Sales RoC</t>
  </si>
  <si>
    <t>Company Mower Market Share % RoC</t>
  </si>
  <si>
    <t>Company Tractor Market Share % RoC</t>
  </si>
  <si>
    <t>Mower Industry Sales RoC</t>
  </si>
  <si>
    <t>Mower Industry Sales % RoC</t>
  </si>
  <si>
    <t>Industry Tractor Sales RoC</t>
  </si>
  <si>
    <t>Industry Tractor Sales % RoC</t>
  </si>
  <si>
    <t>Mower</t>
  </si>
  <si>
    <t>Tractor</t>
  </si>
  <si>
    <t>NA</t>
  </si>
  <si>
    <t>SA</t>
  </si>
  <si>
    <t>EUR</t>
  </si>
  <si>
    <t>PAC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</si>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</sst>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0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1" fontId="0" fillId="0" borderId="0" xfId="0" applyNumberFormat="1"/>
    <xf numFmtId="0" fontId="1" fillId="0" borderId="0" xfId="0" applyFont="1"/>
    <xf numFmtId="10" fontId="0" fillId="0" borderId="0" xfId="0" applyNumberFormat="1"/>
    <xf numFmtId="14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0" fontId="0" fillId="0" borderId="0" xfId="29" applyNumberFormat="1" applyFont="1"/>
    <xf numFmtId="0" fontId="0" fillId="0" borderId="0" xfId="0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/>
    <xf numFmtId="10" fontId="1" fillId="0" borderId="1" xfId="29" applyNumberFormat="1" applyFont="1" applyBorder="1" applyAlignment="1">
      <alignment horizontal="center" vertical="center" wrapText="1"/>
    </xf>
    <xf numFmtId="10" fontId="6" fillId="0" borderId="0" xfId="29" applyNumberFormat="1" applyFont="1" applyFill="1" applyBorder="1" applyAlignment="1">
      <alignment horizontal="center" vertical="center" wrapText="1"/>
    </xf>
    <xf numFmtId="10" fontId="0" fillId="0" borderId="0" xfId="29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/>
    </xf>
  </cellXfs>
  <cellStyles count="30">
    <cellStyle name="Comma 2" xfId="1" xr:uid="{00000000-0005-0000-0000-000000000000}"/>
    <cellStyle name="Currency 2" xfId="2" xr:uid="{00000000-0005-0000-0000-000002000000}"/>
    <cellStyle name="Followed Hyperlink" xfId="28" builtinId="9" hidden="1"/>
    <cellStyle name="Followed Hyperlink" xfId="14" builtinId="9" hidden="1"/>
    <cellStyle name="Followed Hyperlink" xfId="24" builtinId="9" hidden="1"/>
    <cellStyle name="Followed Hyperlink" xfId="18" builtinId="9" hidden="1"/>
    <cellStyle name="Followed Hyperlink" xfId="8" builtinId="9" hidden="1"/>
    <cellStyle name="Followed Hyperlink" xfId="22" builtinId="9" hidden="1"/>
    <cellStyle name="Followed Hyperlink" xfId="12" builtinId="9" hidden="1"/>
    <cellStyle name="Followed Hyperlink" xfId="26" builtinId="9" hidden="1"/>
    <cellStyle name="Followed Hyperlink" xfId="16" builtinId="9" hidden="1"/>
    <cellStyle name="Followed Hyperlink" xfId="10" builtinId="9" hidden="1"/>
    <cellStyle name="Followed Hyperlink" xfId="20" builtinId="9" hidden="1"/>
    <cellStyle name="Followed Hyperlink" xfId="6" builtinId="9" hidden="1"/>
    <cellStyle name="Hyperlink" xfId="5" builtinId="8" hidden="1"/>
    <cellStyle name="Hyperlink" xfId="9" builtinId="8" hidden="1"/>
    <cellStyle name="Hyperlink" xfId="13" builtinId="8" hidden="1"/>
    <cellStyle name="Hyperlink" xfId="11" builtinId="8" hidden="1"/>
    <cellStyle name="Hyperlink" xfId="21" builtinId="8" hidden="1"/>
    <cellStyle name="Hyperlink" xfId="15" builtinId="8" hidden="1"/>
    <cellStyle name="Hyperlink" xfId="7" builtinId="8" hidden="1"/>
    <cellStyle name="Hyperlink" xfId="19" builtinId="8" hidden="1"/>
    <cellStyle name="Hyperlink" xfId="23" builtinId="8" hidden="1"/>
    <cellStyle name="Hyperlink" xfId="25" builtinId="8" hidden="1"/>
    <cellStyle name="Hyperlink" xfId="17" builtinId="8" hidden="1"/>
    <cellStyle name="Hyperlink" xfId="27" builtinId="8" hidden="1"/>
    <cellStyle name="Normal" xfId="0" builtinId="0"/>
    <cellStyle name="Normal 2" xfId="3" xr:uid="{00000000-0005-0000-0000-00001C000000}"/>
    <cellStyle name="Normal 3" xfId="4" xr:uid="{00000000-0005-0000-0000-00001D000000}"/>
    <cellStyle name="Percent" xfId="29" builtinId="5"/>
  </cellStyles>
  <dxfs count="56"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m/d/yyyy"/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3.xml"/><Relationship Id="rId11" Type="http://schemas.openxmlformats.org/officeDocument/2006/relationships/customXml" Target="../customXml/item1.xml"/><Relationship Id="rId5" Type="http://schemas.microsoft.com/office/2011/relationships/timelineCache" Target="timelineCaches/timelineCache2.xml"/><Relationship Id="rId10" Type="http://schemas.openxmlformats.org/officeDocument/2006/relationships/calcChain" Target="calcChain.xml"/><Relationship Id="rId4" Type="http://schemas.microsoft.com/office/2011/relationships/timelineCache" Target="timelineCaches/timeline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[OConnorJ_Assignment6_Dashboard.xlsx]Dashboard!PivotTable8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Market Share Rate of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Dashboard!$B$35</c:f>
              <c:strCache>
                <c:ptCount val="1"/>
                <c:pt idx="0">
                  <c:v>Mower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Dashboard!$A$36:$A$72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Dashboard!$B$36:$B$72</c:f>
              <c:numCache>
                <c:formatCode>0.00%</c:formatCode>
                <c:ptCount val="36"/>
                <c:pt idx="0">
                  <c:v>4.909673800678846E-3</c:v>
                </c:pt>
                <c:pt idx="1">
                  <c:v>-1.8128526378248244E-3</c:v>
                </c:pt>
                <c:pt idx="2">
                  <c:v>-1.1740957652861816E-3</c:v>
                </c:pt>
                <c:pt idx="3">
                  <c:v>3.1910544201947666E-4</c:v>
                </c:pt>
                <c:pt idx="4">
                  <c:v>3.3833658193002797E-3</c:v>
                </c:pt>
                <c:pt idx="5">
                  <c:v>-2.9470319467959916E-3</c:v>
                </c:pt>
                <c:pt idx="6">
                  <c:v>7.1962613976035705E-4</c:v>
                </c:pt>
                <c:pt idx="7">
                  <c:v>-1.1609384013777369E-3</c:v>
                </c:pt>
                <c:pt idx="8">
                  <c:v>-8.9891705711188374E-4</c:v>
                </c:pt>
                <c:pt idx="9">
                  <c:v>1.3764606247944899E-3</c:v>
                </c:pt>
                <c:pt idx="10">
                  <c:v>5.8276435790412251E-4</c:v>
                </c:pt>
                <c:pt idx="11">
                  <c:v>2.40187263655392E-3</c:v>
                </c:pt>
                <c:pt idx="12">
                  <c:v>2.5776347643689246E-3</c:v>
                </c:pt>
                <c:pt idx="13">
                  <c:v>-5.6912845760750952E-4</c:v>
                </c:pt>
                <c:pt idx="14">
                  <c:v>-3.054197915371315E-3</c:v>
                </c:pt>
                <c:pt idx="15">
                  <c:v>-2.9788661983877474E-4</c:v>
                </c:pt>
                <c:pt idx="16">
                  <c:v>2.7265576796012408E-3</c:v>
                </c:pt>
                <c:pt idx="17">
                  <c:v>-2.1903235318971176E-3</c:v>
                </c:pt>
                <c:pt idx="18">
                  <c:v>-2.2992305767955967E-3</c:v>
                </c:pt>
                <c:pt idx="19">
                  <c:v>-1.2350962018280176E-3</c:v>
                </c:pt>
                <c:pt idx="20">
                  <c:v>1.0213514724980999E-3</c:v>
                </c:pt>
                <c:pt idx="21">
                  <c:v>1.7756414160557815E-3</c:v>
                </c:pt>
                <c:pt idx="22">
                  <c:v>-2.53218394555485E-4</c:v>
                </c:pt>
                <c:pt idx="23">
                  <c:v>4.6373684788234004E-3</c:v>
                </c:pt>
                <c:pt idx="24">
                  <c:v>-3.2969163802851198E-4</c:v>
                </c:pt>
                <c:pt idx="25">
                  <c:v>-3.385226069845107E-3</c:v>
                </c:pt>
                <c:pt idx="26">
                  <c:v>-2.3876772896284509E-3</c:v>
                </c:pt>
                <c:pt idx="27">
                  <c:v>-2.8634187119023352E-3</c:v>
                </c:pt>
                <c:pt idx="28">
                  <c:v>3.4573435645478962E-3</c:v>
                </c:pt>
                <c:pt idx="29">
                  <c:v>-1.5754932585078235E-3</c:v>
                </c:pt>
                <c:pt idx="30">
                  <c:v>-2.173712163050831E-3</c:v>
                </c:pt>
                <c:pt idx="31">
                  <c:v>5.2310806341741845E-4</c:v>
                </c:pt>
                <c:pt idx="32">
                  <c:v>-2.9715620877196341E-3</c:v>
                </c:pt>
                <c:pt idx="33">
                  <c:v>8.8509132747865982E-4</c:v>
                </c:pt>
                <c:pt idx="34">
                  <c:v>2.8760355217173073E-3</c:v>
                </c:pt>
                <c:pt idx="35">
                  <c:v>5.9989043575966738E-3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3-DD45-87C7-E0D7AE06295E}"/>
            </c:ext>
          </c:extLst>
        </c:ser>
        <c:ser>
          <c:idx val="1"/>
          <c:order val="1"/>
          <c:tx>
            <c:strRef>
              <c:f>Dashboard!$C$35</c:f>
              <c:strCache>
                <c:ptCount val="1"/>
                <c:pt idx="0">
                  <c:v>Tractor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Dashboard!$A$36:$A$72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Dashboard!$C$36:$C$72</c:f>
              <c:numCache>
                <c:formatCode>0.00%</c:formatCode>
                <c:ptCount val="36"/>
                <c:pt idx="0">
                  <c:v>2.1373006323887611E-3</c:v>
                </c:pt>
                <c:pt idx="1">
                  <c:v>1.0206316213750566E-3</c:v>
                </c:pt>
                <c:pt idx="2">
                  <c:v>-1.7101996137472153E-3</c:v>
                </c:pt>
                <c:pt idx="3">
                  <c:v>-1.7261356092070912E-3</c:v>
                </c:pt>
                <c:pt idx="4">
                  <c:v>9.2738571421244198E-4</c:v>
                </c:pt>
                <c:pt idx="5">
                  <c:v>2.6747059380281546E-3</c:v>
                </c:pt>
                <c:pt idx="6">
                  <c:v>-4.4437293993745963E-4</c:v>
                </c:pt>
                <c:pt idx="7">
                  <c:v>1.1944827884098341E-3</c:v>
                </c:pt>
                <c:pt idx="8">
                  <c:v>3.3950576413340761E-3</c:v>
                </c:pt>
                <c:pt idx="9">
                  <c:v>4.475719716248161E-4</c:v>
                </c:pt>
                <c:pt idx="10">
                  <c:v>6.3028975409485932E-3</c:v>
                </c:pt>
                <c:pt idx="11">
                  <c:v>-2.6854483206265323E-3</c:v>
                </c:pt>
                <c:pt idx="12">
                  <c:v>6.5670184243354635E-3</c:v>
                </c:pt>
                <c:pt idx="13">
                  <c:v>-5.4560033057654E-3</c:v>
                </c:pt>
                <c:pt idx="14">
                  <c:v>9.4825378115934167E-4</c:v>
                </c:pt>
                <c:pt idx="15">
                  <c:v>-2.2760874943004716E-3</c:v>
                </c:pt>
                <c:pt idx="16">
                  <c:v>2.3645222953216916E-4</c:v>
                </c:pt>
                <c:pt idx="17">
                  <c:v>2.8336161176598929E-3</c:v>
                </c:pt>
                <c:pt idx="18">
                  <c:v>1.9620507183652491E-3</c:v>
                </c:pt>
                <c:pt idx="19">
                  <c:v>6.9870193817003767E-4</c:v>
                </c:pt>
                <c:pt idx="20">
                  <c:v>-2.595059317017645E-6</c:v>
                </c:pt>
                <c:pt idx="21">
                  <c:v>6.8963552101097836E-4</c:v>
                </c:pt>
                <c:pt idx="22">
                  <c:v>3.4988288501938691E-4</c:v>
                </c:pt>
                <c:pt idx="23">
                  <c:v>-1.4523874810342674E-3</c:v>
                </c:pt>
                <c:pt idx="24">
                  <c:v>2.5537846952403964E-3</c:v>
                </c:pt>
                <c:pt idx="25">
                  <c:v>2.6500166925385038E-3</c:v>
                </c:pt>
                <c:pt idx="26">
                  <c:v>1.273929735635837E-3</c:v>
                </c:pt>
                <c:pt idx="27">
                  <c:v>3.8273040072797082E-3</c:v>
                </c:pt>
                <c:pt idx="28">
                  <c:v>6.5476098222910784E-4</c:v>
                </c:pt>
                <c:pt idx="29">
                  <c:v>1.0469738987976818E-3</c:v>
                </c:pt>
                <c:pt idx="30">
                  <c:v>2.231666234755153E-3</c:v>
                </c:pt>
                <c:pt idx="31">
                  <c:v>1.6296067215582632E-3</c:v>
                </c:pt>
                <c:pt idx="32">
                  <c:v>2.1149509648673015E-3</c:v>
                </c:pt>
                <c:pt idx="33">
                  <c:v>-1.4000526325151363E-3</c:v>
                </c:pt>
                <c:pt idx="34">
                  <c:v>2.6465814795931242E-4</c:v>
                </c:pt>
                <c:pt idx="35">
                  <c:v>6.8287229350594281E-4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3-DD45-87C7-E0D7AE06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90783"/>
        <c:axId val="352408767"/>
      </c:lineChart>
      <c:catAx>
        <c:axId val="7388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08767"/>
        <c:crosses val="autoZero"/>
        <c:auto val="1"/>
        <c:lblAlgn val="ctr"/>
        <c:lblOffset val="0"/>
        <c:noMultiLvlLbl val="0"/>
      </c:catAx>
      <c:valAx>
        <c:axId val="352408767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90783"/>
        <c:crosses val="autoZero"/>
        <c:crossBetween val="between"/>
        <c:minorUnit val="2.0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[OConnorJ_Assignment6_Dashboard.xlsx]Dashboard!PivotTable9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Mower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Dashboard!$I$35</c:f>
              <c:strCache>
                <c:ptCount val="1"/>
                <c:pt idx="0">
                  <c:v>NA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(NA)</c:nam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poly"/>
            <c:order val="2"/>
            <c:forward val="6"/>
            <c:dispRSqr val="0"/>
            <c:dispEq val="0"/>
          </c:trendline>
          <c:cat>
            <c:strRef>
              <c:f>Dashboard!$H$36:$H$72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Dashboard!$I$36:$I$72</c:f>
              <c:numCache>
                <c:formatCode>General</c:formatCode>
                <c:ptCount val="36"/>
                <c:pt idx="0">
                  <c:v>6020</c:v>
                </c:pt>
                <c:pt idx="1">
                  <c:v>7920</c:v>
                </c:pt>
                <c:pt idx="2">
                  <c:v>8430</c:v>
                </c:pt>
                <c:pt idx="3">
                  <c:v>9040</c:v>
                </c:pt>
                <c:pt idx="4">
                  <c:v>9820</c:v>
                </c:pt>
                <c:pt idx="5">
                  <c:v>10370</c:v>
                </c:pt>
                <c:pt idx="6">
                  <c:v>9050</c:v>
                </c:pt>
                <c:pt idx="7">
                  <c:v>7620</c:v>
                </c:pt>
                <c:pt idx="8">
                  <c:v>6420</c:v>
                </c:pt>
                <c:pt idx="9">
                  <c:v>5890</c:v>
                </c:pt>
                <c:pt idx="10">
                  <c:v>5340</c:v>
                </c:pt>
                <c:pt idx="11">
                  <c:v>4430</c:v>
                </c:pt>
                <c:pt idx="12">
                  <c:v>6100</c:v>
                </c:pt>
                <c:pt idx="13">
                  <c:v>8010</c:v>
                </c:pt>
                <c:pt idx="14">
                  <c:v>8430</c:v>
                </c:pt>
                <c:pt idx="15">
                  <c:v>9110</c:v>
                </c:pt>
                <c:pt idx="16">
                  <c:v>9730</c:v>
                </c:pt>
                <c:pt idx="17">
                  <c:v>10120</c:v>
                </c:pt>
                <c:pt idx="18">
                  <c:v>9080</c:v>
                </c:pt>
                <c:pt idx="19">
                  <c:v>7820</c:v>
                </c:pt>
                <c:pt idx="20">
                  <c:v>6540</c:v>
                </c:pt>
                <c:pt idx="21">
                  <c:v>6010</c:v>
                </c:pt>
                <c:pt idx="22">
                  <c:v>5270</c:v>
                </c:pt>
                <c:pt idx="23">
                  <c:v>5380</c:v>
                </c:pt>
                <c:pt idx="24">
                  <c:v>6210</c:v>
                </c:pt>
                <c:pt idx="25">
                  <c:v>8030</c:v>
                </c:pt>
                <c:pt idx="26">
                  <c:v>8540</c:v>
                </c:pt>
                <c:pt idx="27">
                  <c:v>9120</c:v>
                </c:pt>
                <c:pt idx="28">
                  <c:v>9570</c:v>
                </c:pt>
                <c:pt idx="29">
                  <c:v>10230</c:v>
                </c:pt>
                <c:pt idx="30">
                  <c:v>9580</c:v>
                </c:pt>
                <c:pt idx="31">
                  <c:v>7680</c:v>
                </c:pt>
                <c:pt idx="32">
                  <c:v>6870</c:v>
                </c:pt>
                <c:pt idx="33">
                  <c:v>5930</c:v>
                </c:pt>
                <c:pt idx="34">
                  <c:v>5260</c:v>
                </c:pt>
                <c:pt idx="35">
                  <c:v>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C-724C-8BF4-5D170EEC3B0E}"/>
            </c:ext>
          </c:extLst>
        </c:ser>
        <c:ser>
          <c:idx val="1"/>
          <c:order val="1"/>
          <c:tx>
            <c:strRef>
              <c:f>Dashboard!$J$35</c:f>
              <c:strCache>
                <c:ptCount val="1"/>
                <c:pt idx="0">
                  <c:v>SA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Trend (SA)</c:nam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poly"/>
            <c:order val="2"/>
            <c:forward val="6"/>
            <c:dispRSqr val="0"/>
            <c:dispEq val="0"/>
          </c:trendline>
          <c:cat>
            <c:strRef>
              <c:f>Dashboard!$H$36:$H$72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Dashboard!$J$36:$J$72</c:f>
              <c:numCache>
                <c:formatCode>General</c:formatCode>
                <c:ptCount val="36"/>
                <c:pt idx="0">
                  <c:v>220</c:v>
                </c:pt>
                <c:pt idx="1">
                  <c:v>250</c:v>
                </c:pt>
                <c:pt idx="2">
                  <c:v>270</c:v>
                </c:pt>
                <c:pt idx="3">
                  <c:v>310</c:v>
                </c:pt>
                <c:pt idx="4">
                  <c:v>360</c:v>
                </c:pt>
                <c:pt idx="5">
                  <c:v>330</c:v>
                </c:pt>
                <c:pt idx="6">
                  <c:v>310</c:v>
                </c:pt>
                <c:pt idx="7">
                  <c:v>300</c:v>
                </c:pt>
                <c:pt idx="8">
                  <c:v>280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280</c:v>
                </c:pt>
                <c:pt idx="15">
                  <c:v>320</c:v>
                </c:pt>
                <c:pt idx="16">
                  <c:v>380</c:v>
                </c:pt>
                <c:pt idx="17">
                  <c:v>360</c:v>
                </c:pt>
                <c:pt idx="18">
                  <c:v>320</c:v>
                </c:pt>
                <c:pt idx="19">
                  <c:v>310</c:v>
                </c:pt>
                <c:pt idx="20">
                  <c:v>300</c:v>
                </c:pt>
                <c:pt idx="21">
                  <c:v>290</c:v>
                </c:pt>
                <c:pt idx="22">
                  <c:v>270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300</c:v>
                </c:pt>
                <c:pt idx="27">
                  <c:v>340</c:v>
                </c:pt>
                <c:pt idx="28">
                  <c:v>390</c:v>
                </c:pt>
                <c:pt idx="29">
                  <c:v>380</c:v>
                </c:pt>
                <c:pt idx="30">
                  <c:v>350</c:v>
                </c:pt>
                <c:pt idx="31">
                  <c:v>340</c:v>
                </c:pt>
                <c:pt idx="32">
                  <c:v>320</c:v>
                </c:pt>
                <c:pt idx="33">
                  <c:v>310</c:v>
                </c:pt>
                <c:pt idx="34">
                  <c:v>300</c:v>
                </c:pt>
                <c:pt idx="35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C-724C-8BF4-5D170EEC3B0E}"/>
            </c:ext>
          </c:extLst>
        </c:ser>
        <c:ser>
          <c:idx val="2"/>
          <c:order val="2"/>
          <c:tx>
            <c:strRef>
              <c:f>Dashboard!$K$35</c:f>
              <c:strCache>
                <c:ptCount val="1"/>
                <c:pt idx="0">
                  <c:v>EUR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name>Trend (EUR)</c:nam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poly"/>
            <c:order val="2"/>
            <c:forward val="6"/>
            <c:dispRSqr val="0"/>
            <c:dispEq val="0"/>
          </c:trendline>
          <c:cat>
            <c:strRef>
              <c:f>Dashboard!$H$36:$H$72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Dashboard!$K$36:$K$72</c:f>
              <c:numCache>
                <c:formatCode>General</c:formatCode>
                <c:ptCount val="36"/>
                <c:pt idx="0">
                  <c:v>570</c:v>
                </c:pt>
                <c:pt idx="1">
                  <c:v>840</c:v>
                </c:pt>
                <c:pt idx="2">
                  <c:v>1110</c:v>
                </c:pt>
                <c:pt idx="3">
                  <c:v>1500</c:v>
                </c:pt>
                <c:pt idx="4">
                  <c:v>1440</c:v>
                </c:pt>
                <c:pt idx="5">
                  <c:v>1410</c:v>
                </c:pt>
                <c:pt idx="6">
                  <c:v>1440</c:v>
                </c:pt>
                <c:pt idx="7">
                  <c:v>1410</c:v>
                </c:pt>
                <c:pt idx="8">
                  <c:v>1350</c:v>
                </c:pt>
                <c:pt idx="9">
                  <c:v>1080</c:v>
                </c:pt>
                <c:pt idx="10">
                  <c:v>840</c:v>
                </c:pt>
                <c:pt idx="11">
                  <c:v>510</c:v>
                </c:pt>
                <c:pt idx="12">
                  <c:v>480</c:v>
                </c:pt>
                <c:pt idx="13">
                  <c:v>750</c:v>
                </c:pt>
                <c:pt idx="14">
                  <c:v>1140</c:v>
                </c:pt>
                <c:pt idx="15">
                  <c:v>1410</c:v>
                </c:pt>
                <c:pt idx="16">
                  <c:v>1340</c:v>
                </c:pt>
                <c:pt idx="17">
                  <c:v>1360</c:v>
                </c:pt>
                <c:pt idx="18">
                  <c:v>1410</c:v>
                </c:pt>
                <c:pt idx="19">
                  <c:v>1490</c:v>
                </c:pt>
                <c:pt idx="20">
                  <c:v>1310</c:v>
                </c:pt>
                <c:pt idx="21">
                  <c:v>980</c:v>
                </c:pt>
                <c:pt idx="22">
                  <c:v>770</c:v>
                </c:pt>
                <c:pt idx="23">
                  <c:v>430</c:v>
                </c:pt>
                <c:pt idx="24">
                  <c:v>400</c:v>
                </c:pt>
                <c:pt idx="25">
                  <c:v>750</c:v>
                </c:pt>
                <c:pt idx="26">
                  <c:v>970</c:v>
                </c:pt>
                <c:pt idx="27">
                  <c:v>1310</c:v>
                </c:pt>
                <c:pt idx="28">
                  <c:v>1260</c:v>
                </c:pt>
                <c:pt idx="29">
                  <c:v>1240</c:v>
                </c:pt>
                <c:pt idx="30">
                  <c:v>1300</c:v>
                </c:pt>
                <c:pt idx="31">
                  <c:v>1250</c:v>
                </c:pt>
                <c:pt idx="32">
                  <c:v>1210</c:v>
                </c:pt>
                <c:pt idx="33">
                  <c:v>970</c:v>
                </c:pt>
                <c:pt idx="34">
                  <c:v>650</c:v>
                </c:pt>
                <c:pt idx="3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C-724C-8BF4-5D170EEC3B0E}"/>
            </c:ext>
          </c:extLst>
        </c:ser>
        <c:ser>
          <c:idx val="3"/>
          <c:order val="3"/>
          <c:tx>
            <c:strRef>
              <c:f>Dashboard!$L$35</c:f>
              <c:strCache>
                <c:ptCount val="1"/>
                <c:pt idx="0">
                  <c:v>PAC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name>Trend (PAC)</c:nam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poly"/>
            <c:order val="2"/>
            <c:forward val="6"/>
            <c:dispRSqr val="0"/>
            <c:dispEq val="0"/>
          </c:trendline>
          <c:cat>
            <c:strRef>
              <c:f>Dashboard!$H$36:$H$72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Dashboard!$L$36:$L$72</c:f>
              <c:numCache>
                <c:formatCode>General</c:formatCode>
                <c:ptCount val="36"/>
                <c:pt idx="0">
                  <c:v>160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160</c:v>
                </c:pt>
                <c:pt idx="5">
                  <c:v>170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180</c:v>
                </c:pt>
                <c:pt idx="10">
                  <c:v>190</c:v>
                </c:pt>
                <c:pt idx="11">
                  <c:v>180</c:v>
                </c:pt>
                <c:pt idx="12">
                  <c:v>200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190</c:v>
                </c:pt>
                <c:pt idx="17">
                  <c:v>200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200</c:v>
                </c:pt>
                <c:pt idx="25">
                  <c:v>190</c:v>
                </c:pt>
                <c:pt idx="26">
                  <c:v>210</c:v>
                </c:pt>
                <c:pt idx="27">
                  <c:v>220</c:v>
                </c:pt>
                <c:pt idx="28">
                  <c:v>200</c:v>
                </c:pt>
                <c:pt idx="29">
                  <c:v>210</c:v>
                </c:pt>
                <c:pt idx="30">
                  <c:v>230</c:v>
                </c:pt>
                <c:pt idx="31">
                  <c:v>220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C-724C-8BF4-5D170EEC3B0E}"/>
            </c:ext>
          </c:extLst>
        </c:ser>
        <c:ser>
          <c:idx val="4"/>
          <c:order val="4"/>
          <c:tx>
            <c:strRef>
              <c:f>Dashboard!$M$35</c:f>
              <c:strCache>
                <c:ptCount val="1"/>
                <c:pt idx="0">
                  <c:v>CN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name>Trend (CN)</c:nam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forward val="6"/>
            <c:dispRSqr val="0"/>
            <c:dispEq val="0"/>
          </c:trendline>
          <c:cat>
            <c:strRef>
              <c:f>Dashboard!$H$36:$H$72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Dashboard!$M$36:$M$72</c:f>
              <c:numCache>
                <c:formatCode>General</c:formatCode>
                <c:ptCount val="36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16</c:v>
                </c:pt>
                <c:pt idx="29">
                  <c:v>22</c:v>
                </c:pt>
                <c:pt idx="30">
                  <c:v>26</c:v>
                </c:pt>
                <c:pt idx="31">
                  <c:v>14</c:v>
                </c:pt>
                <c:pt idx="32">
                  <c:v>15</c:v>
                </c:pt>
                <c:pt idx="33">
                  <c:v>11</c:v>
                </c:pt>
                <c:pt idx="34">
                  <c:v>3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C-724C-8BF4-5D170EEC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77679"/>
        <c:axId val="469291583"/>
      </c:lineChart>
      <c:catAx>
        <c:axId val="4449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91583"/>
        <c:crosses val="autoZero"/>
        <c:auto val="1"/>
        <c:lblAlgn val="ctr"/>
        <c:lblOffset val="100"/>
        <c:noMultiLvlLbl val="0"/>
      </c:catAx>
      <c:valAx>
        <c:axId val="469291583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[OConnorJ_Assignment6_Dashboard.xlsx]Dashboard!PivotTable10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Tractor Sales by</a:t>
            </a:r>
            <a:r>
              <a:rPr lang="en-US" baseline="0"/>
              <a:t>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Dashboard!$U$35</c:f>
              <c:strCache>
                <c:ptCount val="1"/>
                <c:pt idx="0">
                  <c:v>NA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Trend (NA)</c:nam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poly"/>
            <c:order val="2"/>
            <c:forward val="6"/>
            <c:dispRSqr val="0"/>
            <c:dispEq val="0"/>
          </c:trendline>
          <c:cat>
            <c:strRef>
              <c:f>Dashboard!$T$36:$T$72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Dashboard!$U$36:$U$72</c:f>
              <c:numCache>
                <c:formatCode>General</c:formatCode>
                <c:ptCount val="36"/>
                <c:pt idx="0">
                  <c:v>620</c:v>
                </c:pt>
                <c:pt idx="1">
                  <c:v>792</c:v>
                </c:pt>
                <c:pt idx="2">
                  <c:v>890</c:v>
                </c:pt>
                <c:pt idx="3">
                  <c:v>960</c:v>
                </c:pt>
                <c:pt idx="4">
                  <c:v>1040</c:v>
                </c:pt>
                <c:pt idx="5">
                  <c:v>1032</c:v>
                </c:pt>
                <c:pt idx="6">
                  <c:v>1006</c:v>
                </c:pt>
                <c:pt idx="7">
                  <c:v>910</c:v>
                </c:pt>
                <c:pt idx="8">
                  <c:v>803</c:v>
                </c:pt>
                <c:pt idx="9">
                  <c:v>730</c:v>
                </c:pt>
                <c:pt idx="10">
                  <c:v>699</c:v>
                </c:pt>
                <c:pt idx="11">
                  <c:v>647</c:v>
                </c:pt>
                <c:pt idx="12">
                  <c:v>730</c:v>
                </c:pt>
                <c:pt idx="13">
                  <c:v>930</c:v>
                </c:pt>
                <c:pt idx="14">
                  <c:v>1160</c:v>
                </c:pt>
                <c:pt idx="15">
                  <c:v>1510</c:v>
                </c:pt>
                <c:pt idx="16">
                  <c:v>1650</c:v>
                </c:pt>
                <c:pt idx="17">
                  <c:v>1490</c:v>
                </c:pt>
                <c:pt idx="18">
                  <c:v>1460</c:v>
                </c:pt>
                <c:pt idx="19">
                  <c:v>1390</c:v>
                </c:pt>
                <c:pt idx="20">
                  <c:v>1360</c:v>
                </c:pt>
                <c:pt idx="21">
                  <c:v>1340</c:v>
                </c:pt>
                <c:pt idx="22">
                  <c:v>1240</c:v>
                </c:pt>
                <c:pt idx="23">
                  <c:v>1103</c:v>
                </c:pt>
                <c:pt idx="24">
                  <c:v>1250</c:v>
                </c:pt>
                <c:pt idx="25">
                  <c:v>1550</c:v>
                </c:pt>
                <c:pt idx="26">
                  <c:v>1820</c:v>
                </c:pt>
                <c:pt idx="27">
                  <c:v>2010</c:v>
                </c:pt>
                <c:pt idx="28">
                  <c:v>2230</c:v>
                </c:pt>
                <c:pt idx="29">
                  <c:v>2490</c:v>
                </c:pt>
                <c:pt idx="30">
                  <c:v>2440</c:v>
                </c:pt>
                <c:pt idx="31">
                  <c:v>2334</c:v>
                </c:pt>
                <c:pt idx="32">
                  <c:v>2190</c:v>
                </c:pt>
                <c:pt idx="33">
                  <c:v>2080</c:v>
                </c:pt>
                <c:pt idx="34">
                  <c:v>2050</c:v>
                </c:pt>
                <c:pt idx="35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C-D740-AE79-1086C72A2864}"/>
            </c:ext>
          </c:extLst>
        </c:ser>
        <c:ser>
          <c:idx val="1"/>
          <c:order val="1"/>
          <c:tx>
            <c:strRef>
              <c:f>Dashboard!$V$35</c:f>
              <c:strCache>
                <c:ptCount val="1"/>
                <c:pt idx="0">
                  <c:v>SA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Trend (SA)</c:nam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poly"/>
            <c:order val="2"/>
            <c:forward val="6"/>
            <c:dispRSqr val="0"/>
            <c:dispEq val="0"/>
          </c:trendline>
          <c:cat>
            <c:strRef>
              <c:f>Dashboard!$T$36:$T$72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Dashboard!$V$36:$V$72</c:f>
              <c:numCache>
                <c:formatCode>General</c:formatCode>
                <c:ptCount val="36"/>
                <c:pt idx="0">
                  <c:v>510</c:v>
                </c:pt>
                <c:pt idx="1">
                  <c:v>590</c:v>
                </c:pt>
                <c:pt idx="2">
                  <c:v>610</c:v>
                </c:pt>
                <c:pt idx="3">
                  <c:v>600</c:v>
                </c:pt>
                <c:pt idx="4">
                  <c:v>620</c:v>
                </c:pt>
                <c:pt idx="5">
                  <c:v>640</c:v>
                </c:pt>
                <c:pt idx="6">
                  <c:v>590</c:v>
                </c:pt>
                <c:pt idx="7">
                  <c:v>600</c:v>
                </c:pt>
                <c:pt idx="8">
                  <c:v>670</c:v>
                </c:pt>
                <c:pt idx="9">
                  <c:v>630</c:v>
                </c:pt>
                <c:pt idx="10">
                  <c:v>710</c:v>
                </c:pt>
                <c:pt idx="11">
                  <c:v>570</c:v>
                </c:pt>
                <c:pt idx="12">
                  <c:v>650</c:v>
                </c:pt>
                <c:pt idx="13">
                  <c:v>680</c:v>
                </c:pt>
                <c:pt idx="14">
                  <c:v>724</c:v>
                </c:pt>
                <c:pt idx="15">
                  <c:v>730</c:v>
                </c:pt>
                <c:pt idx="16">
                  <c:v>760</c:v>
                </c:pt>
                <c:pt idx="17">
                  <c:v>800</c:v>
                </c:pt>
                <c:pt idx="18">
                  <c:v>840</c:v>
                </c:pt>
                <c:pt idx="19">
                  <c:v>830</c:v>
                </c:pt>
                <c:pt idx="20">
                  <c:v>820</c:v>
                </c:pt>
                <c:pt idx="21">
                  <c:v>810</c:v>
                </c:pt>
                <c:pt idx="22">
                  <c:v>827</c:v>
                </c:pt>
                <c:pt idx="23">
                  <c:v>750</c:v>
                </c:pt>
                <c:pt idx="24">
                  <c:v>780</c:v>
                </c:pt>
                <c:pt idx="25">
                  <c:v>805</c:v>
                </c:pt>
                <c:pt idx="26">
                  <c:v>830</c:v>
                </c:pt>
                <c:pt idx="27">
                  <c:v>890</c:v>
                </c:pt>
                <c:pt idx="28">
                  <c:v>930</c:v>
                </c:pt>
                <c:pt idx="29">
                  <c:v>980</c:v>
                </c:pt>
                <c:pt idx="30">
                  <c:v>1002</c:v>
                </c:pt>
                <c:pt idx="31">
                  <c:v>970</c:v>
                </c:pt>
                <c:pt idx="32">
                  <c:v>960</c:v>
                </c:pt>
                <c:pt idx="33">
                  <c:v>930</c:v>
                </c:pt>
                <c:pt idx="34">
                  <c:v>920</c:v>
                </c:pt>
                <c:pt idx="35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C-D740-AE79-1086C72A2864}"/>
            </c:ext>
          </c:extLst>
        </c:ser>
        <c:ser>
          <c:idx val="2"/>
          <c:order val="2"/>
          <c:tx>
            <c:strRef>
              <c:f>Dashboard!$W$35</c:f>
              <c:strCache>
                <c:ptCount val="1"/>
                <c:pt idx="0">
                  <c:v>EUR</c:v>
                </c:pt>
              </c:strCache>
            </c:strRef>
          </c:tx>
          <c:spPr>
            <a:ln w="31750" cap="rnd">
              <a:solidFill>
                <a:schemeClr val="accent3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Trend (EUR)</c:nam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poly"/>
            <c:order val="2"/>
            <c:forward val="6"/>
            <c:dispRSqr val="0"/>
            <c:dispEq val="0"/>
          </c:trendline>
          <c:cat>
            <c:strRef>
              <c:f>Dashboard!$T$36:$T$72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Dashboard!$W$36:$W$72</c:f>
              <c:numCache>
                <c:formatCode>General</c:formatCode>
                <c:ptCount val="36"/>
                <c:pt idx="0">
                  <c:v>610</c:v>
                </c:pt>
                <c:pt idx="1">
                  <c:v>680</c:v>
                </c:pt>
                <c:pt idx="2">
                  <c:v>730</c:v>
                </c:pt>
                <c:pt idx="3">
                  <c:v>820</c:v>
                </c:pt>
                <c:pt idx="4">
                  <c:v>810</c:v>
                </c:pt>
                <c:pt idx="5">
                  <c:v>807</c:v>
                </c:pt>
                <c:pt idx="6">
                  <c:v>760</c:v>
                </c:pt>
                <c:pt idx="7">
                  <c:v>720</c:v>
                </c:pt>
                <c:pt idx="8">
                  <c:v>660</c:v>
                </c:pt>
                <c:pt idx="9">
                  <c:v>630</c:v>
                </c:pt>
                <c:pt idx="10">
                  <c:v>603</c:v>
                </c:pt>
                <c:pt idx="11">
                  <c:v>570</c:v>
                </c:pt>
                <c:pt idx="12">
                  <c:v>500</c:v>
                </c:pt>
                <c:pt idx="13">
                  <c:v>590</c:v>
                </c:pt>
                <c:pt idx="14">
                  <c:v>620</c:v>
                </c:pt>
                <c:pt idx="15">
                  <c:v>730</c:v>
                </c:pt>
                <c:pt idx="16">
                  <c:v>740</c:v>
                </c:pt>
                <c:pt idx="17">
                  <c:v>720</c:v>
                </c:pt>
                <c:pt idx="18">
                  <c:v>670</c:v>
                </c:pt>
                <c:pt idx="19">
                  <c:v>610</c:v>
                </c:pt>
                <c:pt idx="20">
                  <c:v>599</c:v>
                </c:pt>
                <c:pt idx="21">
                  <c:v>560</c:v>
                </c:pt>
                <c:pt idx="22">
                  <c:v>550</c:v>
                </c:pt>
                <c:pt idx="23">
                  <c:v>520</c:v>
                </c:pt>
                <c:pt idx="24">
                  <c:v>480</c:v>
                </c:pt>
                <c:pt idx="25">
                  <c:v>523</c:v>
                </c:pt>
                <c:pt idx="26">
                  <c:v>560</c:v>
                </c:pt>
                <c:pt idx="27">
                  <c:v>570</c:v>
                </c:pt>
                <c:pt idx="28">
                  <c:v>590</c:v>
                </c:pt>
                <c:pt idx="29">
                  <c:v>600</c:v>
                </c:pt>
                <c:pt idx="30">
                  <c:v>580</c:v>
                </c:pt>
                <c:pt idx="31">
                  <c:v>570</c:v>
                </c:pt>
                <c:pt idx="32">
                  <c:v>550</c:v>
                </c:pt>
                <c:pt idx="33">
                  <c:v>530</c:v>
                </c:pt>
                <c:pt idx="34">
                  <c:v>517</c:v>
                </c:pt>
                <c:pt idx="35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C-D740-AE79-1086C72A2864}"/>
            </c:ext>
          </c:extLst>
        </c:ser>
        <c:ser>
          <c:idx val="3"/>
          <c:order val="3"/>
          <c:tx>
            <c:strRef>
              <c:f>Dashboard!$X$35</c:f>
              <c:strCache>
                <c:ptCount val="1"/>
                <c:pt idx="0">
                  <c:v>PAC</c:v>
                </c:pt>
              </c:strCache>
            </c:strRef>
          </c:tx>
          <c:spPr>
            <a:ln w="31750" cap="rnd">
              <a:solidFill>
                <a:schemeClr val="accent4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Trend (PAC)</c:nam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poly"/>
            <c:order val="2"/>
            <c:forward val="6"/>
            <c:dispRSqr val="0"/>
            <c:dispEq val="0"/>
          </c:trendline>
          <c:cat>
            <c:strRef>
              <c:f>Dashboard!$T$36:$T$72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Dashboard!$X$36:$X$72</c:f>
              <c:numCache>
                <c:formatCode>General</c:formatCode>
                <c:ptCount val="36"/>
                <c:pt idx="0">
                  <c:v>250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  <c:pt idx="4">
                  <c:v>290</c:v>
                </c:pt>
                <c:pt idx="5">
                  <c:v>310</c:v>
                </c:pt>
                <c:pt idx="6">
                  <c:v>340</c:v>
                </c:pt>
                <c:pt idx="7">
                  <c:v>320</c:v>
                </c:pt>
                <c:pt idx="8">
                  <c:v>313</c:v>
                </c:pt>
                <c:pt idx="9">
                  <c:v>290</c:v>
                </c:pt>
                <c:pt idx="10">
                  <c:v>280</c:v>
                </c:pt>
                <c:pt idx="11">
                  <c:v>260</c:v>
                </c:pt>
                <c:pt idx="12">
                  <c:v>287</c:v>
                </c:pt>
                <c:pt idx="13">
                  <c:v>290</c:v>
                </c:pt>
                <c:pt idx="14">
                  <c:v>300</c:v>
                </c:pt>
                <c:pt idx="15">
                  <c:v>310</c:v>
                </c:pt>
                <c:pt idx="16">
                  <c:v>330</c:v>
                </c:pt>
                <c:pt idx="17">
                  <c:v>340</c:v>
                </c:pt>
                <c:pt idx="18">
                  <c:v>350</c:v>
                </c:pt>
                <c:pt idx="19">
                  <c:v>341</c:v>
                </c:pt>
                <c:pt idx="20">
                  <c:v>330</c:v>
                </c:pt>
                <c:pt idx="21">
                  <c:v>320</c:v>
                </c:pt>
                <c:pt idx="22">
                  <c:v>300</c:v>
                </c:pt>
                <c:pt idx="23">
                  <c:v>290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253</c:v>
                </c:pt>
                <c:pt idx="29">
                  <c:v>270</c:v>
                </c:pt>
                <c:pt idx="30">
                  <c:v>280</c:v>
                </c:pt>
                <c:pt idx="31">
                  <c:v>250</c:v>
                </c:pt>
                <c:pt idx="32">
                  <c:v>230</c:v>
                </c:pt>
                <c:pt idx="33">
                  <c:v>220</c:v>
                </c:pt>
                <c:pt idx="34">
                  <c:v>190</c:v>
                </c:pt>
                <c:pt idx="3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C-D740-AE79-1086C72A2864}"/>
            </c:ext>
          </c:extLst>
        </c:ser>
        <c:ser>
          <c:idx val="4"/>
          <c:order val="4"/>
          <c:tx>
            <c:strRef>
              <c:f>Dashboard!$Y$35</c:f>
              <c:strCache>
                <c:ptCount val="1"/>
                <c:pt idx="0">
                  <c:v>CN</c:v>
                </c:pt>
              </c:strCache>
            </c:strRef>
          </c:tx>
          <c:spPr>
            <a:ln w="31750" cap="rnd">
              <a:solidFill>
                <a:schemeClr val="accent5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Trend (CN)</c:name>
            <c:spPr>
              <a:ln w="19050" cap="rnd">
                <a:solidFill>
                  <a:schemeClr val="accent5"/>
                </a:solidFill>
                <a:prstDash val="dashDot"/>
              </a:ln>
              <a:effectLst/>
            </c:spPr>
            <c:trendlineType val="poly"/>
            <c:order val="2"/>
            <c:forward val="6"/>
            <c:dispRSqr val="0"/>
            <c:dispEq val="0"/>
          </c:trendline>
          <c:cat>
            <c:strRef>
              <c:f>Dashboard!$T$36:$T$72</c:f>
              <c:strCache>
                <c:ptCount val="36"/>
                <c:pt idx="0">
                  <c:v>1/1/12</c:v>
                </c:pt>
                <c:pt idx="1">
                  <c:v>2/1/12</c:v>
                </c:pt>
                <c:pt idx="2">
                  <c:v>3/1/12</c:v>
                </c:pt>
                <c:pt idx="3">
                  <c:v>4/1/12</c:v>
                </c:pt>
                <c:pt idx="4">
                  <c:v>5/1/12</c:v>
                </c:pt>
                <c:pt idx="5">
                  <c:v>6/1/12</c:v>
                </c:pt>
                <c:pt idx="6">
                  <c:v>7/1/12</c:v>
                </c:pt>
                <c:pt idx="7">
                  <c:v>8/1/12</c:v>
                </c:pt>
                <c:pt idx="8">
                  <c:v>9/1/12</c:v>
                </c:pt>
                <c:pt idx="9">
                  <c:v>10/1/12</c:v>
                </c:pt>
                <c:pt idx="10">
                  <c:v>11/1/12</c:v>
                </c:pt>
                <c:pt idx="11">
                  <c:v>12/1/12</c:v>
                </c:pt>
                <c:pt idx="12">
                  <c:v>1/1/13</c:v>
                </c:pt>
                <c:pt idx="13">
                  <c:v>2/1/13</c:v>
                </c:pt>
                <c:pt idx="14">
                  <c:v>3/1/13</c:v>
                </c:pt>
                <c:pt idx="15">
                  <c:v>4/1/13</c:v>
                </c:pt>
                <c:pt idx="16">
                  <c:v>5/1/13</c:v>
                </c:pt>
                <c:pt idx="17">
                  <c:v>6/1/13</c:v>
                </c:pt>
                <c:pt idx="18">
                  <c:v>7/1/13</c:v>
                </c:pt>
                <c:pt idx="19">
                  <c:v>8/1/13</c:v>
                </c:pt>
                <c:pt idx="20">
                  <c:v>9/1/13</c:v>
                </c:pt>
                <c:pt idx="21">
                  <c:v>10/1/13</c:v>
                </c:pt>
                <c:pt idx="22">
                  <c:v>11/1/13</c:v>
                </c:pt>
                <c:pt idx="23">
                  <c:v>12/1/13</c:v>
                </c:pt>
                <c:pt idx="24">
                  <c:v>1/1/14</c:v>
                </c:pt>
                <c:pt idx="25">
                  <c:v>2/1/14</c:v>
                </c:pt>
                <c:pt idx="26">
                  <c:v>3/1/14</c:v>
                </c:pt>
                <c:pt idx="27">
                  <c:v>4/1/14</c:v>
                </c:pt>
                <c:pt idx="28">
                  <c:v>5/1/14</c:v>
                </c:pt>
                <c:pt idx="29">
                  <c:v>6/1/14</c:v>
                </c:pt>
                <c:pt idx="30">
                  <c:v>7/1/14</c:v>
                </c:pt>
                <c:pt idx="31">
                  <c:v>8/1/14</c:v>
                </c:pt>
                <c:pt idx="32">
                  <c:v>9/1/14</c:v>
                </c:pt>
                <c:pt idx="33">
                  <c:v>10/1/14</c:v>
                </c:pt>
                <c:pt idx="34">
                  <c:v>11/1/14</c:v>
                </c:pt>
                <c:pt idx="35">
                  <c:v>12/1/14</c:v>
                </c:pt>
              </c:strCache>
            </c:strRef>
          </c:cat>
          <c:val>
            <c:numRef>
              <c:f>Dashboard!$Y$36:$Y$72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24</c:v>
                </c:pt>
                <c:pt idx="6">
                  <c:v>20</c:v>
                </c:pt>
                <c:pt idx="7">
                  <c:v>31</c:v>
                </c:pt>
                <c:pt idx="8">
                  <c:v>30</c:v>
                </c:pt>
                <c:pt idx="9">
                  <c:v>37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50</c:v>
                </c:pt>
                <c:pt idx="14">
                  <c:v>63</c:v>
                </c:pt>
                <c:pt idx="15">
                  <c:v>68</c:v>
                </c:pt>
                <c:pt idx="16">
                  <c:v>70</c:v>
                </c:pt>
                <c:pt idx="17">
                  <c:v>82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102</c:v>
                </c:pt>
                <c:pt idx="22">
                  <c:v>110</c:v>
                </c:pt>
                <c:pt idx="23">
                  <c:v>114</c:v>
                </c:pt>
                <c:pt idx="24">
                  <c:v>111</c:v>
                </c:pt>
                <c:pt idx="25">
                  <c:v>121</c:v>
                </c:pt>
                <c:pt idx="26">
                  <c:v>123</c:v>
                </c:pt>
                <c:pt idx="27">
                  <c:v>120</c:v>
                </c:pt>
                <c:pt idx="28">
                  <c:v>130</c:v>
                </c:pt>
                <c:pt idx="29">
                  <c:v>136</c:v>
                </c:pt>
                <c:pt idx="30">
                  <c:v>134</c:v>
                </c:pt>
                <c:pt idx="31">
                  <c:v>132</c:v>
                </c:pt>
                <c:pt idx="32">
                  <c:v>137</c:v>
                </c:pt>
                <c:pt idx="33">
                  <c:v>130</c:v>
                </c:pt>
                <c:pt idx="34">
                  <c:v>139</c:v>
                </c:pt>
                <c:pt idx="35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C-D740-AE79-1086C72A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50111"/>
        <c:axId val="429321647"/>
      </c:lineChart>
      <c:catAx>
        <c:axId val="51375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21647"/>
        <c:crosses val="autoZero"/>
        <c:auto val="1"/>
        <c:lblAlgn val="ctr"/>
        <c:lblOffset val="100"/>
        <c:noMultiLvlLbl val="0"/>
      </c:catAx>
      <c:valAx>
        <c:axId val="429321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5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127000</xdr:rowOff>
    </xdr:from>
    <xdr:to>
      <xdr:col>6</xdr:col>
      <xdr:colOff>667535</xdr:colOff>
      <xdr:row>33</xdr:row>
      <xdr:rowOff>127000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Month">
              <a:extLst>
                <a:ext uri="{FF2B5EF4-FFF2-40B4-BE49-F238E27FC236}">
                  <a16:creationId xmlns:a16="http://schemas.microsoft.com/office/drawing/2014/main" id="{F576A708-614E-FC4C-99EE-F5DE33E228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07899"/>
              <a:ext cx="6760681" cy="1369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7</xdr:col>
      <xdr:colOff>25400</xdr:colOff>
      <xdr:row>25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53EDEB-471D-2345-A54F-629473150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38100</xdr:colOff>
      <xdr:row>25</xdr:row>
      <xdr:rowOff>139700</xdr:rowOff>
    </xdr:from>
    <xdr:to>
      <xdr:col>18</xdr:col>
      <xdr:colOff>401548</xdr:colOff>
      <xdr:row>33</xdr:row>
      <xdr:rowOff>139700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Month 1">
              <a:extLst>
                <a:ext uri="{FF2B5EF4-FFF2-40B4-BE49-F238E27FC236}">
                  <a16:creationId xmlns:a16="http://schemas.microsoft.com/office/drawing/2014/main" id="{37F1DB6D-84B5-E840-ACCE-EB1CC1017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1920" y="4420599"/>
              <a:ext cx="6727718" cy="1369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7</xdr:col>
      <xdr:colOff>25400</xdr:colOff>
      <xdr:row>0</xdr:row>
      <xdr:rowOff>0</xdr:rowOff>
    </xdr:from>
    <xdr:to>
      <xdr:col>18</xdr:col>
      <xdr:colOff>330200</xdr:colOff>
      <xdr:row>25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DEC8FB-CF22-534A-8CF2-A2C5C3A89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342900</xdr:colOff>
      <xdr:row>25</xdr:row>
      <xdr:rowOff>152400</xdr:rowOff>
    </xdr:from>
    <xdr:to>
      <xdr:col>30</xdr:col>
      <xdr:colOff>35675</xdr:colOff>
      <xdr:row>33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Month 2">
              <a:extLst>
                <a:ext uri="{FF2B5EF4-FFF2-40B4-BE49-F238E27FC236}">
                  <a16:creationId xmlns:a16="http://schemas.microsoft.com/office/drawing/2014/main" id="{A3074714-A64A-1A42-975C-3E94D44D93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onth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70990" y="4433299"/>
              <a:ext cx="6741988" cy="1369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18</xdr:col>
      <xdr:colOff>336550</xdr:colOff>
      <xdr:row>0</xdr:row>
      <xdr:rowOff>0</xdr:rowOff>
    </xdr:from>
    <xdr:to>
      <xdr:col>29</xdr:col>
      <xdr:colOff>647700</xdr:colOff>
      <xdr:row>25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FFA751-3410-7346-BE43-7639FF1CD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5.633250578707" createdVersion="7" refreshedVersion="7" minRefreshableVersion="3" recordCount="60" xr:uid="{F212E021-C4D2-4E47-B4FF-4C8255546375}">
  <cacheSource type="worksheet">
    <worksheetSource name="DashboardData"/>
  </cacheSource>
  <cacheFields count="48">
    <cacheField name="Month" numFmtId="14">
      <sharedItems containsSemiMixedTypes="0" containsNonDate="0" containsDate="1" containsString="0" minDate="2010-01-01T00:00:00" maxDate="2014-12-02T00:00:00" count="60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</cacheField>
    <cacheField name="Company Mower Sales NA" numFmtId="1">
      <sharedItems containsSemiMixedTypes="0" containsString="0" containsNumber="1" containsInteger="1" minValue="4350" maxValue="10370" count="56">
        <n v="6000"/>
        <n v="7950"/>
        <n v="8100"/>
        <n v="9050"/>
        <n v="9900"/>
        <n v="10200"/>
        <n v="8730"/>
        <n v="8140"/>
        <n v="6480"/>
        <n v="5990"/>
        <n v="5320"/>
        <n v="4640"/>
        <n v="5980"/>
        <n v="7620"/>
        <n v="8370"/>
        <n v="8830"/>
        <n v="9310"/>
        <n v="10230"/>
        <n v="8720"/>
        <n v="7710"/>
        <n v="6320"/>
        <n v="5840"/>
        <n v="4960"/>
        <n v="4350"/>
        <n v="6020"/>
        <n v="7920"/>
        <n v="8430"/>
        <n v="9040"/>
        <n v="9820"/>
        <n v="10370"/>
        <n v="6420"/>
        <n v="5890"/>
        <n v="5340"/>
        <n v="4430"/>
        <n v="6100"/>
        <n v="8010"/>
        <n v="9110"/>
        <n v="9730"/>
        <n v="10120"/>
        <n v="9080"/>
        <n v="7820"/>
        <n v="6540"/>
        <n v="6010"/>
        <n v="5270"/>
        <n v="5380"/>
        <n v="6210"/>
        <n v="8030"/>
        <n v="8540"/>
        <n v="9120"/>
        <n v="9570"/>
        <n v="9580"/>
        <n v="7680"/>
        <n v="6870"/>
        <n v="5930"/>
        <n v="5260"/>
        <n v="4830"/>
      </sharedItems>
    </cacheField>
    <cacheField name="Company Mower Sales SA" numFmtId="1">
      <sharedItems containsSemiMixedTypes="0" containsString="0" containsNumber="1" containsInteger="1" minValue="180" maxValue="390"/>
    </cacheField>
    <cacheField name="Company Mower Sales EUR" numFmtId="1">
      <sharedItems containsSemiMixedTypes="0" containsString="0" containsNumber="1" containsInteger="1" minValue="300" maxValue="1650"/>
    </cacheField>
    <cacheField name="Company Mower Sales PAC" numFmtId="1">
      <sharedItems containsSemiMixedTypes="0" containsString="0" containsNumber="1" containsInteger="1" minValue="100" maxValue="240"/>
    </cacheField>
    <cacheField name="Company Mower Sales CN" numFmtId="1">
      <sharedItems containsString="0" containsBlank="1" containsNumber="1" containsInteger="1" minValue="0" maxValue="26"/>
    </cacheField>
    <cacheField name="Company Mower Sales TOTAL" numFmtId="1">
      <sharedItems containsSemiMixedTypes="0" containsString="0" containsNumber="1" containsInteger="1" minValue="5350" maxValue="12280"/>
    </cacheField>
    <cacheField name="Company Mower Sales RoC" numFmtId="1">
      <sharedItems containsString="0" containsBlank="1" containsNumber="1" containsInteger="1" minValue="-1982" maxValue="2260" count="54">
        <m/>
        <n v="2260"/>
        <n v="500"/>
        <n v="1320"/>
        <n v="830"/>
        <n v="310"/>
        <n v="-1500"/>
        <n v="-660"/>
        <n v="-1650"/>
        <n v="-780"/>
        <n v="-1000"/>
        <n v="-1030"/>
        <n v="1400"/>
        <n v="2010"/>
        <n v="1020"/>
        <n v="840"/>
        <n v="530"/>
        <n v="850"/>
        <n v="-1550"/>
        <n v="-1070"/>
        <n v="-1340"/>
        <n v="-800"/>
        <n v="-1260"/>
        <n v="-880"/>
        <n v="1600"/>
        <n v="2190"/>
        <n v="810"/>
        <n v="1050"/>
        <n v="760"/>
        <n v="-1320"/>
        <n v="-1460"/>
        <n v="-1270"/>
        <n v="-810"/>
        <n v="-790"/>
        <n v="-1280"/>
        <n v="1680"/>
        <n v="1000"/>
        <n v="590"/>
        <n v="400"/>
        <n v="-1180"/>
        <n v="-960"/>
        <n v="-230"/>
        <n v="780"/>
        <n v="2170"/>
        <n v="770"/>
        <n v="975"/>
        <n v="441"/>
        <n v="646"/>
        <n v="-596"/>
        <n v="-1982"/>
        <n v="-869"/>
        <n v="-1184"/>
        <n v="-998"/>
        <n v="-802"/>
      </sharedItems>
    </cacheField>
    <cacheField name="Company Mower Sales % RoC" numFmtId="10">
      <sharedItems containsString="0" containsBlank="1" containsNumber="1" minValue="-0.19306184012066366" maxValue="0.32193732193732194"/>
    </cacheField>
    <cacheField name="Company Tractor Sales NA" numFmtId="1">
      <sharedItems containsSemiMixedTypes="0" containsString="0" containsNumber="1" containsInteger="1" minValue="360" maxValue="2490"/>
    </cacheField>
    <cacheField name="Company Tractor Sales SA" numFmtId="1">
      <sharedItems containsSemiMixedTypes="0" containsString="0" containsNumber="1" containsInteger="1" minValue="250" maxValue="1002"/>
    </cacheField>
    <cacheField name="Company Tractor Sales EUR" numFmtId="1">
      <sharedItems containsSemiMixedTypes="0" containsString="0" containsNumber="1" containsInteger="1" minValue="480" maxValue="888"/>
    </cacheField>
    <cacheField name="Company Tractor Sales PAC" numFmtId="1">
      <sharedItems containsSemiMixedTypes="0" containsString="0" containsNumber="1" containsInteger="1" minValue="190" maxValue="350"/>
    </cacheField>
    <cacheField name="Company Tractor Sales CN" numFmtId="1">
      <sharedItems containsString="0" containsBlank="1" containsNumber="1" containsInteger="1" minValue="10" maxValue="139"/>
    </cacheField>
    <cacheField name="Company Tractor Sales TOTAL" numFmtId="1">
      <sharedItems containsSemiMixedTypes="0" containsString="0" containsNumber="1" containsInteger="1" minValue="1592" maxValue="4476"/>
    </cacheField>
    <cacheField name="Company Tractor Sales RoC" numFmtId="1">
      <sharedItems containsString="0" containsBlank="1" containsNumber="1" containsInteger="1" minValue="-250" maxValue="481"/>
    </cacheField>
    <cacheField name="Company Tractor Sales % RoC" numFmtId="10">
      <sharedItems containsString="0" containsBlank="1" containsNumber="1" minValue="-0.10499139414802065" maxValue="0.16777118939658178"/>
    </cacheField>
    <cacheField name="Company Mower Market Share NA" numFmtId="10">
      <sharedItems containsSemiMixedTypes="0" containsString="0" containsNumber="1" minValue="0.1" maxValue="0.11"/>
    </cacheField>
    <cacheField name="Company Mower Market Share SA" numFmtId="10">
      <sharedItems containsSemiMixedTypes="0" containsString="0" containsNumber="1" minValue="0.33" maxValue="0.49"/>
    </cacheField>
    <cacheField name="Company Mower Market Share EUR" numFmtId="10">
      <sharedItems containsSemiMixedTypes="0" containsString="0" containsNumber="1" minValue="4.2999999999999997E-2" maxValue="5.8999999999999997E-2"/>
    </cacheField>
    <cacheField name="Company Mower Market Share PAC" numFmtId="10">
      <sharedItems containsSemiMixedTypes="0" containsString="0" containsNumber="1" minValue="9.569377990430622E-2" maxValue="0.113"/>
    </cacheField>
    <cacheField name="Company Mower Market Share CN" numFmtId="10">
      <sharedItems containsNonDate="0" containsString="0" containsBlank="1"/>
    </cacheField>
    <cacheField name="Company Mower Market Share TOTAL" numFmtId="10">
      <sharedItems containsSemiMixedTypes="0" containsString="0" containsNumber="1" minValue="8.8676212525621939E-2" maxValue="0.1019471602453665"/>
    </cacheField>
    <cacheField name="Company Mower Market Share RoC" numFmtId="10">
      <sharedItems containsString="0" containsBlank="1" containsNumber="1" minValue="-4.8847526253928963E-3" maxValue="8.45922575543466E-3"/>
    </cacheField>
    <cacheField name="Company Mower Market Share % RoC" numFmtId="10">
      <sharedItems containsString="0" containsBlank="1" containsNumber="1" minValue="-4.880172991639297E-2" maxValue="9.2314740176980103E-2"/>
    </cacheField>
    <cacheField name="Company Tractor Market Share NA" numFmtId="10">
      <sharedItems containsSemiMixedTypes="0" containsString="0" containsNumber="1" minValue="7.0000000000000007E-2" maxValue="0.19877008530053561"/>
    </cacheField>
    <cacheField name="Company Tractor Market Share SA" numFmtId="10">
      <sharedItems containsSemiMixedTypes="0" containsString="0" containsNumber="1" minValue="0.25406504065040653" maxValue="0.30119135802469138"/>
    </cacheField>
    <cacheField name="Company Tractor Market Share EUR" numFmtId="10">
      <sharedItems containsSemiMixedTypes="0" containsString="0" containsNumber="1" minValue="0.09" maxValue="0.11300000000000002"/>
    </cacheField>
    <cacheField name="Company Tractor Market Share PAC" numFmtId="10">
      <sharedItems containsSemiMixedTypes="0" containsString="0" containsNumber="1" minValue="0.19400000000000001" maxValue="0.22084799999999999"/>
    </cacheField>
    <cacheField name="Company Tractor Market Share CN" numFmtId="10">
      <sharedItems containsSemiMixedTypes="0" containsString="0" containsNumber="1" minValue="0" maxValue="5.5853846153846157E-2"/>
    </cacheField>
    <cacheField name="Company Tractor Market Share TOTAL" numFmtId="10">
      <sharedItems containsSemiMixedTypes="0" containsString="0" containsNumber="1" minValue="0.1028240028921977" maxValue="0.16949190154316732"/>
    </cacheField>
    <cacheField name="Company Tractor Market Share RoC" numFmtId="10">
      <sharedItems containsString="0" containsBlank="1" containsNumber="1" minValue="-5.4560033057654E-3" maxValue="6.5670184243354635E-3"/>
    </cacheField>
    <cacheField name="Company Tractor Market Share % RoC" numFmtId="10">
      <sharedItems containsString="0" containsBlank="1" containsNumber="1" minValue="-3.5665423404493392E-2" maxValue="4.4853506306580318E-2"/>
    </cacheField>
    <cacheField name="Industry Mower Sales NA" numFmtId="1">
      <sharedItems containsSemiMixedTypes="0" containsString="0" containsNumber="1" minValue="42596.153846153851" maxValue="100679.61165048544"/>
    </cacheField>
    <cacheField name="Industry Mower Sales SA" numFmtId="1">
      <sharedItems containsSemiMixedTypes="0" containsString="0" containsNumber="1" minValue="461.53846153846155" maxValue="885.71428571428578"/>
    </cacheField>
    <cacheField name="Industry Mower Sales EUR" numFmtId="1">
      <sharedItems containsSemiMixedTypes="0" containsString="0" containsNumber="1" minValue="6976.7441860465124" maxValue="30566.037735849059"/>
    </cacheField>
    <cacheField name="Industry Mower Sales PAC" numFmtId="1">
      <sharedItems containsSemiMixedTypes="0" containsString="0" containsNumber="1" minValue="1045" maxValue="2181.818181818182"/>
    </cacheField>
    <cacheField name="Industry Mower Sales TOTAL" numFmtId="1">
      <sharedItems containsSemiMixedTypes="0" containsString="0" containsNumber="1" minValue="53981.684981684986" maxValue="129767.71840811797"/>
    </cacheField>
    <cacheField name="Mower Industry Sales RoC" numFmtId="1">
      <sharedItems containsString="0" containsBlank="1" containsNumber="1" minValue="-21958.702851259412" maxValue="24491.541650205123"/>
    </cacheField>
    <cacheField name="Mower Industry Sales % RoC" numFmtId="10">
      <sharedItems containsString="0" containsBlank="1" containsNumber="1" minValue="-0.21261796863236535" maxValue="0.35152096960240536"/>
    </cacheField>
    <cacheField name="Industry Tractor Sales NA" numFmtId="1">
      <sharedItems containsSemiMixedTypes="0" containsString="0" containsNumber="1" minValue="3913.0434782608695" maxValue="13459.45945945946"/>
    </cacheField>
    <cacheField name="Industry Tractor Sales SA" numFmtId="1">
      <sharedItems containsSemiMixedTypes="0" containsString="0" containsNumber="1" minValue="977.4436090225563" maxValue="3389.8305084745766"/>
    </cacheField>
    <cacheField name="Industry Tractor Sales EUR" numFmtId="1">
      <sharedItems containsSemiMixedTypes="0" containsString="0" containsNumber="1" minValue="5050.5050505050503" maxValue="8380.9523809523816"/>
    </cacheField>
    <cacheField name="Industry Tractor Sales PAC" numFmtId="1">
      <sharedItems containsSemiMixedTypes="0" containsString="0" containsNumber="1" minValue="974.35897435897436" maxValue="1732.6732673267325"/>
    </cacheField>
    <cacheField name="Industry Tractor Sales CN" numFmtId="1">
      <sharedItems containsSemiMixedTypes="0" containsString="0" containsNumber="1" minValue="278" maxValue="2653.0612244897957"/>
    </cacheField>
    <cacheField name="Industry Tractor Sales TOTAL" numFmtId="1">
      <sharedItems containsSemiMixedTypes="0" containsString="0" containsNumber="1" minValue="13716.252350356897" maxValue="27373.522007764652"/>
    </cacheField>
    <cacheField name="Industry Tractor Sales RoC" numFmtId="1">
      <sharedItems containsString="0" containsBlank="1" containsNumber="1" minValue="-1482.5458817821782" maxValue="3590.8015988440311"/>
    </cacheField>
    <cacheField name="Industry Tractor Sales % RoC" numFmtId="10">
      <sharedItems containsString="0" containsBlank="1" containsNumber="1" minValue="-9.321236705408284E-2" maxValue="0.19615831379194767"/>
    </cacheField>
  </cacheFields>
  <extLst>
    <ext xmlns:x14="http://schemas.microsoft.com/office/spreadsheetml/2009/9/main" uri="{725AE2AE-9491-48be-B2B4-4EB974FC3084}">
      <x14:pivotCacheDefinition pivotCacheId="15003727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00"/>
    <n v="720"/>
    <n v="100"/>
    <m/>
    <n v="7020"/>
    <x v="0"/>
    <m/>
    <n v="570"/>
    <n v="250"/>
    <n v="560"/>
    <n v="212"/>
    <m/>
    <n v="1592"/>
    <m/>
    <m/>
    <n v="0.1"/>
    <n v="0.35"/>
    <n v="5.5E-2"/>
    <n v="9.569377990430622E-2"/>
    <m/>
    <n v="9.4023308401461114E-2"/>
    <m/>
    <m/>
    <n v="7.0000000000000007E-2"/>
    <n v="0.25406504065040653"/>
    <n v="0.11"/>
    <n v="0.21479229989868287"/>
    <n v="0"/>
    <n v="0.1028240028921977"/>
    <m/>
    <m/>
    <n v="60000"/>
    <n v="571.42857142857144"/>
    <n v="13090.90909090909"/>
    <n v="1045"/>
    <n v="74662.337662337668"/>
    <m/>
    <m/>
    <n v="8142.8571428571422"/>
    <n v="984"/>
    <n v="5090.909090909091"/>
    <n v="987"/>
    <n v="278"/>
    <n v="15482.766233766233"/>
    <m/>
    <m/>
  </r>
  <r>
    <x v="1"/>
    <x v="1"/>
    <n v="220"/>
    <n v="990"/>
    <n v="120"/>
    <m/>
    <n v="9280"/>
    <x v="1"/>
    <n v="0.32193732193732194"/>
    <n v="611"/>
    <n v="270"/>
    <n v="600"/>
    <n v="230"/>
    <m/>
    <n v="1711"/>
    <n v="119"/>
    <n v="7.4748743718592969E-2"/>
    <n v="0.10299999999999999"/>
    <n v="0.36000000000000004"/>
    <n v="5.6000000000000001E-2"/>
    <n v="0.108"/>
    <m/>
    <n v="9.6080913709673879E-2"/>
    <n v="2.0576053082127649E-3"/>
    <n v="2.1883991780284877E-2"/>
    <n v="7.1116393442622952E-2"/>
    <n v="0.25700000000000001"/>
    <n v="0.11300000000000002"/>
    <n v="0.21099999999999999"/>
    <n v="0"/>
    <n v="0.10480912241644896"/>
    <n v="1.9851195242512609E-3"/>
    <n v="1.9305993429690648E-2"/>
    <n v="77184.466019417479"/>
    <n v="611.11111111111109"/>
    <n v="17678.571428571428"/>
    <n v="1111.1111111111111"/>
    <n v="96585.259670211133"/>
    <n v="21922.922007873465"/>
    <n v="0.29362758646830001"/>
    <n v="8591.5492957746483"/>
    <n v="1050.5836575875487"/>
    <n v="5309.7345132743358"/>
    <n v="1090.0473933649289"/>
    <n v="283"/>
    <n v="16324.914860001461"/>
    <n v="842.14862623522822"/>
    <n v="5.4392646218386576E-2"/>
  </r>
  <r>
    <x v="2"/>
    <x v="2"/>
    <n v="250"/>
    <n v="1320"/>
    <n v="110"/>
    <m/>
    <n v="9780"/>
    <x v="2"/>
    <n v="5.3879310344827583E-2"/>
    <n v="630"/>
    <n v="260"/>
    <n v="680"/>
    <n v="240"/>
    <m/>
    <n v="1810"/>
    <n v="99"/>
    <n v="5.7860900058445353E-2"/>
    <n v="0.104"/>
    <n v="0.38000000000000006"/>
    <n v="5.8000000000000003E-2"/>
    <n v="0.10299999999999999"/>
    <m/>
    <n v="9.5536648916232231E-2"/>
    <n v="-5.4426479344164835E-4"/>
    <n v="-5.6646504745598526E-3"/>
    <n v="7.2999999999999995E-2"/>
    <n v="0.25600000000000001"/>
    <n v="0.112"/>
    <n v="0.21300000000000002"/>
    <n v="0"/>
    <n v="0.10566905043994801"/>
    <n v="8.5992802349904585E-4"/>
    <n v="8.2047058850679491E-3"/>
    <n v="77884.61538461539"/>
    <n v="657.8947368421052"/>
    <n v="22758.62068965517"/>
    <n v="1067.9611650485438"/>
    <n v="102369.09197616122"/>
    <n v="5783.8323059500835"/>
    <n v="5.9883178092587717E-2"/>
    <n v="8630.1369863013697"/>
    <n v="1015.625"/>
    <n v="6071.4285714285716"/>
    <n v="1126.7605633802816"/>
    <n v="285"/>
    <n v="17128.951121110222"/>
    <n v="804.0362611087603"/>
    <n v="4.9252095217891284E-2"/>
  </r>
  <r>
    <x v="3"/>
    <x v="3"/>
    <n v="280"/>
    <n v="1650"/>
    <n v="120"/>
    <m/>
    <n v="11100"/>
    <x v="3"/>
    <n v="0.13496932515337423"/>
    <n v="684"/>
    <n v="270"/>
    <n v="650"/>
    <n v="263"/>
    <m/>
    <n v="1867"/>
    <n v="57"/>
    <n v="3.1491712707182318E-2"/>
    <n v="0.105"/>
    <n v="0.36"/>
    <n v="5.8999999999999997E-2"/>
    <n v="9.7000000000000003E-2"/>
    <m/>
    <n v="9.5548417260414187E-2"/>
    <n v="1.1768344181956047E-5"/>
    <n v="1.2318146298259512E-4"/>
    <n v="7.644705882352941E-2"/>
    <n v="0.26300000000000001"/>
    <n v="0.111"/>
    <n v="0.21748076923076926"/>
    <n v="0"/>
    <n v="0.10775002238449184"/>
    <n v="2.0809719445438329E-3"/>
    <n v="1.969329653176409E-2"/>
    <n v="86190.476190476198"/>
    <n v="777.77777777777783"/>
    <n v="27966.101694915254"/>
    <n v="1237.1134020618556"/>
    <n v="116171.4690652311"/>
    <n v="13802.37708906988"/>
    <n v="0.1348295351909935"/>
    <n v="8947.3684210526317"/>
    <n v="1026.6159695817489"/>
    <n v="5855.8558558558561"/>
    <n v="1209.3023255813953"/>
    <n v="288"/>
    <n v="17327.142572071632"/>
    <n v="198.19145096141074"/>
    <n v="1.1570553827849609E-2"/>
  </r>
  <r>
    <x v="4"/>
    <x v="4"/>
    <n v="310"/>
    <n v="1590"/>
    <n v="130"/>
    <m/>
    <n v="11930"/>
    <x v="4"/>
    <n v="7.4774774774774774E-2"/>
    <n v="650"/>
    <n v="280"/>
    <n v="580"/>
    <n v="269"/>
    <m/>
    <n v="1779"/>
    <n v="-88"/>
    <n v="-4.7134440278521691E-2"/>
    <n v="0.10299999999999999"/>
    <n v="0.35"/>
    <n v="5.7000000000000002E-2"/>
    <n v="9.8999999999999991E-2"/>
    <m/>
    <n v="9.4524932639377043E-2"/>
    <n v="-1.0234846210371434E-3"/>
    <n v="-1.071168576500507E-2"/>
    <n v="7.6999999999999999E-2"/>
    <n v="0.26500000000000001"/>
    <n v="0.11"/>
    <n v="0.22037307692307692"/>
    <n v="0"/>
    <n v="0.1092916534474262"/>
    <n v="1.5416310629343538E-3"/>
    <n v="1.4307477890197045E-2"/>
    <n v="96116.504854368934"/>
    <n v="885.71428571428578"/>
    <n v="27894.736842105263"/>
    <n v="1313.1313131313132"/>
    <n v="126210.0872953198"/>
    <n v="10038.618230088701"/>
    <n v="8.6412079582568996E-2"/>
    <n v="8441.5584415584417"/>
    <n v="1056.6037735849056"/>
    <n v="5272.727272727273"/>
    <n v="1220.6572769953052"/>
    <n v="286"/>
    <n v="16277.546764865925"/>
    <n v="-1049.5958072057074"/>
    <n v="-6.0575239272139134E-2"/>
  </r>
  <r>
    <x v="5"/>
    <x v="5"/>
    <n v="300"/>
    <n v="1620"/>
    <n v="120"/>
    <m/>
    <n v="12240"/>
    <x v="5"/>
    <n v="2.5984911986588432E-2"/>
    <n v="600"/>
    <n v="270"/>
    <n v="590"/>
    <n v="280"/>
    <m/>
    <n v="1740"/>
    <n v="-39"/>
    <n v="-2.1922428330522766E-2"/>
    <n v="0.105"/>
    <n v="0.34"/>
    <n v="5.2999999999999999E-2"/>
    <n v="0.10199999999999999"/>
    <m/>
    <n v="9.4322379634550882E-2"/>
    <n v="-2.0255300482616145E-4"/>
    <n v="-2.1428526756948172E-3"/>
    <n v="0.08"/>
    <n v="0.26500000000000001"/>
    <n v="0.111"/>
    <n v="0.21099999999999999"/>
    <n v="0"/>
    <n v="0.11263450022225542"/>
    <n v="3.3428467748292251E-3"/>
    <n v="3.0586478192840889E-2"/>
    <n v="97142.857142857145"/>
    <n v="882.35294117647049"/>
    <n v="30566.037735849059"/>
    <n v="1176.4705882352941"/>
    <n v="129767.71840811797"/>
    <n v="3557.6311127981753"/>
    <n v="2.8188167752975651E-2"/>
    <n v="7500"/>
    <n v="1018.8679245283018"/>
    <n v="5315.3153153153153"/>
    <n v="1327.0142180094788"/>
    <n v="287"/>
    <n v="15448.197457853095"/>
    <n v="-829.34930701282974"/>
    <n v="-5.0950509864479625E-2"/>
  </r>
  <r>
    <x v="6"/>
    <x v="6"/>
    <n v="280"/>
    <n v="1590"/>
    <n v="140"/>
    <m/>
    <n v="10740"/>
    <x v="6"/>
    <n v="-0.12254901960784313"/>
    <n v="512"/>
    <n v="264"/>
    <n v="760"/>
    <n v="290"/>
    <m/>
    <n v="1826"/>
    <n v="86"/>
    <n v="4.9425287356321838E-2"/>
    <n v="0.10299999999999999"/>
    <n v="0.33"/>
    <n v="5.3999999999999999E-2"/>
    <n v="0.10299999999999999"/>
    <m/>
    <n v="9.2260563576060189E-2"/>
    <n v="-2.0618160584906925E-3"/>
    <n v="-2.1859245562708813E-2"/>
    <n v="8.3325490196078433E-2"/>
    <n v="0.27009230769230774"/>
    <n v="0.106"/>
    <n v="0.219"/>
    <n v="0"/>
    <n v="0.11480641802205122"/>
    <n v="2.1719177997957945E-3"/>
    <n v="1.9282882203144412E-2"/>
    <n v="84757.281553398061"/>
    <n v="848.4848484848485"/>
    <n v="29444.444444444445"/>
    <n v="1359.2233009708739"/>
    <n v="116409.43414729823"/>
    <n v="-13358.284260819739"/>
    <n v="-0.10293996399634683"/>
    <n v="6144.5783132530123"/>
    <n v="977.4436090225563"/>
    <n v="7169.8113207547176"/>
    <n v="1324.2009132420092"/>
    <n v="289"/>
    <n v="15905.034156272297"/>
    <n v="456.83669841920164"/>
    <n v="2.9572168511282759E-2"/>
  </r>
  <r>
    <x v="7"/>
    <x v="7"/>
    <n v="250"/>
    <n v="1560"/>
    <n v="130"/>
    <m/>
    <n v="10080"/>
    <x v="7"/>
    <n v="-6.1452513966480445E-2"/>
    <n v="500"/>
    <n v="280"/>
    <n v="645"/>
    <n v="270"/>
    <m/>
    <n v="1695"/>
    <n v="-131"/>
    <n v="-7.1741511500547639E-2"/>
    <n v="0.10199999999999999"/>
    <n v="0.34"/>
    <n v="5.5E-2"/>
    <n v="0.105"/>
    <m/>
    <n v="9.1519096650239801E-2"/>
    <n v="-7.4146692582038876E-4"/>
    <n v="-8.0366615711069088E-3"/>
    <n v="8.5000000000000006E-2"/>
    <n v="0.26500000000000001"/>
    <n v="0.10884375"/>
    <n v="0.21299999999999999"/>
    <n v="0"/>
    <n v="0.11752479653584073"/>
    <n v="2.7183785137895183E-3"/>
    <n v="2.3677931605421147E-2"/>
    <n v="79803.921568627455"/>
    <n v="735.29411764705878"/>
    <n v="28363.636363636364"/>
    <n v="1238.0952380952381"/>
    <n v="110140.94728800612"/>
    <n v="-6268.4868592921121"/>
    <n v="-5.3848615494172976E-2"/>
    <n v="5882.3529411764703"/>
    <n v="1056.6037735849056"/>
    <n v="5925.9259259259261"/>
    <n v="1267.605633802817"/>
    <n v="290"/>
    <n v="14422.488274490119"/>
    <n v="-1482.5458817821782"/>
    <n v="-9.321236705408284E-2"/>
  </r>
  <r>
    <x v="8"/>
    <x v="8"/>
    <n v="230"/>
    <n v="1590"/>
    <n v="130"/>
    <m/>
    <n v="8430"/>
    <x v="8"/>
    <n v="-0.16369047619047619"/>
    <n v="478"/>
    <n v="290"/>
    <n v="650"/>
    <n v="263"/>
    <m/>
    <n v="1681"/>
    <n v="-14"/>
    <n v="-8.2595870206489674E-3"/>
    <n v="0.1"/>
    <n v="0.35"/>
    <n v="5.6000000000000001E-2"/>
    <n v="0.10700000000000001"/>
    <m/>
    <n v="8.8676212525621939E-2"/>
    <n v="-2.8428841246178616E-3"/>
    <n v="-3.1063288741611642E-2"/>
    <n v="8.5429787234042556E-2"/>
    <n v="0.26700000000000002"/>
    <n v="0.10699999999999998"/>
    <n v="0.21748076923076926"/>
    <n v="0"/>
    <n v="0.11789501007013892"/>
    <n v="3.7021353429818327E-4"/>
    <n v="3.1500887064738019E-3"/>
    <n v="64800"/>
    <n v="657.14285714285722"/>
    <n v="28392.857142857141"/>
    <n v="1214.9532710280373"/>
    <n v="95064.953271028033"/>
    <n v="-15075.994016978089"/>
    <n v="-0.13687910253355703"/>
    <n v="5595.2380952380954"/>
    <n v="1086.1423220973782"/>
    <n v="6074.7663551401874"/>
    <n v="1209.3023255813953"/>
    <n v="293"/>
    <n v="14258.449098057057"/>
    <n v="-164.03917643306158"/>
    <n v="-1.137384709982445E-2"/>
  </r>
  <r>
    <x v="9"/>
    <x v="9"/>
    <n v="220"/>
    <n v="1320"/>
    <n v="120"/>
    <m/>
    <n v="7650"/>
    <x v="9"/>
    <n v="-9.2526690391459068E-2"/>
    <n v="455"/>
    <n v="280"/>
    <n v="670"/>
    <n v="258"/>
    <m/>
    <n v="1663"/>
    <n v="-18"/>
    <n v="-1.0707911957168352E-2"/>
    <n v="0.10100000000000001"/>
    <n v="0.37"/>
    <n v="5.3999999999999999E-2"/>
    <n v="0.10400000000000001"/>
    <m/>
    <n v="8.9473876881841385E-2"/>
    <n v="7.9766435621944631E-4"/>
    <n v="8.9952461150612471E-3"/>
    <n v="8.6955555555555536E-2"/>
    <n v="0.26800000000000002"/>
    <n v="0.106"/>
    <n v="0.22084799999999999"/>
    <n v="0"/>
    <n v="0.11826775831518782"/>
    <n v="3.7274824504890391E-4"/>
    <n v="3.1616965368351548E-3"/>
    <n v="59306.930693069306"/>
    <n v="594.59459459459458"/>
    <n v="24444.444444444445"/>
    <n v="1153.8461538461538"/>
    <n v="85499.815885954507"/>
    <n v="-9565.1373850735254"/>
    <n v="-0.10061686305997053"/>
    <n v="5232.5581395348845"/>
    <n v="1044.7761194029849"/>
    <n v="6320.7547169811323"/>
    <n v="1168.2242990654206"/>
    <n v="295"/>
    <n v="14061.313274984424"/>
    <n v="-197.13582307263277"/>
    <n v="-1.3825895209002478E-2"/>
  </r>
  <r>
    <x v="10"/>
    <x v="10"/>
    <n v="210"/>
    <n v="990"/>
    <n v="130"/>
    <m/>
    <n v="6650"/>
    <x v="10"/>
    <n v="-0.13071895424836602"/>
    <n v="407"/>
    <n v="290"/>
    <n v="888"/>
    <n v="240"/>
    <m/>
    <n v="1825"/>
    <n v="162"/>
    <n v="9.7414311485267593E-2"/>
    <n v="0.10199999999999999"/>
    <n v="0.38"/>
    <n v="5.5E-2"/>
    <n v="0.10299999999999999"/>
    <m/>
    <n v="9.2397517983620989E-2"/>
    <n v="2.9236411017796032E-3"/>
    <n v="3.2675918420753632E-2"/>
    <n v="9.0557499999999999E-2"/>
    <n v="0.26900000000000002"/>
    <n v="0.10595454545454544"/>
    <n v="0.21300000000000002"/>
    <n v="0"/>
    <n v="0.11867478142617918"/>
    <n v="4.0702311099136135E-4"/>
    <n v="3.4415390702394995E-3"/>
    <n v="52156.862745098042"/>
    <n v="552.63157894736844"/>
    <n v="18000"/>
    <n v="1262.1359223300972"/>
    <n v="71971.630246375498"/>
    <n v="-13528.185639579009"/>
    <n v="-0.15822473416344929"/>
    <n v="4494.3820224719102"/>
    <n v="1078.0669144981412"/>
    <n v="8380.9523809523816"/>
    <n v="1126.7605633802816"/>
    <n v="298"/>
    <n v="15378.161881302714"/>
    <n v="1316.84860631829"/>
    <n v="9.3650470661300916E-2"/>
  </r>
  <r>
    <x v="11"/>
    <x v="11"/>
    <n v="180"/>
    <n v="660"/>
    <n v="140"/>
    <m/>
    <n v="5620"/>
    <x v="11"/>
    <n v="-0.1548872180451128"/>
    <n v="360"/>
    <n v="280"/>
    <n v="850"/>
    <n v="230"/>
    <m/>
    <n v="1720"/>
    <n v="-105"/>
    <n v="-5.7534246575342465E-2"/>
    <n v="0.10300000000000001"/>
    <n v="0.39"/>
    <n v="5.2999999999999999E-2"/>
    <n v="0.10099999999999999"/>
    <m/>
    <n v="9.4694016327452141E-2"/>
    <n v="2.296498343831152E-3"/>
    <n v="2.4854545814079605E-2"/>
    <n v="9.1999999999999998E-2"/>
    <n v="0.27200000000000002"/>
    <n v="0.107"/>
    <n v="0.21199999999999999"/>
    <n v="0"/>
    <n v="0.12051327891628642"/>
    <n v="1.838497490107241E-3"/>
    <n v="1.5491896997938568E-2"/>
    <n v="45048.543689320388"/>
    <n v="461.53846153846155"/>
    <n v="12452.830188679245"/>
    <n v="1386.1386138613861"/>
    <n v="59349.050953399485"/>
    <n v="-12622.579292976014"/>
    <n v="-0.17538270634923805"/>
    <n v="3913.0434782608695"/>
    <n v="1029.4117647058822"/>
    <n v="7943.9252336448599"/>
    <n v="1084.9056603773586"/>
    <n v="301"/>
    <n v="14272.286136988971"/>
    <n v="-1105.8757443137438"/>
    <n v="-7.1912088899148907E-2"/>
  </r>
  <r>
    <x v="12"/>
    <x v="12"/>
    <n v="210"/>
    <n v="690"/>
    <n v="140"/>
    <m/>
    <n v="7020"/>
    <x v="12"/>
    <n v="0.24911032028469751"/>
    <n v="571"/>
    <n v="320"/>
    <n v="620"/>
    <n v="250"/>
    <m/>
    <n v="1761"/>
    <n v="41"/>
    <n v="2.3837209302325583E-2"/>
    <n v="0.10199999999999999"/>
    <n v="0.38"/>
    <n v="5.3999999999999999E-2"/>
    <n v="9.7000000000000003E-2"/>
    <m/>
    <n v="9.5638816421364709E-2"/>
    <n v="9.4480009391256781E-4"/>
    <n v="9.9774001627034887E-3"/>
    <n v="9.6168421052631584E-2"/>
    <n v="0.27300000000000002"/>
    <n v="0.109"/>
    <n v="0.21100000000000002"/>
    <n v="0"/>
    <n v="0.12324537455226886"/>
    <n v="2.7320956359824372E-3"/>
    <n v="2.2670494575790817E-2"/>
    <n v="58627.450980392161"/>
    <n v="552.63157894736844"/>
    <n v="12777.777777777777"/>
    <n v="1443.2989690721649"/>
    <n v="73401.159306189467"/>
    <n v="14052.108352789983"/>
    <n v="0.23677056544381161"/>
    <n v="5937.5"/>
    <n v="1172.1611721611721"/>
    <n v="5688.0733944954127"/>
    <n v="1184.8341232227488"/>
    <n v="306"/>
    <n v="14288.568689879334"/>
    <n v="16.282552890363149"/>
    <n v="1.1408510685729767E-3"/>
  </r>
  <r>
    <x v="13"/>
    <x v="13"/>
    <n v="240"/>
    <n v="1020"/>
    <n v="150"/>
    <m/>
    <n v="9030"/>
    <x v="13"/>
    <n v="0.28632478632478631"/>
    <n v="650"/>
    <n v="350"/>
    <n v="760"/>
    <n v="275"/>
    <m/>
    <n v="2035"/>
    <n v="274"/>
    <n v="0.15559341283361727"/>
    <n v="0.1"/>
    <n v="0.39"/>
    <n v="5.6000000000000001E-2"/>
    <n v="9.9000000000000005E-2"/>
    <m/>
    <n v="9.3531686396543107E-2"/>
    <n v="-2.1071300248216018E-3"/>
    <n v="-2.2032163337718711E-2"/>
    <n v="9.799999999999999E-2"/>
    <n v="0.27500000000000002"/>
    <n v="0.108"/>
    <n v="0.21388888888888888"/>
    <n v="0"/>
    <n v="0.12310851735864987"/>
    <n v="-1.3685719361898607E-4"/>
    <n v="-1.1104448675349223E-3"/>
    <n v="76200"/>
    <n v="615.38461538461536"/>
    <n v="18214.285714285714"/>
    <n v="1515.151515151515"/>
    <n v="96544.821844821839"/>
    <n v="23143.662538632372"/>
    <n v="0.31530377391029585"/>
    <n v="6632.6530612244906"/>
    <n v="1272.7272727272725"/>
    <n v="7037.0370370370374"/>
    <n v="1285.7142857142858"/>
    <n v="302"/>
    <n v="16530.131656703088"/>
    <n v="2241.5629668237543"/>
    <n v="0.1568780621400844"/>
  </r>
  <r>
    <x v="14"/>
    <x v="14"/>
    <n v="250"/>
    <n v="1290"/>
    <n v="140"/>
    <m/>
    <n v="10050"/>
    <x v="14"/>
    <n v="0.11295681063122924"/>
    <n v="740"/>
    <n v="390"/>
    <n v="742"/>
    <n v="270"/>
    <m/>
    <n v="2142"/>
    <n v="107"/>
    <n v="5.2579852579852579E-2"/>
    <n v="0.10100000000000001"/>
    <n v="0.38000000000000006"/>
    <n v="5.3999999999999999E-2"/>
    <n v="0.10199999999999998"/>
    <m/>
    <n v="9.2379288038554636E-2"/>
    <n v="-1.1523983579884711E-3"/>
    <n v="-1.2320940660715632E-2"/>
    <n v="0.10099999999999999"/>
    <n v="0.27400000000000002"/>
    <n v="0.10628648648648649"/>
    <n v="0.21"/>
    <n v="0"/>
    <n v="0.12367250742679653"/>
    <n v="5.6399006814665531E-4"/>
    <n v="4.5812432823278421E-3"/>
    <n v="82871.287128712866"/>
    <n v="657.8947368421052"/>
    <n v="23888.888888888891"/>
    <n v="1372.5490196078433"/>
    <n v="108790.61977405171"/>
    <n v="12245.79792922987"/>
    <n v="0.12684054613423754"/>
    <n v="7326.7326732673273"/>
    <n v="1423.3576642335765"/>
    <n v="6981.132075471698"/>
    <n v="1285.7142857142858"/>
    <n v="303"/>
    <n v="17319.936698686888"/>
    <n v="789.80504198380004"/>
    <n v="4.7779718781824E-2"/>
  </r>
  <r>
    <x v="15"/>
    <x v="15"/>
    <n v="290"/>
    <n v="1620"/>
    <n v="150"/>
    <m/>
    <n v="10890"/>
    <x v="15"/>
    <n v="8.3582089552238809E-2"/>
    <n v="840"/>
    <n v="440"/>
    <n v="780"/>
    <n v="280"/>
    <m/>
    <n v="2340"/>
    <n v="198"/>
    <n v="9.2436974789915971E-2"/>
    <n v="0.104"/>
    <n v="0.37"/>
    <n v="5.5E-2"/>
    <n v="0.104"/>
    <m/>
    <n v="9.3408657068956152E-2"/>
    <n v="1.0293690304015168E-3"/>
    <n v="1.1142855203342855E-2"/>
    <n v="0.104"/>
    <n v="0.27300000000000002"/>
    <n v="0.104"/>
    <n v="0.20799999999999999"/>
    <n v="0"/>
    <n v="0.12419196584011349"/>
    <n v="5.1945841331696441E-4"/>
    <n v="4.2002739665033401E-3"/>
    <n v="84903.846153846156"/>
    <n v="783.78378378378375"/>
    <n v="29454.545454545456"/>
    <n v="1442.3076923076924"/>
    <n v="116584.48308448309"/>
    <n v="7793.8633104313776"/>
    <n v="7.1640949620643102E-2"/>
    <n v="8076.9230769230771"/>
    <n v="1611.7216117216117"/>
    <n v="7500"/>
    <n v="1346.1538461538462"/>
    <n v="307"/>
    <n v="18841.798534798534"/>
    <n v="1521.861836111646"/>
    <n v="8.7867632693312672E-2"/>
  </r>
  <r>
    <x v="16"/>
    <x v="16"/>
    <n v="330"/>
    <n v="1650"/>
    <n v="130"/>
    <m/>
    <n v="11420"/>
    <x v="16"/>
    <n v="4.8668503213957756E-2"/>
    <n v="830"/>
    <n v="470"/>
    <n v="690"/>
    <n v="290"/>
    <m/>
    <n v="2280"/>
    <n v="-60"/>
    <n v="-2.564102564102564E-2"/>
    <n v="0.1"/>
    <n v="0.39"/>
    <n v="5.6000000000000001E-2"/>
    <n v="0.10700000000000001"/>
    <m/>
    <n v="9.1634615871930711E-2"/>
    <n v="-1.7740411970254416E-3"/>
    <n v="-1.8992256742496667E-2"/>
    <n v="0.106"/>
    <n v="0.27200000000000002"/>
    <n v="0.105"/>
    <n v="0.20899999999999999"/>
    <n v="0"/>
    <n v="0.1279022145958067"/>
    <n v="3.7102487556932018E-3"/>
    <n v="2.9875110926819767E-2"/>
    <n v="93100"/>
    <n v="846.15384615384608"/>
    <n v="29464.285714285714"/>
    <n v="1214.9532710280373"/>
    <n v="124625.39283146759"/>
    <n v="8040.9097469845001"/>
    <n v="6.8970668602249971E-2"/>
    <n v="7830.1886792452833"/>
    <n v="1727.9411764705881"/>
    <n v="6571.4285714285716"/>
    <n v="1387.5598086124403"/>
    <n v="309"/>
    <n v="17826.118235756883"/>
    <n v="-1015.6802990416509"/>
    <n v="-5.3905697864554257E-2"/>
  </r>
  <r>
    <x v="17"/>
    <x v="17"/>
    <n v="310"/>
    <n v="1590"/>
    <n v="140"/>
    <m/>
    <n v="12270"/>
    <x v="17"/>
    <n v="7.4430823117338007E-2"/>
    <n v="760"/>
    <n v="490"/>
    <n v="721"/>
    <n v="300"/>
    <m/>
    <n v="2271"/>
    <n v="-9"/>
    <n v="-3.9473684210526317E-3"/>
    <n v="0.11"/>
    <n v="0.37"/>
    <n v="5.8000000000000003E-2"/>
    <n v="0.10499999999999998"/>
    <m/>
    <n v="0.10009384162736537"/>
    <n v="8.45922575543466E-3"/>
    <n v="9.2314740176980103E-2"/>
    <n v="0.107"/>
    <n v="0.27"/>
    <n v="0.10314305555555554"/>
    <n v="0.20699999999999999"/>
    <n v="0"/>
    <n v="0.12852884709594156"/>
    <n v="6.2663250013486604E-4"/>
    <n v="4.8993092270930103E-3"/>
    <n v="93000"/>
    <n v="837.83783783783781"/>
    <n v="27413.793103448275"/>
    <n v="1333.3333333333335"/>
    <n v="122584.96427461944"/>
    <n v="-2040.4285568481428"/>
    <n v="-1.6372494485192426E-2"/>
    <n v="7102.8037383177571"/>
    <n v="1814.8148148148148"/>
    <n v="6990.2912621359228"/>
    <n v="1449.2753623188407"/>
    <n v="312"/>
    <n v="17669.185177587337"/>
    <n v="-156.93305816954671"/>
    <n v="-8.8035463522708676E-3"/>
  </r>
  <r>
    <x v="18"/>
    <x v="18"/>
    <n v="290"/>
    <n v="1560"/>
    <n v="150"/>
    <m/>
    <n v="10720"/>
    <x v="18"/>
    <n v="-0.12632436837815811"/>
    <n v="681"/>
    <n v="481"/>
    <n v="680"/>
    <n v="312"/>
    <m/>
    <n v="2154"/>
    <n v="-117"/>
    <n v="-5.151915455746367E-2"/>
    <n v="0.105"/>
    <n v="0.38"/>
    <n v="5.7000000000000002E-2"/>
    <n v="0.10599999999999998"/>
    <m/>
    <n v="9.5209089001972474E-2"/>
    <n v="-4.8847526253928963E-3"/>
    <n v="-4.880172991639297E-2"/>
    <n v="0.10916029411764705"/>
    <n v="0.27083333333333331"/>
    <n v="0.10199999999999999"/>
    <n v="0.20934193548387095"/>
    <n v="0"/>
    <n v="0.13065169106089786"/>
    <n v="2.1228439649562947E-3"/>
    <n v="1.651647869658146E-2"/>
    <n v="83047.619047619053"/>
    <n v="763.15789473684208"/>
    <n v="27368.421052631576"/>
    <n v="1415.0943396226417"/>
    <n v="112594.2923346101"/>
    <n v="-9990.6719400093425"/>
    <n v="-8.1499978395620065E-2"/>
    <n v="6238.5321100917436"/>
    <n v="1776"/>
    <n v="6666.666666666667"/>
    <n v="1490.3846153846155"/>
    <n v="315"/>
    <n v="16486.583392143024"/>
    <n v="-1182.6017854443126"/>
    <n v="-6.6930182323540088E-2"/>
  </r>
  <r>
    <x v="19"/>
    <x v="19"/>
    <n v="270"/>
    <n v="1530"/>
    <n v="140"/>
    <m/>
    <n v="9650"/>
    <x v="19"/>
    <n v="-9.9813432835820892E-2"/>
    <n v="670"/>
    <n v="460"/>
    <n v="711"/>
    <n v="305"/>
    <m/>
    <n v="2146"/>
    <n v="-8"/>
    <n v="-3.7140204271123491E-3"/>
    <n v="0.10299999999999999"/>
    <n v="0.38904899135446686"/>
    <n v="5.6000000000000001E-2"/>
    <n v="0.108"/>
    <m/>
    <n v="9.2642014563243294E-2"/>
    <n v="-2.5670744387291805E-3"/>
    <n v="-2.6962493451397247E-2"/>
    <n v="0.11100000000000002"/>
    <n v="0.27300000000000002"/>
    <n v="0.10514788732394366"/>
    <n v="0.21044999999999997"/>
    <n v="0"/>
    <n v="0.13205993061976354"/>
    <n v="1.4082395588656815E-3"/>
    <n v="1.0778578887350867E-2"/>
    <n v="74854.368932038837"/>
    <n v="694"/>
    <n v="27321.428571428572"/>
    <n v="1296.2962962962963"/>
    <n v="104164.4014920714"/>
    <n v="-8429.8908425387053"/>
    <n v="-7.4869610774643686E-2"/>
    <n v="6036.0360360360355"/>
    <n v="1684.9816849816848"/>
    <n v="6761.9047619047624"/>
    <n v="1449.2753623188407"/>
    <n v="318"/>
    <n v="16250.197845241324"/>
    <n v="-236.38554690169985"/>
    <n v="-1.433805545267515E-2"/>
  </r>
  <r>
    <x v="20"/>
    <x v="20"/>
    <n v="250"/>
    <n v="1590"/>
    <n v="150"/>
    <m/>
    <n v="8310"/>
    <x v="20"/>
    <n v="-0.13886010362694301"/>
    <n v="640"/>
    <n v="460"/>
    <n v="695"/>
    <n v="290"/>
    <m/>
    <n v="2085"/>
    <n v="-61"/>
    <n v="-2.842497670083877E-2"/>
    <n v="0.104"/>
    <n v="0.4"/>
    <n v="5.3999999999999999E-2"/>
    <n v="0.107"/>
    <m/>
    <n v="9.0090535095244409E-2"/>
    <n v="-2.551479467998885E-3"/>
    <n v="-2.7541277896726696E-2"/>
    <n v="0.113"/>
    <n v="0.27400000000000002"/>
    <n v="0.1047536231884058"/>
    <n v="0.20799999999999999"/>
    <n v="0"/>
    <n v="0.13286690710587609"/>
    <n v="8.069764861125539E-4"/>
    <n v="6.1106838563777435E-3"/>
    <n v="60769.230769230773"/>
    <n v="625"/>
    <n v="29444.444444444445"/>
    <n v="1401.8691588785048"/>
    <n v="92240.544372553719"/>
    <n v="-11923.857119517677"/>
    <n v="-0.11447151760791595"/>
    <n v="5663.716814159292"/>
    <n v="1678.8321167883209"/>
    <n v="6634.6153846153848"/>
    <n v="1394.2307692307693"/>
    <n v="321"/>
    <n v="15692.395084793767"/>
    <n v="-557.80276044755738"/>
    <n v="-3.4325905798796366E-2"/>
  </r>
  <r>
    <x v="21"/>
    <x v="21"/>
    <n v="250"/>
    <n v="1260"/>
    <n v="160"/>
    <m/>
    <n v="7510"/>
    <x v="21"/>
    <n v="-9.6269554753309269E-2"/>
    <n v="620"/>
    <n v="440"/>
    <n v="650"/>
    <n v="260"/>
    <m/>
    <n v="1970"/>
    <n v="-115"/>
    <n v="-5.5155875299760189E-2"/>
    <n v="0.105"/>
    <n v="0.41000000000000003"/>
    <n v="5.2999999999999999E-2"/>
    <n v="0.109"/>
    <m/>
    <n v="9.2180855834267217E-2"/>
    <n v="2.0903207390228079E-3"/>
    <n v="2.320244559334568E-2"/>
    <n v="0.11600000000000002"/>
    <n v="0.27200000000000002"/>
    <n v="0.10299999999999999"/>
    <n v="0.20699999999999996"/>
    <n v="0"/>
    <n v="0.1327118296519833"/>
    <n v="-1.5507745389278793E-4"/>
    <n v="-1.1671638730117589E-3"/>
    <n v="55619.047619047618"/>
    <n v="609.7560975609756"/>
    <n v="23773.584905660377"/>
    <n v="1467.8899082568807"/>
    <n v="81470.278530525859"/>
    <n v="-10770.26584202786"/>
    <n v="-0.11676281742795705"/>
    <n v="5344.8275862068958"/>
    <n v="1617.6470588235293"/>
    <n v="6310.6796116504856"/>
    <n v="1256.0386473429953"/>
    <n v="315"/>
    <n v="14844.192904023907"/>
    <n v="-848.20218076986021"/>
    <n v="-5.4051798733501459E-2"/>
  </r>
  <r>
    <x v="22"/>
    <x v="22"/>
    <n v="240"/>
    <n v="900"/>
    <n v="150"/>
    <m/>
    <n v="6250"/>
    <x v="22"/>
    <n v="-0.16777629826897469"/>
    <n v="570"/>
    <n v="436"/>
    <n v="680"/>
    <n v="250"/>
    <m/>
    <n v="1936"/>
    <n v="-34"/>
    <n v="-1.7258883248730966E-2"/>
    <n v="0.10299999999999999"/>
    <n v="0.42"/>
    <n v="5.1999999999999998E-2"/>
    <n v="0.11100000000000002"/>
    <m/>
    <n v="9.2749494457875309E-2"/>
    <n v="5.6863862360809203E-4"/>
    <n v="6.1687279691832377E-3"/>
    <n v="0.11800000000000001"/>
    <n v="0.27883720930232558"/>
    <n v="0.105"/>
    <n v="0.20600000000000002"/>
    <n v="0"/>
    <n v="0.13442645046133325"/>
    <n v="1.7146208093499482E-3"/>
    <n v="1.2919879213829557E-2"/>
    <n v="48155.339805825242"/>
    <n v="571.42857142857144"/>
    <n v="17307.692307692309"/>
    <n v="1351.3513513513512"/>
    <n v="67385.812036297473"/>
    <n v="-14084.466494228385"/>
    <n v="-0.17287858527390595"/>
    <n v="4830.5084745762706"/>
    <n v="1563.6363636363635"/>
    <n v="6476.1904761904761"/>
    <n v="1213.5922330097087"/>
    <n v="318"/>
    <n v="14401.927547412819"/>
    <n v="-442.26535661108755"/>
    <n v="-2.9793829780479338E-2"/>
  </r>
  <r>
    <x v="23"/>
    <x v="23"/>
    <n v="210"/>
    <n v="660"/>
    <n v="150"/>
    <m/>
    <n v="5370"/>
    <x v="23"/>
    <n v="-0.14080000000000001"/>
    <n v="533"/>
    <n v="420"/>
    <n v="657"/>
    <n v="240"/>
    <m/>
    <n v="1850"/>
    <n v="-86"/>
    <n v="-4.4421487603305783E-2"/>
    <n v="0.10199999999999999"/>
    <n v="0.41"/>
    <n v="5.0999999999999997E-2"/>
    <n v="0.108"/>
    <m/>
    <n v="9.3408655119297995E-2"/>
    <n v="6.5916066142268637E-4"/>
    <n v="7.1068922291761061E-3"/>
    <n v="0.11967358490566038"/>
    <n v="0.27600000000000002"/>
    <n v="0.10512000000000001"/>
    <n v="0.20499999999999999"/>
    <n v="0"/>
    <n v="0.13487649197062657"/>
    <n v="4.500415092933141E-4"/>
    <n v="3.3478642614517677E-3"/>
    <n v="42647.058823529413"/>
    <n v="512.19512195121956"/>
    <n v="12941.176470588236"/>
    <n v="1388.8888888888889"/>
    <n v="57489.31930495776"/>
    <n v="-9896.4927313397129"/>
    <n v="-0.14686315163804736"/>
    <n v="4453.7815126050418"/>
    <n v="1521.7391304347825"/>
    <n v="6250"/>
    <n v="1170.7317073170732"/>
    <n v="320"/>
    <n v="13716.252350356897"/>
    <n v="-685.67519705592167"/>
    <n v="-4.760996018057994E-2"/>
  </r>
  <r>
    <x v="24"/>
    <x v="24"/>
    <n v="220"/>
    <n v="570"/>
    <n v="160"/>
    <m/>
    <n v="6970"/>
    <x v="24"/>
    <n v="0.297951582867784"/>
    <n v="620"/>
    <n v="510"/>
    <n v="610"/>
    <n v="250"/>
    <n v="10"/>
    <n v="2000"/>
    <n v="150"/>
    <n v="8.1081081081081086E-2"/>
    <n v="0.104"/>
    <n v="0.41"/>
    <n v="5.1999999999999991E-2"/>
    <n v="0.106"/>
    <m/>
    <n v="9.8318328919976841E-2"/>
    <n v="4.909673800678846E-3"/>
    <n v="5.256122994607295E-2"/>
    <n v="0.11700000000000001"/>
    <n v="0.27800000000000002"/>
    <n v="0.10299999999999999"/>
    <n v="0.20699999999999999"/>
    <n v="2.9999999999999995E-2"/>
    <n v="0.13701379260301533"/>
    <n v="2.1373006323887611E-3"/>
    <n v="1.5846353958065745E-2"/>
    <n v="57884.61538461539"/>
    <n v="536.58536585365857"/>
    <n v="10961.538461538463"/>
    <n v="1509.433962264151"/>
    <n v="70892.173174271666"/>
    <n v="13402.853869313905"/>
    <n v="0.23313641614396485"/>
    <n v="5299.1452991452988"/>
    <n v="1834.5323741007192"/>
    <n v="5922.3300970873788"/>
    <n v="1207.7294685990339"/>
    <n v="333.33333333333337"/>
    <n v="14597.070572265766"/>
    <n v="880.81822190886851"/>
    <n v="6.4217119910742207E-2"/>
  </r>
  <r>
    <x v="25"/>
    <x v="25"/>
    <n v="250"/>
    <n v="840"/>
    <n v="150"/>
    <m/>
    <n v="9160"/>
    <x v="25"/>
    <n v="0.31420373027259685"/>
    <n v="792"/>
    <n v="590"/>
    <n v="680"/>
    <n v="250"/>
    <n v="12"/>
    <n v="2324"/>
    <n v="324"/>
    <n v="0.16200000000000001"/>
    <n v="0.10199999999999999"/>
    <n v="0.42"/>
    <n v="5.5E-2"/>
    <n v="0.107"/>
    <m/>
    <n v="9.6505476282152017E-2"/>
    <n v="-1.8128526378248244E-3"/>
    <n v="-1.8438603033014724E-2"/>
    <n v="0.12130632911392403"/>
    <n v="0.27900000000000003"/>
    <n v="0.10199999999999999"/>
    <n v="0.20600000000000002"/>
    <n v="3.8399999999999997E-2"/>
    <n v="0.13803442422439038"/>
    <n v="1.0206316213750566E-3"/>
    <n v="7.4491159027488671E-3"/>
    <n v="77647.058823529413"/>
    <n v="595.2380952380953"/>
    <n v="15272.727272727272"/>
    <n v="1401.8691588785048"/>
    <n v="94916.89335037327"/>
    <n v="24024.720176101604"/>
    <n v="0.33889101011253392"/>
    <n v="6528.9256198347121"/>
    <n v="2114.6953405017921"/>
    <n v="6666.666666666667"/>
    <n v="1213.5922330097087"/>
    <n v="312.5"/>
    <n v="16836.379860012879"/>
    <n v="2239.3092877471136"/>
    <n v="0.1534081291626945"/>
  </r>
  <r>
    <x v="26"/>
    <x v="26"/>
    <n v="270"/>
    <n v="1110"/>
    <n v="160"/>
    <m/>
    <n v="9970"/>
    <x v="26"/>
    <n v="8.8427947598253273E-2"/>
    <n v="890"/>
    <n v="610"/>
    <n v="730"/>
    <n v="260"/>
    <n v="20"/>
    <n v="2510"/>
    <n v="186"/>
    <n v="8.0034423407917388E-2"/>
    <n v="0.10299999999999999"/>
    <n v="0.41"/>
    <n v="5.3999999999999999E-2"/>
    <n v="0.105"/>
    <m/>
    <n v="9.5331380516865835E-2"/>
    <n v="-1.1740957652861816E-3"/>
    <n v="-1.216610508043596E-2"/>
    <n v="0.125"/>
    <n v="0.27700000000000002"/>
    <n v="0.10099999999999999"/>
    <n v="0.20699999999999996"/>
    <n v="3.3000000000000002E-2"/>
    <n v="0.13632422461064317"/>
    <n v="-1.7101996137472153E-3"/>
    <n v="-1.2389660212347426E-2"/>
    <n v="81844.660194174765"/>
    <n v="658.53658536585374"/>
    <n v="20555.555555555555"/>
    <n v="1523.8095238095239"/>
    <n v="104582.56185890571"/>
    <n v="9665.6685085324425"/>
    <n v="0.10183296320975123"/>
    <n v="7120"/>
    <n v="2202.1660649819491"/>
    <n v="7227.7227722772286"/>
    <n v="1256.0386473429953"/>
    <n v="606.06060606060601"/>
    <n v="18411.98809066278"/>
    <n v="1575.6082306499011"/>
    <n v="9.3583552031398259E-2"/>
  </r>
  <r>
    <x v="27"/>
    <x v="27"/>
    <n v="310"/>
    <n v="1500"/>
    <n v="170"/>
    <m/>
    <n v="11020"/>
    <x v="27"/>
    <n v="0.10531594784353059"/>
    <n v="960"/>
    <n v="600"/>
    <n v="820"/>
    <n v="270"/>
    <n v="22"/>
    <n v="2672"/>
    <n v="162"/>
    <n v="6.4541832669322716E-2"/>
    <n v="0.10500000000000001"/>
    <n v="0.41"/>
    <n v="5.6000000000000001E-2"/>
    <n v="0.108"/>
    <m/>
    <n v="9.5650485958885312E-2"/>
    <n v="3.1910544201947666E-4"/>
    <n v="3.3473284482964261E-3"/>
    <n v="0.126"/>
    <n v="0.27900000000000003"/>
    <n v="0.1"/>
    <n v="0.20600000000000002"/>
    <n v="3.8500000000000006E-2"/>
    <n v="0.13459808900143608"/>
    <n v="-1.7261356092070912E-3"/>
    <n v="-1.2661987362386417E-2"/>
    <n v="86095.238095238092"/>
    <n v="756.09756097560978"/>
    <n v="26785.714285714286"/>
    <n v="1574.0740740740741"/>
    <n v="115211.12401600207"/>
    <n v="10628.562157096356"/>
    <n v="0.10162843564145567"/>
    <n v="7619.0476190476193"/>
    <n v="2150.5376344086021"/>
    <n v="8200"/>
    <n v="1310.6796116504854"/>
    <n v="571.42857142857133"/>
    <n v="19851.693436535279"/>
    <n v="1439.7053458724986"/>
    <n v="7.8193910336201683E-2"/>
  </r>
  <r>
    <x v="28"/>
    <x v="28"/>
    <n v="360"/>
    <n v="1440"/>
    <n v="160"/>
    <m/>
    <n v="11780"/>
    <x v="28"/>
    <n v="6.8965517241379309E-2"/>
    <n v="1040"/>
    <n v="620"/>
    <n v="810"/>
    <n v="290"/>
    <n v="20"/>
    <n v="2780"/>
    <n v="108"/>
    <n v="4.0419161676646706E-2"/>
    <n v="0.107"/>
    <n v="0.41"/>
    <n v="5.8000000000000003E-2"/>
    <n v="0.109"/>
    <m/>
    <n v="9.9033851778185591E-2"/>
    <n v="3.3833658193002797E-3"/>
    <n v="3.5372175952713879E-2"/>
    <n v="0.12399999999999999"/>
    <n v="0.28000000000000003"/>
    <n v="0.10199999999999999"/>
    <n v="0.20499999999999999"/>
    <n v="3.6000000000000004E-2"/>
    <n v="0.13552547471564852"/>
    <n v="9.2738571421244198E-4"/>
    <n v="6.8900362634609722E-3"/>
    <n v="91775.700934579436"/>
    <n v="878.04878048780495"/>
    <n v="24827.586206896551"/>
    <n v="1467.8899082568807"/>
    <n v="118949.22583022068"/>
    <n v="3738.1018142186076"/>
    <n v="3.2445667431379367E-2"/>
    <n v="8387.0967741935492"/>
    <n v="2214.2857142857142"/>
    <n v="7941.176470588236"/>
    <n v="1414.6341463414635"/>
    <n v="555.55555555555554"/>
    <n v="20512.74866096452"/>
    <n v="661.05522442924121"/>
    <n v="3.3299689346029684E-2"/>
  </r>
  <r>
    <x v="29"/>
    <x v="29"/>
    <n v="330"/>
    <n v="1410"/>
    <n v="170"/>
    <m/>
    <n v="12280"/>
    <x v="2"/>
    <n v="4.2444821731748725E-2"/>
    <n v="1032"/>
    <n v="640"/>
    <n v="807"/>
    <n v="310"/>
    <n v="24"/>
    <n v="2813"/>
    <n v="33"/>
    <n v="1.1870503597122302E-2"/>
    <n v="0.10299999999999999"/>
    <n v="0.4"/>
    <n v="5.7000000000000002E-2"/>
    <n v="0.10899999999999999"/>
    <m/>
    <n v="9.60868198313896E-2"/>
    <n v="-2.9470319467959916E-3"/>
    <n v="-2.9757824156902486E-2"/>
    <n v="0.12724660194174758"/>
    <n v="0.28100000000000003"/>
    <n v="0.10188375"/>
    <n v="0.20399999999999999"/>
    <n v="4.5599999999999995E-2"/>
    <n v="0.13820018065367667"/>
    <n v="2.6747059380281546E-3"/>
    <n v="1.9735816780129811E-2"/>
    <n v="100679.61165048544"/>
    <n v="825"/>
    <n v="24736.842105263157"/>
    <n v="1559.6330275229359"/>
    <n v="127801.08678327154"/>
    <n v="8851.8609530508693"/>
    <n v="7.4417137995377636E-2"/>
    <n v="8110.2362204724404"/>
    <n v="2277.5800711743768"/>
    <n v="7920.7920792079212"/>
    <n v="1519.607843137255"/>
    <n v="526.31578947368428"/>
    <n v="20354.532003465676"/>
    <n v="-158.21665749884414"/>
    <n v="-7.7130890703072021E-3"/>
  </r>
  <r>
    <x v="30"/>
    <x v="3"/>
    <n v="310"/>
    <n v="1440"/>
    <n v="160"/>
    <m/>
    <n v="10960"/>
    <x v="29"/>
    <n v="-0.10749185667752444"/>
    <n v="1006"/>
    <n v="590"/>
    <n v="760"/>
    <n v="340"/>
    <n v="20"/>
    <n v="2716"/>
    <n v="-97"/>
    <n v="-3.4482758620689655E-2"/>
    <n v="0.105"/>
    <n v="0.41"/>
    <n v="5.8000000000000003E-2"/>
    <n v="0.111"/>
    <m/>
    <n v="9.6806445971149957E-2"/>
    <n v="7.1962613976035705E-4"/>
    <n v="7.4893324706045679E-3"/>
    <n v="0.129774"/>
    <n v="0.28100000000000003"/>
    <n v="9.9000000000000005E-2"/>
    <n v="0.20300000000000001"/>
    <n v="3.9E-2"/>
    <n v="0.13775580771373921"/>
    <n v="-4.4437293993745963E-4"/>
    <n v="-3.2154295156171893E-3"/>
    <n v="86190.476190476198"/>
    <n v="756.09756097560978"/>
    <n v="24827.586206896551"/>
    <n v="1441.4414414414414"/>
    <n v="113215.6013997898"/>
    <n v="-14585.485383481748"/>
    <n v="-0.11412645815928153"/>
    <n v="7751.937984496124"/>
    <n v="2099.6441281138787"/>
    <n v="7676.7676767676767"/>
    <n v="1674.8768472906402"/>
    <n v="512.82051282051282"/>
    <n v="19716.047149488833"/>
    <n v="-638.48485397684271"/>
    <n v="-3.1368191313272675E-2"/>
  </r>
  <r>
    <x v="31"/>
    <x v="13"/>
    <n v="300"/>
    <n v="1410"/>
    <n v="170"/>
    <m/>
    <n v="9500"/>
    <x v="30"/>
    <n v="-0.13321167883211679"/>
    <n v="910"/>
    <n v="600"/>
    <n v="720"/>
    <n v="320"/>
    <n v="31"/>
    <n v="2581"/>
    <n v="-135"/>
    <n v="-4.9705449189985269E-2"/>
    <n v="0.10599999999999998"/>
    <n v="0.42"/>
    <n v="5.6000000000000001E-2"/>
    <n v="0.11"/>
    <m/>
    <n v="9.564550756977222E-2"/>
    <n v="-1.1609384013777369E-3"/>
    <n v="-1.199236672446086E-2"/>
    <n v="0.13200000000000001"/>
    <n v="0.28199999999999997"/>
    <n v="0.1"/>
    <n v="0.20200000000000001"/>
    <n v="4.0299999999999996E-2"/>
    <n v="0.13895029050214905"/>
    <n v="1.1944827884098341E-3"/>
    <n v="8.6710158231005832E-3"/>
    <n v="71886.792452830196"/>
    <n v="714.28571428571433"/>
    <n v="25178.571428571428"/>
    <n v="1545.4545454545455"/>
    <n v="99325.104141141885"/>
    <n v="-13890.497258647913"/>
    <n v="-0.1226906635384768"/>
    <n v="6893.939393939394"/>
    <n v="2127.6595744680853"/>
    <n v="7200"/>
    <n v="1584.158415841584"/>
    <n v="769.23076923076928"/>
    <n v="18574.988153479833"/>
    <n v="-1141.0589960090001"/>
    <n v="-5.7874633153257783E-2"/>
  </r>
  <r>
    <x v="32"/>
    <x v="30"/>
    <n v="280"/>
    <n v="1350"/>
    <n v="180"/>
    <m/>
    <n v="8230"/>
    <x v="31"/>
    <n v="-0.13368421052631579"/>
    <n v="803"/>
    <n v="670"/>
    <n v="660"/>
    <n v="313"/>
    <n v="30"/>
    <n v="2476"/>
    <n v="-105"/>
    <n v="-4.0681906237892293E-2"/>
    <n v="0.107"/>
    <n v="0.43000000000000005"/>
    <n v="5.5E-2"/>
    <n v="0.108"/>
    <m/>
    <n v="9.4746590512660336E-2"/>
    <n v="-8.9891705711188374E-4"/>
    <n v="-9.3984242433564884E-3"/>
    <n v="0.13349875"/>
    <n v="0.28299999999999997"/>
    <n v="9.8000000000000004E-2"/>
    <n v="0.20496451612903227"/>
    <n v="0.04"/>
    <n v="0.14234534814348312"/>
    <n v="3.3950576413340761E-3"/>
    <n v="2.4433613122108348E-2"/>
    <n v="60000"/>
    <n v="651.16279069767438"/>
    <n v="24545.454545454544"/>
    <n v="1666.6666666666667"/>
    <n v="86863.28400281888"/>
    <n v="-12461.820138323004"/>
    <n v="-0.12546495919716977"/>
    <n v="6015.0375939849619"/>
    <n v="2367.4911660777389"/>
    <n v="6734.6938775510198"/>
    <n v="1527.0935960591132"/>
    <n v="750"/>
    <n v="17394.316233672835"/>
    <n v="-1180.6719198069986"/>
    <n v="-6.3562458831814217E-2"/>
  </r>
  <r>
    <x v="33"/>
    <x v="31"/>
    <n v="270"/>
    <n v="1080"/>
    <n v="180"/>
    <m/>
    <n v="7420"/>
    <x v="32"/>
    <n v="-9.8420413122721748E-2"/>
    <n v="730"/>
    <n v="630"/>
    <n v="630"/>
    <n v="290"/>
    <n v="37"/>
    <n v="2317"/>
    <n v="-159"/>
    <n v="-6.4216478190630047E-2"/>
    <n v="0.106"/>
    <n v="0.42"/>
    <n v="5.6000000000000001E-2"/>
    <n v="0.106"/>
    <m/>
    <n v="9.6123051137454826E-2"/>
    <n v="1.3764606247944899E-3"/>
    <n v="1.4527811685324582E-2"/>
    <n v="0.13600000000000001"/>
    <n v="0.28499999999999998"/>
    <n v="9.7000000000000003E-2"/>
    <n v="0.20399999999999999"/>
    <n v="5.0566666666666663E-2"/>
    <n v="0.14279292011510794"/>
    <n v="4.475719716248161E-4"/>
    <n v="3.1442683407796835E-3"/>
    <n v="55566.037735849059"/>
    <n v="642.85714285714289"/>
    <n v="19285.714285714286"/>
    <n v="1698.1132075471698"/>
    <n v="77192.722371967655"/>
    <n v="-9670.5616308512253"/>
    <n v="-0.11133083145391322"/>
    <n v="5367.6470588235288"/>
    <n v="2210.5263157894738"/>
    <n v="6494.8453608247419"/>
    <n v="1421.5686274509806"/>
    <n v="731.70731707317077"/>
    <n v="16226.294679961897"/>
    <n v="-1168.021553710938"/>
    <n v="-6.7149610138156526E-2"/>
  </r>
  <r>
    <x v="34"/>
    <x v="32"/>
    <n v="260"/>
    <n v="840"/>
    <n v="190"/>
    <m/>
    <n v="6630"/>
    <x v="33"/>
    <n v="-0.10646900269541779"/>
    <n v="699"/>
    <n v="710"/>
    <n v="603"/>
    <n v="280"/>
    <n v="32"/>
    <n v="2324"/>
    <n v="7"/>
    <n v="3.0211480362537764E-3"/>
    <n v="0.105"/>
    <n v="0.42"/>
    <n v="5.5E-2"/>
    <n v="0.105"/>
    <m/>
    <n v="9.6705815495358949E-2"/>
    <n v="5.8276435790412251E-4"/>
    <n v="6.0626910091605016E-3"/>
    <n v="0.14081304347826087"/>
    <n v="0.28599999999999998"/>
    <n v="9.9495000000000014E-2"/>
    <n v="0.20499999999999999"/>
    <n v="4.48E-2"/>
    <n v="0.14909581765605653"/>
    <n v="6.3028975409485932E-3"/>
    <n v="4.4140126386292222E-2"/>
    <n v="50857.142857142862"/>
    <n v="619.04761904761904"/>
    <n v="15272.727272727272"/>
    <n v="1809.5238095238096"/>
    <n v="68558.441558441569"/>
    <n v="-8634.2808135260857"/>
    <n v="-0.11185356013122816"/>
    <n v="4964.0287769784172"/>
    <n v="2482.5174825174827"/>
    <n v="6060.6060606060601"/>
    <n v="1365.8536585365855"/>
    <n v="714.28571428571433"/>
    <n v="15587.291692924258"/>
    <n v="-639.00298703763838"/>
    <n v="-3.938070888277119E-2"/>
  </r>
  <r>
    <x v="35"/>
    <x v="33"/>
    <n v="230"/>
    <n v="510"/>
    <n v="180"/>
    <m/>
    <n v="5350"/>
    <x v="34"/>
    <n v="-0.19306184012066366"/>
    <n v="647"/>
    <n v="570"/>
    <n v="570"/>
    <n v="260"/>
    <n v="33"/>
    <n v="2080"/>
    <n v="-244"/>
    <n v="-0.10499139414802065"/>
    <n v="0.10399999999999998"/>
    <n v="0.42000000000000004"/>
    <n v="5.6000000000000001E-2"/>
    <n v="0.104"/>
    <m/>
    <n v="9.9107688131912869E-2"/>
    <n v="2.40187263655392E-3"/>
    <n v="2.4836899665761976E-2"/>
    <n v="0.14557500000000001"/>
    <n v="0.28699999999999998"/>
    <n v="9.8000000000000004E-2"/>
    <n v="0.20599999999999999"/>
    <n v="4.7299999999999995E-2"/>
    <n v="0.14641036933543"/>
    <n v="-2.6854483206265323E-3"/>
    <n v="-1.8011560369999718E-2"/>
    <n v="42596.153846153851"/>
    <n v="547.61904761904759"/>
    <n v="9107.1428571428569"/>
    <n v="1730.7692307692309"/>
    <n v="53981.684981684986"/>
    <n v="-14576.756576756583"/>
    <n v="-0.21261796863236535"/>
    <n v="4444.4444444444443"/>
    <n v="1986.0627177700351"/>
    <n v="5816.3265306122448"/>
    <n v="1262.1359223300972"/>
    <n v="697.67441860465124"/>
    <n v="14206.644033761471"/>
    <n v="-1380.647659162787"/>
    <n v="-8.8575211548105076E-2"/>
  </r>
  <r>
    <x v="36"/>
    <x v="34"/>
    <n v="250"/>
    <n v="480"/>
    <n v="200"/>
    <n v="0"/>
    <n v="7030"/>
    <x v="35"/>
    <n v="0.31401869158878504"/>
    <n v="730"/>
    <n v="650"/>
    <n v="500"/>
    <n v="287"/>
    <n v="35"/>
    <n v="2202"/>
    <n v="122"/>
    <n v="5.8653846153846154E-2"/>
    <n v="0.105"/>
    <n v="0.43"/>
    <n v="5.6000000000000008E-2"/>
    <n v="0.106"/>
    <m/>
    <n v="0.10168532289628179"/>
    <n v="2.5776347643689246E-3"/>
    <n v="2.6008423896823007E-2"/>
    <n v="0.14599999999999999"/>
    <n v="0.28799999999999998"/>
    <n v="9.9000000000000005E-2"/>
    <n v="0.20909999999999998"/>
    <n v="4.8999999999999995E-2"/>
    <n v="0.15297738775976547"/>
    <n v="6.5670184243354635E-3"/>
    <n v="4.4853506306580318E-2"/>
    <n v="58095.238095238099"/>
    <n v="581.39534883720933"/>
    <n v="8571.4285714285706"/>
    <n v="1886.7924528301887"/>
    <n v="69134.854468334073"/>
    <n v="15153.169486649087"/>
    <n v="0.28070945713884782"/>
    <n v="5000"/>
    <n v="2256.9444444444448"/>
    <n v="5050.5050505050503"/>
    <n v="1372.5490196078433"/>
    <n v="714.28571428571433"/>
    <n v="14394.284228843051"/>
    <n v="187.6401950815798"/>
    <n v="1.3207918396185689E-2"/>
  </r>
  <r>
    <x v="37"/>
    <x v="35"/>
    <n v="270"/>
    <n v="750"/>
    <n v="190"/>
    <n v="0"/>
    <n v="9220"/>
    <x v="25"/>
    <n v="0.31152204836415365"/>
    <n v="930"/>
    <n v="680"/>
    <n v="590"/>
    <n v="290"/>
    <n v="50"/>
    <n v="2540"/>
    <n v="338"/>
    <n v="0.15349682107175294"/>
    <n v="0.10599999999999998"/>
    <n v="0.44"/>
    <n v="5.7000000000000002E-2"/>
    <n v="0.10299999999999999"/>
    <m/>
    <n v="0.10111619443867428"/>
    <n v="-5.6912845760750952E-4"/>
    <n v="-5.5969577653602566E-3"/>
    <n v="0.14800000000000002"/>
    <n v="0.28899999999999998"/>
    <n v="9.7000000000000003E-2"/>
    <n v="0.20200000000000001"/>
    <n v="4.7036688617121354E-2"/>
    <n v="0.14752138445400007"/>
    <n v="-5.4560033057654E-3"/>
    <n v="-3.5665423404493392E-2"/>
    <n v="75566.037735849066"/>
    <n v="613.63636363636363"/>
    <n v="13157.894736842105"/>
    <n v="1844.6601941747574"/>
    <n v="91182.229030502291"/>
    <n v="22047.374562168217"/>
    <n v="0.31890389777657818"/>
    <n v="6283.7837837837833"/>
    <n v="2352.9411764705883"/>
    <n v="6082.4742268041236"/>
    <n v="1435.6435643564355"/>
    <n v="1063"/>
    <n v="17217.84275141493"/>
    <n v="2823.5585225718787"/>
    <n v="0.19615831379194767"/>
  </r>
  <r>
    <x v="38"/>
    <x v="26"/>
    <n v="280"/>
    <n v="1140"/>
    <n v="200"/>
    <n v="0"/>
    <n v="10050"/>
    <x v="4"/>
    <n v="9.0021691973969628E-2"/>
    <n v="1160"/>
    <n v="724"/>
    <n v="620"/>
    <n v="300"/>
    <n v="63"/>
    <n v="2867"/>
    <n v="327"/>
    <n v="0.12874015748031495"/>
    <n v="0.105"/>
    <n v="0.45"/>
    <n v="5.8000000000000003E-2"/>
    <n v="0.104"/>
    <m/>
    <n v="9.8061996523302969E-2"/>
    <n v="-3.054197915371315E-3"/>
    <n v="-3.0204834471135561E-2"/>
    <n v="0.14900000000000002"/>
    <n v="0.29469859154929573"/>
    <n v="9.8000000000000004E-2"/>
    <n v="0.20300000000000001"/>
    <n v="4.9841772151898736E-2"/>
    <n v="0.14846963823515941"/>
    <n v="9.4825378115934167E-4"/>
    <n v="6.4279072804866808E-3"/>
    <n v="80285.71428571429"/>
    <n v="622.22222222222217"/>
    <n v="19655.172413793101"/>
    <n v="1923.0769230769231"/>
    <n v="102486.18584480653"/>
    <n v="11303.956814304242"/>
    <n v="0.12397105153596147"/>
    <n v="7785.2348993288579"/>
    <n v="2456.7474048442909"/>
    <n v="6326.5306122448974"/>
    <n v="1477.8325123152708"/>
    <n v="1264"/>
    <n v="19310.345428733319"/>
    <n v="2092.502677318389"/>
    <n v="0.12153105981563406"/>
  </r>
  <r>
    <x v="39"/>
    <x v="36"/>
    <n v="320"/>
    <n v="1410"/>
    <n v="210"/>
    <n v="0"/>
    <n v="11050"/>
    <x v="36"/>
    <n v="9.950248756218906E-2"/>
    <n v="1510"/>
    <n v="730"/>
    <n v="730"/>
    <n v="310"/>
    <n v="68"/>
    <n v="3348"/>
    <n v="481"/>
    <n v="0.16777118939658178"/>
    <n v="0.107"/>
    <n v="0.44"/>
    <n v="5.6000000000000001E-2"/>
    <n v="0.106"/>
    <m/>
    <n v="9.7764109903464194E-2"/>
    <n v="-2.9788661983877474E-4"/>
    <n v="-3.0377376598485473E-3"/>
    <n v="0.152"/>
    <n v="0.28999999999999998"/>
    <n v="9.6000000000000002E-2"/>
    <n v="0.20499999999999999"/>
    <n v="5.0999999999999997E-2"/>
    <n v="0.14619355074085894"/>
    <n v="-2.2760874943004716E-3"/>
    <n v="-1.5330322895347815E-2"/>
    <n v="85140.186915887854"/>
    <n v="727.27272727272725"/>
    <n v="25178.571428571428"/>
    <n v="1981.1320754716983"/>
    <n v="113027.1631472037"/>
    <n v="10540.977302397165"/>
    <n v="0.10285266463481456"/>
    <n v="9934.21052631579"/>
    <n v="2517.2413793103451"/>
    <n v="7604.1666666666661"/>
    <n v="1512.1951219512196"/>
    <n v="1333.3333333333335"/>
    <n v="22901.14702757735"/>
    <n v="3590.8015988440311"/>
    <n v="0.18595221986557561"/>
  </r>
  <r>
    <x v="40"/>
    <x v="37"/>
    <n v="380"/>
    <n v="1340"/>
    <n v="190"/>
    <n v="0"/>
    <n v="11640"/>
    <x v="37"/>
    <n v="5.3393665158371038E-2"/>
    <n v="1650"/>
    <n v="760"/>
    <n v="740"/>
    <n v="330"/>
    <n v="70"/>
    <n v="3550"/>
    <n v="202"/>
    <n v="6.0334528076463563E-2"/>
    <n v="0.108"/>
    <n v="0.46"/>
    <n v="5.8000000000000003E-2"/>
    <n v="0.105"/>
    <m/>
    <n v="0.10049066758306544"/>
    <n v="2.7265576796012408E-3"/>
    <n v="2.7889147482583764E-2"/>
    <n v="0.155"/>
    <n v="0.29099999999999998"/>
    <n v="9.5000000000000001E-2"/>
    <n v="0.20100000000000001"/>
    <n v="4.4999999999999998E-2"/>
    <n v="0.1464300029703911"/>
    <n v="2.3645222953216916E-4"/>
    <n v="1.6173916587558759E-3"/>
    <n v="90092.592592592599"/>
    <n v="826.08695652173913"/>
    <n v="23103.448275862069"/>
    <n v="1809.5238095238096"/>
    <n v="115831.65163450023"/>
    <n v="2804.488487296534"/>
    <n v="2.4812517709960034E-2"/>
    <n v="10645.161290322581"/>
    <n v="2611.6838487972509"/>
    <n v="7789.4736842105258"/>
    <n v="1641.7910447761194"/>
    <n v="1555.5555555555557"/>
    <n v="24243.665423662034"/>
    <n v="1342.5183960846844"/>
    <n v="5.8622321164439321E-2"/>
  </r>
  <r>
    <x v="41"/>
    <x v="38"/>
    <n v="360"/>
    <n v="1360"/>
    <n v="200"/>
    <n v="0"/>
    <n v="12040"/>
    <x v="38"/>
    <n v="3.4364261168384883E-2"/>
    <n v="1490"/>
    <n v="800"/>
    <n v="720"/>
    <n v="340"/>
    <n v="82"/>
    <n v="3432"/>
    <n v="-118"/>
    <n v="-3.3239436619718309E-2"/>
    <n v="0.106"/>
    <n v="0.46"/>
    <n v="5.6000000000000001E-2"/>
    <n v="0.10299999999999999"/>
    <m/>
    <n v="9.8300344051168317E-2"/>
    <n v="-2.1903235318971176E-3"/>
    <n v="-2.1796287999446311E-2"/>
    <n v="0.15699083342113582"/>
    <n v="0.29099999999999998"/>
    <n v="9.8000000000000004E-2"/>
    <n v="0.20399999999999999"/>
    <n v="4.7149999999999997E-2"/>
    <n v="0.149263619088051"/>
    <n v="2.8336161176598929E-3"/>
    <n v="1.9351335519899322E-2"/>
    <n v="95471.698113207545"/>
    <n v="782.60869565217388"/>
    <n v="24285.714285714286"/>
    <n v="1941.7475728155341"/>
    <n v="122481.76866738955"/>
    <n v="6650.1170328893204"/>
    <n v="5.7411915819635916E-2"/>
    <n v="9491"/>
    <n v="2749.1408934707906"/>
    <n v="7346.9387755102034"/>
    <n v="1666.6666666666667"/>
    <n v="1739.1304347826087"/>
    <n v="22992.87677043027"/>
    <n v="-1250.7886532317643"/>
    <n v="-5.1592390481143308E-2"/>
  </r>
  <r>
    <x v="42"/>
    <x v="39"/>
    <n v="320"/>
    <n v="1410"/>
    <n v="200"/>
    <n v="0"/>
    <n v="11010"/>
    <x v="11"/>
    <n v="-8.5548172757475088E-2"/>
    <n v="1460"/>
    <n v="840"/>
    <n v="670"/>
    <n v="350"/>
    <n v="80"/>
    <n v="3400"/>
    <n v="-32"/>
    <n v="-9.324009324009324E-3"/>
    <n v="0.104"/>
    <n v="0.47000000000000003"/>
    <n v="5.7000000000000002E-2"/>
    <n v="0.10199999999999999"/>
    <m/>
    <n v="9.6001113474372721E-2"/>
    <n v="-2.2992305767955967E-3"/>
    <n v="-2.3389852792364361E-2"/>
    <n v="0.159"/>
    <n v="0.29099999999999998"/>
    <n v="9.6000000000000002E-2"/>
    <n v="0.20200000000000001"/>
    <n v="4.7E-2"/>
    <n v="0.15122566980641625"/>
    <n v="1.9620507183652491E-3"/>
    <n v="1.3144868993212809E-2"/>
    <n v="87307.692307692312"/>
    <n v="680.85106382978722"/>
    <n v="24736.842105263157"/>
    <n v="1960.7843137254904"/>
    <n v="114686.16979051076"/>
    <n v="-7795.5988768787938"/>
    <n v="-6.3647014259309534E-2"/>
    <n v="9182.3899371069183"/>
    <n v="2886.5979381443299"/>
    <n v="6979.166666666667"/>
    <n v="1732.6732673267325"/>
    <n v="1702.127659574468"/>
    <n v="22482.955468819117"/>
    <n v="-509.92130161115347"/>
    <n v="-2.2177359827672022E-2"/>
  </r>
  <r>
    <x v="43"/>
    <x v="40"/>
    <n v="310"/>
    <n v="1490"/>
    <n v="210"/>
    <n v="0"/>
    <n v="9830"/>
    <x v="39"/>
    <n v="-0.10717529518619437"/>
    <n v="1390"/>
    <n v="830"/>
    <n v="610"/>
    <n v="341"/>
    <n v="90"/>
    <n v="3261"/>
    <n v="-139"/>
    <n v="-4.0882352941176474E-2"/>
    <n v="0.10500000000000001"/>
    <n v="0.48"/>
    <n v="5.6000000000000001E-2"/>
    <n v="0.105"/>
    <m/>
    <n v="9.4766017272544703E-2"/>
    <n v="-1.2350962018280176E-3"/>
    <n v="-1.2865436213484375E-2"/>
    <n v="0.16300000000000001"/>
    <n v="0.29299999999999998"/>
    <n v="9.4E-2"/>
    <n v="0.20058823529411765"/>
    <n v="4.7E-2"/>
    <n v="0.15192437174458628"/>
    <n v="6.9870193817003767E-4"/>
    <n v="4.6202601652513423E-3"/>
    <n v="74476.190476190473"/>
    <n v="645.83333333333337"/>
    <n v="26607.142857142855"/>
    <n v="2000"/>
    <n v="103729.16666666666"/>
    <n v="-10957.003123844101"/>
    <n v="-9.5539010011917697E-2"/>
    <n v="8527.6073619631898"/>
    <n v="2832.764505119454"/>
    <n v="6489.3617021276596"/>
    <n v="1700"/>
    <n v="1914.8936170212767"/>
    <n v="21464.627186231581"/>
    <n v="-1018.3282825875358"/>
    <n v="-4.5293346063858125E-2"/>
  </r>
  <r>
    <x v="44"/>
    <x v="41"/>
    <n v="300"/>
    <n v="1310"/>
    <n v="220"/>
    <n v="0"/>
    <n v="8370"/>
    <x v="30"/>
    <n v="-0.14852492370295015"/>
    <n v="1360"/>
    <n v="820"/>
    <n v="599"/>
    <n v="330"/>
    <n v="100"/>
    <n v="3209"/>
    <n v="-52"/>
    <n v="-1.5946028825513645E-2"/>
    <n v="0.106"/>
    <n v="0.48"/>
    <n v="5.6999999999999995E-2"/>
    <n v="0.10599999999999998"/>
    <m/>
    <n v="9.5787368745042803E-2"/>
    <n v="1.0213514724980999E-3"/>
    <n v="1.0777613134893265E-2"/>
    <n v="0.16400000000000001"/>
    <n v="0.29399999999999998"/>
    <n v="9.4841666666666657E-2"/>
    <n v="0.20100000000000001"/>
    <n v="4.7999999999999994E-2"/>
    <n v="0.15192177668526927"/>
    <n v="-2.595059317017645E-6"/>
    <n v="-1.7081257517921038E-5"/>
    <n v="61698.113207547169"/>
    <n v="625"/>
    <n v="22982.456140350878"/>
    <n v="2075.4716981132078"/>
    <n v="87381.041046011247"/>
    <n v="-16348.12562065541"/>
    <n v="-0.15760394251686277"/>
    <n v="8292.6829268292677"/>
    <n v="2789.1156462585036"/>
    <n v="6315.7894736842109"/>
    <n v="1641.7910447761194"/>
    <n v="2083.3333333333335"/>
    <n v="21122.712424881436"/>
    <n v="-341.91476135014454"/>
    <n v="-1.5929219659098701E-2"/>
  </r>
  <r>
    <x v="45"/>
    <x v="42"/>
    <n v="290"/>
    <n v="980"/>
    <n v="210"/>
    <n v="0"/>
    <n v="7490"/>
    <x v="23"/>
    <n v="-0.10513739545997611"/>
    <n v="1340"/>
    <n v="810"/>
    <n v="560"/>
    <n v="320"/>
    <n v="102"/>
    <n v="3132"/>
    <n v="-77"/>
    <n v="-2.3995014023060143E-2"/>
    <n v="0.105"/>
    <n v="0.47000000000000003"/>
    <n v="5.8000000000000003E-2"/>
    <n v="0.104"/>
    <m/>
    <n v="9.7563010161098584E-2"/>
    <n v="1.7756414160557815E-3"/>
    <n v="1.8537323232899375E-2"/>
    <n v="0.16300000000000001"/>
    <n v="0.29299999999999998"/>
    <n v="9.6000000000000002E-2"/>
    <n v="0.20300000000000001"/>
    <n v="4.7940000000000003E-2"/>
    <n v="0.15261141220628024"/>
    <n v="6.8963552101097836E-4"/>
    <n v="4.5394119003733793E-3"/>
    <n v="57238.095238095237"/>
    <n v="617.02127659574467"/>
    <n v="16896.551724137931"/>
    <n v="2019.2307692307693"/>
    <n v="76770.899008059685"/>
    <n v="-10610.142037951562"/>
    <n v="-0.1214238456184643"/>
    <n v="8220.8588957055217"/>
    <n v="2764.5051194539251"/>
    <n v="5833.333333333333"/>
    <n v="1576.3546798029556"/>
    <n v="2127.6595744680849"/>
    <n v="20522.711602763822"/>
    <n v="-600.00082211761401"/>
    <n v="-2.8405481741579971E-2"/>
  </r>
  <r>
    <x v="46"/>
    <x v="43"/>
    <n v="270"/>
    <n v="770"/>
    <n v="220"/>
    <n v="0"/>
    <n v="6530"/>
    <x v="40"/>
    <n v="-0.12817089452603472"/>
    <n v="1240"/>
    <n v="827"/>
    <n v="550"/>
    <n v="300"/>
    <n v="110"/>
    <n v="3027"/>
    <n v="-105"/>
    <n v="-3.3524904214559385E-2"/>
    <n v="0.10400000000000001"/>
    <n v="0.46"/>
    <n v="5.6000000000000001E-2"/>
    <n v="0.105"/>
    <m/>
    <n v="9.7309791766543099E-2"/>
    <n v="-2.53218394555485E-4"/>
    <n v="-2.5954344186117687E-3"/>
    <n v="0.16600000000000001"/>
    <n v="0.30119135802469138"/>
    <n v="9.4999999999999987E-2"/>
    <n v="0.20099999999999998"/>
    <n v="4.8000000000000001E-2"/>
    <n v="0.15296129509129963"/>
    <n v="3.4988288501938691E-4"/>
    <n v="2.292639062578497E-3"/>
    <n v="50673.076923076922"/>
    <n v="586.95652173913038"/>
    <n v="13750"/>
    <n v="2095.2380952380954"/>
    <n v="67105.271540054149"/>
    <n v="-9665.6274680055358"/>
    <n v="-0.12590223109137752"/>
    <n v="7469.8795180722891"/>
    <n v="2745.7627118644068"/>
    <n v="5789.4736842105267"/>
    <n v="1492.5373134328358"/>
    <n v="2291.6666666666665"/>
    <n v="19789.319894246728"/>
    <n v="-733.39170851709423"/>
    <n v="-3.5735614411612514E-2"/>
  </r>
  <r>
    <x v="47"/>
    <x v="44"/>
    <n v="260"/>
    <n v="430"/>
    <n v="230"/>
    <n v="0"/>
    <n v="6300"/>
    <x v="41"/>
    <n v="-3.5222052067381319E-2"/>
    <n v="1103"/>
    <n v="750"/>
    <n v="520"/>
    <n v="290"/>
    <n v="114"/>
    <n v="2777"/>
    <n v="-250"/>
    <n v="-8.2590023125206469E-2"/>
    <n v="0.105"/>
    <n v="0.44"/>
    <n v="5.5E-2"/>
    <n v="0.107"/>
    <m/>
    <n v="0.1019471602453665"/>
    <n v="4.6373684788234004E-3"/>
    <n v="4.7655722971321916E-2"/>
    <n v="0.16946090909090911"/>
    <n v="0.29599999999999999"/>
    <n v="9.2999999999999999E-2"/>
    <n v="0.2"/>
    <n v="5.0781818181818185E-2"/>
    <n v="0.15150890761026536"/>
    <n v="-1.4523874810342674E-3"/>
    <n v="-9.4951306483601981E-3"/>
    <n v="51238.095238095237"/>
    <n v="590.90909090909088"/>
    <n v="7818.181818181818"/>
    <n v="2149.532710280374"/>
    <n v="61796.718857466512"/>
    <n v="-5308.5526825876368"/>
    <n v="-7.9107834015976528E-2"/>
    <n v="6508.8757396449701"/>
    <n v="2533.7837837837837"/>
    <n v="5591.3978494623652"/>
    <n v="1450"/>
    <n v="2244.8979591836733"/>
    <n v="18328.955332074791"/>
    <n v="-1460.364562171937"/>
    <n v="-7.3795591257105456E-2"/>
  </r>
  <r>
    <x v="48"/>
    <x v="45"/>
    <n v="270"/>
    <n v="400"/>
    <n v="200"/>
    <n v="0"/>
    <n v="7080"/>
    <x v="42"/>
    <n v="0.12380952380952381"/>
    <n v="1250"/>
    <n v="780"/>
    <n v="480"/>
    <n v="200"/>
    <n v="111"/>
    <n v="2821"/>
    <n v="44"/>
    <n v="1.5844436442203819E-2"/>
    <n v="0.104"/>
    <n v="0.48"/>
    <n v="5.2999999999999999E-2"/>
    <n v="0.108"/>
    <m/>
    <n v="0.10161746860733799"/>
    <n v="-3.2969163802851198E-4"/>
    <n v="-3.2339462642707252E-3"/>
    <n v="0.17200000000000001"/>
    <n v="0.29599999999999999"/>
    <n v="9.4E-2"/>
    <n v="0.19800000000000001"/>
    <n v="4.8436363636363639E-2"/>
    <n v="0.15406269230550576"/>
    <n v="2.5537846952403964E-3"/>
    <n v="1.6855673607057059E-2"/>
    <n v="59711.538461538461"/>
    <n v="562.5"/>
    <n v="7547.1698113207549"/>
    <n v="1851.851851851852"/>
    <n v="69673.060124711075"/>
    <n v="7876.3412672445629"/>
    <n v="0.12745565481253562"/>
    <n v="7267.4418604651155"/>
    <n v="2635.1351351351354"/>
    <n v="5106.3829787234044"/>
    <n v="1010.10101010101"/>
    <n v="2291.6666666666665"/>
    <n v="18310.727651091333"/>
    <n v="-18.227680983458413"/>
    <n v="-9.9447462516103402E-4"/>
  </r>
  <r>
    <x v="49"/>
    <x v="46"/>
    <n v="280"/>
    <n v="750"/>
    <n v="190"/>
    <n v="0"/>
    <n v="9250"/>
    <x v="43"/>
    <n v="0.30649717514124292"/>
    <n v="1550"/>
    <n v="805"/>
    <n v="523"/>
    <n v="210"/>
    <n v="121"/>
    <n v="3209"/>
    <n v="388"/>
    <n v="0.13753987947536334"/>
    <n v="0.10299999999999999"/>
    <n v="0.49"/>
    <n v="5.3999999999999999E-2"/>
    <n v="0.109"/>
    <m/>
    <n v="9.8232242537492881E-2"/>
    <n v="-3.385226069845107E-3"/>
    <n v="-3.3313426483058975E-2"/>
    <n v="0.17600000000000005"/>
    <n v="0.29784999999999995"/>
    <n v="9.5548076923076916E-2"/>
    <n v="0.20100000000000004"/>
    <n v="4.9408333333333339E-2"/>
    <n v="0.15671270899804426"/>
    <n v="2.6500166925385038E-3"/>
    <n v="1.7200898237475497E-2"/>
    <n v="77961.165048543699"/>
    <n v="571.42857142857144"/>
    <n v="13888.888888888889"/>
    <n v="1743.119266055046"/>
    <n v="94164.601774916198"/>
    <n v="24491.541650205123"/>
    <n v="0.35152096960240536"/>
    <n v="8806.8181818181802"/>
    <n v="2702.7027027027029"/>
    <n v="5473.6842105263158"/>
    <n v="1044.7761194029849"/>
    <n v="2448.9795918367345"/>
    <n v="20476.960806286919"/>
    <n v="2166.2331551955867"/>
    <n v="0.11830404539201793"/>
  </r>
  <r>
    <x v="50"/>
    <x v="47"/>
    <n v="300"/>
    <n v="970"/>
    <n v="210"/>
    <n v="0"/>
    <n v="10020"/>
    <x v="44"/>
    <n v="8.324324324324324E-2"/>
    <n v="1820"/>
    <n v="830"/>
    <n v="560"/>
    <n v="220"/>
    <n v="123"/>
    <n v="3553"/>
    <n v="344"/>
    <n v="0.10719850420691804"/>
    <n v="0.10199999999999999"/>
    <n v="0.48"/>
    <n v="5.2999999999999999E-2"/>
    <n v="0.111"/>
    <m/>
    <n v="9.584456524786443E-2"/>
    <n v="-2.3876772896284509E-3"/>
    <n v="-2.4306452015662089E-2"/>
    <n v="0.17900000000000002"/>
    <n v="0.29699999999999999"/>
    <n v="9.2999999999999999E-2"/>
    <n v="0.19899999999999998"/>
    <n v="5.1249999999999997E-2"/>
    <n v="0.1579866387336801"/>
    <n v="1.273929735635837E-3"/>
    <n v="8.129077365714707E-3"/>
    <n v="83725.490196078434"/>
    <n v="625"/>
    <n v="18301.886792452831"/>
    <n v="1891.8918918918919"/>
    <n v="104544.26888042316"/>
    <n v="10379.66710550696"/>
    <n v="0.11022897043963203"/>
    <n v="10167.597765363127"/>
    <n v="2794.6127946127949"/>
    <n v="6021.5053763440865"/>
    <n v="1105.5276381909548"/>
    <n v="2400"/>
    <n v="22489.243574510961"/>
    <n v="2012.2827682240422"/>
    <n v="9.8270577712207319E-2"/>
  </r>
  <r>
    <x v="51"/>
    <x v="48"/>
    <n v="340"/>
    <n v="1310"/>
    <n v="220"/>
    <n v="5"/>
    <n v="10995"/>
    <x v="45"/>
    <n v="9.730538922155689E-2"/>
    <n v="2010"/>
    <n v="890"/>
    <n v="570"/>
    <n v="230"/>
    <n v="120"/>
    <n v="3820"/>
    <n v="267"/>
    <n v="7.5147762454264008E-2"/>
    <n v="0.10100000000000001"/>
    <n v="0.47"/>
    <n v="5.1999999999999998E-2"/>
    <n v="0.108"/>
    <m/>
    <n v="9.2981146535962095E-2"/>
    <n v="-2.8634187119023352E-3"/>
    <n v="-2.9875650272889485E-2"/>
    <n v="0.18200000000000002"/>
    <n v="0.29699999999999999"/>
    <n v="9.4E-2"/>
    <n v="0.2"/>
    <n v="5.0999999999999997E-2"/>
    <n v="0.16181394274095981"/>
    <n v="3.8273040072797082E-3"/>
    <n v="2.4225491712191172E-2"/>
    <n v="90297.029702970292"/>
    <n v="723.404255319149"/>
    <n v="25192.307692307695"/>
    <n v="2037.037037037037"/>
    <n v="118249.77868763417"/>
    <n v="13705.509807211012"/>
    <n v="0.13109766756212393"/>
    <n v="11043.956043956043"/>
    <n v="2996.6329966329968"/>
    <n v="6063.8297872340427"/>
    <n v="1150"/>
    <n v="2352.9411764705883"/>
    <n v="23607.360004293667"/>
    <n v="1118.1164297827054"/>
    <n v="4.9717831819384314E-2"/>
  </r>
  <r>
    <x v="52"/>
    <x v="49"/>
    <n v="390"/>
    <n v="1260"/>
    <n v="200"/>
    <n v="16"/>
    <n v="11436"/>
    <x v="46"/>
    <n v="4.0109140518417463E-2"/>
    <n v="2230"/>
    <n v="930"/>
    <n v="590"/>
    <n v="253"/>
    <n v="130"/>
    <n v="4133"/>
    <n v="313"/>
    <n v="8.1937172774869116E-2"/>
    <n v="0.105"/>
    <n v="0.46"/>
    <n v="5.0999999999999997E-2"/>
    <n v="0.106"/>
    <m/>
    <n v="9.6438490100509991E-2"/>
    <n v="3.4573435645478962E-3"/>
    <n v="3.7183275248286032E-2"/>
    <n v="0.184"/>
    <n v="0.29699999999999999"/>
    <n v="9.2999999999999999E-2"/>
    <n v="0.20341200000000001"/>
    <n v="0.05"/>
    <n v="0.16246870372318892"/>
    <n v="6.5476098222910784E-4"/>
    <n v="4.0463817340961978E-3"/>
    <n v="91142.857142857145"/>
    <n v="847.82608695652175"/>
    <n v="24705.882352941178"/>
    <n v="1886.7924528301887"/>
    <n v="118583.35803558504"/>
    <n v="333.57934795087203"/>
    <n v="2.8209722813270321E-3"/>
    <n v="12119.565217391304"/>
    <n v="3131.3131313131316"/>
    <n v="6344.0860215053763"/>
    <n v="1243.7810945273632"/>
    <n v="2600"/>
    <n v="25438.745464737174"/>
    <n v="1831.3854604435073"/>
    <n v="7.75768853489089E-2"/>
  </r>
  <r>
    <x v="53"/>
    <x v="17"/>
    <n v="380"/>
    <n v="1240"/>
    <n v="210"/>
    <n v="22"/>
    <n v="12082"/>
    <x v="47"/>
    <n v="5.6488282616299408E-2"/>
    <n v="2490"/>
    <n v="980"/>
    <n v="600"/>
    <n v="270"/>
    <n v="136"/>
    <n v="4476"/>
    <n v="343"/>
    <n v="8.299056375514155E-2"/>
    <n v="0.10299999999999999"/>
    <n v="0.47999999999999993"/>
    <n v="4.9000000000000002E-2"/>
    <n v="0.108"/>
    <m/>
    <n v="9.4862996842002167E-2"/>
    <n v="-1.5754932585078235E-3"/>
    <n v="-1.6336768201843634E-2"/>
    <n v="0.185"/>
    <n v="0.29599999999999999"/>
    <n v="9.0999999999999998E-2"/>
    <n v="0.19900000000000004"/>
    <n v="5.1261538461538469E-2"/>
    <n v="0.1635156776219866"/>
    <n v="1.0469738987976818E-3"/>
    <n v="6.4441573965007808E-3"/>
    <n v="99320.388349514571"/>
    <n v="791.66666666666674"/>
    <n v="25306.12244897959"/>
    <n v="1944.4444444444446"/>
    <n v="127362.62190960527"/>
    <n v="8779.2638740202237"/>
    <n v="7.403453586957541E-2"/>
    <n v="13459.45945945946"/>
    <n v="3310.8108108108108"/>
    <n v="6593.4065934065939"/>
    <n v="1356.7839195979898"/>
    <n v="2653.0612244897957"/>
    <n v="27373.522007764652"/>
    <n v="1934.7765430274776"/>
    <n v="7.6056287669902481E-2"/>
  </r>
  <r>
    <x v="54"/>
    <x v="50"/>
    <n v="350"/>
    <n v="1300"/>
    <n v="230"/>
    <n v="26"/>
    <n v="11486"/>
    <x v="48"/>
    <n v="-4.9329581195166367E-2"/>
    <n v="2440"/>
    <n v="1002"/>
    <n v="580"/>
    <n v="280"/>
    <n v="134"/>
    <n v="4436"/>
    <n v="-40"/>
    <n v="-8.9365504915102766E-3"/>
    <n v="0.10199999999999998"/>
    <n v="0.47000000000000003"/>
    <n v="4.8000000000000001E-2"/>
    <n v="0.106"/>
    <m/>
    <n v="9.2689284678951336E-2"/>
    <n v="-2.173712163050831E-3"/>
    <n v="-2.2914226151543884E-2"/>
    <n v="0.187"/>
    <n v="0.29558999999999996"/>
    <n v="9.1999999999999998E-2"/>
    <n v="0.19700000000000001"/>
    <n v="5.153846153846154E-2"/>
    <n v="0.16574734385674175"/>
    <n v="2.231666234755153E-3"/>
    <n v="1.3648026092729101E-2"/>
    <n v="93921.568627450994"/>
    <n v="744.68085106382978"/>
    <n v="27083.333333333332"/>
    <n v="2169.8113207547171"/>
    <n v="123919.39413260287"/>
    <n v="-3443.2277770023939"/>
    <n v="-2.7034837422287055E-2"/>
    <n v="13048.128342245989"/>
    <n v="3389.8305084745766"/>
    <n v="6304.347826086957"/>
    <n v="1421.3197969543146"/>
    <n v="2600"/>
    <n v="26763.626473761837"/>
    <n v="-609.89553400281511"/>
    <n v="-2.2280491850110294E-2"/>
  </r>
  <r>
    <x v="55"/>
    <x v="51"/>
    <n v="340"/>
    <n v="1250"/>
    <n v="220"/>
    <n v="14"/>
    <n v="9504"/>
    <x v="49"/>
    <n v="-0.17255789656973708"/>
    <n v="2334"/>
    <n v="970"/>
    <n v="570"/>
    <n v="250"/>
    <n v="132"/>
    <n v="4256"/>
    <n v="-180"/>
    <n v="-4.0577096483318302E-2"/>
    <n v="0.105"/>
    <n v="0.46"/>
    <n v="4.8000000000000001E-2"/>
    <n v="0.108"/>
    <m/>
    <n v="9.3212392742368755E-2"/>
    <n v="5.2310806341741845E-4"/>
    <n v="5.6436735403591932E-3"/>
    <n v="0.19014051724137931"/>
    <n v="0.29599999999999999"/>
    <n v="9.4E-2"/>
    <n v="0.19800000000000001"/>
    <n v="5.1784615384615387E-2"/>
    <n v="0.16737695057830002"/>
    <n v="1.6296067215582632E-3"/>
    <n v="9.8318723162572064E-3"/>
    <n v="73142.857142857145"/>
    <n v="739.13043478260863"/>
    <n v="26041.666666666668"/>
    <n v="2037.037037037037"/>
    <n v="101960.69128134346"/>
    <n v="-21958.702851259412"/>
    <n v="-0.17720150267811979"/>
    <n v="12275.132275132275"/>
    <n v="3277.0270270270271"/>
    <n v="6063.8297872340427"/>
    <n v="1262.6262626262626"/>
    <n v="2549.0196078431372"/>
    <n v="25427.634959862742"/>
    <n v="-1335.9915138990946"/>
    <n v="-4.9918179631181746E-2"/>
  </r>
  <r>
    <x v="56"/>
    <x v="52"/>
    <n v="320"/>
    <n v="1210"/>
    <n v="220"/>
    <n v="15"/>
    <n v="8635"/>
    <x v="50"/>
    <n v="-9.1435185185185189E-2"/>
    <n v="2190"/>
    <n v="960"/>
    <n v="550"/>
    <n v="230"/>
    <n v="137"/>
    <n v="4067"/>
    <n v="-189"/>
    <n v="-4.4407894736842105E-2"/>
    <n v="0.10299999999999998"/>
    <n v="0.47999999999999993"/>
    <n v="4.5999999999999999E-2"/>
    <n v="0.109"/>
    <m/>
    <n v="9.0240830654649121E-2"/>
    <n v="-2.9715620877196341E-3"/>
    <n v="-3.187947439492067E-2"/>
    <n v="0.193"/>
    <n v="0.29699999999999999"/>
    <n v="9.4999999999999987E-2"/>
    <n v="0.19600000000000001"/>
    <n v="5.5853846153846157E-2"/>
    <n v="0.16949190154316732"/>
    <n v="2.1149509648673015E-3"/>
    <n v="1.2635855519890798E-2"/>
    <n v="66699.029126213602"/>
    <n v="666.66666666666674"/>
    <n v="26304.347826086956"/>
    <n v="2018.3486238532109"/>
    <n v="95688.392242820439"/>
    <n v="-6272.2990385230223"/>
    <n v="-6.151683516165718E-2"/>
    <n v="11347.150259067357"/>
    <n v="3232.3232323232323"/>
    <n v="5789.4736842105267"/>
    <n v="1173.4693877551019"/>
    <n v="2452.8301886792451"/>
    <n v="23995.246752035462"/>
    <n v="-1432.38820782728"/>
    <n v="-5.6331947901890597E-2"/>
  </r>
  <r>
    <x v="57"/>
    <x v="53"/>
    <n v="310"/>
    <n v="970"/>
    <n v="230"/>
    <n v="11"/>
    <n v="7451"/>
    <x v="51"/>
    <n v="-0.13711638679791546"/>
    <n v="2080"/>
    <n v="930"/>
    <n v="530"/>
    <n v="220"/>
    <n v="130"/>
    <n v="3890"/>
    <n v="-177"/>
    <n v="-4.3521022866978114E-2"/>
    <n v="0.105"/>
    <n v="0.47"/>
    <n v="4.2999999999999997E-2"/>
    <n v="0.111"/>
    <m/>
    <n v="9.112592198212778E-2"/>
    <n v="8.8509132747865982E-4"/>
    <n v="9.808102618934179E-3"/>
    <n v="0.19500000000000001"/>
    <n v="0.29699999999999999"/>
    <n v="9.2999999999999999E-2"/>
    <n v="0.19500000000000001"/>
    <n v="5.1648788239968213E-2"/>
    <n v="0.16809184891065218"/>
    <n v="-1.4000526325151363E-3"/>
    <n v="-8.2602922013861636E-3"/>
    <n v="56476.190476190481"/>
    <n v="659.57446808510645"/>
    <n v="22558.139534883721"/>
    <n v="2072.0720720720719"/>
    <n v="81765.976551231375"/>
    <n v="-13922.415691589063"/>
    <n v="-0.14549743563732698"/>
    <n v="10666.666666666666"/>
    <n v="3131.3131313131316"/>
    <n v="5698.9247311827958"/>
    <n v="1128.2051282051282"/>
    <n v="2517"/>
    <n v="23142.109657367724"/>
    <n v="-853.13709466773798"/>
    <n v="-3.555442056853899E-2"/>
  </r>
  <r>
    <x v="58"/>
    <x v="54"/>
    <n v="300"/>
    <n v="650"/>
    <n v="240"/>
    <n v="3"/>
    <n v="6453"/>
    <x v="52"/>
    <n v="-0.13394175278486109"/>
    <n v="2050"/>
    <n v="920"/>
    <n v="517"/>
    <n v="190"/>
    <n v="139"/>
    <n v="3816"/>
    <n v="-74"/>
    <n v="-1.9023136246786632E-2"/>
    <n v="0.10299999999999999"/>
    <n v="0.48"/>
    <n v="4.3999999999999997E-2"/>
    <n v="0.10999999999999999"/>
    <m/>
    <n v="9.4001957503845088E-2"/>
    <n v="2.8760355217173073E-3"/>
    <n v="3.1561113008890869E-2"/>
    <n v="0.19600000000000001"/>
    <n v="0.29799999999999999"/>
    <n v="9.2249019607843138E-2"/>
    <n v="0.19500000000000001"/>
    <n v="5.4702872884691063E-2"/>
    <n v="0.16835650705861149"/>
    <n v="2.6465814795931242E-4"/>
    <n v="1.5744853166555937E-3"/>
    <n v="51067.961165048546"/>
    <n v="625"/>
    <n v="14772.727272727274"/>
    <n v="2181.818181818182"/>
    <n v="68647.506619594002"/>
    <n v="-13118.469931637374"/>
    <n v="-0.16043922527382587"/>
    <n v="10459.183673469388"/>
    <n v="3087.2483221476509"/>
    <n v="5604.3956043956041"/>
    <n v="974.35897435897436"/>
    <n v="2541"/>
    <n v="22666.186574371615"/>
    <n v="-475.92308299610886"/>
    <n v="-2.0565241892049797E-2"/>
  </r>
  <r>
    <x v="59"/>
    <x v="55"/>
    <n v="290"/>
    <n v="300"/>
    <n v="230"/>
    <n v="1"/>
    <n v="5651"/>
    <x v="53"/>
    <n v="-0.12428327909499458"/>
    <n v="2004"/>
    <n v="902"/>
    <n v="490"/>
    <n v="190"/>
    <n v="131"/>
    <n v="3717"/>
    <n v="-99"/>
    <n v="-2.5943396226415096E-2"/>
    <n v="0.10299999999999999"/>
    <n v="0.47697368421052633"/>
    <n v="4.2999999999999997E-2"/>
    <n v="0.113"/>
    <m/>
    <n v="0.10000086186144176"/>
    <n v="5.9989043575966738E-3"/>
    <n v="6.3816802510216791E-2"/>
    <n v="0.19877008530053561"/>
    <n v="0.29765999999999998"/>
    <n v="0.09"/>
    <n v="0.19400000000000001"/>
    <n v="5.3407692307692309E-2"/>
    <n v="0.16903937935211744"/>
    <n v="6.8287229350594281E-4"/>
    <n v="4.0561087031118328E-3"/>
    <n v="46893.203883495145"/>
    <n v="608"/>
    <n v="6976.7441860465124"/>
    <n v="2035.3982300884954"/>
    <n v="56509.512966296817"/>
    <n v="-12137.993653297184"/>
    <n v="-0.17681623486427761"/>
    <n v="10082"/>
    <n v="3030.3030303030305"/>
    <n v="5444.4444444444443"/>
    <n v="979.38144329896909"/>
    <n v="2452.8301886792451"/>
    <n v="21988.959106725684"/>
    <n v="-677.22746764593103"/>
    <n v="-2.987831523506755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DF017-5259-D248-B885-694B27E1C48F}" name="PivotTable10" cacheId="19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" rowHeaderCaption="Month">
  <location ref="T35:Y72" firstHeaderRow="0" firstDataRow="1" firstDataCol="1"/>
  <pivotFields count="48">
    <pivotField axis="axisRow" numFmtId="14" showAll="0" sortType="ascending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umFmtId="1" showAll="0"/>
    <pivotField numFmtId="1" showAll="0"/>
    <pivotField numFmtId="1" showAll="0"/>
    <pivotField numFmtId="1" showAll="0"/>
    <pivotField showAll="0"/>
    <pivotField numFmtId="1" showAll="0"/>
    <pivotField showAll="0"/>
    <pivotField showAll="0"/>
    <pivotField dataField="1" numFmtId="1" showAll="0"/>
    <pivotField dataField="1" numFmtId="1" showAll="0"/>
    <pivotField dataField="1" numFmtId="1" showAll="0"/>
    <pivotField dataField="1" numFmtId="1" showAll="0"/>
    <pivotField dataField="1" showAll="0"/>
    <pivotField numFmtId="1" showAll="0"/>
    <pivotField showAll="0"/>
    <pivotField showAll="0"/>
    <pivotField numFmtId="10" showAll="0"/>
    <pivotField numFmtId="10" showAll="0"/>
    <pivotField numFmtId="10" showAll="0"/>
    <pivotField numFmtId="10" showAll="0"/>
    <pivotField showAll="0"/>
    <pivotField numFmtId="10" showAll="0"/>
    <pivotField showAll="0"/>
    <pivotField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</pivotFields>
  <rowFields count="1">
    <field x="0"/>
  </rowFields>
  <rowItems count="37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A" fld="9" baseField="0" baseItem="0"/>
    <dataField name="SA" fld="10" baseField="0" baseItem="0"/>
    <dataField name="EUR" fld="11" baseField="0" baseItem="0"/>
    <dataField name="PAC" fld="12" baseField="0" baseItem="0"/>
    <dataField name="CN" fld="1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0" type="dateBetween" evalOrder="-1" id="14" name="Month">
      <autoFilter ref="A1">
        <filterColumn colId="0">
          <customFilters and="1">
            <customFilter operator="greaterThanOrEqual" val="40909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98FFB-32F3-3C44-97D9-44C6B851D5EF}" name="PivotTable9" cacheId="19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" rowHeaderCaption="Month">
  <location ref="H35:M72" firstHeaderRow="0" firstDataRow="1" firstDataCol="1"/>
  <pivotFields count="48">
    <pivotField axis="axisRow"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numFmtId="1" showAll="0">
      <items count="57">
        <item x="23"/>
        <item x="33"/>
        <item x="11"/>
        <item x="55"/>
        <item x="22"/>
        <item x="54"/>
        <item x="43"/>
        <item x="10"/>
        <item x="32"/>
        <item x="44"/>
        <item x="21"/>
        <item x="31"/>
        <item x="53"/>
        <item x="12"/>
        <item x="9"/>
        <item x="0"/>
        <item x="42"/>
        <item x="24"/>
        <item x="34"/>
        <item x="45"/>
        <item x="20"/>
        <item x="30"/>
        <item x="8"/>
        <item x="41"/>
        <item x="52"/>
        <item x="13"/>
        <item x="51"/>
        <item x="19"/>
        <item x="40"/>
        <item x="25"/>
        <item x="1"/>
        <item x="35"/>
        <item x="46"/>
        <item x="2"/>
        <item x="7"/>
        <item x="14"/>
        <item x="26"/>
        <item x="47"/>
        <item x="18"/>
        <item x="6"/>
        <item x="15"/>
        <item x="27"/>
        <item x="3"/>
        <item x="39"/>
        <item x="36"/>
        <item x="48"/>
        <item x="16"/>
        <item x="49"/>
        <item x="50"/>
        <item x="37"/>
        <item x="28"/>
        <item x="4"/>
        <item x="38"/>
        <item x="5"/>
        <item x="17"/>
        <item x="29"/>
        <item t="default"/>
      </items>
    </pivotField>
    <pivotField dataField="1" numFmtId="1" showAll="0"/>
    <pivotField dataField="1" numFmtId="1" showAll="0"/>
    <pivotField dataField="1" numFmtId="1" showAll="0"/>
    <pivotField dataField="1"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showAll="0"/>
    <pivotField numFmtId="1" showAll="0"/>
    <pivotField showAll="0"/>
    <pivotField showAll="0"/>
    <pivotField numFmtId="10" showAll="0"/>
    <pivotField numFmtId="10" showAll="0"/>
    <pivotField numFmtId="10" showAll="0"/>
    <pivotField numFmtId="10" showAll="0"/>
    <pivotField showAll="0"/>
    <pivotField numFmtId="10" showAll="0"/>
    <pivotField showAll="0"/>
    <pivotField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</pivotFields>
  <rowFields count="1">
    <field x="0"/>
  </rowFields>
  <rowItems count="37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A" fld="1" baseField="0" baseItem="0"/>
    <dataField name="SA" fld="2" baseField="0" baseItem="0"/>
    <dataField name="EUR" fld="3" baseField="0" baseItem="0"/>
    <dataField name="PAC" fld="4" baseField="0" baseItem="0"/>
    <dataField name="CN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3" showRowHeaders="1" showColHeaders="1" showRowStripes="0" showColStripes="0" showLastColumn="1"/>
  <filters count="1">
    <filter fld="0" type="dateBetween" evalOrder="-1" id="10" name="Month">
      <autoFilter ref="A1">
        <filterColumn colId="0">
          <customFilters and="1">
            <customFilter operator="greaterThanOrEqual" val="40909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ED391-03FE-6243-AF42-CBD68D3C83D4}" name="PivotTable8" cacheId="19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2" rowHeaderCaption="Month">
  <location ref="A35:C72" firstHeaderRow="0" firstDataRow="1" firstDataCol="1"/>
  <pivotFields count="48">
    <pivotField axis="axisRow"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umFmtId="1" showAll="0"/>
    <pivotField numFmtId="1" showAll="0"/>
    <pivotField numFmtId="1" showAll="0"/>
    <pivotField numFmtId="1" showAll="0"/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showAll="0"/>
    <pivotField numFmtId="1" showAll="0"/>
    <pivotField showAll="0"/>
    <pivotField showAll="0"/>
    <pivotField numFmtId="10" showAll="0"/>
    <pivotField numFmtId="10" showAll="0"/>
    <pivotField numFmtId="10" showAll="0"/>
    <pivotField numFmtId="10" showAll="0"/>
    <pivotField showAll="0"/>
    <pivotField numFmtId="10" showAll="0"/>
    <pivotField dataField="1" showAll="0"/>
    <pivotField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dataFiel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</pivotFields>
  <rowFields count="1">
    <field x="0"/>
  </rowFields>
  <rowItems count="37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Mower" fld="23" baseField="0" baseItem="0"/>
    <dataField name="Tractor" fld="31" baseField="0" baseItem="0"/>
  </dataFields>
  <formats count="6"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52">
      <pivotArea field="0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">
      <pivotArea outline="0" collapsedLevelsAreSubtotals="1" fieldPosition="0"/>
    </format>
  </format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0" type="dateBetween" evalOrder="-1" id="36" name="Month">
      <autoFilter ref="A1">
        <filterColumn colId="0">
          <customFilters and="1">
            <customFilter operator="greaterThanOrEqual" val="40909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4EF6940-E76A-49F5-8C8E-D6AA2ECB6FFF}" name="DashboardData" displayName="DashboardData" ref="A1:AV61" totalsRowShown="0" headerRowDxfId="49" headerRowBorderDxfId="48">
  <autoFilter ref="A1:AV61" xr:uid="{64EF6940-E76A-49F5-8C8E-D6AA2ECB6FFF}"/>
  <tableColumns count="48">
    <tableColumn id="1" xr3:uid="{2791CE57-E857-4307-A52C-C9394A32A95C}" name="Month" dataDxfId="47"/>
    <tableColumn id="2" xr3:uid="{1D98C3D9-D40D-4A53-ACEC-9A0295B6B7E9}" name="Company Mower Sales NA" dataDxfId="46"/>
    <tableColumn id="3" xr3:uid="{0F4F6791-3AE8-493F-9345-2ABD21643827}" name="Company Mower Sales SA" dataDxfId="45"/>
    <tableColumn id="4" xr3:uid="{8C8EE629-4B6D-4326-BE1A-3F7DF630A21E}" name="Company Mower Sales EUR" dataDxfId="44"/>
    <tableColumn id="5" xr3:uid="{2A1AD447-EC1F-47CF-AFDC-0D62BE6E8BC4}" name="Company Mower Sales PAC" dataDxfId="43"/>
    <tableColumn id="6" xr3:uid="{8C8A20E7-6B21-4C8E-A630-7CED0DDD031E}" name="Company Mower Sales CN" dataDxfId="42"/>
    <tableColumn id="7" xr3:uid="{992109BA-549C-4EBF-829C-015FC303F910}" name="Company Mower Sales TOTAL" dataDxfId="41">
      <calculatedColumnFormula>SUM(DashboardData[[#This Row],[Company Mower Sales NA]:[Company Mower Sales CN]])</calculatedColumnFormula>
    </tableColumn>
    <tableColumn id="42" xr3:uid="{A568F804-47BA-C04D-B7C1-D73BE108D3C9}" name="Company Mower Sales RoC" dataDxfId="40">
      <calculatedColumnFormula>(G2-G1)</calculatedColumnFormula>
    </tableColumn>
    <tableColumn id="41" xr3:uid="{8D27333E-D25C-C045-9ED7-9493FC5983E2}" name="Company Mower Sales % RoC" dataDxfId="39" dataCellStyle="Percent">
      <calculatedColumnFormula>(G2-G1)/G1</calculatedColumnFormula>
    </tableColumn>
    <tableColumn id="15" xr3:uid="{BFBC809F-0DDA-46CA-BC48-50B9D7CD3921}" name="Company Tractor Sales NA" dataDxfId="38"/>
    <tableColumn id="16" xr3:uid="{3F2592FE-8D7E-4702-BB6C-F632852140C6}" name="Company Tractor Sales SA" dataDxfId="37"/>
    <tableColumn id="17" xr3:uid="{A2C19079-999D-4A1C-9171-5D2179F7FA7F}" name="Company Tractor Sales EUR" dataDxfId="36"/>
    <tableColumn id="18" xr3:uid="{54C6A273-B29D-4B9D-B64B-368EDBAFC68A}" name="Company Tractor Sales PAC" dataDxfId="35"/>
    <tableColumn id="19" xr3:uid="{F12ECEFC-8339-4FC8-88B5-E426C42CFF8E}" name="Company Tractor Sales CN" dataDxfId="34"/>
    <tableColumn id="20" xr3:uid="{E735A869-91B5-4E6A-A6FD-B41680F43FC7}" name="Company Tractor Sales TOTAL" dataDxfId="33">
      <calculatedColumnFormula>SUM(DashboardData[[#This Row],[Company Tractor Sales NA]:[Company Tractor Sales CN]])</calculatedColumnFormula>
    </tableColumn>
    <tableColumn id="43" xr3:uid="{359D193C-DAF5-294B-B38D-B69326F0EDD2}" name="Company Tractor Sales RoC" dataDxfId="32">
      <calculatedColumnFormula>(O2-O1)</calculatedColumnFormula>
    </tableColumn>
    <tableColumn id="40" xr3:uid="{1DD82BD7-A309-0A4C-B79F-6FF3BFFD7640}" name="Company Tractor Sales % RoC" dataDxfId="31" dataCellStyle="Percent">
      <calculatedColumnFormula>(O2-O1)/O1</calculatedColumnFormula>
    </tableColumn>
    <tableColumn id="13" xr3:uid="{0EF277F4-4032-4B78-883A-12BF6FD8F58B}" name="Company Mower Market Share NA" dataDxfId="30" dataCellStyle="Percent">
      <calculatedColumnFormula>DashboardData[[#This Row],[Company Mower Sales NA]]/DashboardData[[#This Row],[Industry Mower Sales NA]]</calculatedColumnFormula>
    </tableColumn>
    <tableColumn id="12" xr3:uid="{1E5BB37E-FAD9-4DE7-A95E-8B9E2FBDB986}" name="Company Mower Market Share SA" dataDxfId="29" dataCellStyle="Percent">
      <calculatedColumnFormula>DashboardData[[#This Row],[Company Mower Sales SA]]/DashboardData[[#This Row],[Industry Mower Sales SA]]</calculatedColumnFormula>
    </tableColumn>
    <tableColumn id="11" xr3:uid="{BEC5A44B-F949-4A57-8556-6117EA6D98CE}" name="Company Mower Market Share EUR" dataDxfId="28" dataCellStyle="Percent">
      <calculatedColumnFormula>DashboardData[[#This Row],[Company Mower Sales EUR]]/DashboardData[[#This Row],[Industry Mower Sales EUR]]</calculatedColumnFormula>
    </tableColumn>
    <tableColumn id="10" xr3:uid="{4BA206EB-6ADD-435E-8D9F-171465495ACA}" name="Company Mower Market Share PAC" dataDxfId="27" dataCellStyle="Percent">
      <calculatedColumnFormula>DashboardData[[#This Row],[Company Mower Sales PAC]]/DashboardData[[#This Row],[Industry Mower Sales PAC]]</calculatedColumnFormula>
    </tableColumn>
    <tableColumn id="9" xr3:uid="{73944A40-23E3-41E0-8BAF-2CD6718C0F58}" name="Company Mower Market Share CN" dataDxfId="26" dataCellStyle="Percent"/>
    <tableColumn id="8" xr3:uid="{1EFB7D6B-FC41-438E-BDC2-683E729EAA91}" name="Company Mower Market Share TOTAL" dataDxfId="25" dataCellStyle="Percent">
      <calculatedColumnFormula>DashboardData[[#This Row],[Company Mower Sales TOTAL]]/DashboardData[[#This Row],[Industry Mower Sales TOTAL]]</calculatedColumnFormula>
    </tableColumn>
    <tableColumn id="14" xr3:uid="{AD466CC8-7E9D-45FF-B776-5516B6F92A35}" name="Company Mower Market Share RoC" dataDxfId="24" dataCellStyle="Percent">
      <calculatedColumnFormula>W2-W1</calculatedColumnFormula>
    </tableColumn>
    <tableColumn id="44" xr3:uid="{CCAFA735-03E1-954F-8FFB-91773E4BB922}" name="Company Mower Market Share % RoC" dataDxfId="23" dataCellStyle="Percent">
      <calculatedColumnFormula>(W2-W1)/W1</calculatedColumnFormula>
    </tableColumn>
    <tableColumn id="21" xr3:uid="{D3918ED8-80DA-4EF6-A82E-6C300F63C50A}" name="Company Tractor Market Share NA" dataDxfId="22" dataCellStyle="Percent">
      <calculatedColumnFormula>DashboardData[[#This Row],[Company Tractor Sales NA]]/DashboardData[[#This Row],[Industry Tractor Sales NA]]</calculatedColumnFormula>
    </tableColumn>
    <tableColumn id="22" xr3:uid="{5B381C71-0E71-4636-A356-C892D4EE669D}" name="Company Tractor Market Share SA" dataDxfId="21" dataCellStyle="Percent">
      <calculatedColumnFormula>DashboardData[[#This Row],[Company Tractor Sales SA]]/DashboardData[[#This Row],[Industry Tractor Sales SA]]</calculatedColumnFormula>
    </tableColumn>
    <tableColumn id="23" xr3:uid="{9E88CA01-9050-48AA-AB8A-7E1F92CB79D3}" name="Company Tractor Market Share EUR" dataDxfId="20" dataCellStyle="Percent">
      <calculatedColumnFormula>DashboardData[[#This Row],[Company Tractor Sales EUR]]/DashboardData[[#This Row],[Industry Tractor Sales EUR]]</calculatedColumnFormula>
    </tableColumn>
    <tableColumn id="24" xr3:uid="{D01AA631-2FAD-409A-8DB4-82C96F1F644D}" name="Company Tractor Market Share PAC" dataDxfId="19" dataCellStyle="Percent">
      <calculatedColumnFormula>DashboardData[[#This Row],[Company Tractor Sales PAC]]/DashboardData[[#This Row],[Industry Tractor Sales PAC]]</calculatedColumnFormula>
    </tableColumn>
    <tableColumn id="25" xr3:uid="{3AF3A2C7-9988-4902-BF0A-66C8076441D4}" name="Company Tractor Market Share CN" dataDxfId="18" dataCellStyle="Percent">
      <calculatedColumnFormula>DashboardData[[#This Row],[Company Tractor Sales CN]]/DashboardData[[#This Row],[Industry Tractor Sales CN]]</calculatedColumnFormula>
    </tableColumn>
    <tableColumn id="26" xr3:uid="{06690B72-9A40-4993-B755-B7FE1B66DDD9}" name="Company Tractor Market Share TOTAL" dataDxfId="17" dataCellStyle="Percent">
      <calculatedColumnFormula>DashboardData[[#This Row],[Company Tractor Sales TOTAL]]/DashboardData[[#This Row],[Industry Tractor Sales TOTAL]]</calculatedColumnFormula>
    </tableColumn>
    <tableColumn id="27" xr3:uid="{D745493D-D49B-43A5-9C6E-4C01C136EFF6}" name="Company Tractor Market Share RoC" dataDxfId="16" dataCellStyle="Percent">
      <calculatedColumnFormula>AE2-AE1</calculatedColumnFormula>
    </tableColumn>
    <tableColumn id="45" xr3:uid="{BC3C7628-DB91-2348-BD1F-6C335627B9FC}" name="Company Tractor Market Share % RoC" dataDxfId="15" dataCellStyle="Percent">
      <calculatedColumnFormula>(AE2-AE1)/AE1</calculatedColumnFormula>
    </tableColumn>
    <tableColumn id="28" xr3:uid="{3CA2811D-8E8A-4432-A18C-03345624F58B}" name="Industry Mower Sales NA" dataDxfId="14"/>
    <tableColumn id="29" xr3:uid="{8041F9A4-8C26-425C-A2E7-C70F0059A054}" name="Industry Mower Sales SA" dataDxfId="13"/>
    <tableColumn id="30" xr3:uid="{920082F4-03FE-421A-A89A-B5D2F62A65A6}" name="Industry Mower Sales EUR" dataDxfId="12"/>
    <tableColumn id="31" xr3:uid="{17F84A03-0261-428A-B1D6-146CA81E796B}" name="Industry Mower Sales PAC" dataDxfId="11"/>
    <tableColumn id="32" xr3:uid="{A305331B-9D04-4A21-B4CA-FA0DA188E9F8}" name="Industry Mower Sales TOTAL" dataDxfId="10"/>
    <tableColumn id="46" xr3:uid="{24651393-ACB3-CE40-ABB5-14E480E6A674}" name="Mower Industry Sales RoC" dataDxfId="9">
      <calculatedColumnFormula>(AL2-AL1)</calculatedColumnFormula>
    </tableColumn>
    <tableColumn id="47" xr3:uid="{8FE9FA26-13A1-9B41-9B58-1AFE6100AFA8}" name="Mower Industry Sales % RoC" dataDxfId="8" dataCellStyle="Percent">
      <calculatedColumnFormula>(AL2-AL1)/AL1</calculatedColumnFormula>
    </tableColumn>
    <tableColumn id="33" xr3:uid="{7B138409-BA76-49C4-911E-35058C38092C}" name="Industry Tractor Sales NA" dataDxfId="7"/>
    <tableColumn id="34" xr3:uid="{EABED037-EDC5-4D28-ADE9-13B8EECC5162}" name="Industry Tractor Sales SA" dataDxfId="6"/>
    <tableColumn id="35" xr3:uid="{77A94096-E6A7-4ECE-B8DB-4F1A9123A7E4}" name="Industry Tractor Sales EUR" dataDxfId="5"/>
    <tableColumn id="36" xr3:uid="{E2D23404-599C-4FBD-9C4E-CA6EFAA6F268}" name="Industry Tractor Sales PAC" dataDxfId="4"/>
    <tableColumn id="37" xr3:uid="{A97C4B26-A625-47C5-8BFD-29BF8E683FC2}" name="Industry Tractor Sales CN" dataDxfId="3"/>
    <tableColumn id="38" xr3:uid="{6F84A8C0-A27C-4716-B9DE-C34D6F73E041}" name="Industry Tractor Sales TOTAL" dataDxfId="2">
      <calculatedColumnFormula>SUM(AO2:AS2)</calculatedColumnFormula>
    </tableColumn>
    <tableColumn id="48" xr3:uid="{D7ED2461-9395-914D-9F14-6A1582C1FD49}" name="Industry Tractor Sales RoC" dataDxfId="1">
      <calculatedColumnFormula>AT2-AT1</calculatedColumnFormula>
    </tableColumn>
    <tableColumn id="49" xr3:uid="{EDA8675C-7DCB-314D-AE7E-136B21380432}" name="Industry Tractor Sales % RoC" dataDxfId="0" dataCellStyle="Percent">
      <calculatedColumnFormula>(AT2-AT1)/AT1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Month" xr10:uid="{C93821AC-6C4D-2D4F-94C4-B5A30C083878}" sourceName="Month">
  <pivotTables>
    <pivotTable tabId="9" name="PivotTable8"/>
  </pivotTables>
  <state minimalRefreshVersion="6" lastRefreshVersion="6" pivotCacheId="1500372753" filterType="dateBetween">
    <selection startDate="2012-01-01T00:00:00" endDate="2014-12-31T00:00:00"/>
    <bounds startDate="2010-01-01T00:00:00" endDate="201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Month1" xr10:uid="{8AEB85E5-77D7-F747-A00C-08A28558AEA2}" sourceName="Month">
  <pivotTables>
    <pivotTable tabId="9" name="PivotTable9"/>
  </pivotTables>
  <state minimalRefreshVersion="6" lastRefreshVersion="6" pivotCacheId="1500372753" filterType="dateBetween">
    <selection startDate="2012-01-01T00:00:00" endDate="2014-12-31T00:00:00"/>
    <bounds startDate="2010-01-01T00:00:00" endDate="2015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Month2" xr10:uid="{ADB4EF1F-9AAA-3A4F-984F-6A7157A8834C}" sourceName="Month">
  <pivotTables>
    <pivotTable tabId="9" name="PivotTable10"/>
  </pivotTables>
  <state minimalRefreshVersion="6" lastRefreshVersion="6" pivotCacheId="1500372753" filterType="dateBetween">
    <selection startDate="2012-01-01T00:00:00" endDate="2014-12-31T00:00:00"/>
    <bounds startDate="2010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Month" xr10:uid="{B791D984-99B9-6C48-83E7-588D89C4D260}" cache="NativeTimeline_Month" caption="Month" level="1" selectionLevel="0" scrollPosition="2010-01-01T00:00:00"/>
  <timeline name="Month 1" xr10:uid="{CBA443B8-3119-2C47-B4B1-77671089C4CD}" cache="NativeTimeline_Month1" caption="Month" level="1" selectionLevel="0" scrollPosition="2010-01-01T00:00:00" style="TimeSlicerStyleLight2"/>
  <timeline name="Month 2" xr10:uid="{3228F1BA-93A6-904E-A6B7-1DBBD413C9DD}" cache="NativeTimeline_Month2" caption="Month" level="1" selectionLevel="0" scrollPosition="2010-01-01T00:00:00" style="TimeSlicerStyleLight3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E37D-3ACD-4F99-9452-5F5F04680494}">
  <dimension ref="A34:Y72"/>
  <sheetViews>
    <sheetView showGridLines="0" zoomScale="89" workbookViewId="0">
      <selection activeCell="Q45" sqref="Q45"/>
    </sheetView>
  </sheetViews>
  <sheetFormatPr baseColWidth="10" defaultColWidth="8.83203125" defaultRowHeight="13" x14ac:dyDescent="0.15"/>
  <cols>
    <col min="1" max="1" width="11.6640625" bestFit="1" customWidth="1"/>
    <col min="2" max="3" width="6.6640625" bestFit="1" customWidth="1"/>
    <col min="4" max="4" width="37.33203125" bestFit="1" customWidth="1"/>
    <col min="8" max="8" width="10.6640625" bestFit="1" customWidth="1"/>
    <col min="9" max="9" width="7.1640625" bestFit="1" customWidth="1"/>
    <col min="10" max="11" width="6.1640625" bestFit="1" customWidth="1"/>
    <col min="12" max="12" width="5.1640625" bestFit="1" customWidth="1"/>
    <col min="13" max="13" width="4.1640625" bestFit="1" customWidth="1"/>
    <col min="20" max="20" width="10.6640625" bestFit="1" customWidth="1"/>
    <col min="21" max="23" width="6.1640625" bestFit="1" customWidth="1"/>
    <col min="24" max="25" width="5.1640625" bestFit="1" customWidth="1"/>
  </cols>
  <sheetData>
    <row r="34" spans="1:25" x14ac:dyDescent="0.15">
      <c r="A34" s="16"/>
      <c r="B34" s="16"/>
      <c r="C34" s="16"/>
    </row>
    <row r="35" spans="1:25" x14ac:dyDescent="0.15">
      <c r="A35" s="20" t="s">
        <v>1</v>
      </c>
      <c r="B35" s="16" t="s">
        <v>49</v>
      </c>
      <c r="C35" s="16" t="s">
        <v>50</v>
      </c>
      <c r="H35" s="17" t="s">
        <v>1</v>
      </c>
      <c r="I35" t="s">
        <v>51</v>
      </c>
      <c r="J35" t="s">
        <v>52</v>
      </c>
      <c r="K35" t="s">
        <v>53</v>
      </c>
      <c r="L35" t="s">
        <v>54</v>
      </c>
      <c r="M35" t="s">
        <v>55</v>
      </c>
      <c r="T35" s="17" t="s">
        <v>1</v>
      </c>
      <c r="U35" t="s">
        <v>51</v>
      </c>
      <c r="V35" t="s">
        <v>52</v>
      </c>
      <c r="W35" t="s">
        <v>53</v>
      </c>
      <c r="X35" t="s">
        <v>54</v>
      </c>
      <c r="Y35" t="s">
        <v>55</v>
      </c>
    </row>
    <row r="36" spans="1:25" x14ac:dyDescent="0.15">
      <c r="A36" s="19">
        <v>40909</v>
      </c>
      <c r="B36" s="4">
        <v>4.909673800678846E-3</v>
      </c>
      <c r="C36" s="4">
        <v>2.1373006323887611E-3</v>
      </c>
      <c r="H36" s="18">
        <v>40909</v>
      </c>
      <c r="I36" s="1">
        <v>6020</v>
      </c>
      <c r="J36" s="1">
        <v>220</v>
      </c>
      <c r="K36" s="1">
        <v>570</v>
      </c>
      <c r="L36" s="1">
        <v>160</v>
      </c>
      <c r="M36" s="1"/>
      <c r="T36" s="18">
        <v>40909</v>
      </c>
      <c r="U36" s="1">
        <v>620</v>
      </c>
      <c r="V36" s="1">
        <v>510</v>
      </c>
      <c r="W36" s="1">
        <v>610</v>
      </c>
      <c r="X36" s="1">
        <v>250</v>
      </c>
      <c r="Y36" s="1">
        <v>10</v>
      </c>
    </row>
    <row r="37" spans="1:25" x14ac:dyDescent="0.15">
      <c r="A37" s="19">
        <v>40940</v>
      </c>
      <c r="B37" s="4">
        <v>-1.8128526378248244E-3</v>
      </c>
      <c r="C37" s="4">
        <v>1.0206316213750566E-3</v>
      </c>
      <c r="H37" s="18">
        <v>40940</v>
      </c>
      <c r="I37" s="1">
        <v>7920</v>
      </c>
      <c r="J37" s="1">
        <v>250</v>
      </c>
      <c r="K37" s="1">
        <v>840</v>
      </c>
      <c r="L37" s="1">
        <v>150</v>
      </c>
      <c r="M37" s="1"/>
      <c r="T37" s="18">
        <v>40940</v>
      </c>
      <c r="U37" s="1">
        <v>792</v>
      </c>
      <c r="V37" s="1">
        <v>590</v>
      </c>
      <c r="W37" s="1">
        <v>680</v>
      </c>
      <c r="X37" s="1">
        <v>250</v>
      </c>
      <c r="Y37" s="1">
        <v>12</v>
      </c>
    </row>
    <row r="38" spans="1:25" x14ac:dyDescent="0.15">
      <c r="A38" s="19">
        <v>40969</v>
      </c>
      <c r="B38" s="4">
        <v>-1.1740957652861816E-3</v>
      </c>
      <c r="C38" s="4">
        <v>-1.7101996137472153E-3</v>
      </c>
      <c r="H38" s="18">
        <v>40969</v>
      </c>
      <c r="I38" s="1">
        <v>8430</v>
      </c>
      <c r="J38" s="1">
        <v>270</v>
      </c>
      <c r="K38" s="1">
        <v>1110</v>
      </c>
      <c r="L38" s="1">
        <v>160</v>
      </c>
      <c r="M38" s="1"/>
      <c r="T38" s="18">
        <v>40969</v>
      </c>
      <c r="U38" s="1">
        <v>890</v>
      </c>
      <c r="V38" s="1">
        <v>610</v>
      </c>
      <c r="W38" s="1">
        <v>730</v>
      </c>
      <c r="X38" s="1">
        <v>260</v>
      </c>
      <c r="Y38" s="1">
        <v>20</v>
      </c>
    </row>
    <row r="39" spans="1:25" x14ac:dyDescent="0.15">
      <c r="A39" s="19">
        <v>41000</v>
      </c>
      <c r="B39" s="4">
        <v>3.1910544201947666E-4</v>
      </c>
      <c r="C39" s="4">
        <v>-1.7261356092070912E-3</v>
      </c>
      <c r="H39" s="18">
        <v>41000</v>
      </c>
      <c r="I39" s="1">
        <v>9040</v>
      </c>
      <c r="J39" s="1">
        <v>310</v>
      </c>
      <c r="K39" s="1">
        <v>1500</v>
      </c>
      <c r="L39" s="1">
        <v>170</v>
      </c>
      <c r="M39" s="1"/>
      <c r="T39" s="18">
        <v>41000</v>
      </c>
      <c r="U39" s="1">
        <v>960</v>
      </c>
      <c r="V39" s="1">
        <v>600</v>
      </c>
      <c r="W39" s="1">
        <v>820</v>
      </c>
      <c r="X39" s="1">
        <v>270</v>
      </c>
      <c r="Y39" s="1">
        <v>22</v>
      </c>
    </row>
    <row r="40" spans="1:25" x14ac:dyDescent="0.15">
      <c r="A40" s="19">
        <v>41030</v>
      </c>
      <c r="B40" s="4">
        <v>3.3833658193002797E-3</v>
      </c>
      <c r="C40" s="4">
        <v>9.2738571421244198E-4</v>
      </c>
      <c r="H40" s="18">
        <v>41030</v>
      </c>
      <c r="I40" s="1">
        <v>9820</v>
      </c>
      <c r="J40" s="1">
        <v>360</v>
      </c>
      <c r="K40" s="1">
        <v>1440</v>
      </c>
      <c r="L40" s="1">
        <v>160</v>
      </c>
      <c r="M40" s="1"/>
      <c r="T40" s="18">
        <v>41030</v>
      </c>
      <c r="U40" s="1">
        <v>1040</v>
      </c>
      <c r="V40" s="1">
        <v>620</v>
      </c>
      <c r="W40" s="1">
        <v>810</v>
      </c>
      <c r="X40" s="1">
        <v>290</v>
      </c>
      <c r="Y40" s="1">
        <v>20</v>
      </c>
    </row>
    <row r="41" spans="1:25" x14ac:dyDescent="0.15">
      <c r="A41" s="19">
        <v>41061</v>
      </c>
      <c r="B41" s="4">
        <v>-2.9470319467959916E-3</v>
      </c>
      <c r="C41" s="4">
        <v>2.6747059380281546E-3</v>
      </c>
      <c r="H41" s="18">
        <v>41061</v>
      </c>
      <c r="I41" s="1">
        <v>10370</v>
      </c>
      <c r="J41" s="1">
        <v>330</v>
      </c>
      <c r="K41" s="1">
        <v>1410</v>
      </c>
      <c r="L41" s="1">
        <v>170</v>
      </c>
      <c r="M41" s="1"/>
      <c r="T41" s="18">
        <v>41061</v>
      </c>
      <c r="U41" s="1">
        <v>1032</v>
      </c>
      <c r="V41" s="1">
        <v>640</v>
      </c>
      <c r="W41" s="1">
        <v>807</v>
      </c>
      <c r="X41" s="1">
        <v>310</v>
      </c>
      <c r="Y41" s="1">
        <v>24</v>
      </c>
    </row>
    <row r="42" spans="1:25" x14ac:dyDescent="0.15">
      <c r="A42" s="19">
        <v>41091</v>
      </c>
      <c r="B42" s="4">
        <v>7.1962613976035705E-4</v>
      </c>
      <c r="C42" s="4">
        <v>-4.4437293993745963E-4</v>
      </c>
      <c r="H42" s="18">
        <v>41091</v>
      </c>
      <c r="I42" s="1">
        <v>9050</v>
      </c>
      <c r="J42" s="1">
        <v>310</v>
      </c>
      <c r="K42" s="1">
        <v>1440</v>
      </c>
      <c r="L42" s="1">
        <v>160</v>
      </c>
      <c r="M42" s="1"/>
      <c r="T42" s="18">
        <v>41091</v>
      </c>
      <c r="U42" s="1">
        <v>1006</v>
      </c>
      <c r="V42" s="1">
        <v>590</v>
      </c>
      <c r="W42" s="1">
        <v>760</v>
      </c>
      <c r="X42" s="1">
        <v>340</v>
      </c>
      <c r="Y42" s="1">
        <v>20</v>
      </c>
    </row>
    <row r="43" spans="1:25" x14ac:dyDescent="0.15">
      <c r="A43" s="19">
        <v>41122</v>
      </c>
      <c r="B43" s="4">
        <v>-1.1609384013777369E-3</v>
      </c>
      <c r="C43" s="4">
        <v>1.1944827884098341E-3</v>
      </c>
      <c r="H43" s="18">
        <v>41122</v>
      </c>
      <c r="I43" s="1">
        <v>7620</v>
      </c>
      <c r="J43" s="1">
        <v>300</v>
      </c>
      <c r="K43" s="1">
        <v>1410</v>
      </c>
      <c r="L43" s="1">
        <v>170</v>
      </c>
      <c r="M43" s="1"/>
      <c r="T43" s="18">
        <v>41122</v>
      </c>
      <c r="U43" s="1">
        <v>910</v>
      </c>
      <c r="V43" s="1">
        <v>600</v>
      </c>
      <c r="W43" s="1">
        <v>720</v>
      </c>
      <c r="X43" s="1">
        <v>320</v>
      </c>
      <c r="Y43" s="1">
        <v>31</v>
      </c>
    </row>
    <row r="44" spans="1:25" x14ac:dyDescent="0.15">
      <c r="A44" s="19">
        <v>41153</v>
      </c>
      <c r="B44" s="4">
        <v>-8.9891705711188374E-4</v>
      </c>
      <c r="C44" s="4">
        <v>3.3950576413340761E-3</v>
      </c>
      <c r="H44" s="18">
        <v>41153</v>
      </c>
      <c r="I44" s="1">
        <v>6420</v>
      </c>
      <c r="J44" s="1">
        <v>280</v>
      </c>
      <c r="K44" s="1">
        <v>1350</v>
      </c>
      <c r="L44" s="1">
        <v>180</v>
      </c>
      <c r="M44" s="1"/>
      <c r="T44" s="18">
        <v>41153</v>
      </c>
      <c r="U44" s="1">
        <v>803</v>
      </c>
      <c r="V44" s="1">
        <v>670</v>
      </c>
      <c r="W44" s="1">
        <v>660</v>
      </c>
      <c r="X44" s="1">
        <v>313</v>
      </c>
      <c r="Y44" s="1">
        <v>30</v>
      </c>
    </row>
    <row r="45" spans="1:25" x14ac:dyDescent="0.15">
      <c r="A45" s="19">
        <v>41183</v>
      </c>
      <c r="B45" s="4">
        <v>1.3764606247944899E-3</v>
      </c>
      <c r="C45" s="4">
        <v>4.475719716248161E-4</v>
      </c>
      <c r="H45" s="18">
        <v>41183</v>
      </c>
      <c r="I45" s="1">
        <v>5890</v>
      </c>
      <c r="J45" s="1">
        <v>270</v>
      </c>
      <c r="K45" s="1">
        <v>1080</v>
      </c>
      <c r="L45" s="1">
        <v>180</v>
      </c>
      <c r="M45" s="1"/>
      <c r="T45" s="18">
        <v>41183</v>
      </c>
      <c r="U45" s="1">
        <v>730</v>
      </c>
      <c r="V45" s="1">
        <v>630</v>
      </c>
      <c r="W45" s="1">
        <v>630</v>
      </c>
      <c r="X45" s="1">
        <v>290</v>
      </c>
      <c r="Y45" s="1">
        <v>37</v>
      </c>
    </row>
    <row r="46" spans="1:25" x14ac:dyDescent="0.15">
      <c r="A46" s="19">
        <v>41214</v>
      </c>
      <c r="B46" s="4">
        <v>5.8276435790412251E-4</v>
      </c>
      <c r="C46" s="4">
        <v>6.3028975409485932E-3</v>
      </c>
      <c r="H46" s="18">
        <v>41214</v>
      </c>
      <c r="I46" s="1">
        <v>5340</v>
      </c>
      <c r="J46" s="1">
        <v>260</v>
      </c>
      <c r="K46" s="1">
        <v>840</v>
      </c>
      <c r="L46" s="1">
        <v>190</v>
      </c>
      <c r="M46" s="1"/>
      <c r="T46" s="18">
        <v>41214</v>
      </c>
      <c r="U46" s="1">
        <v>699</v>
      </c>
      <c r="V46" s="1">
        <v>710</v>
      </c>
      <c r="W46" s="1">
        <v>603</v>
      </c>
      <c r="X46" s="1">
        <v>280</v>
      </c>
      <c r="Y46" s="1">
        <v>32</v>
      </c>
    </row>
    <row r="47" spans="1:25" x14ac:dyDescent="0.15">
      <c r="A47" s="19">
        <v>41244</v>
      </c>
      <c r="B47" s="4">
        <v>2.40187263655392E-3</v>
      </c>
      <c r="C47" s="4">
        <v>-2.6854483206265323E-3</v>
      </c>
      <c r="H47" s="18">
        <v>41244</v>
      </c>
      <c r="I47" s="1">
        <v>4430</v>
      </c>
      <c r="J47" s="1">
        <v>230</v>
      </c>
      <c r="K47" s="1">
        <v>510</v>
      </c>
      <c r="L47" s="1">
        <v>180</v>
      </c>
      <c r="M47" s="1"/>
      <c r="T47" s="18">
        <v>41244</v>
      </c>
      <c r="U47" s="1">
        <v>647</v>
      </c>
      <c r="V47" s="1">
        <v>570</v>
      </c>
      <c r="W47" s="1">
        <v>570</v>
      </c>
      <c r="X47" s="1">
        <v>260</v>
      </c>
      <c r="Y47" s="1">
        <v>33</v>
      </c>
    </row>
    <row r="48" spans="1:25" x14ac:dyDescent="0.15">
      <c r="A48" s="19">
        <v>41275</v>
      </c>
      <c r="B48" s="4">
        <v>2.5776347643689246E-3</v>
      </c>
      <c r="C48" s="4">
        <v>6.5670184243354635E-3</v>
      </c>
      <c r="H48" s="18">
        <v>41275</v>
      </c>
      <c r="I48" s="1">
        <v>6100</v>
      </c>
      <c r="J48" s="1">
        <v>250</v>
      </c>
      <c r="K48" s="1">
        <v>480</v>
      </c>
      <c r="L48" s="1">
        <v>200</v>
      </c>
      <c r="M48" s="1">
        <v>0</v>
      </c>
      <c r="T48" s="18">
        <v>41275</v>
      </c>
      <c r="U48" s="1">
        <v>730</v>
      </c>
      <c r="V48" s="1">
        <v>650</v>
      </c>
      <c r="W48" s="1">
        <v>500</v>
      </c>
      <c r="X48" s="1">
        <v>287</v>
      </c>
      <c r="Y48" s="1">
        <v>35</v>
      </c>
    </row>
    <row r="49" spans="1:25" x14ac:dyDescent="0.15">
      <c r="A49" s="19">
        <v>41306</v>
      </c>
      <c r="B49" s="4">
        <v>-5.6912845760750952E-4</v>
      </c>
      <c r="C49" s="4">
        <v>-5.4560033057654E-3</v>
      </c>
      <c r="H49" s="18">
        <v>41306</v>
      </c>
      <c r="I49" s="1">
        <v>8010</v>
      </c>
      <c r="J49" s="1">
        <v>270</v>
      </c>
      <c r="K49" s="1">
        <v>750</v>
      </c>
      <c r="L49" s="1">
        <v>190</v>
      </c>
      <c r="M49" s="1">
        <v>0</v>
      </c>
      <c r="T49" s="18">
        <v>41306</v>
      </c>
      <c r="U49" s="1">
        <v>930</v>
      </c>
      <c r="V49" s="1">
        <v>680</v>
      </c>
      <c r="W49" s="1">
        <v>590</v>
      </c>
      <c r="X49" s="1">
        <v>290</v>
      </c>
      <c r="Y49" s="1">
        <v>50</v>
      </c>
    </row>
    <row r="50" spans="1:25" x14ac:dyDescent="0.15">
      <c r="A50" s="19">
        <v>41334</v>
      </c>
      <c r="B50" s="4">
        <v>-3.054197915371315E-3</v>
      </c>
      <c r="C50" s="4">
        <v>9.4825378115934167E-4</v>
      </c>
      <c r="H50" s="18">
        <v>41334</v>
      </c>
      <c r="I50" s="1">
        <v>8430</v>
      </c>
      <c r="J50" s="1">
        <v>280</v>
      </c>
      <c r="K50" s="1">
        <v>1140</v>
      </c>
      <c r="L50" s="1">
        <v>200</v>
      </c>
      <c r="M50" s="1">
        <v>0</v>
      </c>
      <c r="T50" s="18">
        <v>41334</v>
      </c>
      <c r="U50" s="1">
        <v>1160</v>
      </c>
      <c r="V50" s="1">
        <v>724</v>
      </c>
      <c r="W50" s="1">
        <v>620</v>
      </c>
      <c r="X50" s="1">
        <v>300</v>
      </c>
      <c r="Y50" s="1">
        <v>63</v>
      </c>
    </row>
    <row r="51" spans="1:25" x14ac:dyDescent="0.15">
      <c r="A51" s="19">
        <v>41365</v>
      </c>
      <c r="B51" s="4">
        <v>-2.9788661983877474E-4</v>
      </c>
      <c r="C51" s="4">
        <v>-2.2760874943004716E-3</v>
      </c>
      <c r="H51" s="18">
        <v>41365</v>
      </c>
      <c r="I51" s="1">
        <v>9110</v>
      </c>
      <c r="J51" s="1">
        <v>320</v>
      </c>
      <c r="K51" s="1">
        <v>1410</v>
      </c>
      <c r="L51" s="1">
        <v>210</v>
      </c>
      <c r="M51" s="1">
        <v>0</v>
      </c>
      <c r="T51" s="18">
        <v>41365</v>
      </c>
      <c r="U51" s="1">
        <v>1510</v>
      </c>
      <c r="V51" s="1">
        <v>730</v>
      </c>
      <c r="W51" s="1">
        <v>730</v>
      </c>
      <c r="X51" s="1">
        <v>310</v>
      </c>
      <c r="Y51" s="1">
        <v>68</v>
      </c>
    </row>
    <row r="52" spans="1:25" x14ac:dyDescent="0.15">
      <c r="A52" s="19">
        <v>41395</v>
      </c>
      <c r="B52" s="4">
        <v>2.7265576796012408E-3</v>
      </c>
      <c r="C52" s="4">
        <v>2.3645222953216916E-4</v>
      </c>
      <c r="H52" s="18">
        <v>41395</v>
      </c>
      <c r="I52" s="1">
        <v>9730</v>
      </c>
      <c r="J52" s="1">
        <v>380</v>
      </c>
      <c r="K52" s="1">
        <v>1340</v>
      </c>
      <c r="L52" s="1">
        <v>190</v>
      </c>
      <c r="M52" s="1">
        <v>0</v>
      </c>
      <c r="T52" s="18">
        <v>41395</v>
      </c>
      <c r="U52" s="1">
        <v>1650</v>
      </c>
      <c r="V52" s="1">
        <v>760</v>
      </c>
      <c r="W52" s="1">
        <v>740</v>
      </c>
      <c r="X52" s="1">
        <v>330</v>
      </c>
      <c r="Y52" s="1">
        <v>70</v>
      </c>
    </row>
    <row r="53" spans="1:25" x14ac:dyDescent="0.15">
      <c r="A53" s="19">
        <v>41426</v>
      </c>
      <c r="B53" s="4">
        <v>-2.1903235318971176E-3</v>
      </c>
      <c r="C53" s="4">
        <v>2.8336161176598929E-3</v>
      </c>
      <c r="H53" s="18">
        <v>41426</v>
      </c>
      <c r="I53" s="1">
        <v>10120</v>
      </c>
      <c r="J53" s="1">
        <v>360</v>
      </c>
      <c r="K53" s="1">
        <v>1360</v>
      </c>
      <c r="L53" s="1">
        <v>200</v>
      </c>
      <c r="M53" s="1">
        <v>0</v>
      </c>
      <c r="T53" s="18">
        <v>41426</v>
      </c>
      <c r="U53" s="1">
        <v>1490</v>
      </c>
      <c r="V53" s="1">
        <v>800</v>
      </c>
      <c r="W53" s="1">
        <v>720</v>
      </c>
      <c r="X53" s="1">
        <v>340</v>
      </c>
      <c r="Y53" s="1">
        <v>82</v>
      </c>
    </row>
    <row r="54" spans="1:25" x14ac:dyDescent="0.15">
      <c r="A54" s="19">
        <v>41456</v>
      </c>
      <c r="B54" s="4">
        <v>-2.2992305767955967E-3</v>
      </c>
      <c r="C54" s="4">
        <v>1.9620507183652491E-3</v>
      </c>
      <c r="H54" s="18">
        <v>41456</v>
      </c>
      <c r="I54" s="1">
        <v>9080</v>
      </c>
      <c r="J54" s="1">
        <v>320</v>
      </c>
      <c r="K54" s="1">
        <v>1410</v>
      </c>
      <c r="L54" s="1">
        <v>200</v>
      </c>
      <c r="M54" s="1">
        <v>0</v>
      </c>
      <c r="T54" s="18">
        <v>41456</v>
      </c>
      <c r="U54" s="1">
        <v>1460</v>
      </c>
      <c r="V54" s="1">
        <v>840</v>
      </c>
      <c r="W54" s="1">
        <v>670</v>
      </c>
      <c r="X54" s="1">
        <v>350</v>
      </c>
      <c r="Y54" s="1">
        <v>80</v>
      </c>
    </row>
    <row r="55" spans="1:25" x14ac:dyDescent="0.15">
      <c r="A55" s="19">
        <v>41487</v>
      </c>
      <c r="B55" s="4">
        <v>-1.2350962018280176E-3</v>
      </c>
      <c r="C55" s="4">
        <v>6.9870193817003767E-4</v>
      </c>
      <c r="H55" s="18">
        <v>41487</v>
      </c>
      <c r="I55" s="1">
        <v>7820</v>
      </c>
      <c r="J55" s="1">
        <v>310</v>
      </c>
      <c r="K55" s="1">
        <v>1490</v>
      </c>
      <c r="L55" s="1">
        <v>210</v>
      </c>
      <c r="M55" s="1">
        <v>0</v>
      </c>
      <c r="T55" s="18">
        <v>41487</v>
      </c>
      <c r="U55" s="1">
        <v>1390</v>
      </c>
      <c r="V55" s="1">
        <v>830</v>
      </c>
      <c r="W55" s="1">
        <v>610</v>
      </c>
      <c r="X55" s="1">
        <v>341</v>
      </c>
      <c r="Y55" s="1">
        <v>90</v>
      </c>
    </row>
    <row r="56" spans="1:25" x14ac:dyDescent="0.15">
      <c r="A56" s="19">
        <v>41518</v>
      </c>
      <c r="B56" s="4">
        <v>1.0213514724980999E-3</v>
      </c>
      <c r="C56" s="4">
        <v>-2.595059317017645E-6</v>
      </c>
      <c r="H56" s="18">
        <v>41518</v>
      </c>
      <c r="I56" s="1">
        <v>6540</v>
      </c>
      <c r="J56" s="1">
        <v>300</v>
      </c>
      <c r="K56" s="1">
        <v>1310</v>
      </c>
      <c r="L56" s="1">
        <v>220</v>
      </c>
      <c r="M56" s="1">
        <v>0</v>
      </c>
      <c r="T56" s="18">
        <v>41518</v>
      </c>
      <c r="U56" s="1">
        <v>1360</v>
      </c>
      <c r="V56" s="1">
        <v>820</v>
      </c>
      <c r="W56" s="1">
        <v>599</v>
      </c>
      <c r="X56" s="1">
        <v>330</v>
      </c>
      <c r="Y56" s="1">
        <v>100</v>
      </c>
    </row>
    <row r="57" spans="1:25" x14ac:dyDescent="0.15">
      <c r="A57" s="19">
        <v>41548</v>
      </c>
      <c r="B57" s="4">
        <v>1.7756414160557815E-3</v>
      </c>
      <c r="C57" s="4">
        <v>6.8963552101097836E-4</v>
      </c>
      <c r="H57" s="18">
        <v>41548</v>
      </c>
      <c r="I57" s="1">
        <v>6010</v>
      </c>
      <c r="J57" s="1">
        <v>290</v>
      </c>
      <c r="K57" s="1">
        <v>980</v>
      </c>
      <c r="L57" s="1">
        <v>210</v>
      </c>
      <c r="M57" s="1">
        <v>0</v>
      </c>
      <c r="T57" s="18">
        <v>41548</v>
      </c>
      <c r="U57" s="1">
        <v>1340</v>
      </c>
      <c r="V57" s="1">
        <v>810</v>
      </c>
      <c r="W57" s="1">
        <v>560</v>
      </c>
      <c r="X57" s="1">
        <v>320</v>
      </c>
      <c r="Y57" s="1">
        <v>102</v>
      </c>
    </row>
    <row r="58" spans="1:25" x14ac:dyDescent="0.15">
      <c r="A58" s="19">
        <v>41579</v>
      </c>
      <c r="B58" s="4">
        <v>-2.53218394555485E-4</v>
      </c>
      <c r="C58" s="4">
        <v>3.4988288501938691E-4</v>
      </c>
      <c r="H58" s="18">
        <v>41579</v>
      </c>
      <c r="I58" s="1">
        <v>5270</v>
      </c>
      <c r="J58" s="1">
        <v>270</v>
      </c>
      <c r="K58" s="1">
        <v>770</v>
      </c>
      <c r="L58" s="1">
        <v>220</v>
      </c>
      <c r="M58" s="1">
        <v>0</v>
      </c>
      <c r="T58" s="18">
        <v>41579</v>
      </c>
      <c r="U58" s="1">
        <v>1240</v>
      </c>
      <c r="V58" s="1">
        <v>827</v>
      </c>
      <c r="W58" s="1">
        <v>550</v>
      </c>
      <c r="X58" s="1">
        <v>300</v>
      </c>
      <c r="Y58" s="1">
        <v>110</v>
      </c>
    </row>
    <row r="59" spans="1:25" x14ac:dyDescent="0.15">
      <c r="A59" s="19">
        <v>41609</v>
      </c>
      <c r="B59" s="4">
        <v>4.6373684788234004E-3</v>
      </c>
      <c r="C59" s="4">
        <v>-1.4523874810342674E-3</v>
      </c>
      <c r="H59" s="18">
        <v>41609</v>
      </c>
      <c r="I59" s="1">
        <v>5380</v>
      </c>
      <c r="J59" s="1">
        <v>260</v>
      </c>
      <c r="K59" s="1">
        <v>430</v>
      </c>
      <c r="L59" s="1">
        <v>230</v>
      </c>
      <c r="M59" s="1">
        <v>0</v>
      </c>
      <c r="T59" s="18">
        <v>41609</v>
      </c>
      <c r="U59" s="1">
        <v>1103</v>
      </c>
      <c r="V59" s="1">
        <v>750</v>
      </c>
      <c r="W59" s="1">
        <v>520</v>
      </c>
      <c r="X59" s="1">
        <v>290</v>
      </c>
      <c r="Y59" s="1">
        <v>114</v>
      </c>
    </row>
    <row r="60" spans="1:25" x14ac:dyDescent="0.15">
      <c r="A60" s="19">
        <v>41640</v>
      </c>
      <c r="B60" s="4">
        <v>-3.2969163802851198E-4</v>
      </c>
      <c r="C60" s="4">
        <v>2.5537846952403964E-3</v>
      </c>
      <c r="H60" s="18">
        <v>41640</v>
      </c>
      <c r="I60" s="1">
        <v>6210</v>
      </c>
      <c r="J60" s="1">
        <v>270</v>
      </c>
      <c r="K60" s="1">
        <v>400</v>
      </c>
      <c r="L60" s="1">
        <v>200</v>
      </c>
      <c r="M60" s="1">
        <v>0</v>
      </c>
      <c r="T60" s="18">
        <v>41640</v>
      </c>
      <c r="U60" s="1">
        <v>1250</v>
      </c>
      <c r="V60" s="1">
        <v>780</v>
      </c>
      <c r="W60" s="1">
        <v>480</v>
      </c>
      <c r="X60" s="1">
        <v>200</v>
      </c>
      <c r="Y60" s="1">
        <v>111</v>
      </c>
    </row>
    <row r="61" spans="1:25" x14ac:dyDescent="0.15">
      <c r="A61" s="19">
        <v>41671</v>
      </c>
      <c r="B61" s="4">
        <v>-3.385226069845107E-3</v>
      </c>
      <c r="C61" s="4">
        <v>2.6500166925385038E-3</v>
      </c>
      <c r="H61" s="18">
        <v>41671</v>
      </c>
      <c r="I61" s="1">
        <v>8030</v>
      </c>
      <c r="J61" s="1">
        <v>280</v>
      </c>
      <c r="K61" s="1">
        <v>750</v>
      </c>
      <c r="L61" s="1">
        <v>190</v>
      </c>
      <c r="M61" s="1">
        <v>0</v>
      </c>
      <c r="T61" s="18">
        <v>41671</v>
      </c>
      <c r="U61" s="1">
        <v>1550</v>
      </c>
      <c r="V61" s="1">
        <v>805</v>
      </c>
      <c r="W61" s="1">
        <v>523</v>
      </c>
      <c r="X61" s="1">
        <v>210</v>
      </c>
      <c r="Y61" s="1">
        <v>121</v>
      </c>
    </row>
    <row r="62" spans="1:25" x14ac:dyDescent="0.15">
      <c r="A62" s="19">
        <v>41699</v>
      </c>
      <c r="B62" s="4">
        <v>-2.3876772896284509E-3</v>
      </c>
      <c r="C62" s="4">
        <v>1.273929735635837E-3</v>
      </c>
      <c r="H62" s="18">
        <v>41699</v>
      </c>
      <c r="I62" s="1">
        <v>8540</v>
      </c>
      <c r="J62" s="1">
        <v>300</v>
      </c>
      <c r="K62" s="1">
        <v>970</v>
      </c>
      <c r="L62" s="1">
        <v>210</v>
      </c>
      <c r="M62" s="1">
        <v>0</v>
      </c>
      <c r="T62" s="18">
        <v>41699</v>
      </c>
      <c r="U62" s="1">
        <v>1820</v>
      </c>
      <c r="V62" s="1">
        <v>830</v>
      </c>
      <c r="W62" s="1">
        <v>560</v>
      </c>
      <c r="X62" s="1">
        <v>220</v>
      </c>
      <c r="Y62" s="1">
        <v>123</v>
      </c>
    </row>
    <row r="63" spans="1:25" x14ac:dyDescent="0.15">
      <c r="A63" s="19">
        <v>41730</v>
      </c>
      <c r="B63" s="4">
        <v>-2.8634187119023352E-3</v>
      </c>
      <c r="C63" s="4">
        <v>3.8273040072797082E-3</v>
      </c>
      <c r="H63" s="18">
        <v>41730</v>
      </c>
      <c r="I63" s="1">
        <v>9120</v>
      </c>
      <c r="J63" s="1">
        <v>340</v>
      </c>
      <c r="K63" s="1">
        <v>1310</v>
      </c>
      <c r="L63" s="1">
        <v>220</v>
      </c>
      <c r="M63" s="1">
        <v>5</v>
      </c>
      <c r="T63" s="18">
        <v>41730</v>
      </c>
      <c r="U63" s="1">
        <v>2010</v>
      </c>
      <c r="V63" s="1">
        <v>890</v>
      </c>
      <c r="W63" s="1">
        <v>570</v>
      </c>
      <c r="X63" s="1">
        <v>230</v>
      </c>
      <c r="Y63" s="1">
        <v>120</v>
      </c>
    </row>
    <row r="64" spans="1:25" x14ac:dyDescent="0.15">
      <c r="A64" s="19">
        <v>41760</v>
      </c>
      <c r="B64" s="4">
        <v>3.4573435645478962E-3</v>
      </c>
      <c r="C64" s="4">
        <v>6.5476098222910784E-4</v>
      </c>
      <c r="H64" s="18">
        <v>41760</v>
      </c>
      <c r="I64" s="1">
        <v>9570</v>
      </c>
      <c r="J64" s="1">
        <v>390</v>
      </c>
      <c r="K64" s="1">
        <v>1260</v>
      </c>
      <c r="L64" s="1">
        <v>200</v>
      </c>
      <c r="M64" s="1">
        <v>16</v>
      </c>
      <c r="T64" s="18">
        <v>41760</v>
      </c>
      <c r="U64" s="1">
        <v>2230</v>
      </c>
      <c r="V64" s="1">
        <v>930</v>
      </c>
      <c r="W64" s="1">
        <v>590</v>
      </c>
      <c r="X64" s="1">
        <v>253</v>
      </c>
      <c r="Y64" s="1">
        <v>130</v>
      </c>
    </row>
    <row r="65" spans="1:25" x14ac:dyDescent="0.15">
      <c r="A65" s="19">
        <v>41791</v>
      </c>
      <c r="B65" s="4">
        <v>-1.5754932585078235E-3</v>
      </c>
      <c r="C65" s="4">
        <v>1.0469738987976818E-3</v>
      </c>
      <c r="H65" s="18">
        <v>41791</v>
      </c>
      <c r="I65" s="1">
        <v>10230</v>
      </c>
      <c r="J65" s="1">
        <v>380</v>
      </c>
      <c r="K65" s="1">
        <v>1240</v>
      </c>
      <c r="L65" s="1">
        <v>210</v>
      </c>
      <c r="M65" s="1">
        <v>22</v>
      </c>
      <c r="T65" s="18">
        <v>41791</v>
      </c>
      <c r="U65" s="1">
        <v>2490</v>
      </c>
      <c r="V65" s="1">
        <v>980</v>
      </c>
      <c r="W65" s="1">
        <v>600</v>
      </c>
      <c r="X65" s="1">
        <v>270</v>
      </c>
      <c r="Y65" s="1">
        <v>136</v>
      </c>
    </row>
    <row r="66" spans="1:25" x14ac:dyDescent="0.15">
      <c r="A66" s="19">
        <v>41821</v>
      </c>
      <c r="B66" s="4">
        <v>-2.173712163050831E-3</v>
      </c>
      <c r="C66" s="4">
        <v>2.231666234755153E-3</v>
      </c>
      <c r="H66" s="18">
        <v>41821</v>
      </c>
      <c r="I66" s="1">
        <v>9580</v>
      </c>
      <c r="J66" s="1">
        <v>350</v>
      </c>
      <c r="K66" s="1">
        <v>1300</v>
      </c>
      <c r="L66" s="1">
        <v>230</v>
      </c>
      <c r="M66" s="1">
        <v>26</v>
      </c>
      <c r="T66" s="18">
        <v>41821</v>
      </c>
      <c r="U66" s="1">
        <v>2440</v>
      </c>
      <c r="V66" s="1">
        <v>1002</v>
      </c>
      <c r="W66" s="1">
        <v>580</v>
      </c>
      <c r="X66" s="1">
        <v>280</v>
      </c>
      <c r="Y66" s="1">
        <v>134</v>
      </c>
    </row>
    <row r="67" spans="1:25" x14ac:dyDescent="0.15">
      <c r="A67" s="19">
        <v>41852</v>
      </c>
      <c r="B67" s="4">
        <v>5.2310806341741845E-4</v>
      </c>
      <c r="C67" s="4">
        <v>1.6296067215582632E-3</v>
      </c>
      <c r="H67" s="18">
        <v>41852</v>
      </c>
      <c r="I67" s="1">
        <v>7680</v>
      </c>
      <c r="J67" s="1">
        <v>340</v>
      </c>
      <c r="K67" s="1">
        <v>1250</v>
      </c>
      <c r="L67" s="1">
        <v>220</v>
      </c>
      <c r="M67" s="1">
        <v>14</v>
      </c>
      <c r="T67" s="18">
        <v>41852</v>
      </c>
      <c r="U67" s="1">
        <v>2334</v>
      </c>
      <c r="V67" s="1">
        <v>970</v>
      </c>
      <c r="W67" s="1">
        <v>570</v>
      </c>
      <c r="X67" s="1">
        <v>250</v>
      </c>
      <c r="Y67" s="1">
        <v>132</v>
      </c>
    </row>
    <row r="68" spans="1:25" x14ac:dyDescent="0.15">
      <c r="A68" s="19">
        <v>41883</v>
      </c>
      <c r="B68" s="4">
        <v>-2.9715620877196341E-3</v>
      </c>
      <c r="C68" s="4">
        <v>2.1149509648673015E-3</v>
      </c>
      <c r="H68" s="18">
        <v>41883</v>
      </c>
      <c r="I68" s="1">
        <v>6870</v>
      </c>
      <c r="J68" s="1">
        <v>320</v>
      </c>
      <c r="K68" s="1">
        <v>1210</v>
      </c>
      <c r="L68" s="1">
        <v>220</v>
      </c>
      <c r="M68" s="1">
        <v>15</v>
      </c>
      <c r="T68" s="18">
        <v>41883</v>
      </c>
      <c r="U68" s="1">
        <v>2190</v>
      </c>
      <c r="V68" s="1">
        <v>960</v>
      </c>
      <c r="W68" s="1">
        <v>550</v>
      </c>
      <c r="X68" s="1">
        <v>230</v>
      </c>
      <c r="Y68" s="1">
        <v>137</v>
      </c>
    </row>
    <row r="69" spans="1:25" x14ac:dyDescent="0.15">
      <c r="A69" s="19">
        <v>41913</v>
      </c>
      <c r="B69" s="4">
        <v>8.8509132747865982E-4</v>
      </c>
      <c r="C69" s="4">
        <v>-1.4000526325151363E-3</v>
      </c>
      <c r="H69" s="18">
        <v>41913</v>
      </c>
      <c r="I69" s="1">
        <v>5930</v>
      </c>
      <c r="J69" s="1">
        <v>310</v>
      </c>
      <c r="K69" s="1">
        <v>970</v>
      </c>
      <c r="L69" s="1">
        <v>230</v>
      </c>
      <c r="M69" s="1">
        <v>11</v>
      </c>
      <c r="T69" s="18">
        <v>41913</v>
      </c>
      <c r="U69" s="1">
        <v>2080</v>
      </c>
      <c r="V69" s="1">
        <v>930</v>
      </c>
      <c r="W69" s="1">
        <v>530</v>
      </c>
      <c r="X69" s="1">
        <v>220</v>
      </c>
      <c r="Y69" s="1">
        <v>130</v>
      </c>
    </row>
    <row r="70" spans="1:25" x14ac:dyDescent="0.15">
      <c r="A70" s="19">
        <v>41944</v>
      </c>
      <c r="B70" s="4">
        <v>2.8760355217173073E-3</v>
      </c>
      <c r="C70" s="4">
        <v>2.6465814795931242E-4</v>
      </c>
      <c r="H70" s="18">
        <v>41944</v>
      </c>
      <c r="I70" s="1">
        <v>5260</v>
      </c>
      <c r="J70" s="1">
        <v>300</v>
      </c>
      <c r="K70" s="1">
        <v>650</v>
      </c>
      <c r="L70" s="1">
        <v>240</v>
      </c>
      <c r="M70" s="1">
        <v>3</v>
      </c>
      <c r="T70" s="18">
        <v>41944</v>
      </c>
      <c r="U70" s="1">
        <v>2050</v>
      </c>
      <c r="V70" s="1">
        <v>920</v>
      </c>
      <c r="W70" s="1">
        <v>517</v>
      </c>
      <c r="X70" s="1">
        <v>190</v>
      </c>
      <c r="Y70" s="1">
        <v>139</v>
      </c>
    </row>
    <row r="71" spans="1:25" x14ac:dyDescent="0.15">
      <c r="A71" s="19">
        <v>41974</v>
      </c>
      <c r="B71" s="4">
        <v>5.9989043575966738E-3</v>
      </c>
      <c r="C71" s="4">
        <v>6.8287229350594281E-4</v>
      </c>
      <c r="H71" s="18">
        <v>41974</v>
      </c>
      <c r="I71" s="1">
        <v>4830</v>
      </c>
      <c r="J71" s="1">
        <v>290</v>
      </c>
      <c r="K71" s="1">
        <v>300</v>
      </c>
      <c r="L71" s="1">
        <v>230</v>
      </c>
      <c r="M71" s="1">
        <v>1</v>
      </c>
      <c r="T71" s="18">
        <v>41974</v>
      </c>
      <c r="U71" s="1">
        <v>2004</v>
      </c>
      <c r="V71" s="1">
        <v>902</v>
      </c>
      <c r="W71" s="1">
        <v>490</v>
      </c>
      <c r="X71" s="1">
        <v>190</v>
      </c>
      <c r="Y71" s="1">
        <v>131</v>
      </c>
    </row>
    <row r="72" spans="1:25" x14ac:dyDescent="0.15">
      <c r="A72" s="18" t="s">
        <v>0</v>
      </c>
      <c r="B72" s="4">
        <v>6.5922067421437663E-3</v>
      </c>
      <c r="C72" s="4">
        <v>3.416288738149087E-2</v>
      </c>
      <c r="H72" s="18" t="s">
        <v>0</v>
      </c>
      <c r="I72" s="1">
        <v>273800</v>
      </c>
      <c r="J72" s="1">
        <v>10870</v>
      </c>
      <c r="K72" s="1">
        <v>37980</v>
      </c>
      <c r="L72" s="1">
        <v>7110</v>
      </c>
      <c r="M72" s="1">
        <v>113</v>
      </c>
      <c r="T72" s="18" t="s">
        <v>0</v>
      </c>
      <c r="U72" s="1">
        <v>49940</v>
      </c>
      <c r="V72" s="1">
        <v>27460</v>
      </c>
      <c r="W72" s="1">
        <v>22369</v>
      </c>
      <c r="X72" s="1">
        <v>9964</v>
      </c>
      <c r="Y72" s="1">
        <v>2799</v>
      </c>
    </row>
  </sheetData>
  <pageMargins left="0.7" right="0.7" top="0.75" bottom="0.75" header="0.3" footer="0.3"/>
  <pageSetup orientation="portrait" horizontalDpi="0" verticalDpi="0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8749-6230-4162-B343-379543D5A1AB}">
  <dimension ref="A1:AV76"/>
  <sheetViews>
    <sheetView tabSelected="1" zoomScaleNormal="100" workbookViewId="0"/>
  </sheetViews>
  <sheetFormatPr baseColWidth="10" defaultColWidth="8.83203125" defaultRowHeight="13" x14ac:dyDescent="0.15"/>
  <cols>
    <col min="1" max="1" width="12.5" style="3" customWidth="1"/>
    <col min="2" max="8" width="12.5" style="2" customWidth="1"/>
    <col min="9" max="9" width="12.5" style="7" customWidth="1"/>
    <col min="10" max="16" width="12.5" style="2" customWidth="1"/>
    <col min="17" max="33" width="12.5" style="7" customWidth="1"/>
    <col min="34" max="39" width="12.5" style="2" customWidth="1"/>
    <col min="40" max="40" width="12.5" style="7" customWidth="1"/>
    <col min="41" max="47" width="12.5" style="2" customWidth="1"/>
    <col min="48" max="48" width="13.83203125" style="7" customWidth="1"/>
  </cols>
  <sheetData>
    <row r="1" spans="1:48" s="8" customFormat="1" ht="90.75" customHeight="1" thickBot="1" x14ac:dyDescent="0.2">
      <c r="A1" s="6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42</v>
      </c>
      <c r="I1" s="13" t="s">
        <v>41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39</v>
      </c>
      <c r="Q1" s="13" t="s">
        <v>40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43</v>
      </c>
      <c r="Z1" s="13" t="s">
        <v>21</v>
      </c>
      <c r="AA1" s="13" t="s">
        <v>22</v>
      </c>
      <c r="AB1" s="13" t="s">
        <v>23</v>
      </c>
      <c r="AC1" s="13" t="s">
        <v>24</v>
      </c>
      <c r="AD1" s="13" t="s">
        <v>25</v>
      </c>
      <c r="AE1" s="13" t="s">
        <v>26</v>
      </c>
      <c r="AF1" s="13" t="s">
        <v>27</v>
      </c>
      <c r="AG1" s="13" t="s">
        <v>44</v>
      </c>
      <c r="AH1" s="10" t="s">
        <v>28</v>
      </c>
      <c r="AI1" s="10" t="s">
        <v>29</v>
      </c>
      <c r="AJ1" s="10" t="s">
        <v>30</v>
      </c>
      <c r="AK1" s="10" t="s">
        <v>31</v>
      </c>
      <c r="AL1" s="10" t="s">
        <v>32</v>
      </c>
      <c r="AM1" s="10" t="s">
        <v>45</v>
      </c>
      <c r="AN1" s="13" t="s">
        <v>46</v>
      </c>
      <c r="AO1" s="10" t="s">
        <v>33</v>
      </c>
      <c r="AP1" s="10" t="s">
        <v>34</v>
      </c>
      <c r="AQ1" s="10" t="s">
        <v>35</v>
      </c>
      <c r="AR1" s="10" t="s">
        <v>36</v>
      </c>
      <c r="AS1" s="10" t="s">
        <v>37</v>
      </c>
      <c r="AT1" s="10" t="s">
        <v>38</v>
      </c>
      <c r="AU1" s="10" t="s">
        <v>47</v>
      </c>
      <c r="AV1" s="13" t="s">
        <v>48</v>
      </c>
    </row>
    <row r="2" spans="1:48" ht="14" thickTop="1" x14ac:dyDescent="0.15">
      <c r="A2" s="5">
        <v>40179</v>
      </c>
      <c r="B2" s="2">
        <v>6000</v>
      </c>
      <c r="C2" s="2">
        <v>200</v>
      </c>
      <c r="D2" s="2">
        <v>720</v>
      </c>
      <c r="E2" s="2">
        <v>100</v>
      </c>
      <c r="G2" s="2">
        <f>SUM(DashboardData[[#This Row],[Company Mower Sales NA]:[Company Mower Sales CN]])</f>
        <v>7020</v>
      </c>
      <c r="J2" s="2">
        <v>570</v>
      </c>
      <c r="K2" s="2">
        <v>250</v>
      </c>
      <c r="L2" s="2">
        <v>560</v>
      </c>
      <c r="M2" s="2">
        <v>212</v>
      </c>
      <c r="O2" s="2">
        <f>SUM(DashboardData[[#This Row],[Company Tractor Sales NA]:[Company Tractor Sales CN]])</f>
        <v>1592</v>
      </c>
      <c r="R2" s="7">
        <f>DashboardData[[#This Row],[Company Mower Sales NA]]/DashboardData[[#This Row],[Industry Mower Sales NA]]</f>
        <v>0.1</v>
      </c>
      <c r="S2" s="7">
        <f>DashboardData[[#This Row],[Company Mower Sales SA]]/DashboardData[[#This Row],[Industry Mower Sales SA]]</f>
        <v>0.35</v>
      </c>
      <c r="T2" s="7">
        <f>DashboardData[[#This Row],[Company Mower Sales EUR]]/DashboardData[[#This Row],[Industry Mower Sales EUR]]</f>
        <v>5.5E-2</v>
      </c>
      <c r="U2" s="7">
        <f>DashboardData[[#This Row],[Company Mower Sales PAC]]/DashboardData[[#This Row],[Industry Mower Sales PAC]]</f>
        <v>9.569377990430622E-2</v>
      </c>
      <c r="W2" s="7">
        <f>DashboardData[[#This Row],[Company Mower Sales TOTAL]]/DashboardData[[#This Row],[Industry Mower Sales TOTAL]]</f>
        <v>9.4023308401461114E-2</v>
      </c>
      <c r="Z2" s="7">
        <f>DashboardData[[#This Row],[Company Tractor Sales NA]]/DashboardData[[#This Row],[Industry Tractor Sales NA]]</f>
        <v>7.0000000000000007E-2</v>
      </c>
      <c r="AA2" s="7">
        <f>DashboardData[[#This Row],[Company Tractor Sales SA]]/DashboardData[[#This Row],[Industry Tractor Sales SA]]</f>
        <v>0.25406504065040653</v>
      </c>
      <c r="AB2" s="7">
        <f>DashboardData[[#This Row],[Company Tractor Sales EUR]]/DashboardData[[#This Row],[Industry Tractor Sales EUR]]</f>
        <v>0.11</v>
      </c>
      <c r="AC2" s="7">
        <f>DashboardData[[#This Row],[Company Tractor Sales PAC]]/DashboardData[[#This Row],[Industry Tractor Sales PAC]]</f>
        <v>0.21479229989868287</v>
      </c>
      <c r="AD2" s="7">
        <f>DashboardData[[#This Row],[Company Tractor Sales CN]]/DashboardData[[#This Row],[Industry Tractor Sales CN]]</f>
        <v>0</v>
      </c>
      <c r="AE2" s="7">
        <f>DashboardData[[#This Row],[Company Tractor Sales TOTAL]]/DashboardData[[#This Row],[Industry Tractor Sales TOTAL]]</f>
        <v>0.1028240028921977</v>
      </c>
      <c r="AH2" s="2">
        <v>60000</v>
      </c>
      <c r="AI2" s="2">
        <v>571.42857142857144</v>
      </c>
      <c r="AJ2" s="2">
        <v>13090.90909090909</v>
      </c>
      <c r="AK2" s="2">
        <v>1045</v>
      </c>
      <c r="AL2" s="2">
        <v>74662.337662337668</v>
      </c>
      <c r="AO2" s="2">
        <v>8142.8571428571422</v>
      </c>
      <c r="AP2" s="2">
        <v>984</v>
      </c>
      <c r="AQ2" s="2">
        <v>5090.909090909091</v>
      </c>
      <c r="AR2" s="2">
        <v>987</v>
      </c>
      <c r="AS2" s="2">
        <v>278</v>
      </c>
      <c r="AT2" s="2">
        <f t="shared" ref="AT2:AT61" si="0">SUM(AO2:AS2)</f>
        <v>15482.766233766233</v>
      </c>
    </row>
    <row r="3" spans="1:48" x14ac:dyDescent="0.15">
      <c r="A3" s="5">
        <v>40210</v>
      </c>
      <c r="B3" s="2">
        <v>7950</v>
      </c>
      <c r="C3" s="2">
        <v>220</v>
      </c>
      <c r="D3" s="2">
        <v>990</v>
      </c>
      <c r="E3" s="2">
        <v>120</v>
      </c>
      <c r="G3" s="2">
        <f>SUM(DashboardData[[#This Row],[Company Mower Sales NA]:[Company Mower Sales CN]])</f>
        <v>9280</v>
      </c>
      <c r="H3" s="2">
        <f t="shared" ref="H3:H33" si="1">(G3-G2)</f>
        <v>2260</v>
      </c>
      <c r="I3" s="7">
        <f t="shared" ref="I3:I33" si="2">(G3-G2)/G2</f>
        <v>0.32193732193732194</v>
      </c>
      <c r="J3" s="2">
        <v>611</v>
      </c>
      <c r="K3" s="2">
        <v>270</v>
      </c>
      <c r="L3" s="2">
        <v>600</v>
      </c>
      <c r="M3" s="2">
        <v>230</v>
      </c>
      <c r="O3" s="2">
        <f>SUM(DashboardData[[#This Row],[Company Tractor Sales NA]:[Company Tractor Sales CN]])</f>
        <v>1711</v>
      </c>
      <c r="P3" s="2">
        <f t="shared" ref="P3:P33" si="3">(O3-O2)</f>
        <v>119</v>
      </c>
      <c r="Q3" s="7">
        <f t="shared" ref="Q3:Q33" si="4">(O3-O2)/O2</f>
        <v>7.4748743718592969E-2</v>
      </c>
      <c r="R3" s="7">
        <f>DashboardData[[#This Row],[Company Mower Sales NA]]/DashboardData[[#This Row],[Industry Mower Sales NA]]</f>
        <v>0.10299999999999999</v>
      </c>
      <c r="S3" s="7">
        <f>DashboardData[[#This Row],[Company Mower Sales SA]]/DashboardData[[#This Row],[Industry Mower Sales SA]]</f>
        <v>0.36000000000000004</v>
      </c>
      <c r="T3" s="7">
        <f>DashboardData[[#This Row],[Company Mower Sales EUR]]/DashboardData[[#This Row],[Industry Mower Sales EUR]]</f>
        <v>5.6000000000000001E-2</v>
      </c>
      <c r="U3" s="7">
        <f>DashboardData[[#This Row],[Company Mower Sales PAC]]/DashboardData[[#This Row],[Industry Mower Sales PAC]]</f>
        <v>0.108</v>
      </c>
      <c r="W3" s="7">
        <f>DashboardData[[#This Row],[Company Mower Sales TOTAL]]/DashboardData[[#This Row],[Industry Mower Sales TOTAL]]</f>
        <v>9.6080913709673879E-2</v>
      </c>
      <c r="X3" s="7">
        <f t="shared" ref="X3:X61" si="5">W3-W2</f>
        <v>2.0576053082127649E-3</v>
      </c>
      <c r="Y3" s="7">
        <f t="shared" ref="Y3:Y33" si="6">(W3-W2)/W2</f>
        <v>2.1883991780284877E-2</v>
      </c>
      <c r="Z3" s="7">
        <f>DashboardData[[#This Row],[Company Tractor Sales NA]]/DashboardData[[#This Row],[Industry Tractor Sales NA]]</f>
        <v>7.1116393442622952E-2</v>
      </c>
      <c r="AA3" s="7">
        <f>DashboardData[[#This Row],[Company Tractor Sales SA]]/DashboardData[[#This Row],[Industry Tractor Sales SA]]</f>
        <v>0.25700000000000001</v>
      </c>
      <c r="AB3" s="7">
        <f>DashboardData[[#This Row],[Company Tractor Sales EUR]]/DashboardData[[#This Row],[Industry Tractor Sales EUR]]</f>
        <v>0.11300000000000002</v>
      </c>
      <c r="AC3" s="7">
        <f>DashboardData[[#This Row],[Company Tractor Sales PAC]]/DashboardData[[#This Row],[Industry Tractor Sales PAC]]</f>
        <v>0.21099999999999999</v>
      </c>
      <c r="AD3" s="7">
        <f>DashboardData[[#This Row],[Company Tractor Sales CN]]/DashboardData[[#This Row],[Industry Tractor Sales CN]]</f>
        <v>0</v>
      </c>
      <c r="AE3" s="7">
        <f>DashboardData[[#This Row],[Company Tractor Sales TOTAL]]/DashboardData[[#This Row],[Industry Tractor Sales TOTAL]]</f>
        <v>0.10480912241644896</v>
      </c>
      <c r="AF3" s="7">
        <f t="shared" ref="AF3:AF61" si="7">AE3-AE2</f>
        <v>1.9851195242512609E-3</v>
      </c>
      <c r="AG3" s="7">
        <f t="shared" ref="AG3:AG33" si="8">(AE3-AE2)/AE2</f>
        <v>1.9305993429690648E-2</v>
      </c>
      <c r="AH3" s="2">
        <v>77184.466019417479</v>
      </c>
      <c r="AI3" s="2">
        <v>611.11111111111109</v>
      </c>
      <c r="AJ3" s="2">
        <v>17678.571428571428</v>
      </c>
      <c r="AK3" s="2">
        <v>1111.1111111111111</v>
      </c>
      <c r="AL3" s="2">
        <v>96585.259670211133</v>
      </c>
      <c r="AM3" s="2">
        <f t="shared" ref="AM3:AM33" si="9">(AL3-AL2)</f>
        <v>21922.922007873465</v>
      </c>
      <c r="AN3" s="7">
        <f t="shared" ref="AN3:AN33" si="10">(AL3-AL2)/AL2</f>
        <v>0.29362758646830001</v>
      </c>
      <c r="AO3" s="2">
        <v>8591.5492957746483</v>
      </c>
      <c r="AP3" s="2">
        <v>1050.5836575875487</v>
      </c>
      <c r="AQ3" s="2">
        <v>5309.7345132743358</v>
      </c>
      <c r="AR3" s="2">
        <v>1090.0473933649289</v>
      </c>
      <c r="AS3" s="2">
        <v>283</v>
      </c>
      <c r="AT3" s="2">
        <f t="shared" si="0"/>
        <v>16324.914860001461</v>
      </c>
      <c r="AU3" s="2">
        <f t="shared" ref="AU3:AU33" si="11">AT3-AT2</f>
        <v>842.14862623522822</v>
      </c>
      <c r="AV3" s="7">
        <f t="shared" ref="AV3:AV33" si="12">(AT3-AT2)/AT2</f>
        <v>5.4392646218386576E-2</v>
      </c>
    </row>
    <row r="4" spans="1:48" x14ac:dyDescent="0.15">
      <c r="A4" s="5">
        <v>40238</v>
      </c>
      <c r="B4" s="2">
        <v>8100</v>
      </c>
      <c r="C4" s="2">
        <v>250</v>
      </c>
      <c r="D4" s="2">
        <v>1320</v>
      </c>
      <c r="E4" s="2">
        <v>110</v>
      </c>
      <c r="G4" s="2">
        <f>SUM(DashboardData[[#This Row],[Company Mower Sales NA]:[Company Mower Sales CN]])</f>
        <v>9780</v>
      </c>
      <c r="H4" s="2">
        <f t="shared" si="1"/>
        <v>500</v>
      </c>
      <c r="I4" s="7">
        <f t="shared" si="2"/>
        <v>5.3879310344827583E-2</v>
      </c>
      <c r="J4" s="2">
        <v>630</v>
      </c>
      <c r="K4" s="2">
        <v>260</v>
      </c>
      <c r="L4" s="2">
        <v>680</v>
      </c>
      <c r="M4" s="2">
        <v>240</v>
      </c>
      <c r="O4" s="2">
        <f>SUM(DashboardData[[#This Row],[Company Tractor Sales NA]:[Company Tractor Sales CN]])</f>
        <v>1810</v>
      </c>
      <c r="P4" s="2">
        <f t="shared" si="3"/>
        <v>99</v>
      </c>
      <c r="Q4" s="7">
        <f t="shared" si="4"/>
        <v>5.7860900058445353E-2</v>
      </c>
      <c r="R4" s="7">
        <f>DashboardData[[#This Row],[Company Mower Sales NA]]/DashboardData[[#This Row],[Industry Mower Sales NA]]</f>
        <v>0.104</v>
      </c>
      <c r="S4" s="7">
        <f>DashboardData[[#This Row],[Company Mower Sales SA]]/DashboardData[[#This Row],[Industry Mower Sales SA]]</f>
        <v>0.38000000000000006</v>
      </c>
      <c r="T4" s="7">
        <f>DashboardData[[#This Row],[Company Mower Sales EUR]]/DashboardData[[#This Row],[Industry Mower Sales EUR]]</f>
        <v>5.8000000000000003E-2</v>
      </c>
      <c r="U4" s="7">
        <f>DashboardData[[#This Row],[Company Mower Sales PAC]]/DashboardData[[#This Row],[Industry Mower Sales PAC]]</f>
        <v>0.10299999999999999</v>
      </c>
      <c r="W4" s="7">
        <f>DashboardData[[#This Row],[Company Mower Sales TOTAL]]/DashboardData[[#This Row],[Industry Mower Sales TOTAL]]</f>
        <v>9.5536648916232231E-2</v>
      </c>
      <c r="X4" s="7">
        <f t="shared" si="5"/>
        <v>-5.4426479344164835E-4</v>
      </c>
      <c r="Y4" s="7">
        <f t="shared" si="6"/>
        <v>-5.6646504745598526E-3</v>
      </c>
      <c r="Z4" s="7">
        <f>DashboardData[[#This Row],[Company Tractor Sales NA]]/DashboardData[[#This Row],[Industry Tractor Sales NA]]</f>
        <v>7.2999999999999995E-2</v>
      </c>
      <c r="AA4" s="7">
        <f>DashboardData[[#This Row],[Company Tractor Sales SA]]/DashboardData[[#This Row],[Industry Tractor Sales SA]]</f>
        <v>0.25600000000000001</v>
      </c>
      <c r="AB4" s="7">
        <f>DashboardData[[#This Row],[Company Tractor Sales EUR]]/DashboardData[[#This Row],[Industry Tractor Sales EUR]]</f>
        <v>0.112</v>
      </c>
      <c r="AC4" s="7">
        <f>DashboardData[[#This Row],[Company Tractor Sales PAC]]/DashboardData[[#This Row],[Industry Tractor Sales PAC]]</f>
        <v>0.21300000000000002</v>
      </c>
      <c r="AD4" s="7">
        <f>DashboardData[[#This Row],[Company Tractor Sales CN]]/DashboardData[[#This Row],[Industry Tractor Sales CN]]</f>
        <v>0</v>
      </c>
      <c r="AE4" s="7">
        <f>DashboardData[[#This Row],[Company Tractor Sales TOTAL]]/DashboardData[[#This Row],[Industry Tractor Sales TOTAL]]</f>
        <v>0.10566905043994801</v>
      </c>
      <c r="AF4" s="7">
        <f t="shared" si="7"/>
        <v>8.5992802349904585E-4</v>
      </c>
      <c r="AG4" s="7">
        <f t="shared" si="8"/>
        <v>8.2047058850679491E-3</v>
      </c>
      <c r="AH4" s="2">
        <v>77884.61538461539</v>
      </c>
      <c r="AI4" s="2">
        <v>657.8947368421052</v>
      </c>
      <c r="AJ4" s="2">
        <v>22758.62068965517</v>
      </c>
      <c r="AK4" s="2">
        <v>1067.9611650485438</v>
      </c>
      <c r="AL4" s="2">
        <v>102369.09197616122</v>
      </c>
      <c r="AM4" s="2">
        <f t="shared" si="9"/>
        <v>5783.8323059500835</v>
      </c>
      <c r="AN4" s="7">
        <f t="shared" si="10"/>
        <v>5.9883178092587717E-2</v>
      </c>
      <c r="AO4" s="2">
        <v>8630.1369863013697</v>
      </c>
      <c r="AP4" s="2">
        <v>1015.625</v>
      </c>
      <c r="AQ4" s="2">
        <v>6071.4285714285716</v>
      </c>
      <c r="AR4" s="2">
        <v>1126.7605633802816</v>
      </c>
      <c r="AS4" s="2">
        <v>285</v>
      </c>
      <c r="AT4" s="2">
        <f t="shared" si="0"/>
        <v>17128.951121110222</v>
      </c>
      <c r="AU4" s="2">
        <f t="shared" si="11"/>
        <v>804.0362611087603</v>
      </c>
      <c r="AV4" s="7">
        <f t="shared" si="12"/>
        <v>4.9252095217891284E-2</v>
      </c>
    </row>
    <row r="5" spans="1:48" x14ac:dyDescent="0.15">
      <c r="A5" s="5">
        <v>40269</v>
      </c>
      <c r="B5" s="2">
        <v>9050</v>
      </c>
      <c r="C5" s="2">
        <v>280</v>
      </c>
      <c r="D5" s="2">
        <v>1650</v>
      </c>
      <c r="E5" s="2">
        <v>120</v>
      </c>
      <c r="G5" s="2">
        <f>SUM(DashboardData[[#This Row],[Company Mower Sales NA]:[Company Mower Sales CN]])</f>
        <v>11100</v>
      </c>
      <c r="H5" s="2">
        <f t="shared" si="1"/>
        <v>1320</v>
      </c>
      <c r="I5" s="7">
        <f t="shared" si="2"/>
        <v>0.13496932515337423</v>
      </c>
      <c r="J5" s="2">
        <v>684</v>
      </c>
      <c r="K5" s="2">
        <v>270</v>
      </c>
      <c r="L5" s="2">
        <v>650</v>
      </c>
      <c r="M5" s="2">
        <v>263</v>
      </c>
      <c r="O5" s="2">
        <f>SUM(DashboardData[[#This Row],[Company Tractor Sales NA]:[Company Tractor Sales CN]])</f>
        <v>1867</v>
      </c>
      <c r="P5" s="2">
        <f t="shared" si="3"/>
        <v>57</v>
      </c>
      <c r="Q5" s="7">
        <f t="shared" si="4"/>
        <v>3.1491712707182318E-2</v>
      </c>
      <c r="R5" s="7">
        <f>DashboardData[[#This Row],[Company Mower Sales NA]]/DashboardData[[#This Row],[Industry Mower Sales NA]]</f>
        <v>0.105</v>
      </c>
      <c r="S5" s="7">
        <f>DashboardData[[#This Row],[Company Mower Sales SA]]/DashboardData[[#This Row],[Industry Mower Sales SA]]</f>
        <v>0.36</v>
      </c>
      <c r="T5" s="7">
        <f>DashboardData[[#This Row],[Company Mower Sales EUR]]/DashboardData[[#This Row],[Industry Mower Sales EUR]]</f>
        <v>5.8999999999999997E-2</v>
      </c>
      <c r="U5" s="7">
        <f>DashboardData[[#This Row],[Company Mower Sales PAC]]/DashboardData[[#This Row],[Industry Mower Sales PAC]]</f>
        <v>9.7000000000000003E-2</v>
      </c>
      <c r="W5" s="7">
        <f>DashboardData[[#This Row],[Company Mower Sales TOTAL]]/DashboardData[[#This Row],[Industry Mower Sales TOTAL]]</f>
        <v>9.5548417260414187E-2</v>
      </c>
      <c r="X5" s="7">
        <f t="shared" si="5"/>
        <v>1.1768344181956047E-5</v>
      </c>
      <c r="Y5" s="7">
        <f t="shared" si="6"/>
        <v>1.2318146298259512E-4</v>
      </c>
      <c r="Z5" s="7">
        <f>DashboardData[[#This Row],[Company Tractor Sales NA]]/DashboardData[[#This Row],[Industry Tractor Sales NA]]</f>
        <v>7.644705882352941E-2</v>
      </c>
      <c r="AA5" s="7">
        <f>DashboardData[[#This Row],[Company Tractor Sales SA]]/DashboardData[[#This Row],[Industry Tractor Sales SA]]</f>
        <v>0.26300000000000001</v>
      </c>
      <c r="AB5" s="7">
        <f>DashboardData[[#This Row],[Company Tractor Sales EUR]]/DashboardData[[#This Row],[Industry Tractor Sales EUR]]</f>
        <v>0.111</v>
      </c>
      <c r="AC5" s="7">
        <f>DashboardData[[#This Row],[Company Tractor Sales PAC]]/DashboardData[[#This Row],[Industry Tractor Sales PAC]]</f>
        <v>0.21748076923076926</v>
      </c>
      <c r="AD5" s="7">
        <f>DashboardData[[#This Row],[Company Tractor Sales CN]]/DashboardData[[#This Row],[Industry Tractor Sales CN]]</f>
        <v>0</v>
      </c>
      <c r="AE5" s="7">
        <f>DashboardData[[#This Row],[Company Tractor Sales TOTAL]]/DashboardData[[#This Row],[Industry Tractor Sales TOTAL]]</f>
        <v>0.10775002238449184</v>
      </c>
      <c r="AF5" s="7">
        <f t="shared" si="7"/>
        <v>2.0809719445438329E-3</v>
      </c>
      <c r="AG5" s="7">
        <f t="shared" si="8"/>
        <v>1.969329653176409E-2</v>
      </c>
      <c r="AH5" s="2">
        <v>86190.476190476198</v>
      </c>
      <c r="AI5" s="2">
        <v>777.77777777777783</v>
      </c>
      <c r="AJ5" s="2">
        <v>27966.101694915254</v>
      </c>
      <c r="AK5" s="2">
        <v>1237.1134020618556</v>
      </c>
      <c r="AL5" s="2">
        <v>116171.4690652311</v>
      </c>
      <c r="AM5" s="2">
        <f t="shared" si="9"/>
        <v>13802.37708906988</v>
      </c>
      <c r="AN5" s="7">
        <f t="shared" si="10"/>
        <v>0.1348295351909935</v>
      </c>
      <c r="AO5" s="2">
        <v>8947.3684210526317</v>
      </c>
      <c r="AP5" s="2">
        <v>1026.6159695817489</v>
      </c>
      <c r="AQ5" s="2">
        <v>5855.8558558558561</v>
      </c>
      <c r="AR5" s="2">
        <v>1209.3023255813953</v>
      </c>
      <c r="AS5" s="2">
        <v>288</v>
      </c>
      <c r="AT5" s="2">
        <f t="shared" si="0"/>
        <v>17327.142572071632</v>
      </c>
      <c r="AU5" s="2">
        <f t="shared" si="11"/>
        <v>198.19145096141074</v>
      </c>
      <c r="AV5" s="7">
        <f t="shared" si="12"/>
        <v>1.1570553827849609E-2</v>
      </c>
    </row>
    <row r="6" spans="1:48" x14ac:dyDescent="0.15">
      <c r="A6" s="5">
        <v>40299</v>
      </c>
      <c r="B6" s="2">
        <v>9900</v>
      </c>
      <c r="C6" s="2">
        <v>310</v>
      </c>
      <c r="D6" s="2">
        <v>1590</v>
      </c>
      <c r="E6" s="2">
        <v>130</v>
      </c>
      <c r="G6" s="2">
        <f>SUM(DashboardData[[#This Row],[Company Mower Sales NA]:[Company Mower Sales CN]])</f>
        <v>11930</v>
      </c>
      <c r="H6" s="2">
        <f t="shared" si="1"/>
        <v>830</v>
      </c>
      <c r="I6" s="7">
        <f t="shared" si="2"/>
        <v>7.4774774774774774E-2</v>
      </c>
      <c r="J6" s="2">
        <v>650</v>
      </c>
      <c r="K6" s="2">
        <v>280</v>
      </c>
      <c r="L6" s="2">
        <v>580</v>
      </c>
      <c r="M6" s="2">
        <v>269</v>
      </c>
      <c r="O6" s="2">
        <f>SUM(DashboardData[[#This Row],[Company Tractor Sales NA]:[Company Tractor Sales CN]])</f>
        <v>1779</v>
      </c>
      <c r="P6" s="2">
        <f t="shared" si="3"/>
        <v>-88</v>
      </c>
      <c r="Q6" s="7">
        <f t="shared" si="4"/>
        <v>-4.7134440278521691E-2</v>
      </c>
      <c r="R6" s="7">
        <f>DashboardData[[#This Row],[Company Mower Sales NA]]/DashboardData[[#This Row],[Industry Mower Sales NA]]</f>
        <v>0.10299999999999999</v>
      </c>
      <c r="S6" s="7">
        <f>DashboardData[[#This Row],[Company Mower Sales SA]]/DashboardData[[#This Row],[Industry Mower Sales SA]]</f>
        <v>0.35</v>
      </c>
      <c r="T6" s="7">
        <f>DashboardData[[#This Row],[Company Mower Sales EUR]]/DashboardData[[#This Row],[Industry Mower Sales EUR]]</f>
        <v>5.7000000000000002E-2</v>
      </c>
      <c r="U6" s="7">
        <f>DashboardData[[#This Row],[Company Mower Sales PAC]]/DashboardData[[#This Row],[Industry Mower Sales PAC]]</f>
        <v>9.8999999999999991E-2</v>
      </c>
      <c r="W6" s="7">
        <f>DashboardData[[#This Row],[Company Mower Sales TOTAL]]/DashboardData[[#This Row],[Industry Mower Sales TOTAL]]</f>
        <v>9.4524932639377043E-2</v>
      </c>
      <c r="X6" s="7">
        <f t="shared" si="5"/>
        <v>-1.0234846210371434E-3</v>
      </c>
      <c r="Y6" s="7">
        <f t="shared" si="6"/>
        <v>-1.071168576500507E-2</v>
      </c>
      <c r="Z6" s="7">
        <f>DashboardData[[#This Row],[Company Tractor Sales NA]]/DashboardData[[#This Row],[Industry Tractor Sales NA]]</f>
        <v>7.6999999999999999E-2</v>
      </c>
      <c r="AA6" s="7">
        <f>DashboardData[[#This Row],[Company Tractor Sales SA]]/DashboardData[[#This Row],[Industry Tractor Sales SA]]</f>
        <v>0.26500000000000001</v>
      </c>
      <c r="AB6" s="7">
        <f>DashboardData[[#This Row],[Company Tractor Sales EUR]]/DashboardData[[#This Row],[Industry Tractor Sales EUR]]</f>
        <v>0.11</v>
      </c>
      <c r="AC6" s="7">
        <f>DashboardData[[#This Row],[Company Tractor Sales PAC]]/DashboardData[[#This Row],[Industry Tractor Sales PAC]]</f>
        <v>0.22037307692307692</v>
      </c>
      <c r="AD6" s="7">
        <f>DashboardData[[#This Row],[Company Tractor Sales CN]]/DashboardData[[#This Row],[Industry Tractor Sales CN]]</f>
        <v>0</v>
      </c>
      <c r="AE6" s="7">
        <f>DashboardData[[#This Row],[Company Tractor Sales TOTAL]]/DashboardData[[#This Row],[Industry Tractor Sales TOTAL]]</f>
        <v>0.1092916534474262</v>
      </c>
      <c r="AF6" s="7">
        <f t="shared" si="7"/>
        <v>1.5416310629343538E-3</v>
      </c>
      <c r="AG6" s="7">
        <f t="shared" si="8"/>
        <v>1.4307477890197045E-2</v>
      </c>
      <c r="AH6" s="2">
        <v>96116.504854368934</v>
      </c>
      <c r="AI6" s="2">
        <v>885.71428571428578</v>
      </c>
      <c r="AJ6" s="2">
        <v>27894.736842105263</v>
      </c>
      <c r="AK6" s="2">
        <v>1313.1313131313132</v>
      </c>
      <c r="AL6" s="2">
        <v>126210.0872953198</v>
      </c>
      <c r="AM6" s="2">
        <f t="shared" si="9"/>
        <v>10038.618230088701</v>
      </c>
      <c r="AN6" s="7">
        <f t="shared" si="10"/>
        <v>8.6412079582568996E-2</v>
      </c>
      <c r="AO6" s="2">
        <v>8441.5584415584417</v>
      </c>
      <c r="AP6" s="2">
        <v>1056.6037735849056</v>
      </c>
      <c r="AQ6" s="2">
        <v>5272.727272727273</v>
      </c>
      <c r="AR6" s="2">
        <v>1220.6572769953052</v>
      </c>
      <c r="AS6" s="2">
        <v>286</v>
      </c>
      <c r="AT6" s="2">
        <f t="shared" si="0"/>
        <v>16277.546764865925</v>
      </c>
      <c r="AU6" s="2">
        <f t="shared" si="11"/>
        <v>-1049.5958072057074</v>
      </c>
      <c r="AV6" s="7">
        <f t="shared" si="12"/>
        <v>-6.0575239272139134E-2</v>
      </c>
    </row>
    <row r="7" spans="1:48" x14ac:dyDescent="0.15">
      <c r="A7" s="5">
        <v>40330</v>
      </c>
      <c r="B7" s="2">
        <v>10200</v>
      </c>
      <c r="C7" s="2">
        <v>300</v>
      </c>
      <c r="D7" s="2">
        <v>1620</v>
      </c>
      <c r="E7" s="2">
        <v>120</v>
      </c>
      <c r="G7" s="2">
        <f>SUM(DashboardData[[#This Row],[Company Mower Sales NA]:[Company Mower Sales CN]])</f>
        <v>12240</v>
      </c>
      <c r="H7" s="2">
        <f t="shared" si="1"/>
        <v>310</v>
      </c>
      <c r="I7" s="7">
        <f t="shared" si="2"/>
        <v>2.5984911986588432E-2</v>
      </c>
      <c r="J7" s="2">
        <v>600</v>
      </c>
      <c r="K7" s="2">
        <v>270</v>
      </c>
      <c r="L7" s="2">
        <v>590</v>
      </c>
      <c r="M7" s="2">
        <v>280</v>
      </c>
      <c r="O7" s="2">
        <f>SUM(DashboardData[[#This Row],[Company Tractor Sales NA]:[Company Tractor Sales CN]])</f>
        <v>1740</v>
      </c>
      <c r="P7" s="2">
        <f t="shared" si="3"/>
        <v>-39</v>
      </c>
      <c r="Q7" s="7">
        <f t="shared" si="4"/>
        <v>-2.1922428330522766E-2</v>
      </c>
      <c r="R7" s="7">
        <f>DashboardData[[#This Row],[Company Mower Sales NA]]/DashboardData[[#This Row],[Industry Mower Sales NA]]</f>
        <v>0.105</v>
      </c>
      <c r="S7" s="7">
        <f>DashboardData[[#This Row],[Company Mower Sales SA]]/DashboardData[[#This Row],[Industry Mower Sales SA]]</f>
        <v>0.34</v>
      </c>
      <c r="T7" s="7">
        <f>DashboardData[[#This Row],[Company Mower Sales EUR]]/DashboardData[[#This Row],[Industry Mower Sales EUR]]</f>
        <v>5.2999999999999999E-2</v>
      </c>
      <c r="U7" s="7">
        <f>DashboardData[[#This Row],[Company Mower Sales PAC]]/DashboardData[[#This Row],[Industry Mower Sales PAC]]</f>
        <v>0.10199999999999999</v>
      </c>
      <c r="W7" s="7">
        <f>DashboardData[[#This Row],[Company Mower Sales TOTAL]]/DashboardData[[#This Row],[Industry Mower Sales TOTAL]]</f>
        <v>9.4322379634550882E-2</v>
      </c>
      <c r="X7" s="7">
        <f t="shared" si="5"/>
        <v>-2.0255300482616145E-4</v>
      </c>
      <c r="Y7" s="7">
        <f t="shared" si="6"/>
        <v>-2.1428526756948172E-3</v>
      </c>
      <c r="Z7" s="7">
        <f>DashboardData[[#This Row],[Company Tractor Sales NA]]/DashboardData[[#This Row],[Industry Tractor Sales NA]]</f>
        <v>0.08</v>
      </c>
      <c r="AA7" s="7">
        <f>DashboardData[[#This Row],[Company Tractor Sales SA]]/DashboardData[[#This Row],[Industry Tractor Sales SA]]</f>
        <v>0.26500000000000001</v>
      </c>
      <c r="AB7" s="7">
        <f>DashboardData[[#This Row],[Company Tractor Sales EUR]]/DashboardData[[#This Row],[Industry Tractor Sales EUR]]</f>
        <v>0.111</v>
      </c>
      <c r="AC7" s="7">
        <f>DashboardData[[#This Row],[Company Tractor Sales PAC]]/DashboardData[[#This Row],[Industry Tractor Sales PAC]]</f>
        <v>0.21099999999999999</v>
      </c>
      <c r="AD7" s="7">
        <f>DashboardData[[#This Row],[Company Tractor Sales CN]]/DashboardData[[#This Row],[Industry Tractor Sales CN]]</f>
        <v>0</v>
      </c>
      <c r="AE7" s="7">
        <f>DashboardData[[#This Row],[Company Tractor Sales TOTAL]]/DashboardData[[#This Row],[Industry Tractor Sales TOTAL]]</f>
        <v>0.11263450022225542</v>
      </c>
      <c r="AF7" s="7">
        <f t="shared" si="7"/>
        <v>3.3428467748292251E-3</v>
      </c>
      <c r="AG7" s="7">
        <f t="shared" si="8"/>
        <v>3.0586478192840889E-2</v>
      </c>
      <c r="AH7" s="2">
        <v>97142.857142857145</v>
      </c>
      <c r="AI7" s="2">
        <v>882.35294117647049</v>
      </c>
      <c r="AJ7" s="2">
        <v>30566.037735849059</v>
      </c>
      <c r="AK7" s="2">
        <v>1176.4705882352941</v>
      </c>
      <c r="AL7" s="2">
        <v>129767.71840811797</v>
      </c>
      <c r="AM7" s="2">
        <f t="shared" si="9"/>
        <v>3557.6311127981753</v>
      </c>
      <c r="AN7" s="7">
        <f t="shared" si="10"/>
        <v>2.8188167752975651E-2</v>
      </c>
      <c r="AO7" s="2">
        <v>7500</v>
      </c>
      <c r="AP7" s="2">
        <v>1018.8679245283018</v>
      </c>
      <c r="AQ7" s="2">
        <v>5315.3153153153153</v>
      </c>
      <c r="AR7" s="2">
        <v>1327.0142180094788</v>
      </c>
      <c r="AS7" s="2">
        <v>287</v>
      </c>
      <c r="AT7" s="2">
        <f t="shared" si="0"/>
        <v>15448.197457853095</v>
      </c>
      <c r="AU7" s="2">
        <f t="shared" si="11"/>
        <v>-829.34930701282974</v>
      </c>
      <c r="AV7" s="7">
        <f t="shared" si="12"/>
        <v>-5.0950509864479625E-2</v>
      </c>
    </row>
    <row r="8" spans="1:48" x14ac:dyDescent="0.15">
      <c r="A8" s="5">
        <v>40360</v>
      </c>
      <c r="B8" s="2">
        <v>8730</v>
      </c>
      <c r="C8" s="2">
        <v>280</v>
      </c>
      <c r="D8" s="2">
        <v>1590</v>
      </c>
      <c r="E8" s="2">
        <v>140</v>
      </c>
      <c r="G8" s="2">
        <f>SUM(DashboardData[[#This Row],[Company Mower Sales NA]:[Company Mower Sales CN]])</f>
        <v>10740</v>
      </c>
      <c r="H8" s="2">
        <f t="shared" si="1"/>
        <v>-1500</v>
      </c>
      <c r="I8" s="7">
        <f t="shared" si="2"/>
        <v>-0.12254901960784313</v>
      </c>
      <c r="J8" s="2">
        <v>512</v>
      </c>
      <c r="K8" s="2">
        <v>264</v>
      </c>
      <c r="L8" s="2">
        <v>760</v>
      </c>
      <c r="M8" s="2">
        <v>290</v>
      </c>
      <c r="O8" s="2">
        <f>SUM(DashboardData[[#This Row],[Company Tractor Sales NA]:[Company Tractor Sales CN]])</f>
        <v>1826</v>
      </c>
      <c r="P8" s="2">
        <f t="shared" si="3"/>
        <v>86</v>
      </c>
      <c r="Q8" s="7">
        <f t="shared" si="4"/>
        <v>4.9425287356321838E-2</v>
      </c>
      <c r="R8" s="7">
        <f>DashboardData[[#This Row],[Company Mower Sales NA]]/DashboardData[[#This Row],[Industry Mower Sales NA]]</f>
        <v>0.10299999999999999</v>
      </c>
      <c r="S8" s="7">
        <f>DashboardData[[#This Row],[Company Mower Sales SA]]/DashboardData[[#This Row],[Industry Mower Sales SA]]</f>
        <v>0.33</v>
      </c>
      <c r="T8" s="7">
        <f>DashboardData[[#This Row],[Company Mower Sales EUR]]/DashboardData[[#This Row],[Industry Mower Sales EUR]]</f>
        <v>5.3999999999999999E-2</v>
      </c>
      <c r="U8" s="7">
        <f>DashboardData[[#This Row],[Company Mower Sales PAC]]/DashboardData[[#This Row],[Industry Mower Sales PAC]]</f>
        <v>0.10299999999999999</v>
      </c>
      <c r="W8" s="7">
        <f>DashboardData[[#This Row],[Company Mower Sales TOTAL]]/DashboardData[[#This Row],[Industry Mower Sales TOTAL]]</f>
        <v>9.2260563576060189E-2</v>
      </c>
      <c r="X8" s="7">
        <f t="shared" si="5"/>
        <v>-2.0618160584906925E-3</v>
      </c>
      <c r="Y8" s="7">
        <f t="shared" si="6"/>
        <v>-2.1859245562708813E-2</v>
      </c>
      <c r="Z8" s="7">
        <f>DashboardData[[#This Row],[Company Tractor Sales NA]]/DashboardData[[#This Row],[Industry Tractor Sales NA]]</f>
        <v>8.3325490196078433E-2</v>
      </c>
      <c r="AA8" s="7">
        <f>DashboardData[[#This Row],[Company Tractor Sales SA]]/DashboardData[[#This Row],[Industry Tractor Sales SA]]</f>
        <v>0.27009230769230774</v>
      </c>
      <c r="AB8" s="7">
        <f>DashboardData[[#This Row],[Company Tractor Sales EUR]]/DashboardData[[#This Row],[Industry Tractor Sales EUR]]</f>
        <v>0.106</v>
      </c>
      <c r="AC8" s="7">
        <f>DashboardData[[#This Row],[Company Tractor Sales PAC]]/DashboardData[[#This Row],[Industry Tractor Sales PAC]]</f>
        <v>0.219</v>
      </c>
      <c r="AD8" s="7">
        <f>DashboardData[[#This Row],[Company Tractor Sales CN]]/DashboardData[[#This Row],[Industry Tractor Sales CN]]</f>
        <v>0</v>
      </c>
      <c r="AE8" s="7">
        <f>DashboardData[[#This Row],[Company Tractor Sales TOTAL]]/DashboardData[[#This Row],[Industry Tractor Sales TOTAL]]</f>
        <v>0.11480641802205122</v>
      </c>
      <c r="AF8" s="7">
        <f t="shared" si="7"/>
        <v>2.1719177997957945E-3</v>
      </c>
      <c r="AG8" s="7">
        <f t="shared" si="8"/>
        <v>1.9282882203144412E-2</v>
      </c>
      <c r="AH8" s="2">
        <v>84757.281553398061</v>
      </c>
      <c r="AI8" s="2">
        <v>848.4848484848485</v>
      </c>
      <c r="AJ8" s="2">
        <v>29444.444444444445</v>
      </c>
      <c r="AK8" s="2">
        <v>1359.2233009708739</v>
      </c>
      <c r="AL8" s="2">
        <v>116409.43414729823</v>
      </c>
      <c r="AM8" s="2">
        <f t="shared" si="9"/>
        <v>-13358.284260819739</v>
      </c>
      <c r="AN8" s="7">
        <f t="shared" si="10"/>
        <v>-0.10293996399634683</v>
      </c>
      <c r="AO8" s="2">
        <v>6144.5783132530123</v>
      </c>
      <c r="AP8" s="2">
        <v>977.4436090225563</v>
      </c>
      <c r="AQ8" s="2">
        <v>7169.8113207547176</v>
      </c>
      <c r="AR8" s="2">
        <v>1324.2009132420092</v>
      </c>
      <c r="AS8" s="2">
        <v>289</v>
      </c>
      <c r="AT8" s="2">
        <f t="shared" si="0"/>
        <v>15905.034156272297</v>
      </c>
      <c r="AU8" s="2">
        <f t="shared" si="11"/>
        <v>456.83669841920164</v>
      </c>
      <c r="AV8" s="7">
        <f t="shared" si="12"/>
        <v>2.9572168511282759E-2</v>
      </c>
    </row>
    <row r="9" spans="1:48" x14ac:dyDescent="0.15">
      <c r="A9" s="5">
        <v>40391</v>
      </c>
      <c r="B9" s="2">
        <v>8140</v>
      </c>
      <c r="C9" s="2">
        <v>250</v>
      </c>
      <c r="D9" s="2">
        <v>1560</v>
      </c>
      <c r="E9" s="2">
        <v>130</v>
      </c>
      <c r="G9" s="2">
        <f>SUM(DashboardData[[#This Row],[Company Mower Sales NA]:[Company Mower Sales CN]])</f>
        <v>10080</v>
      </c>
      <c r="H9" s="2">
        <f t="shared" si="1"/>
        <v>-660</v>
      </c>
      <c r="I9" s="7">
        <f t="shared" si="2"/>
        <v>-6.1452513966480445E-2</v>
      </c>
      <c r="J9" s="2">
        <v>500</v>
      </c>
      <c r="K9" s="2">
        <v>280</v>
      </c>
      <c r="L9" s="2">
        <v>645</v>
      </c>
      <c r="M9" s="2">
        <v>270</v>
      </c>
      <c r="O9" s="2">
        <f>SUM(DashboardData[[#This Row],[Company Tractor Sales NA]:[Company Tractor Sales CN]])</f>
        <v>1695</v>
      </c>
      <c r="P9" s="2">
        <f t="shared" si="3"/>
        <v>-131</v>
      </c>
      <c r="Q9" s="7">
        <f t="shared" si="4"/>
        <v>-7.1741511500547639E-2</v>
      </c>
      <c r="R9" s="7">
        <f>DashboardData[[#This Row],[Company Mower Sales NA]]/DashboardData[[#This Row],[Industry Mower Sales NA]]</f>
        <v>0.10199999999999999</v>
      </c>
      <c r="S9" s="7">
        <f>DashboardData[[#This Row],[Company Mower Sales SA]]/DashboardData[[#This Row],[Industry Mower Sales SA]]</f>
        <v>0.34</v>
      </c>
      <c r="T9" s="7">
        <f>DashboardData[[#This Row],[Company Mower Sales EUR]]/DashboardData[[#This Row],[Industry Mower Sales EUR]]</f>
        <v>5.5E-2</v>
      </c>
      <c r="U9" s="7">
        <f>DashboardData[[#This Row],[Company Mower Sales PAC]]/DashboardData[[#This Row],[Industry Mower Sales PAC]]</f>
        <v>0.105</v>
      </c>
      <c r="W9" s="7">
        <f>DashboardData[[#This Row],[Company Mower Sales TOTAL]]/DashboardData[[#This Row],[Industry Mower Sales TOTAL]]</f>
        <v>9.1519096650239801E-2</v>
      </c>
      <c r="X9" s="7">
        <f t="shared" si="5"/>
        <v>-7.4146692582038876E-4</v>
      </c>
      <c r="Y9" s="7">
        <f t="shared" si="6"/>
        <v>-8.0366615711069088E-3</v>
      </c>
      <c r="Z9" s="7">
        <f>DashboardData[[#This Row],[Company Tractor Sales NA]]/DashboardData[[#This Row],[Industry Tractor Sales NA]]</f>
        <v>8.5000000000000006E-2</v>
      </c>
      <c r="AA9" s="7">
        <f>DashboardData[[#This Row],[Company Tractor Sales SA]]/DashboardData[[#This Row],[Industry Tractor Sales SA]]</f>
        <v>0.26500000000000001</v>
      </c>
      <c r="AB9" s="7">
        <f>DashboardData[[#This Row],[Company Tractor Sales EUR]]/DashboardData[[#This Row],[Industry Tractor Sales EUR]]</f>
        <v>0.10884375</v>
      </c>
      <c r="AC9" s="7">
        <f>DashboardData[[#This Row],[Company Tractor Sales PAC]]/DashboardData[[#This Row],[Industry Tractor Sales PAC]]</f>
        <v>0.21299999999999999</v>
      </c>
      <c r="AD9" s="7">
        <f>DashboardData[[#This Row],[Company Tractor Sales CN]]/DashboardData[[#This Row],[Industry Tractor Sales CN]]</f>
        <v>0</v>
      </c>
      <c r="AE9" s="7">
        <f>DashboardData[[#This Row],[Company Tractor Sales TOTAL]]/DashboardData[[#This Row],[Industry Tractor Sales TOTAL]]</f>
        <v>0.11752479653584073</v>
      </c>
      <c r="AF9" s="7">
        <f t="shared" si="7"/>
        <v>2.7183785137895183E-3</v>
      </c>
      <c r="AG9" s="7">
        <f t="shared" si="8"/>
        <v>2.3677931605421147E-2</v>
      </c>
      <c r="AH9" s="2">
        <v>79803.921568627455</v>
      </c>
      <c r="AI9" s="2">
        <v>735.29411764705878</v>
      </c>
      <c r="AJ9" s="2">
        <v>28363.636363636364</v>
      </c>
      <c r="AK9" s="2">
        <v>1238.0952380952381</v>
      </c>
      <c r="AL9" s="2">
        <v>110140.94728800612</v>
      </c>
      <c r="AM9" s="2">
        <f t="shared" si="9"/>
        <v>-6268.4868592921121</v>
      </c>
      <c r="AN9" s="7">
        <f t="shared" si="10"/>
        <v>-5.3848615494172976E-2</v>
      </c>
      <c r="AO9" s="2">
        <v>5882.3529411764703</v>
      </c>
      <c r="AP9" s="2">
        <v>1056.6037735849056</v>
      </c>
      <c r="AQ9" s="2">
        <v>5925.9259259259261</v>
      </c>
      <c r="AR9" s="2">
        <v>1267.605633802817</v>
      </c>
      <c r="AS9" s="2">
        <v>290</v>
      </c>
      <c r="AT9" s="2">
        <f t="shared" si="0"/>
        <v>14422.488274490119</v>
      </c>
      <c r="AU9" s="2">
        <f t="shared" si="11"/>
        <v>-1482.5458817821782</v>
      </c>
      <c r="AV9" s="7">
        <f t="shared" si="12"/>
        <v>-9.321236705408284E-2</v>
      </c>
    </row>
    <row r="10" spans="1:48" x14ac:dyDescent="0.15">
      <c r="A10" s="5">
        <v>40422</v>
      </c>
      <c r="B10" s="2">
        <v>6480</v>
      </c>
      <c r="C10" s="2">
        <v>230</v>
      </c>
      <c r="D10" s="2">
        <v>1590</v>
      </c>
      <c r="E10" s="2">
        <v>130</v>
      </c>
      <c r="G10" s="2">
        <f>SUM(DashboardData[[#This Row],[Company Mower Sales NA]:[Company Mower Sales CN]])</f>
        <v>8430</v>
      </c>
      <c r="H10" s="2">
        <f t="shared" si="1"/>
        <v>-1650</v>
      </c>
      <c r="I10" s="7">
        <f t="shared" si="2"/>
        <v>-0.16369047619047619</v>
      </c>
      <c r="J10" s="2">
        <v>478</v>
      </c>
      <c r="K10" s="2">
        <v>290</v>
      </c>
      <c r="L10" s="2">
        <v>650</v>
      </c>
      <c r="M10" s="2">
        <v>263</v>
      </c>
      <c r="O10" s="2">
        <f>SUM(DashboardData[[#This Row],[Company Tractor Sales NA]:[Company Tractor Sales CN]])</f>
        <v>1681</v>
      </c>
      <c r="P10" s="2">
        <f t="shared" si="3"/>
        <v>-14</v>
      </c>
      <c r="Q10" s="7">
        <f t="shared" si="4"/>
        <v>-8.2595870206489674E-3</v>
      </c>
      <c r="R10" s="7">
        <f>DashboardData[[#This Row],[Company Mower Sales NA]]/DashboardData[[#This Row],[Industry Mower Sales NA]]</f>
        <v>0.1</v>
      </c>
      <c r="S10" s="7">
        <f>DashboardData[[#This Row],[Company Mower Sales SA]]/DashboardData[[#This Row],[Industry Mower Sales SA]]</f>
        <v>0.35</v>
      </c>
      <c r="T10" s="7">
        <f>DashboardData[[#This Row],[Company Mower Sales EUR]]/DashboardData[[#This Row],[Industry Mower Sales EUR]]</f>
        <v>5.6000000000000001E-2</v>
      </c>
      <c r="U10" s="7">
        <f>DashboardData[[#This Row],[Company Mower Sales PAC]]/DashboardData[[#This Row],[Industry Mower Sales PAC]]</f>
        <v>0.10700000000000001</v>
      </c>
      <c r="W10" s="7">
        <f>DashboardData[[#This Row],[Company Mower Sales TOTAL]]/DashboardData[[#This Row],[Industry Mower Sales TOTAL]]</f>
        <v>8.8676212525621939E-2</v>
      </c>
      <c r="X10" s="7">
        <f t="shared" si="5"/>
        <v>-2.8428841246178616E-3</v>
      </c>
      <c r="Y10" s="7">
        <f t="shared" si="6"/>
        <v>-3.1063288741611642E-2</v>
      </c>
      <c r="Z10" s="7">
        <f>DashboardData[[#This Row],[Company Tractor Sales NA]]/DashboardData[[#This Row],[Industry Tractor Sales NA]]</f>
        <v>8.5429787234042556E-2</v>
      </c>
      <c r="AA10" s="7">
        <f>DashboardData[[#This Row],[Company Tractor Sales SA]]/DashboardData[[#This Row],[Industry Tractor Sales SA]]</f>
        <v>0.26700000000000002</v>
      </c>
      <c r="AB10" s="7">
        <f>DashboardData[[#This Row],[Company Tractor Sales EUR]]/DashboardData[[#This Row],[Industry Tractor Sales EUR]]</f>
        <v>0.10699999999999998</v>
      </c>
      <c r="AC10" s="7">
        <f>DashboardData[[#This Row],[Company Tractor Sales PAC]]/DashboardData[[#This Row],[Industry Tractor Sales PAC]]</f>
        <v>0.21748076923076926</v>
      </c>
      <c r="AD10" s="7">
        <f>DashboardData[[#This Row],[Company Tractor Sales CN]]/DashboardData[[#This Row],[Industry Tractor Sales CN]]</f>
        <v>0</v>
      </c>
      <c r="AE10" s="7">
        <f>DashboardData[[#This Row],[Company Tractor Sales TOTAL]]/DashboardData[[#This Row],[Industry Tractor Sales TOTAL]]</f>
        <v>0.11789501007013892</v>
      </c>
      <c r="AF10" s="7">
        <f t="shared" si="7"/>
        <v>3.7021353429818327E-4</v>
      </c>
      <c r="AG10" s="7">
        <f t="shared" si="8"/>
        <v>3.1500887064738019E-3</v>
      </c>
      <c r="AH10" s="2">
        <v>64800</v>
      </c>
      <c r="AI10" s="2">
        <v>657.14285714285722</v>
      </c>
      <c r="AJ10" s="2">
        <v>28392.857142857141</v>
      </c>
      <c r="AK10" s="2">
        <v>1214.9532710280373</v>
      </c>
      <c r="AL10" s="2">
        <v>95064.953271028033</v>
      </c>
      <c r="AM10" s="2">
        <f t="shared" si="9"/>
        <v>-15075.994016978089</v>
      </c>
      <c r="AN10" s="7">
        <f t="shared" si="10"/>
        <v>-0.13687910253355703</v>
      </c>
      <c r="AO10" s="2">
        <v>5595.2380952380954</v>
      </c>
      <c r="AP10" s="2">
        <v>1086.1423220973782</v>
      </c>
      <c r="AQ10" s="2">
        <v>6074.7663551401874</v>
      </c>
      <c r="AR10" s="2">
        <v>1209.3023255813953</v>
      </c>
      <c r="AS10" s="2">
        <v>293</v>
      </c>
      <c r="AT10" s="2">
        <f t="shared" si="0"/>
        <v>14258.449098057057</v>
      </c>
      <c r="AU10" s="2">
        <f t="shared" si="11"/>
        <v>-164.03917643306158</v>
      </c>
      <c r="AV10" s="7">
        <f t="shared" si="12"/>
        <v>-1.137384709982445E-2</v>
      </c>
    </row>
    <row r="11" spans="1:48" x14ac:dyDescent="0.15">
      <c r="A11" s="5">
        <v>40452</v>
      </c>
      <c r="B11" s="2">
        <v>5990</v>
      </c>
      <c r="C11" s="2">
        <v>220</v>
      </c>
      <c r="D11" s="2">
        <v>1320</v>
      </c>
      <c r="E11" s="2">
        <v>120</v>
      </c>
      <c r="G11" s="2">
        <f>SUM(DashboardData[[#This Row],[Company Mower Sales NA]:[Company Mower Sales CN]])</f>
        <v>7650</v>
      </c>
      <c r="H11" s="2">
        <f t="shared" si="1"/>
        <v>-780</v>
      </c>
      <c r="I11" s="7">
        <f t="shared" si="2"/>
        <v>-9.2526690391459068E-2</v>
      </c>
      <c r="J11" s="2">
        <v>455</v>
      </c>
      <c r="K11" s="2">
        <v>280</v>
      </c>
      <c r="L11" s="2">
        <v>670</v>
      </c>
      <c r="M11" s="2">
        <v>258</v>
      </c>
      <c r="O11" s="2">
        <f>SUM(DashboardData[[#This Row],[Company Tractor Sales NA]:[Company Tractor Sales CN]])</f>
        <v>1663</v>
      </c>
      <c r="P11" s="2">
        <f t="shared" si="3"/>
        <v>-18</v>
      </c>
      <c r="Q11" s="7">
        <f t="shared" si="4"/>
        <v>-1.0707911957168352E-2</v>
      </c>
      <c r="R11" s="7">
        <f>DashboardData[[#This Row],[Company Mower Sales NA]]/DashboardData[[#This Row],[Industry Mower Sales NA]]</f>
        <v>0.10100000000000001</v>
      </c>
      <c r="S11" s="7">
        <f>DashboardData[[#This Row],[Company Mower Sales SA]]/DashboardData[[#This Row],[Industry Mower Sales SA]]</f>
        <v>0.37</v>
      </c>
      <c r="T11" s="7">
        <f>DashboardData[[#This Row],[Company Mower Sales EUR]]/DashboardData[[#This Row],[Industry Mower Sales EUR]]</f>
        <v>5.3999999999999999E-2</v>
      </c>
      <c r="U11" s="7">
        <f>DashboardData[[#This Row],[Company Mower Sales PAC]]/DashboardData[[#This Row],[Industry Mower Sales PAC]]</f>
        <v>0.10400000000000001</v>
      </c>
      <c r="W11" s="7">
        <f>DashboardData[[#This Row],[Company Mower Sales TOTAL]]/DashboardData[[#This Row],[Industry Mower Sales TOTAL]]</f>
        <v>8.9473876881841385E-2</v>
      </c>
      <c r="X11" s="7">
        <f t="shared" si="5"/>
        <v>7.9766435621944631E-4</v>
      </c>
      <c r="Y11" s="7">
        <f t="shared" si="6"/>
        <v>8.9952461150612471E-3</v>
      </c>
      <c r="Z11" s="7">
        <f>DashboardData[[#This Row],[Company Tractor Sales NA]]/DashboardData[[#This Row],[Industry Tractor Sales NA]]</f>
        <v>8.6955555555555536E-2</v>
      </c>
      <c r="AA11" s="7">
        <f>DashboardData[[#This Row],[Company Tractor Sales SA]]/DashboardData[[#This Row],[Industry Tractor Sales SA]]</f>
        <v>0.26800000000000002</v>
      </c>
      <c r="AB11" s="7">
        <f>DashboardData[[#This Row],[Company Tractor Sales EUR]]/DashboardData[[#This Row],[Industry Tractor Sales EUR]]</f>
        <v>0.106</v>
      </c>
      <c r="AC11" s="7">
        <f>DashboardData[[#This Row],[Company Tractor Sales PAC]]/DashboardData[[#This Row],[Industry Tractor Sales PAC]]</f>
        <v>0.22084799999999999</v>
      </c>
      <c r="AD11" s="7">
        <f>DashboardData[[#This Row],[Company Tractor Sales CN]]/DashboardData[[#This Row],[Industry Tractor Sales CN]]</f>
        <v>0</v>
      </c>
      <c r="AE11" s="7">
        <f>DashboardData[[#This Row],[Company Tractor Sales TOTAL]]/DashboardData[[#This Row],[Industry Tractor Sales TOTAL]]</f>
        <v>0.11826775831518782</v>
      </c>
      <c r="AF11" s="7">
        <f t="shared" si="7"/>
        <v>3.7274824504890391E-4</v>
      </c>
      <c r="AG11" s="7">
        <f t="shared" si="8"/>
        <v>3.1616965368351548E-3</v>
      </c>
      <c r="AH11" s="2">
        <v>59306.930693069306</v>
      </c>
      <c r="AI11" s="2">
        <v>594.59459459459458</v>
      </c>
      <c r="AJ11" s="2">
        <v>24444.444444444445</v>
      </c>
      <c r="AK11" s="2">
        <v>1153.8461538461538</v>
      </c>
      <c r="AL11" s="2">
        <v>85499.815885954507</v>
      </c>
      <c r="AM11" s="2">
        <f t="shared" si="9"/>
        <v>-9565.1373850735254</v>
      </c>
      <c r="AN11" s="7">
        <f t="shared" si="10"/>
        <v>-0.10061686305997053</v>
      </c>
      <c r="AO11" s="2">
        <v>5232.5581395348845</v>
      </c>
      <c r="AP11" s="2">
        <v>1044.7761194029849</v>
      </c>
      <c r="AQ11" s="2">
        <v>6320.7547169811323</v>
      </c>
      <c r="AR11" s="2">
        <v>1168.2242990654206</v>
      </c>
      <c r="AS11" s="2">
        <v>295</v>
      </c>
      <c r="AT11" s="2">
        <f t="shared" si="0"/>
        <v>14061.313274984424</v>
      </c>
      <c r="AU11" s="2">
        <f t="shared" si="11"/>
        <v>-197.13582307263277</v>
      </c>
      <c r="AV11" s="7">
        <f t="shared" si="12"/>
        <v>-1.3825895209002478E-2</v>
      </c>
    </row>
    <row r="12" spans="1:48" x14ac:dyDescent="0.15">
      <c r="A12" s="5">
        <v>40483</v>
      </c>
      <c r="B12" s="2">
        <v>5320</v>
      </c>
      <c r="C12" s="2">
        <v>210</v>
      </c>
      <c r="D12" s="2">
        <v>990</v>
      </c>
      <c r="E12" s="2">
        <v>130</v>
      </c>
      <c r="G12" s="2">
        <f>SUM(DashboardData[[#This Row],[Company Mower Sales NA]:[Company Mower Sales CN]])</f>
        <v>6650</v>
      </c>
      <c r="H12" s="2">
        <f t="shared" si="1"/>
        <v>-1000</v>
      </c>
      <c r="I12" s="7">
        <f t="shared" si="2"/>
        <v>-0.13071895424836602</v>
      </c>
      <c r="J12" s="2">
        <v>407</v>
      </c>
      <c r="K12" s="2">
        <v>290</v>
      </c>
      <c r="L12" s="2">
        <v>888</v>
      </c>
      <c r="M12" s="2">
        <v>240</v>
      </c>
      <c r="O12" s="2">
        <f>SUM(DashboardData[[#This Row],[Company Tractor Sales NA]:[Company Tractor Sales CN]])</f>
        <v>1825</v>
      </c>
      <c r="P12" s="2">
        <f t="shared" si="3"/>
        <v>162</v>
      </c>
      <c r="Q12" s="7">
        <f t="shared" si="4"/>
        <v>9.7414311485267593E-2</v>
      </c>
      <c r="R12" s="7">
        <f>DashboardData[[#This Row],[Company Mower Sales NA]]/DashboardData[[#This Row],[Industry Mower Sales NA]]</f>
        <v>0.10199999999999999</v>
      </c>
      <c r="S12" s="7">
        <f>DashboardData[[#This Row],[Company Mower Sales SA]]/DashboardData[[#This Row],[Industry Mower Sales SA]]</f>
        <v>0.38</v>
      </c>
      <c r="T12" s="7">
        <f>DashboardData[[#This Row],[Company Mower Sales EUR]]/DashboardData[[#This Row],[Industry Mower Sales EUR]]</f>
        <v>5.5E-2</v>
      </c>
      <c r="U12" s="7">
        <f>DashboardData[[#This Row],[Company Mower Sales PAC]]/DashboardData[[#This Row],[Industry Mower Sales PAC]]</f>
        <v>0.10299999999999999</v>
      </c>
      <c r="W12" s="7">
        <f>DashboardData[[#This Row],[Company Mower Sales TOTAL]]/DashboardData[[#This Row],[Industry Mower Sales TOTAL]]</f>
        <v>9.2397517983620989E-2</v>
      </c>
      <c r="X12" s="7">
        <f t="shared" si="5"/>
        <v>2.9236411017796032E-3</v>
      </c>
      <c r="Y12" s="7">
        <f t="shared" si="6"/>
        <v>3.2675918420753632E-2</v>
      </c>
      <c r="Z12" s="7">
        <f>DashboardData[[#This Row],[Company Tractor Sales NA]]/DashboardData[[#This Row],[Industry Tractor Sales NA]]</f>
        <v>9.0557499999999999E-2</v>
      </c>
      <c r="AA12" s="7">
        <f>DashboardData[[#This Row],[Company Tractor Sales SA]]/DashboardData[[#This Row],[Industry Tractor Sales SA]]</f>
        <v>0.26900000000000002</v>
      </c>
      <c r="AB12" s="7">
        <f>DashboardData[[#This Row],[Company Tractor Sales EUR]]/DashboardData[[#This Row],[Industry Tractor Sales EUR]]</f>
        <v>0.10595454545454544</v>
      </c>
      <c r="AC12" s="7">
        <f>DashboardData[[#This Row],[Company Tractor Sales PAC]]/DashboardData[[#This Row],[Industry Tractor Sales PAC]]</f>
        <v>0.21300000000000002</v>
      </c>
      <c r="AD12" s="7">
        <f>DashboardData[[#This Row],[Company Tractor Sales CN]]/DashboardData[[#This Row],[Industry Tractor Sales CN]]</f>
        <v>0</v>
      </c>
      <c r="AE12" s="7">
        <f>DashboardData[[#This Row],[Company Tractor Sales TOTAL]]/DashboardData[[#This Row],[Industry Tractor Sales TOTAL]]</f>
        <v>0.11867478142617918</v>
      </c>
      <c r="AF12" s="7">
        <f t="shared" si="7"/>
        <v>4.0702311099136135E-4</v>
      </c>
      <c r="AG12" s="7">
        <f t="shared" si="8"/>
        <v>3.4415390702394995E-3</v>
      </c>
      <c r="AH12" s="2">
        <v>52156.862745098042</v>
      </c>
      <c r="AI12" s="2">
        <v>552.63157894736844</v>
      </c>
      <c r="AJ12" s="2">
        <v>18000</v>
      </c>
      <c r="AK12" s="2">
        <v>1262.1359223300972</v>
      </c>
      <c r="AL12" s="2">
        <v>71971.630246375498</v>
      </c>
      <c r="AM12" s="2">
        <f t="shared" si="9"/>
        <v>-13528.185639579009</v>
      </c>
      <c r="AN12" s="7">
        <f t="shared" si="10"/>
        <v>-0.15822473416344929</v>
      </c>
      <c r="AO12" s="2">
        <v>4494.3820224719102</v>
      </c>
      <c r="AP12" s="2">
        <v>1078.0669144981412</v>
      </c>
      <c r="AQ12" s="2">
        <v>8380.9523809523816</v>
      </c>
      <c r="AR12" s="2">
        <v>1126.7605633802816</v>
      </c>
      <c r="AS12" s="2">
        <v>298</v>
      </c>
      <c r="AT12" s="2">
        <f t="shared" si="0"/>
        <v>15378.161881302714</v>
      </c>
      <c r="AU12" s="2">
        <f t="shared" si="11"/>
        <v>1316.84860631829</v>
      </c>
      <c r="AV12" s="7">
        <f t="shared" si="12"/>
        <v>9.3650470661300916E-2</v>
      </c>
    </row>
    <row r="13" spans="1:48" x14ac:dyDescent="0.15">
      <c r="A13" s="5">
        <v>40513</v>
      </c>
      <c r="B13" s="2">
        <v>4640</v>
      </c>
      <c r="C13" s="2">
        <v>180</v>
      </c>
      <c r="D13" s="2">
        <v>660</v>
      </c>
      <c r="E13" s="2">
        <v>140</v>
      </c>
      <c r="G13" s="2">
        <f>SUM(DashboardData[[#This Row],[Company Mower Sales NA]:[Company Mower Sales CN]])</f>
        <v>5620</v>
      </c>
      <c r="H13" s="2">
        <f t="shared" si="1"/>
        <v>-1030</v>
      </c>
      <c r="I13" s="7">
        <f t="shared" si="2"/>
        <v>-0.1548872180451128</v>
      </c>
      <c r="J13" s="2">
        <v>360</v>
      </c>
      <c r="K13" s="2">
        <v>280</v>
      </c>
      <c r="L13" s="2">
        <v>850</v>
      </c>
      <c r="M13" s="2">
        <v>230</v>
      </c>
      <c r="O13" s="2">
        <f>SUM(DashboardData[[#This Row],[Company Tractor Sales NA]:[Company Tractor Sales CN]])</f>
        <v>1720</v>
      </c>
      <c r="P13" s="2">
        <f t="shared" si="3"/>
        <v>-105</v>
      </c>
      <c r="Q13" s="7">
        <f t="shared" si="4"/>
        <v>-5.7534246575342465E-2</v>
      </c>
      <c r="R13" s="7">
        <f>DashboardData[[#This Row],[Company Mower Sales NA]]/DashboardData[[#This Row],[Industry Mower Sales NA]]</f>
        <v>0.10300000000000001</v>
      </c>
      <c r="S13" s="7">
        <f>DashboardData[[#This Row],[Company Mower Sales SA]]/DashboardData[[#This Row],[Industry Mower Sales SA]]</f>
        <v>0.39</v>
      </c>
      <c r="T13" s="7">
        <f>DashboardData[[#This Row],[Company Mower Sales EUR]]/DashboardData[[#This Row],[Industry Mower Sales EUR]]</f>
        <v>5.2999999999999999E-2</v>
      </c>
      <c r="U13" s="7">
        <f>DashboardData[[#This Row],[Company Mower Sales PAC]]/DashboardData[[#This Row],[Industry Mower Sales PAC]]</f>
        <v>0.10099999999999999</v>
      </c>
      <c r="W13" s="7">
        <f>DashboardData[[#This Row],[Company Mower Sales TOTAL]]/DashboardData[[#This Row],[Industry Mower Sales TOTAL]]</f>
        <v>9.4694016327452141E-2</v>
      </c>
      <c r="X13" s="7">
        <f t="shared" si="5"/>
        <v>2.296498343831152E-3</v>
      </c>
      <c r="Y13" s="7">
        <f t="shared" si="6"/>
        <v>2.4854545814079605E-2</v>
      </c>
      <c r="Z13" s="7">
        <f>DashboardData[[#This Row],[Company Tractor Sales NA]]/DashboardData[[#This Row],[Industry Tractor Sales NA]]</f>
        <v>9.1999999999999998E-2</v>
      </c>
      <c r="AA13" s="7">
        <f>DashboardData[[#This Row],[Company Tractor Sales SA]]/DashboardData[[#This Row],[Industry Tractor Sales SA]]</f>
        <v>0.27200000000000002</v>
      </c>
      <c r="AB13" s="7">
        <f>DashboardData[[#This Row],[Company Tractor Sales EUR]]/DashboardData[[#This Row],[Industry Tractor Sales EUR]]</f>
        <v>0.107</v>
      </c>
      <c r="AC13" s="7">
        <f>DashboardData[[#This Row],[Company Tractor Sales PAC]]/DashboardData[[#This Row],[Industry Tractor Sales PAC]]</f>
        <v>0.21199999999999999</v>
      </c>
      <c r="AD13" s="7">
        <f>DashboardData[[#This Row],[Company Tractor Sales CN]]/DashboardData[[#This Row],[Industry Tractor Sales CN]]</f>
        <v>0</v>
      </c>
      <c r="AE13" s="7">
        <f>DashboardData[[#This Row],[Company Tractor Sales TOTAL]]/DashboardData[[#This Row],[Industry Tractor Sales TOTAL]]</f>
        <v>0.12051327891628642</v>
      </c>
      <c r="AF13" s="7">
        <f t="shared" si="7"/>
        <v>1.838497490107241E-3</v>
      </c>
      <c r="AG13" s="7">
        <f t="shared" si="8"/>
        <v>1.5491896997938568E-2</v>
      </c>
      <c r="AH13" s="2">
        <v>45048.543689320388</v>
      </c>
      <c r="AI13" s="2">
        <v>461.53846153846155</v>
      </c>
      <c r="AJ13" s="2">
        <v>12452.830188679245</v>
      </c>
      <c r="AK13" s="2">
        <v>1386.1386138613861</v>
      </c>
      <c r="AL13" s="2">
        <v>59349.050953399485</v>
      </c>
      <c r="AM13" s="2">
        <f t="shared" si="9"/>
        <v>-12622.579292976014</v>
      </c>
      <c r="AN13" s="7">
        <f t="shared" si="10"/>
        <v>-0.17538270634923805</v>
      </c>
      <c r="AO13" s="2">
        <v>3913.0434782608695</v>
      </c>
      <c r="AP13" s="2">
        <v>1029.4117647058822</v>
      </c>
      <c r="AQ13" s="2">
        <v>7943.9252336448599</v>
      </c>
      <c r="AR13" s="2">
        <v>1084.9056603773586</v>
      </c>
      <c r="AS13" s="2">
        <v>301</v>
      </c>
      <c r="AT13" s="2">
        <f t="shared" si="0"/>
        <v>14272.286136988971</v>
      </c>
      <c r="AU13" s="2">
        <f t="shared" si="11"/>
        <v>-1105.8757443137438</v>
      </c>
      <c r="AV13" s="7">
        <f t="shared" si="12"/>
        <v>-7.1912088899148907E-2</v>
      </c>
    </row>
    <row r="14" spans="1:48" x14ac:dyDescent="0.15">
      <c r="A14" s="5">
        <v>40544</v>
      </c>
      <c r="B14" s="2">
        <v>5980</v>
      </c>
      <c r="C14" s="2">
        <v>210</v>
      </c>
      <c r="D14" s="2">
        <v>690</v>
      </c>
      <c r="E14" s="2">
        <v>140</v>
      </c>
      <c r="G14" s="2">
        <f>SUM(DashboardData[[#This Row],[Company Mower Sales NA]:[Company Mower Sales CN]])</f>
        <v>7020</v>
      </c>
      <c r="H14" s="2">
        <f t="shared" si="1"/>
        <v>1400</v>
      </c>
      <c r="I14" s="7">
        <f t="shared" si="2"/>
        <v>0.24911032028469751</v>
      </c>
      <c r="J14" s="2">
        <v>571</v>
      </c>
      <c r="K14" s="2">
        <v>320</v>
      </c>
      <c r="L14" s="2">
        <v>620</v>
      </c>
      <c r="M14" s="2">
        <v>250</v>
      </c>
      <c r="O14" s="2">
        <f>SUM(DashboardData[[#This Row],[Company Tractor Sales NA]:[Company Tractor Sales CN]])</f>
        <v>1761</v>
      </c>
      <c r="P14" s="2">
        <f t="shared" si="3"/>
        <v>41</v>
      </c>
      <c r="Q14" s="7">
        <f t="shared" si="4"/>
        <v>2.3837209302325583E-2</v>
      </c>
      <c r="R14" s="7">
        <f>DashboardData[[#This Row],[Company Mower Sales NA]]/DashboardData[[#This Row],[Industry Mower Sales NA]]</f>
        <v>0.10199999999999999</v>
      </c>
      <c r="S14" s="7">
        <f>DashboardData[[#This Row],[Company Mower Sales SA]]/DashboardData[[#This Row],[Industry Mower Sales SA]]</f>
        <v>0.38</v>
      </c>
      <c r="T14" s="7">
        <f>DashboardData[[#This Row],[Company Mower Sales EUR]]/DashboardData[[#This Row],[Industry Mower Sales EUR]]</f>
        <v>5.3999999999999999E-2</v>
      </c>
      <c r="U14" s="7">
        <f>DashboardData[[#This Row],[Company Mower Sales PAC]]/DashboardData[[#This Row],[Industry Mower Sales PAC]]</f>
        <v>9.7000000000000003E-2</v>
      </c>
      <c r="W14" s="7">
        <f>DashboardData[[#This Row],[Company Mower Sales TOTAL]]/DashboardData[[#This Row],[Industry Mower Sales TOTAL]]</f>
        <v>9.5638816421364709E-2</v>
      </c>
      <c r="X14" s="7">
        <f t="shared" si="5"/>
        <v>9.4480009391256781E-4</v>
      </c>
      <c r="Y14" s="7">
        <f t="shared" si="6"/>
        <v>9.9774001627034887E-3</v>
      </c>
      <c r="Z14" s="7">
        <f>DashboardData[[#This Row],[Company Tractor Sales NA]]/DashboardData[[#This Row],[Industry Tractor Sales NA]]</f>
        <v>9.6168421052631584E-2</v>
      </c>
      <c r="AA14" s="7">
        <f>DashboardData[[#This Row],[Company Tractor Sales SA]]/DashboardData[[#This Row],[Industry Tractor Sales SA]]</f>
        <v>0.27300000000000002</v>
      </c>
      <c r="AB14" s="7">
        <f>DashboardData[[#This Row],[Company Tractor Sales EUR]]/DashboardData[[#This Row],[Industry Tractor Sales EUR]]</f>
        <v>0.109</v>
      </c>
      <c r="AC14" s="7">
        <f>DashboardData[[#This Row],[Company Tractor Sales PAC]]/DashboardData[[#This Row],[Industry Tractor Sales PAC]]</f>
        <v>0.21100000000000002</v>
      </c>
      <c r="AD14" s="7">
        <f>DashboardData[[#This Row],[Company Tractor Sales CN]]/DashboardData[[#This Row],[Industry Tractor Sales CN]]</f>
        <v>0</v>
      </c>
      <c r="AE14" s="7">
        <f>DashboardData[[#This Row],[Company Tractor Sales TOTAL]]/DashboardData[[#This Row],[Industry Tractor Sales TOTAL]]</f>
        <v>0.12324537455226886</v>
      </c>
      <c r="AF14" s="7">
        <f t="shared" si="7"/>
        <v>2.7320956359824372E-3</v>
      </c>
      <c r="AG14" s="7">
        <f t="shared" si="8"/>
        <v>2.2670494575790817E-2</v>
      </c>
      <c r="AH14" s="2">
        <v>58627.450980392161</v>
      </c>
      <c r="AI14" s="2">
        <v>552.63157894736844</v>
      </c>
      <c r="AJ14" s="2">
        <v>12777.777777777777</v>
      </c>
      <c r="AK14" s="2">
        <v>1443.2989690721649</v>
      </c>
      <c r="AL14" s="2">
        <v>73401.159306189467</v>
      </c>
      <c r="AM14" s="2">
        <f t="shared" si="9"/>
        <v>14052.108352789983</v>
      </c>
      <c r="AN14" s="7">
        <f t="shared" si="10"/>
        <v>0.23677056544381161</v>
      </c>
      <c r="AO14" s="2">
        <v>5937.5</v>
      </c>
      <c r="AP14" s="2">
        <v>1172.1611721611721</v>
      </c>
      <c r="AQ14" s="2">
        <v>5688.0733944954127</v>
      </c>
      <c r="AR14" s="2">
        <v>1184.8341232227488</v>
      </c>
      <c r="AS14" s="2">
        <v>306</v>
      </c>
      <c r="AT14" s="2">
        <f t="shared" si="0"/>
        <v>14288.568689879334</v>
      </c>
      <c r="AU14" s="2">
        <f t="shared" si="11"/>
        <v>16.282552890363149</v>
      </c>
      <c r="AV14" s="7">
        <f t="shared" si="12"/>
        <v>1.1408510685729767E-3</v>
      </c>
    </row>
    <row r="15" spans="1:48" x14ac:dyDescent="0.15">
      <c r="A15" s="5">
        <v>40575</v>
      </c>
      <c r="B15" s="2">
        <v>7620</v>
      </c>
      <c r="C15" s="2">
        <v>240</v>
      </c>
      <c r="D15" s="2">
        <v>1020</v>
      </c>
      <c r="E15" s="2">
        <v>150</v>
      </c>
      <c r="G15" s="2">
        <f>SUM(DashboardData[[#This Row],[Company Mower Sales NA]:[Company Mower Sales CN]])</f>
        <v>9030</v>
      </c>
      <c r="H15" s="2">
        <f t="shared" si="1"/>
        <v>2010</v>
      </c>
      <c r="I15" s="7">
        <f t="shared" si="2"/>
        <v>0.28632478632478631</v>
      </c>
      <c r="J15" s="2">
        <v>650</v>
      </c>
      <c r="K15" s="2">
        <v>350</v>
      </c>
      <c r="L15" s="2">
        <v>760</v>
      </c>
      <c r="M15" s="2">
        <v>275</v>
      </c>
      <c r="O15" s="2">
        <f>SUM(DashboardData[[#This Row],[Company Tractor Sales NA]:[Company Tractor Sales CN]])</f>
        <v>2035</v>
      </c>
      <c r="P15" s="2">
        <f t="shared" si="3"/>
        <v>274</v>
      </c>
      <c r="Q15" s="7">
        <f t="shared" si="4"/>
        <v>0.15559341283361727</v>
      </c>
      <c r="R15" s="7">
        <f>DashboardData[[#This Row],[Company Mower Sales NA]]/DashboardData[[#This Row],[Industry Mower Sales NA]]</f>
        <v>0.1</v>
      </c>
      <c r="S15" s="7">
        <f>DashboardData[[#This Row],[Company Mower Sales SA]]/DashboardData[[#This Row],[Industry Mower Sales SA]]</f>
        <v>0.39</v>
      </c>
      <c r="T15" s="7">
        <f>DashboardData[[#This Row],[Company Mower Sales EUR]]/DashboardData[[#This Row],[Industry Mower Sales EUR]]</f>
        <v>5.6000000000000001E-2</v>
      </c>
      <c r="U15" s="7">
        <f>DashboardData[[#This Row],[Company Mower Sales PAC]]/DashboardData[[#This Row],[Industry Mower Sales PAC]]</f>
        <v>9.9000000000000005E-2</v>
      </c>
      <c r="W15" s="7">
        <f>DashboardData[[#This Row],[Company Mower Sales TOTAL]]/DashboardData[[#This Row],[Industry Mower Sales TOTAL]]</f>
        <v>9.3531686396543107E-2</v>
      </c>
      <c r="X15" s="7">
        <f t="shared" si="5"/>
        <v>-2.1071300248216018E-3</v>
      </c>
      <c r="Y15" s="7">
        <f t="shared" si="6"/>
        <v>-2.2032163337718711E-2</v>
      </c>
      <c r="Z15" s="7">
        <f>DashboardData[[#This Row],[Company Tractor Sales NA]]/DashboardData[[#This Row],[Industry Tractor Sales NA]]</f>
        <v>9.799999999999999E-2</v>
      </c>
      <c r="AA15" s="7">
        <f>DashboardData[[#This Row],[Company Tractor Sales SA]]/DashboardData[[#This Row],[Industry Tractor Sales SA]]</f>
        <v>0.27500000000000002</v>
      </c>
      <c r="AB15" s="7">
        <f>DashboardData[[#This Row],[Company Tractor Sales EUR]]/DashboardData[[#This Row],[Industry Tractor Sales EUR]]</f>
        <v>0.108</v>
      </c>
      <c r="AC15" s="7">
        <f>DashboardData[[#This Row],[Company Tractor Sales PAC]]/DashboardData[[#This Row],[Industry Tractor Sales PAC]]</f>
        <v>0.21388888888888888</v>
      </c>
      <c r="AD15" s="7">
        <f>DashboardData[[#This Row],[Company Tractor Sales CN]]/DashboardData[[#This Row],[Industry Tractor Sales CN]]</f>
        <v>0</v>
      </c>
      <c r="AE15" s="7">
        <f>DashboardData[[#This Row],[Company Tractor Sales TOTAL]]/DashboardData[[#This Row],[Industry Tractor Sales TOTAL]]</f>
        <v>0.12310851735864987</v>
      </c>
      <c r="AF15" s="7">
        <f t="shared" si="7"/>
        <v>-1.3685719361898607E-4</v>
      </c>
      <c r="AG15" s="7">
        <f t="shared" si="8"/>
        <v>-1.1104448675349223E-3</v>
      </c>
      <c r="AH15" s="2">
        <v>76200</v>
      </c>
      <c r="AI15" s="2">
        <v>615.38461538461536</v>
      </c>
      <c r="AJ15" s="2">
        <v>18214.285714285714</v>
      </c>
      <c r="AK15" s="2">
        <v>1515.151515151515</v>
      </c>
      <c r="AL15" s="2">
        <v>96544.821844821839</v>
      </c>
      <c r="AM15" s="2">
        <f t="shared" si="9"/>
        <v>23143.662538632372</v>
      </c>
      <c r="AN15" s="7">
        <f t="shared" si="10"/>
        <v>0.31530377391029585</v>
      </c>
      <c r="AO15" s="2">
        <v>6632.6530612244906</v>
      </c>
      <c r="AP15" s="2">
        <v>1272.7272727272725</v>
      </c>
      <c r="AQ15" s="2">
        <v>7037.0370370370374</v>
      </c>
      <c r="AR15" s="2">
        <v>1285.7142857142858</v>
      </c>
      <c r="AS15" s="2">
        <v>302</v>
      </c>
      <c r="AT15" s="2">
        <f t="shared" si="0"/>
        <v>16530.131656703088</v>
      </c>
      <c r="AU15" s="2">
        <f t="shared" si="11"/>
        <v>2241.5629668237543</v>
      </c>
      <c r="AV15" s="7">
        <f t="shared" si="12"/>
        <v>0.1568780621400844</v>
      </c>
    </row>
    <row r="16" spans="1:48" x14ac:dyDescent="0.15">
      <c r="A16" s="5">
        <v>40603</v>
      </c>
      <c r="B16" s="2">
        <v>8370</v>
      </c>
      <c r="C16" s="2">
        <v>250</v>
      </c>
      <c r="D16" s="2">
        <v>1290</v>
      </c>
      <c r="E16" s="2">
        <v>140</v>
      </c>
      <c r="G16" s="2">
        <f>SUM(DashboardData[[#This Row],[Company Mower Sales NA]:[Company Mower Sales CN]])</f>
        <v>10050</v>
      </c>
      <c r="H16" s="2">
        <f t="shared" si="1"/>
        <v>1020</v>
      </c>
      <c r="I16" s="7">
        <f t="shared" si="2"/>
        <v>0.11295681063122924</v>
      </c>
      <c r="J16" s="2">
        <v>740</v>
      </c>
      <c r="K16" s="2">
        <v>390</v>
      </c>
      <c r="L16" s="2">
        <v>742</v>
      </c>
      <c r="M16" s="2">
        <v>270</v>
      </c>
      <c r="O16" s="2">
        <f>SUM(DashboardData[[#This Row],[Company Tractor Sales NA]:[Company Tractor Sales CN]])</f>
        <v>2142</v>
      </c>
      <c r="P16" s="2">
        <f t="shared" si="3"/>
        <v>107</v>
      </c>
      <c r="Q16" s="7">
        <f t="shared" si="4"/>
        <v>5.2579852579852579E-2</v>
      </c>
      <c r="R16" s="7">
        <f>DashboardData[[#This Row],[Company Mower Sales NA]]/DashboardData[[#This Row],[Industry Mower Sales NA]]</f>
        <v>0.10100000000000001</v>
      </c>
      <c r="S16" s="7">
        <f>DashboardData[[#This Row],[Company Mower Sales SA]]/DashboardData[[#This Row],[Industry Mower Sales SA]]</f>
        <v>0.38000000000000006</v>
      </c>
      <c r="T16" s="7">
        <f>DashboardData[[#This Row],[Company Mower Sales EUR]]/DashboardData[[#This Row],[Industry Mower Sales EUR]]</f>
        <v>5.3999999999999999E-2</v>
      </c>
      <c r="U16" s="7">
        <f>DashboardData[[#This Row],[Company Mower Sales PAC]]/DashboardData[[#This Row],[Industry Mower Sales PAC]]</f>
        <v>0.10199999999999998</v>
      </c>
      <c r="W16" s="7">
        <f>DashboardData[[#This Row],[Company Mower Sales TOTAL]]/DashboardData[[#This Row],[Industry Mower Sales TOTAL]]</f>
        <v>9.2379288038554636E-2</v>
      </c>
      <c r="X16" s="7">
        <f t="shared" si="5"/>
        <v>-1.1523983579884711E-3</v>
      </c>
      <c r="Y16" s="7">
        <f t="shared" si="6"/>
        <v>-1.2320940660715632E-2</v>
      </c>
      <c r="Z16" s="7">
        <f>DashboardData[[#This Row],[Company Tractor Sales NA]]/DashboardData[[#This Row],[Industry Tractor Sales NA]]</f>
        <v>0.10099999999999999</v>
      </c>
      <c r="AA16" s="7">
        <f>DashboardData[[#This Row],[Company Tractor Sales SA]]/DashboardData[[#This Row],[Industry Tractor Sales SA]]</f>
        <v>0.27400000000000002</v>
      </c>
      <c r="AB16" s="7">
        <f>DashboardData[[#This Row],[Company Tractor Sales EUR]]/DashboardData[[#This Row],[Industry Tractor Sales EUR]]</f>
        <v>0.10628648648648649</v>
      </c>
      <c r="AC16" s="7">
        <f>DashboardData[[#This Row],[Company Tractor Sales PAC]]/DashboardData[[#This Row],[Industry Tractor Sales PAC]]</f>
        <v>0.21</v>
      </c>
      <c r="AD16" s="7">
        <f>DashboardData[[#This Row],[Company Tractor Sales CN]]/DashboardData[[#This Row],[Industry Tractor Sales CN]]</f>
        <v>0</v>
      </c>
      <c r="AE16" s="7">
        <f>DashboardData[[#This Row],[Company Tractor Sales TOTAL]]/DashboardData[[#This Row],[Industry Tractor Sales TOTAL]]</f>
        <v>0.12367250742679653</v>
      </c>
      <c r="AF16" s="7">
        <f t="shared" si="7"/>
        <v>5.6399006814665531E-4</v>
      </c>
      <c r="AG16" s="7">
        <f t="shared" si="8"/>
        <v>4.5812432823278421E-3</v>
      </c>
      <c r="AH16" s="2">
        <v>82871.287128712866</v>
      </c>
      <c r="AI16" s="2">
        <v>657.8947368421052</v>
      </c>
      <c r="AJ16" s="2">
        <v>23888.888888888891</v>
      </c>
      <c r="AK16" s="2">
        <v>1372.5490196078433</v>
      </c>
      <c r="AL16" s="2">
        <v>108790.61977405171</v>
      </c>
      <c r="AM16" s="2">
        <f t="shared" si="9"/>
        <v>12245.79792922987</v>
      </c>
      <c r="AN16" s="7">
        <f t="shared" si="10"/>
        <v>0.12684054613423754</v>
      </c>
      <c r="AO16" s="2">
        <v>7326.7326732673273</v>
      </c>
      <c r="AP16" s="2">
        <v>1423.3576642335765</v>
      </c>
      <c r="AQ16" s="2">
        <v>6981.132075471698</v>
      </c>
      <c r="AR16" s="2">
        <v>1285.7142857142858</v>
      </c>
      <c r="AS16" s="2">
        <v>303</v>
      </c>
      <c r="AT16" s="2">
        <f t="shared" si="0"/>
        <v>17319.936698686888</v>
      </c>
      <c r="AU16" s="2">
        <f t="shared" si="11"/>
        <v>789.80504198380004</v>
      </c>
      <c r="AV16" s="7">
        <f t="shared" si="12"/>
        <v>4.7779718781824E-2</v>
      </c>
    </row>
    <row r="17" spans="1:48" x14ac:dyDescent="0.15">
      <c r="A17" s="5">
        <v>40634</v>
      </c>
      <c r="B17" s="2">
        <v>8830</v>
      </c>
      <c r="C17" s="2">
        <v>290</v>
      </c>
      <c r="D17" s="2">
        <v>1620</v>
      </c>
      <c r="E17" s="2">
        <v>150</v>
      </c>
      <c r="G17" s="2">
        <f>SUM(DashboardData[[#This Row],[Company Mower Sales NA]:[Company Mower Sales CN]])</f>
        <v>10890</v>
      </c>
      <c r="H17" s="2">
        <f t="shared" si="1"/>
        <v>840</v>
      </c>
      <c r="I17" s="7">
        <f t="shared" si="2"/>
        <v>8.3582089552238809E-2</v>
      </c>
      <c r="J17" s="2">
        <v>840</v>
      </c>
      <c r="K17" s="2">
        <v>440</v>
      </c>
      <c r="L17" s="2">
        <v>780</v>
      </c>
      <c r="M17" s="2">
        <v>280</v>
      </c>
      <c r="O17" s="2">
        <f>SUM(DashboardData[[#This Row],[Company Tractor Sales NA]:[Company Tractor Sales CN]])</f>
        <v>2340</v>
      </c>
      <c r="P17" s="2">
        <f t="shared" si="3"/>
        <v>198</v>
      </c>
      <c r="Q17" s="7">
        <f t="shared" si="4"/>
        <v>9.2436974789915971E-2</v>
      </c>
      <c r="R17" s="7">
        <f>DashboardData[[#This Row],[Company Mower Sales NA]]/DashboardData[[#This Row],[Industry Mower Sales NA]]</f>
        <v>0.104</v>
      </c>
      <c r="S17" s="7">
        <f>DashboardData[[#This Row],[Company Mower Sales SA]]/DashboardData[[#This Row],[Industry Mower Sales SA]]</f>
        <v>0.37</v>
      </c>
      <c r="T17" s="7">
        <f>DashboardData[[#This Row],[Company Mower Sales EUR]]/DashboardData[[#This Row],[Industry Mower Sales EUR]]</f>
        <v>5.5E-2</v>
      </c>
      <c r="U17" s="7">
        <f>DashboardData[[#This Row],[Company Mower Sales PAC]]/DashboardData[[#This Row],[Industry Mower Sales PAC]]</f>
        <v>0.104</v>
      </c>
      <c r="W17" s="7">
        <f>DashboardData[[#This Row],[Company Mower Sales TOTAL]]/DashboardData[[#This Row],[Industry Mower Sales TOTAL]]</f>
        <v>9.3408657068956152E-2</v>
      </c>
      <c r="X17" s="7">
        <f t="shared" si="5"/>
        <v>1.0293690304015168E-3</v>
      </c>
      <c r="Y17" s="7">
        <f t="shared" si="6"/>
        <v>1.1142855203342855E-2</v>
      </c>
      <c r="Z17" s="7">
        <f>DashboardData[[#This Row],[Company Tractor Sales NA]]/DashboardData[[#This Row],[Industry Tractor Sales NA]]</f>
        <v>0.104</v>
      </c>
      <c r="AA17" s="7">
        <f>DashboardData[[#This Row],[Company Tractor Sales SA]]/DashboardData[[#This Row],[Industry Tractor Sales SA]]</f>
        <v>0.27300000000000002</v>
      </c>
      <c r="AB17" s="7">
        <f>DashboardData[[#This Row],[Company Tractor Sales EUR]]/DashboardData[[#This Row],[Industry Tractor Sales EUR]]</f>
        <v>0.104</v>
      </c>
      <c r="AC17" s="7">
        <f>DashboardData[[#This Row],[Company Tractor Sales PAC]]/DashboardData[[#This Row],[Industry Tractor Sales PAC]]</f>
        <v>0.20799999999999999</v>
      </c>
      <c r="AD17" s="7">
        <f>DashboardData[[#This Row],[Company Tractor Sales CN]]/DashboardData[[#This Row],[Industry Tractor Sales CN]]</f>
        <v>0</v>
      </c>
      <c r="AE17" s="7">
        <f>DashboardData[[#This Row],[Company Tractor Sales TOTAL]]/DashboardData[[#This Row],[Industry Tractor Sales TOTAL]]</f>
        <v>0.12419196584011349</v>
      </c>
      <c r="AF17" s="7">
        <f t="shared" si="7"/>
        <v>5.1945841331696441E-4</v>
      </c>
      <c r="AG17" s="7">
        <f t="shared" si="8"/>
        <v>4.2002739665033401E-3</v>
      </c>
      <c r="AH17" s="2">
        <v>84903.846153846156</v>
      </c>
      <c r="AI17" s="2">
        <v>783.78378378378375</v>
      </c>
      <c r="AJ17" s="2">
        <v>29454.545454545456</v>
      </c>
      <c r="AK17" s="2">
        <v>1442.3076923076924</v>
      </c>
      <c r="AL17" s="2">
        <v>116584.48308448309</v>
      </c>
      <c r="AM17" s="2">
        <f t="shared" si="9"/>
        <v>7793.8633104313776</v>
      </c>
      <c r="AN17" s="7">
        <f t="shared" si="10"/>
        <v>7.1640949620643102E-2</v>
      </c>
      <c r="AO17" s="2">
        <v>8076.9230769230771</v>
      </c>
      <c r="AP17" s="2">
        <v>1611.7216117216117</v>
      </c>
      <c r="AQ17" s="2">
        <v>7500</v>
      </c>
      <c r="AR17" s="2">
        <v>1346.1538461538462</v>
      </c>
      <c r="AS17" s="2">
        <v>307</v>
      </c>
      <c r="AT17" s="2">
        <f t="shared" si="0"/>
        <v>18841.798534798534</v>
      </c>
      <c r="AU17" s="2">
        <f t="shared" si="11"/>
        <v>1521.861836111646</v>
      </c>
      <c r="AV17" s="7">
        <f t="shared" si="12"/>
        <v>8.7867632693312672E-2</v>
      </c>
    </row>
    <row r="18" spans="1:48" x14ac:dyDescent="0.15">
      <c r="A18" s="5">
        <v>40664</v>
      </c>
      <c r="B18" s="2">
        <v>9310</v>
      </c>
      <c r="C18" s="2">
        <v>330</v>
      </c>
      <c r="D18" s="2">
        <v>1650</v>
      </c>
      <c r="E18" s="2">
        <v>130</v>
      </c>
      <c r="G18" s="2">
        <f>SUM(DashboardData[[#This Row],[Company Mower Sales NA]:[Company Mower Sales CN]])</f>
        <v>11420</v>
      </c>
      <c r="H18" s="2">
        <f t="shared" si="1"/>
        <v>530</v>
      </c>
      <c r="I18" s="7">
        <f t="shared" si="2"/>
        <v>4.8668503213957756E-2</v>
      </c>
      <c r="J18" s="2">
        <v>830</v>
      </c>
      <c r="K18" s="2">
        <v>470</v>
      </c>
      <c r="L18" s="2">
        <v>690</v>
      </c>
      <c r="M18" s="2">
        <v>290</v>
      </c>
      <c r="O18" s="2">
        <f>SUM(DashboardData[[#This Row],[Company Tractor Sales NA]:[Company Tractor Sales CN]])</f>
        <v>2280</v>
      </c>
      <c r="P18" s="2">
        <f t="shared" si="3"/>
        <v>-60</v>
      </c>
      <c r="Q18" s="7">
        <f t="shared" si="4"/>
        <v>-2.564102564102564E-2</v>
      </c>
      <c r="R18" s="7">
        <f>DashboardData[[#This Row],[Company Mower Sales NA]]/DashboardData[[#This Row],[Industry Mower Sales NA]]</f>
        <v>0.1</v>
      </c>
      <c r="S18" s="7">
        <f>DashboardData[[#This Row],[Company Mower Sales SA]]/DashboardData[[#This Row],[Industry Mower Sales SA]]</f>
        <v>0.39</v>
      </c>
      <c r="T18" s="7">
        <f>DashboardData[[#This Row],[Company Mower Sales EUR]]/DashboardData[[#This Row],[Industry Mower Sales EUR]]</f>
        <v>5.6000000000000001E-2</v>
      </c>
      <c r="U18" s="7">
        <f>DashboardData[[#This Row],[Company Mower Sales PAC]]/DashboardData[[#This Row],[Industry Mower Sales PAC]]</f>
        <v>0.10700000000000001</v>
      </c>
      <c r="W18" s="7">
        <f>DashboardData[[#This Row],[Company Mower Sales TOTAL]]/DashboardData[[#This Row],[Industry Mower Sales TOTAL]]</f>
        <v>9.1634615871930711E-2</v>
      </c>
      <c r="X18" s="7">
        <f t="shared" si="5"/>
        <v>-1.7740411970254416E-3</v>
      </c>
      <c r="Y18" s="7">
        <f t="shared" si="6"/>
        <v>-1.8992256742496667E-2</v>
      </c>
      <c r="Z18" s="7">
        <f>DashboardData[[#This Row],[Company Tractor Sales NA]]/DashboardData[[#This Row],[Industry Tractor Sales NA]]</f>
        <v>0.106</v>
      </c>
      <c r="AA18" s="7">
        <f>DashboardData[[#This Row],[Company Tractor Sales SA]]/DashboardData[[#This Row],[Industry Tractor Sales SA]]</f>
        <v>0.27200000000000002</v>
      </c>
      <c r="AB18" s="7">
        <f>DashboardData[[#This Row],[Company Tractor Sales EUR]]/DashboardData[[#This Row],[Industry Tractor Sales EUR]]</f>
        <v>0.105</v>
      </c>
      <c r="AC18" s="7">
        <f>DashboardData[[#This Row],[Company Tractor Sales PAC]]/DashboardData[[#This Row],[Industry Tractor Sales PAC]]</f>
        <v>0.20899999999999999</v>
      </c>
      <c r="AD18" s="7">
        <f>DashboardData[[#This Row],[Company Tractor Sales CN]]/DashboardData[[#This Row],[Industry Tractor Sales CN]]</f>
        <v>0</v>
      </c>
      <c r="AE18" s="7">
        <f>DashboardData[[#This Row],[Company Tractor Sales TOTAL]]/DashboardData[[#This Row],[Industry Tractor Sales TOTAL]]</f>
        <v>0.1279022145958067</v>
      </c>
      <c r="AF18" s="7">
        <f t="shared" si="7"/>
        <v>3.7102487556932018E-3</v>
      </c>
      <c r="AG18" s="7">
        <f t="shared" si="8"/>
        <v>2.9875110926819767E-2</v>
      </c>
      <c r="AH18" s="2">
        <v>93100</v>
      </c>
      <c r="AI18" s="2">
        <v>846.15384615384608</v>
      </c>
      <c r="AJ18" s="2">
        <v>29464.285714285714</v>
      </c>
      <c r="AK18" s="2">
        <v>1214.9532710280373</v>
      </c>
      <c r="AL18" s="2">
        <v>124625.39283146759</v>
      </c>
      <c r="AM18" s="2">
        <f t="shared" si="9"/>
        <v>8040.9097469845001</v>
      </c>
      <c r="AN18" s="7">
        <f t="shared" si="10"/>
        <v>6.8970668602249971E-2</v>
      </c>
      <c r="AO18" s="2">
        <v>7830.1886792452833</v>
      </c>
      <c r="AP18" s="2">
        <v>1727.9411764705881</v>
      </c>
      <c r="AQ18" s="2">
        <v>6571.4285714285716</v>
      </c>
      <c r="AR18" s="2">
        <v>1387.5598086124403</v>
      </c>
      <c r="AS18" s="2">
        <v>309</v>
      </c>
      <c r="AT18" s="2">
        <f t="shared" si="0"/>
        <v>17826.118235756883</v>
      </c>
      <c r="AU18" s="2">
        <f t="shared" si="11"/>
        <v>-1015.6802990416509</v>
      </c>
      <c r="AV18" s="7">
        <f t="shared" si="12"/>
        <v>-5.3905697864554257E-2</v>
      </c>
    </row>
    <row r="19" spans="1:48" x14ac:dyDescent="0.15">
      <c r="A19" s="5">
        <v>40695</v>
      </c>
      <c r="B19" s="2">
        <v>10230</v>
      </c>
      <c r="C19" s="2">
        <v>310</v>
      </c>
      <c r="D19" s="2">
        <v>1590</v>
      </c>
      <c r="E19" s="2">
        <v>140</v>
      </c>
      <c r="G19" s="2">
        <f>SUM(DashboardData[[#This Row],[Company Mower Sales NA]:[Company Mower Sales CN]])</f>
        <v>12270</v>
      </c>
      <c r="H19" s="2">
        <f t="shared" si="1"/>
        <v>850</v>
      </c>
      <c r="I19" s="7">
        <f t="shared" si="2"/>
        <v>7.4430823117338007E-2</v>
      </c>
      <c r="J19" s="2">
        <v>760</v>
      </c>
      <c r="K19" s="2">
        <v>490</v>
      </c>
      <c r="L19" s="2">
        <v>721</v>
      </c>
      <c r="M19" s="2">
        <v>300</v>
      </c>
      <c r="O19" s="2">
        <f>SUM(DashboardData[[#This Row],[Company Tractor Sales NA]:[Company Tractor Sales CN]])</f>
        <v>2271</v>
      </c>
      <c r="P19" s="2">
        <f t="shared" si="3"/>
        <v>-9</v>
      </c>
      <c r="Q19" s="7">
        <f t="shared" si="4"/>
        <v>-3.9473684210526317E-3</v>
      </c>
      <c r="R19" s="7">
        <f>DashboardData[[#This Row],[Company Mower Sales NA]]/DashboardData[[#This Row],[Industry Mower Sales NA]]</f>
        <v>0.11</v>
      </c>
      <c r="S19" s="7">
        <f>DashboardData[[#This Row],[Company Mower Sales SA]]/DashboardData[[#This Row],[Industry Mower Sales SA]]</f>
        <v>0.37</v>
      </c>
      <c r="T19" s="7">
        <f>DashboardData[[#This Row],[Company Mower Sales EUR]]/DashboardData[[#This Row],[Industry Mower Sales EUR]]</f>
        <v>5.8000000000000003E-2</v>
      </c>
      <c r="U19" s="7">
        <f>DashboardData[[#This Row],[Company Mower Sales PAC]]/DashboardData[[#This Row],[Industry Mower Sales PAC]]</f>
        <v>0.10499999999999998</v>
      </c>
      <c r="W19" s="7">
        <f>DashboardData[[#This Row],[Company Mower Sales TOTAL]]/DashboardData[[#This Row],[Industry Mower Sales TOTAL]]</f>
        <v>0.10009384162736537</v>
      </c>
      <c r="X19" s="7">
        <f t="shared" si="5"/>
        <v>8.45922575543466E-3</v>
      </c>
      <c r="Y19" s="7">
        <f t="shared" si="6"/>
        <v>9.2314740176980103E-2</v>
      </c>
      <c r="Z19" s="7">
        <f>DashboardData[[#This Row],[Company Tractor Sales NA]]/DashboardData[[#This Row],[Industry Tractor Sales NA]]</f>
        <v>0.107</v>
      </c>
      <c r="AA19" s="7">
        <f>DashboardData[[#This Row],[Company Tractor Sales SA]]/DashboardData[[#This Row],[Industry Tractor Sales SA]]</f>
        <v>0.27</v>
      </c>
      <c r="AB19" s="7">
        <f>DashboardData[[#This Row],[Company Tractor Sales EUR]]/DashboardData[[#This Row],[Industry Tractor Sales EUR]]</f>
        <v>0.10314305555555554</v>
      </c>
      <c r="AC19" s="7">
        <f>DashboardData[[#This Row],[Company Tractor Sales PAC]]/DashboardData[[#This Row],[Industry Tractor Sales PAC]]</f>
        <v>0.20699999999999999</v>
      </c>
      <c r="AD19" s="7">
        <f>DashboardData[[#This Row],[Company Tractor Sales CN]]/DashboardData[[#This Row],[Industry Tractor Sales CN]]</f>
        <v>0</v>
      </c>
      <c r="AE19" s="7">
        <f>DashboardData[[#This Row],[Company Tractor Sales TOTAL]]/DashboardData[[#This Row],[Industry Tractor Sales TOTAL]]</f>
        <v>0.12852884709594156</v>
      </c>
      <c r="AF19" s="7">
        <f t="shared" si="7"/>
        <v>6.2663250013486604E-4</v>
      </c>
      <c r="AG19" s="7">
        <f t="shared" si="8"/>
        <v>4.8993092270930103E-3</v>
      </c>
      <c r="AH19" s="2">
        <v>93000</v>
      </c>
      <c r="AI19" s="2">
        <v>837.83783783783781</v>
      </c>
      <c r="AJ19" s="2">
        <v>27413.793103448275</v>
      </c>
      <c r="AK19" s="2">
        <v>1333.3333333333335</v>
      </c>
      <c r="AL19" s="2">
        <v>122584.96427461944</v>
      </c>
      <c r="AM19" s="2">
        <f t="shared" si="9"/>
        <v>-2040.4285568481428</v>
      </c>
      <c r="AN19" s="7">
        <f t="shared" si="10"/>
        <v>-1.6372494485192426E-2</v>
      </c>
      <c r="AO19" s="2">
        <v>7102.8037383177571</v>
      </c>
      <c r="AP19" s="2">
        <v>1814.8148148148148</v>
      </c>
      <c r="AQ19" s="2">
        <v>6990.2912621359228</v>
      </c>
      <c r="AR19" s="2">
        <v>1449.2753623188407</v>
      </c>
      <c r="AS19" s="2">
        <v>312</v>
      </c>
      <c r="AT19" s="2">
        <f t="shared" si="0"/>
        <v>17669.185177587337</v>
      </c>
      <c r="AU19" s="2">
        <f t="shared" si="11"/>
        <v>-156.93305816954671</v>
      </c>
      <c r="AV19" s="7">
        <f t="shared" si="12"/>
        <v>-8.8035463522708676E-3</v>
      </c>
    </row>
    <row r="20" spans="1:48" x14ac:dyDescent="0.15">
      <c r="A20" s="5">
        <v>40725</v>
      </c>
      <c r="B20" s="2">
        <v>8720</v>
      </c>
      <c r="C20" s="2">
        <v>290</v>
      </c>
      <c r="D20" s="2">
        <v>1560</v>
      </c>
      <c r="E20" s="2">
        <v>150</v>
      </c>
      <c r="G20" s="2">
        <f>SUM(DashboardData[[#This Row],[Company Mower Sales NA]:[Company Mower Sales CN]])</f>
        <v>10720</v>
      </c>
      <c r="H20" s="2">
        <f t="shared" si="1"/>
        <v>-1550</v>
      </c>
      <c r="I20" s="7">
        <f t="shared" si="2"/>
        <v>-0.12632436837815811</v>
      </c>
      <c r="J20" s="2">
        <v>681</v>
      </c>
      <c r="K20" s="2">
        <v>481</v>
      </c>
      <c r="L20" s="2">
        <v>680</v>
      </c>
      <c r="M20" s="2">
        <v>312</v>
      </c>
      <c r="O20" s="2">
        <f>SUM(DashboardData[[#This Row],[Company Tractor Sales NA]:[Company Tractor Sales CN]])</f>
        <v>2154</v>
      </c>
      <c r="P20" s="2">
        <f t="shared" si="3"/>
        <v>-117</v>
      </c>
      <c r="Q20" s="7">
        <f t="shared" si="4"/>
        <v>-5.151915455746367E-2</v>
      </c>
      <c r="R20" s="7">
        <f>DashboardData[[#This Row],[Company Mower Sales NA]]/DashboardData[[#This Row],[Industry Mower Sales NA]]</f>
        <v>0.105</v>
      </c>
      <c r="S20" s="7">
        <f>DashboardData[[#This Row],[Company Mower Sales SA]]/DashboardData[[#This Row],[Industry Mower Sales SA]]</f>
        <v>0.38</v>
      </c>
      <c r="T20" s="7">
        <f>DashboardData[[#This Row],[Company Mower Sales EUR]]/DashboardData[[#This Row],[Industry Mower Sales EUR]]</f>
        <v>5.7000000000000002E-2</v>
      </c>
      <c r="U20" s="7">
        <f>DashboardData[[#This Row],[Company Mower Sales PAC]]/DashboardData[[#This Row],[Industry Mower Sales PAC]]</f>
        <v>0.10599999999999998</v>
      </c>
      <c r="W20" s="7">
        <f>DashboardData[[#This Row],[Company Mower Sales TOTAL]]/DashboardData[[#This Row],[Industry Mower Sales TOTAL]]</f>
        <v>9.5209089001972474E-2</v>
      </c>
      <c r="X20" s="7">
        <f t="shared" si="5"/>
        <v>-4.8847526253928963E-3</v>
      </c>
      <c r="Y20" s="7">
        <f t="shared" si="6"/>
        <v>-4.880172991639297E-2</v>
      </c>
      <c r="Z20" s="7">
        <f>DashboardData[[#This Row],[Company Tractor Sales NA]]/DashboardData[[#This Row],[Industry Tractor Sales NA]]</f>
        <v>0.10916029411764705</v>
      </c>
      <c r="AA20" s="7">
        <f>DashboardData[[#This Row],[Company Tractor Sales SA]]/DashboardData[[#This Row],[Industry Tractor Sales SA]]</f>
        <v>0.27083333333333331</v>
      </c>
      <c r="AB20" s="7">
        <f>DashboardData[[#This Row],[Company Tractor Sales EUR]]/DashboardData[[#This Row],[Industry Tractor Sales EUR]]</f>
        <v>0.10199999999999999</v>
      </c>
      <c r="AC20" s="7">
        <f>DashboardData[[#This Row],[Company Tractor Sales PAC]]/DashboardData[[#This Row],[Industry Tractor Sales PAC]]</f>
        <v>0.20934193548387095</v>
      </c>
      <c r="AD20" s="7">
        <f>DashboardData[[#This Row],[Company Tractor Sales CN]]/DashboardData[[#This Row],[Industry Tractor Sales CN]]</f>
        <v>0</v>
      </c>
      <c r="AE20" s="7">
        <f>DashboardData[[#This Row],[Company Tractor Sales TOTAL]]/DashboardData[[#This Row],[Industry Tractor Sales TOTAL]]</f>
        <v>0.13065169106089786</v>
      </c>
      <c r="AF20" s="7">
        <f t="shared" si="7"/>
        <v>2.1228439649562947E-3</v>
      </c>
      <c r="AG20" s="7">
        <f t="shared" si="8"/>
        <v>1.651647869658146E-2</v>
      </c>
      <c r="AH20" s="2">
        <v>83047.619047619053</v>
      </c>
      <c r="AI20" s="2">
        <v>763.15789473684208</v>
      </c>
      <c r="AJ20" s="2">
        <v>27368.421052631576</v>
      </c>
      <c r="AK20" s="2">
        <v>1415.0943396226417</v>
      </c>
      <c r="AL20" s="2">
        <v>112594.2923346101</v>
      </c>
      <c r="AM20" s="2">
        <f t="shared" si="9"/>
        <v>-9990.6719400093425</v>
      </c>
      <c r="AN20" s="7">
        <f t="shared" si="10"/>
        <v>-8.1499978395620065E-2</v>
      </c>
      <c r="AO20" s="2">
        <v>6238.5321100917436</v>
      </c>
      <c r="AP20" s="2">
        <v>1776</v>
      </c>
      <c r="AQ20" s="2">
        <v>6666.666666666667</v>
      </c>
      <c r="AR20" s="2">
        <v>1490.3846153846155</v>
      </c>
      <c r="AS20" s="2">
        <v>315</v>
      </c>
      <c r="AT20" s="2">
        <f t="shared" si="0"/>
        <v>16486.583392143024</v>
      </c>
      <c r="AU20" s="2">
        <f t="shared" si="11"/>
        <v>-1182.6017854443126</v>
      </c>
      <c r="AV20" s="7">
        <f t="shared" si="12"/>
        <v>-6.6930182323540088E-2</v>
      </c>
    </row>
    <row r="21" spans="1:48" x14ac:dyDescent="0.15">
      <c r="A21" s="5">
        <v>40756</v>
      </c>
      <c r="B21" s="2">
        <v>7710</v>
      </c>
      <c r="C21" s="2">
        <v>270</v>
      </c>
      <c r="D21" s="2">
        <v>1530</v>
      </c>
      <c r="E21" s="2">
        <v>140</v>
      </c>
      <c r="G21" s="2">
        <f>SUM(DashboardData[[#This Row],[Company Mower Sales NA]:[Company Mower Sales CN]])</f>
        <v>9650</v>
      </c>
      <c r="H21" s="2">
        <f t="shared" si="1"/>
        <v>-1070</v>
      </c>
      <c r="I21" s="7">
        <f t="shared" si="2"/>
        <v>-9.9813432835820892E-2</v>
      </c>
      <c r="J21" s="2">
        <v>670</v>
      </c>
      <c r="K21" s="2">
        <v>460</v>
      </c>
      <c r="L21" s="2">
        <v>711</v>
      </c>
      <c r="M21" s="2">
        <v>305</v>
      </c>
      <c r="O21" s="2">
        <f>SUM(DashboardData[[#This Row],[Company Tractor Sales NA]:[Company Tractor Sales CN]])</f>
        <v>2146</v>
      </c>
      <c r="P21" s="2">
        <f t="shared" si="3"/>
        <v>-8</v>
      </c>
      <c r="Q21" s="7">
        <f t="shared" si="4"/>
        <v>-3.7140204271123491E-3</v>
      </c>
      <c r="R21" s="7">
        <f>DashboardData[[#This Row],[Company Mower Sales NA]]/DashboardData[[#This Row],[Industry Mower Sales NA]]</f>
        <v>0.10299999999999999</v>
      </c>
      <c r="S21" s="7">
        <f>DashboardData[[#This Row],[Company Mower Sales SA]]/DashboardData[[#This Row],[Industry Mower Sales SA]]</f>
        <v>0.38904899135446686</v>
      </c>
      <c r="T21" s="7">
        <f>DashboardData[[#This Row],[Company Mower Sales EUR]]/DashboardData[[#This Row],[Industry Mower Sales EUR]]</f>
        <v>5.6000000000000001E-2</v>
      </c>
      <c r="U21" s="7">
        <f>DashboardData[[#This Row],[Company Mower Sales PAC]]/DashboardData[[#This Row],[Industry Mower Sales PAC]]</f>
        <v>0.108</v>
      </c>
      <c r="W21" s="7">
        <f>DashboardData[[#This Row],[Company Mower Sales TOTAL]]/DashboardData[[#This Row],[Industry Mower Sales TOTAL]]</f>
        <v>9.2642014563243294E-2</v>
      </c>
      <c r="X21" s="7">
        <f t="shared" si="5"/>
        <v>-2.5670744387291805E-3</v>
      </c>
      <c r="Y21" s="7">
        <f t="shared" si="6"/>
        <v>-2.6962493451397247E-2</v>
      </c>
      <c r="Z21" s="7">
        <f>DashboardData[[#This Row],[Company Tractor Sales NA]]/DashboardData[[#This Row],[Industry Tractor Sales NA]]</f>
        <v>0.11100000000000002</v>
      </c>
      <c r="AA21" s="7">
        <f>DashboardData[[#This Row],[Company Tractor Sales SA]]/DashboardData[[#This Row],[Industry Tractor Sales SA]]</f>
        <v>0.27300000000000002</v>
      </c>
      <c r="AB21" s="7">
        <f>DashboardData[[#This Row],[Company Tractor Sales EUR]]/DashboardData[[#This Row],[Industry Tractor Sales EUR]]</f>
        <v>0.10514788732394366</v>
      </c>
      <c r="AC21" s="7">
        <f>DashboardData[[#This Row],[Company Tractor Sales PAC]]/DashboardData[[#This Row],[Industry Tractor Sales PAC]]</f>
        <v>0.21044999999999997</v>
      </c>
      <c r="AD21" s="7">
        <f>DashboardData[[#This Row],[Company Tractor Sales CN]]/DashboardData[[#This Row],[Industry Tractor Sales CN]]</f>
        <v>0</v>
      </c>
      <c r="AE21" s="7">
        <f>DashboardData[[#This Row],[Company Tractor Sales TOTAL]]/DashboardData[[#This Row],[Industry Tractor Sales TOTAL]]</f>
        <v>0.13205993061976354</v>
      </c>
      <c r="AF21" s="7">
        <f t="shared" si="7"/>
        <v>1.4082395588656815E-3</v>
      </c>
      <c r="AG21" s="7">
        <f t="shared" si="8"/>
        <v>1.0778578887350867E-2</v>
      </c>
      <c r="AH21" s="2">
        <v>74854.368932038837</v>
      </c>
      <c r="AI21" s="2">
        <v>694</v>
      </c>
      <c r="AJ21" s="2">
        <v>27321.428571428572</v>
      </c>
      <c r="AK21" s="2">
        <v>1296.2962962962963</v>
      </c>
      <c r="AL21" s="2">
        <v>104164.4014920714</v>
      </c>
      <c r="AM21" s="2">
        <f t="shared" si="9"/>
        <v>-8429.8908425387053</v>
      </c>
      <c r="AN21" s="7">
        <f t="shared" si="10"/>
        <v>-7.4869610774643686E-2</v>
      </c>
      <c r="AO21" s="2">
        <v>6036.0360360360355</v>
      </c>
      <c r="AP21" s="2">
        <v>1684.9816849816848</v>
      </c>
      <c r="AQ21" s="2">
        <v>6761.9047619047624</v>
      </c>
      <c r="AR21" s="2">
        <v>1449.2753623188407</v>
      </c>
      <c r="AS21" s="2">
        <v>318</v>
      </c>
      <c r="AT21" s="2">
        <f t="shared" si="0"/>
        <v>16250.197845241324</v>
      </c>
      <c r="AU21" s="2">
        <f t="shared" si="11"/>
        <v>-236.38554690169985</v>
      </c>
      <c r="AV21" s="7">
        <f t="shared" si="12"/>
        <v>-1.433805545267515E-2</v>
      </c>
    </row>
    <row r="22" spans="1:48" x14ac:dyDescent="0.15">
      <c r="A22" s="5">
        <v>40787</v>
      </c>
      <c r="B22" s="2">
        <v>6320</v>
      </c>
      <c r="C22" s="2">
        <v>250</v>
      </c>
      <c r="D22" s="2">
        <v>1590</v>
      </c>
      <c r="E22" s="2">
        <v>150</v>
      </c>
      <c r="G22" s="2">
        <f>SUM(DashboardData[[#This Row],[Company Mower Sales NA]:[Company Mower Sales CN]])</f>
        <v>8310</v>
      </c>
      <c r="H22" s="2">
        <f t="shared" si="1"/>
        <v>-1340</v>
      </c>
      <c r="I22" s="7">
        <f t="shared" si="2"/>
        <v>-0.13886010362694301</v>
      </c>
      <c r="J22" s="2">
        <v>640</v>
      </c>
      <c r="K22" s="2">
        <v>460</v>
      </c>
      <c r="L22" s="2">
        <v>695</v>
      </c>
      <c r="M22" s="2">
        <v>290</v>
      </c>
      <c r="O22" s="2">
        <f>SUM(DashboardData[[#This Row],[Company Tractor Sales NA]:[Company Tractor Sales CN]])</f>
        <v>2085</v>
      </c>
      <c r="P22" s="2">
        <f t="shared" si="3"/>
        <v>-61</v>
      </c>
      <c r="Q22" s="7">
        <f t="shared" si="4"/>
        <v>-2.842497670083877E-2</v>
      </c>
      <c r="R22" s="7">
        <f>DashboardData[[#This Row],[Company Mower Sales NA]]/DashboardData[[#This Row],[Industry Mower Sales NA]]</f>
        <v>0.104</v>
      </c>
      <c r="S22" s="7">
        <f>DashboardData[[#This Row],[Company Mower Sales SA]]/DashboardData[[#This Row],[Industry Mower Sales SA]]</f>
        <v>0.4</v>
      </c>
      <c r="T22" s="7">
        <f>DashboardData[[#This Row],[Company Mower Sales EUR]]/DashboardData[[#This Row],[Industry Mower Sales EUR]]</f>
        <v>5.3999999999999999E-2</v>
      </c>
      <c r="U22" s="7">
        <f>DashboardData[[#This Row],[Company Mower Sales PAC]]/DashboardData[[#This Row],[Industry Mower Sales PAC]]</f>
        <v>0.107</v>
      </c>
      <c r="W22" s="7">
        <f>DashboardData[[#This Row],[Company Mower Sales TOTAL]]/DashboardData[[#This Row],[Industry Mower Sales TOTAL]]</f>
        <v>9.0090535095244409E-2</v>
      </c>
      <c r="X22" s="7">
        <f t="shared" si="5"/>
        <v>-2.551479467998885E-3</v>
      </c>
      <c r="Y22" s="7">
        <f t="shared" si="6"/>
        <v>-2.7541277896726696E-2</v>
      </c>
      <c r="Z22" s="7">
        <f>DashboardData[[#This Row],[Company Tractor Sales NA]]/DashboardData[[#This Row],[Industry Tractor Sales NA]]</f>
        <v>0.113</v>
      </c>
      <c r="AA22" s="7">
        <f>DashboardData[[#This Row],[Company Tractor Sales SA]]/DashboardData[[#This Row],[Industry Tractor Sales SA]]</f>
        <v>0.27400000000000002</v>
      </c>
      <c r="AB22" s="7">
        <f>DashboardData[[#This Row],[Company Tractor Sales EUR]]/DashboardData[[#This Row],[Industry Tractor Sales EUR]]</f>
        <v>0.1047536231884058</v>
      </c>
      <c r="AC22" s="7">
        <f>DashboardData[[#This Row],[Company Tractor Sales PAC]]/DashboardData[[#This Row],[Industry Tractor Sales PAC]]</f>
        <v>0.20799999999999999</v>
      </c>
      <c r="AD22" s="7">
        <f>DashboardData[[#This Row],[Company Tractor Sales CN]]/DashboardData[[#This Row],[Industry Tractor Sales CN]]</f>
        <v>0</v>
      </c>
      <c r="AE22" s="7">
        <f>DashboardData[[#This Row],[Company Tractor Sales TOTAL]]/DashboardData[[#This Row],[Industry Tractor Sales TOTAL]]</f>
        <v>0.13286690710587609</v>
      </c>
      <c r="AF22" s="7">
        <f t="shared" si="7"/>
        <v>8.069764861125539E-4</v>
      </c>
      <c r="AG22" s="7">
        <f t="shared" si="8"/>
        <v>6.1106838563777435E-3</v>
      </c>
      <c r="AH22" s="2">
        <v>60769.230769230773</v>
      </c>
      <c r="AI22" s="2">
        <v>625</v>
      </c>
      <c r="AJ22" s="2">
        <v>29444.444444444445</v>
      </c>
      <c r="AK22" s="2">
        <v>1401.8691588785048</v>
      </c>
      <c r="AL22" s="2">
        <v>92240.544372553719</v>
      </c>
      <c r="AM22" s="2">
        <f t="shared" si="9"/>
        <v>-11923.857119517677</v>
      </c>
      <c r="AN22" s="7">
        <f t="shared" si="10"/>
        <v>-0.11447151760791595</v>
      </c>
      <c r="AO22" s="2">
        <v>5663.716814159292</v>
      </c>
      <c r="AP22" s="2">
        <v>1678.8321167883209</v>
      </c>
      <c r="AQ22" s="2">
        <v>6634.6153846153848</v>
      </c>
      <c r="AR22" s="2">
        <v>1394.2307692307693</v>
      </c>
      <c r="AS22" s="2">
        <v>321</v>
      </c>
      <c r="AT22" s="2">
        <f t="shared" si="0"/>
        <v>15692.395084793767</v>
      </c>
      <c r="AU22" s="2">
        <f t="shared" si="11"/>
        <v>-557.80276044755738</v>
      </c>
      <c r="AV22" s="7">
        <f t="shared" si="12"/>
        <v>-3.4325905798796366E-2</v>
      </c>
    </row>
    <row r="23" spans="1:48" x14ac:dyDescent="0.15">
      <c r="A23" s="5">
        <v>40817</v>
      </c>
      <c r="B23" s="2">
        <v>5840</v>
      </c>
      <c r="C23" s="2">
        <v>250</v>
      </c>
      <c r="D23" s="2">
        <v>1260</v>
      </c>
      <c r="E23" s="2">
        <v>160</v>
      </c>
      <c r="G23" s="2">
        <f>SUM(DashboardData[[#This Row],[Company Mower Sales NA]:[Company Mower Sales CN]])</f>
        <v>7510</v>
      </c>
      <c r="H23" s="2">
        <f t="shared" si="1"/>
        <v>-800</v>
      </c>
      <c r="I23" s="7">
        <f t="shared" si="2"/>
        <v>-9.6269554753309269E-2</v>
      </c>
      <c r="J23" s="2">
        <v>620</v>
      </c>
      <c r="K23" s="2">
        <v>440</v>
      </c>
      <c r="L23" s="2">
        <v>650</v>
      </c>
      <c r="M23" s="2">
        <v>260</v>
      </c>
      <c r="O23" s="2">
        <f>SUM(DashboardData[[#This Row],[Company Tractor Sales NA]:[Company Tractor Sales CN]])</f>
        <v>1970</v>
      </c>
      <c r="P23" s="2">
        <f t="shared" si="3"/>
        <v>-115</v>
      </c>
      <c r="Q23" s="7">
        <f t="shared" si="4"/>
        <v>-5.5155875299760189E-2</v>
      </c>
      <c r="R23" s="7">
        <f>DashboardData[[#This Row],[Company Mower Sales NA]]/DashboardData[[#This Row],[Industry Mower Sales NA]]</f>
        <v>0.105</v>
      </c>
      <c r="S23" s="7">
        <f>DashboardData[[#This Row],[Company Mower Sales SA]]/DashboardData[[#This Row],[Industry Mower Sales SA]]</f>
        <v>0.41000000000000003</v>
      </c>
      <c r="T23" s="7">
        <f>DashboardData[[#This Row],[Company Mower Sales EUR]]/DashboardData[[#This Row],[Industry Mower Sales EUR]]</f>
        <v>5.2999999999999999E-2</v>
      </c>
      <c r="U23" s="7">
        <f>DashboardData[[#This Row],[Company Mower Sales PAC]]/DashboardData[[#This Row],[Industry Mower Sales PAC]]</f>
        <v>0.109</v>
      </c>
      <c r="W23" s="7">
        <f>DashboardData[[#This Row],[Company Mower Sales TOTAL]]/DashboardData[[#This Row],[Industry Mower Sales TOTAL]]</f>
        <v>9.2180855834267217E-2</v>
      </c>
      <c r="X23" s="7">
        <f t="shared" si="5"/>
        <v>2.0903207390228079E-3</v>
      </c>
      <c r="Y23" s="7">
        <f t="shared" si="6"/>
        <v>2.320244559334568E-2</v>
      </c>
      <c r="Z23" s="7">
        <f>DashboardData[[#This Row],[Company Tractor Sales NA]]/DashboardData[[#This Row],[Industry Tractor Sales NA]]</f>
        <v>0.11600000000000002</v>
      </c>
      <c r="AA23" s="7">
        <f>DashboardData[[#This Row],[Company Tractor Sales SA]]/DashboardData[[#This Row],[Industry Tractor Sales SA]]</f>
        <v>0.27200000000000002</v>
      </c>
      <c r="AB23" s="7">
        <f>DashboardData[[#This Row],[Company Tractor Sales EUR]]/DashboardData[[#This Row],[Industry Tractor Sales EUR]]</f>
        <v>0.10299999999999999</v>
      </c>
      <c r="AC23" s="7">
        <f>DashboardData[[#This Row],[Company Tractor Sales PAC]]/DashboardData[[#This Row],[Industry Tractor Sales PAC]]</f>
        <v>0.20699999999999996</v>
      </c>
      <c r="AD23" s="7">
        <f>DashboardData[[#This Row],[Company Tractor Sales CN]]/DashboardData[[#This Row],[Industry Tractor Sales CN]]</f>
        <v>0</v>
      </c>
      <c r="AE23" s="7">
        <f>DashboardData[[#This Row],[Company Tractor Sales TOTAL]]/DashboardData[[#This Row],[Industry Tractor Sales TOTAL]]</f>
        <v>0.1327118296519833</v>
      </c>
      <c r="AF23" s="7">
        <f t="shared" si="7"/>
        <v>-1.5507745389278793E-4</v>
      </c>
      <c r="AG23" s="7">
        <f t="shared" si="8"/>
        <v>-1.1671638730117589E-3</v>
      </c>
      <c r="AH23" s="2">
        <v>55619.047619047618</v>
      </c>
      <c r="AI23" s="2">
        <v>609.7560975609756</v>
      </c>
      <c r="AJ23" s="2">
        <v>23773.584905660377</v>
      </c>
      <c r="AK23" s="2">
        <v>1467.8899082568807</v>
      </c>
      <c r="AL23" s="2">
        <v>81470.278530525859</v>
      </c>
      <c r="AM23" s="2">
        <f t="shared" si="9"/>
        <v>-10770.26584202786</v>
      </c>
      <c r="AN23" s="7">
        <f t="shared" si="10"/>
        <v>-0.11676281742795705</v>
      </c>
      <c r="AO23" s="2">
        <v>5344.8275862068958</v>
      </c>
      <c r="AP23" s="2">
        <v>1617.6470588235293</v>
      </c>
      <c r="AQ23" s="2">
        <v>6310.6796116504856</v>
      </c>
      <c r="AR23" s="2">
        <v>1256.0386473429953</v>
      </c>
      <c r="AS23" s="2">
        <v>315</v>
      </c>
      <c r="AT23" s="2">
        <f t="shared" si="0"/>
        <v>14844.192904023907</v>
      </c>
      <c r="AU23" s="2">
        <f t="shared" si="11"/>
        <v>-848.20218076986021</v>
      </c>
      <c r="AV23" s="7">
        <f t="shared" si="12"/>
        <v>-5.4051798733501459E-2</v>
      </c>
    </row>
    <row r="24" spans="1:48" x14ac:dyDescent="0.15">
      <c r="A24" s="5">
        <v>40848</v>
      </c>
      <c r="B24" s="2">
        <v>4960</v>
      </c>
      <c r="C24" s="2">
        <v>240</v>
      </c>
      <c r="D24" s="2">
        <v>900</v>
      </c>
      <c r="E24" s="2">
        <v>150</v>
      </c>
      <c r="G24" s="2">
        <f>SUM(DashboardData[[#This Row],[Company Mower Sales NA]:[Company Mower Sales CN]])</f>
        <v>6250</v>
      </c>
      <c r="H24" s="2">
        <f t="shared" si="1"/>
        <v>-1260</v>
      </c>
      <c r="I24" s="7">
        <f t="shared" si="2"/>
        <v>-0.16777629826897469</v>
      </c>
      <c r="J24" s="2">
        <v>570</v>
      </c>
      <c r="K24" s="2">
        <v>436</v>
      </c>
      <c r="L24" s="2">
        <v>680</v>
      </c>
      <c r="M24" s="2">
        <v>250</v>
      </c>
      <c r="O24" s="2">
        <f>SUM(DashboardData[[#This Row],[Company Tractor Sales NA]:[Company Tractor Sales CN]])</f>
        <v>1936</v>
      </c>
      <c r="P24" s="2">
        <f t="shared" si="3"/>
        <v>-34</v>
      </c>
      <c r="Q24" s="7">
        <f t="shared" si="4"/>
        <v>-1.7258883248730966E-2</v>
      </c>
      <c r="R24" s="7">
        <f>DashboardData[[#This Row],[Company Mower Sales NA]]/DashboardData[[#This Row],[Industry Mower Sales NA]]</f>
        <v>0.10299999999999999</v>
      </c>
      <c r="S24" s="7">
        <f>DashboardData[[#This Row],[Company Mower Sales SA]]/DashboardData[[#This Row],[Industry Mower Sales SA]]</f>
        <v>0.42</v>
      </c>
      <c r="T24" s="7">
        <f>DashboardData[[#This Row],[Company Mower Sales EUR]]/DashboardData[[#This Row],[Industry Mower Sales EUR]]</f>
        <v>5.1999999999999998E-2</v>
      </c>
      <c r="U24" s="7">
        <f>DashboardData[[#This Row],[Company Mower Sales PAC]]/DashboardData[[#This Row],[Industry Mower Sales PAC]]</f>
        <v>0.11100000000000002</v>
      </c>
      <c r="W24" s="7">
        <f>DashboardData[[#This Row],[Company Mower Sales TOTAL]]/DashboardData[[#This Row],[Industry Mower Sales TOTAL]]</f>
        <v>9.2749494457875309E-2</v>
      </c>
      <c r="X24" s="7">
        <f t="shared" si="5"/>
        <v>5.6863862360809203E-4</v>
      </c>
      <c r="Y24" s="7">
        <f t="shared" si="6"/>
        <v>6.1687279691832377E-3</v>
      </c>
      <c r="Z24" s="7">
        <f>DashboardData[[#This Row],[Company Tractor Sales NA]]/DashboardData[[#This Row],[Industry Tractor Sales NA]]</f>
        <v>0.11800000000000001</v>
      </c>
      <c r="AA24" s="7">
        <f>DashboardData[[#This Row],[Company Tractor Sales SA]]/DashboardData[[#This Row],[Industry Tractor Sales SA]]</f>
        <v>0.27883720930232558</v>
      </c>
      <c r="AB24" s="7">
        <f>DashboardData[[#This Row],[Company Tractor Sales EUR]]/DashboardData[[#This Row],[Industry Tractor Sales EUR]]</f>
        <v>0.105</v>
      </c>
      <c r="AC24" s="7">
        <f>DashboardData[[#This Row],[Company Tractor Sales PAC]]/DashboardData[[#This Row],[Industry Tractor Sales PAC]]</f>
        <v>0.20600000000000002</v>
      </c>
      <c r="AD24" s="7">
        <f>DashboardData[[#This Row],[Company Tractor Sales CN]]/DashboardData[[#This Row],[Industry Tractor Sales CN]]</f>
        <v>0</v>
      </c>
      <c r="AE24" s="7">
        <f>DashboardData[[#This Row],[Company Tractor Sales TOTAL]]/DashboardData[[#This Row],[Industry Tractor Sales TOTAL]]</f>
        <v>0.13442645046133325</v>
      </c>
      <c r="AF24" s="7">
        <f t="shared" si="7"/>
        <v>1.7146208093499482E-3</v>
      </c>
      <c r="AG24" s="7">
        <f t="shared" si="8"/>
        <v>1.2919879213829557E-2</v>
      </c>
      <c r="AH24" s="2">
        <v>48155.339805825242</v>
      </c>
      <c r="AI24" s="2">
        <v>571.42857142857144</v>
      </c>
      <c r="AJ24" s="2">
        <v>17307.692307692309</v>
      </c>
      <c r="AK24" s="2">
        <v>1351.3513513513512</v>
      </c>
      <c r="AL24" s="2">
        <v>67385.812036297473</v>
      </c>
      <c r="AM24" s="2">
        <f t="shared" si="9"/>
        <v>-14084.466494228385</v>
      </c>
      <c r="AN24" s="7">
        <f t="shared" si="10"/>
        <v>-0.17287858527390595</v>
      </c>
      <c r="AO24" s="2">
        <v>4830.5084745762706</v>
      </c>
      <c r="AP24" s="2">
        <v>1563.6363636363635</v>
      </c>
      <c r="AQ24" s="2">
        <v>6476.1904761904761</v>
      </c>
      <c r="AR24" s="2">
        <v>1213.5922330097087</v>
      </c>
      <c r="AS24" s="2">
        <v>318</v>
      </c>
      <c r="AT24" s="2">
        <f t="shared" si="0"/>
        <v>14401.927547412819</v>
      </c>
      <c r="AU24" s="2">
        <f t="shared" si="11"/>
        <v>-442.26535661108755</v>
      </c>
      <c r="AV24" s="7">
        <f t="shared" si="12"/>
        <v>-2.9793829780479338E-2</v>
      </c>
    </row>
    <row r="25" spans="1:48" x14ac:dyDescent="0.15">
      <c r="A25" s="5">
        <v>40878</v>
      </c>
      <c r="B25" s="2">
        <v>4350</v>
      </c>
      <c r="C25" s="2">
        <v>210</v>
      </c>
      <c r="D25" s="2">
        <v>660</v>
      </c>
      <c r="E25" s="2">
        <v>150</v>
      </c>
      <c r="G25" s="2">
        <f>SUM(DashboardData[[#This Row],[Company Mower Sales NA]:[Company Mower Sales CN]])</f>
        <v>5370</v>
      </c>
      <c r="H25" s="2">
        <f t="shared" si="1"/>
        <v>-880</v>
      </c>
      <c r="I25" s="7">
        <f t="shared" si="2"/>
        <v>-0.14080000000000001</v>
      </c>
      <c r="J25" s="2">
        <v>533</v>
      </c>
      <c r="K25" s="2">
        <v>420</v>
      </c>
      <c r="L25" s="2">
        <v>657</v>
      </c>
      <c r="M25" s="2">
        <v>240</v>
      </c>
      <c r="O25" s="2">
        <f>SUM(DashboardData[[#This Row],[Company Tractor Sales NA]:[Company Tractor Sales CN]])</f>
        <v>1850</v>
      </c>
      <c r="P25" s="2">
        <f t="shared" si="3"/>
        <v>-86</v>
      </c>
      <c r="Q25" s="7">
        <f t="shared" si="4"/>
        <v>-4.4421487603305783E-2</v>
      </c>
      <c r="R25" s="7">
        <f>DashboardData[[#This Row],[Company Mower Sales NA]]/DashboardData[[#This Row],[Industry Mower Sales NA]]</f>
        <v>0.10199999999999999</v>
      </c>
      <c r="S25" s="7">
        <f>DashboardData[[#This Row],[Company Mower Sales SA]]/DashboardData[[#This Row],[Industry Mower Sales SA]]</f>
        <v>0.41</v>
      </c>
      <c r="T25" s="7">
        <f>DashboardData[[#This Row],[Company Mower Sales EUR]]/DashboardData[[#This Row],[Industry Mower Sales EUR]]</f>
        <v>5.0999999999999997E-2</v>
      </c>
      <c r="U25" s="7">
        <f>DashboardData[[#This Row],[Company Mower Sales PAC]]/DashboardData[[#This Row],[Industry Mower Sales PAC]]</f>
        <v>0.108</v>
      </c>
      <c r="W25" s="7">
        <f>DashboardData[[#This Row],[Company Mower Sales TOTAL]]/DashboardData[[#This Row],[Industry Mower Sales TOTAL]]</f>
        <v>9.3408655119297995E-2</v>
      </c>
      <c r="X25" s="7">
        <f t="shared" si="5"/>
        <v>6.5916066142268637E-4</v>
      </c>
      <c r="Y25" s="7">
        <f t="shared" si="6"/>
        <v>7.1068922291761061E-3</v>
      </c>
      <c r="Z25" s="7">
        <f>DashboardData[[#This Row],[Company Tractor Sales NA]]/DashboardData[[#This Row],[Industry Tractor Sales NA]]</f>
        <v>0.11967358490566038</v>
      </c>
      <c r="AA25" s="7">
        <f>DashboardData[[#This Row],[Company Tractor Sales SA]]/DashboardData[[#This Row],[Industry Tractor Sales SA]]</f>
        <v>0.27600000000000002</v>
      </c>
      <c r="AB25" s="7">
        <f>DashboardData[[#This Row],[Company Tractor Sales EUR]]/DashboardData[[#This Row],[Industry Tractor Sales EUR]]</f>
        <v>0.10512000000000001</v>
      </c>
      <c r="AC25" s="7">
        <f>DashboardData[[#This Row],[Company Tractor Sales PAC]]/DashboardData[[#This Row],[Industry Tractor Sales PAC]]</f>
        <v>0.20499999999999999</v>
      </c>
      <c r="AD25" s="7">
        <f>DashboardData[[#This Row],[Company Tractor Sales CN]]/DashboardData[[#This Row],[Industry Tractor Sales CN]]</f>
        <v>0</v>
      </c>
      <c r="AE25" s="7">
        <f>DashboardData[[#This Row],[Company Tractor Sales TOTAL]]/DashboardData[[#This Row],[Industry Tractor Sales TOTAL]]</f>
        <v>0.13487649197062657</v>
      </c>
      <c r="AF25" s="7">
        <f t="shared" si="7"/>
        <v>4.500415092933141E-4</v>
      </c>
      <c r="AG25" s="7">
        <f t="shared" si="8"/>
        <v>3.3478642614517677E-3</v>
      </c>
      <c r="AH25" s="2">
        <v>42647.058823529413</v>
      </c>
      <c r="AI25" s="2">
        <v>512.19512195121956</v>
      </c>
      <c r="AJ25" s="2">
        <v>12941.176470588236</v>
      </c>
      <c r="AK25" s="2">
        <v>1388.8888888888889</v>
      </c>
      <c r="AL25" s="2">
        <v>57489.31930495776</v>
      </c>
      <c r="AM25" s="2">
        <f t="shared" si="9"/>
        <v>-9896.4927313397129</v>
      </c>
      <c r="AN25" s="7">
        <f t="shared" si="10"/>
        <v>-0.14686315163804736</v>
      </c>
      <c r="AO25" s="2">
        <v>4453.7815126050418</v>
      </c>
      <c r="AP25" s="2">
        <v>1521.7391304347825</v>
      </c>
      <c r="AQ25" s="2">
        <v>6250</v>
      </c>
      <c r="AR25" s="2">
        <v>1170.7317073170732</v>
      </c>
      <c r="AS25" s="2">
        <v>320</v>
      </c>
      <c r="AT25" s="2">
        <f t="shared" si="0"/>
        <v>13716.252350356897</v>
      </c>
      <c r="AU25" s="2">
        <f t="shared" si="11"/>
        <v>-685.67519705592167</v>
      </c>
      <c r="AV25" s="7">
        <f t="shared" si="12"/>
        <v>-4.760996018057994E-2</v>
      </c>
    </row>
    <row r="26" spans="1:48" x14ac:dyDescent="0.15">
      <c r="A26" s="5">
        <v>40909</v>
      </c>
      <c r="B26" s="2">
        <v>6020</v>
      </c>
      <c r="C26" s="2">
        <v>220</v>
      </c>
      <c r="D26" s="2">
        <v>570</v>
      </c>
      <c r="E26" s="2">
        <v>160</v>
      </c>
      <c r="G26" s="2">
        <f>SUM(DashboardData[[#This Row],[Company Mower Sales NA]:[Company Mower Sales CN]])</f>
        <v>6970</v>
      </c>
      <c r="H26" s="2">
        <f t="shared" si="1"/>
        <v>1600</v>
      </c>
      <c r="I26" s="7">
        <f t="shared" si="2"/>
        <v>0.297951582867784</v>
      </c>
      <c r="J26" s="2">
        <v>620</v>
      </c>
      <c r="K26" s="2">
        <v>510</v>
      </c>
      <c r="L26" s="2">
        <v>610</v>
      </c>
      <c r="M26" s="2">
        <v>250</v>
      </c>
      <c r="N26" s="2">
        <v>10</v>
      </c>
      <c r="O26" s="2">
        <f>SUM(DashboardData[[#This Row],[Company Tractor Sales NA]:[Company Tractor Sales CN]])</f>
        <v>2000</v>
      </c>
      <c r="P26" s="2">
        <f t="shared" si="3"/>
        <v>150</v>
      </c>
      <c r="Q26" s="7">
        <f t="shared" si="4"/>
        <v>8.1081081081081086E-2</v>
      </c>
      <c r="R26" s="7">
        <f>DashboardData[[#This Row],[Company Mower Sales NA]]/DashboardData[[#This Row],[Industry Mower Sales NA]]</f>
        <v>0.104</v>
      </c>
      <c r="S26" s="7">
        <f>DashboardData[[#This Row],[Company Mower Sales SA]]/DashboardData[[#This Row],[Industry Mower Sales SA]]</f>
        <v>0.41</v>
      </c>
      <c r="T26" s="7">
        <f>DashboardData[[#This Row],[Company Mower Sales EUR]]/DashboardData[[#This Row],[Industry Mower Sales EUR]]</f>
        <v>5.1999999999999991E-2</v>
      </c>
      <c r="U26" s="7">
        <f>DashboardData[[#This Row],[Company Mower Sales PAC]]/DashboardData[[#This Row],[Industry Mower Sales PAC]]</f>
        <v>0.106</v>
      </c>
      <c r="W26" s="7">
        <f>DashboardData[[#This Row],[Company Mower Sales TOTAL]]/DashboardData[[#This Row],[Industry Mower Sales TOTAL]]</f>
        <v>9.8318328919976841E-2</v>
      </c>
      <c r="X26" s="7">
        <f t="shared" si="5"/>
        <v>4.909673800678846E-3</v>
      </c>
      <c r="Y26" s="7">
        <f t="shared" si="6"/>
        <v>5.256122994607295E-2</v>
      </c>
      <c r="Z26" s="7">
        <f>DashboardData[[#This Row],[Company Tractor Sales NA]]/DashboardData[[#This Row],[Industry Tractor Sales NA]]</f>
        <v>0.11700000000000001</v>
      </c>
      <c r="AA26" s="7">
        <f>DashboardData[[#This Row],[Company Tractor Sales SA]]/DashboardData[[#This Row],[Industry Tractor Sales SA]]</f>
        <v>0.27800000000000002</v>
      </c>
      <c r="AB26" s="7">
        <f>DashboardData[[#This Row],[Company Tractor Sales EUR]]/DashboardData[[#This Row],[Industry Tractor Sales EUR]]</f>
        <v>0.10299999999999999</v>
      </c>
      <c r="AC26" s="7">
        <f>DashboardData[[#This Row],[Company Tractor Sales PAC]]/DashboardData[[#This Row],[Industry Tractor Sales PAC]]</f>
        <v>0.20699999999999999</v>
      </c>
      <c r="AD26" s="7">
        <f>DashboardData[[#This Row],[Company Tractor Sales CN]]/DashboardData[[#This Row],[Industry Tractor Sales CN]]</f>
        <v>2.9999999999999995E-2</v>
      </c>
      <c r="AE26" s="7">
        <f>DashboardData[[#This Row],[Company Tractor Sales TOTAL]]/DashboardData[[#This Row],[Industry Tractor Sales TOTAL]]</f>
        <v>0.13701379260301533</v>
      </c>
      <c r="AF26" s="7">
        <f t="shared" si="7"/>
        <v>2.1373006323887611E-3</v>
      </c>
      <c r="AG26" s="7">
        <f t="shared" si="8"/>
        <v>1.5846353958065745E-2</v>
      </c>
      <c r="AH26" s="2">
        <v>57884.61538461539</v>
      </c>
      <c r="AI26" s="2">
        <v>536.58536585365857</v>
      </c>
      <c r="AJ26" s="2">
        <v>10961.538461538463</v>
      </c>
      <c r="AK26" s="2">
        <v>1509.433962264151</v>
      </c>
      <c r="AL26" s="2">
        <v>70892.173174271666</v>
      </c>
      <c r="AM26" s="2">
        <f t="shared" si="9"/>
        <v>13402.853869313905</v>
      </c>
      <c r="AN26" s="7">
        <f t="shared" si="10"/>
        <v>0.23313641614396485</v>
      </c>
      <c r="AO26" s="2">
        <v>5299.1452991452988</v>
      </c>
      <c r="AP26" s="2">
        <v>1834.5323741007192</v>
      </c>
      <c r="AQ26" s="2">
        <v>5922.3300970873788</v>
      </c>
      <c r="AR26" s="2">
        <v>1207.7294685990339</v>
      </c>
      <c r="AS26" s="2">
        <v>333.33333333333337</v>
      </c>
      <c r="AT26" s="2">
        <f t="shared" si="0"/>
        <v>14597.070572265766</v>
      </c>
      <c r="AU26" s="2">
        <f t="shared" si="11"/>
        <v>880.81822190886851</v>
      </c>
      <c r="AV26" s="7">
        <f t="shared" si="12"/>
        <v>6.4217119910742207E-2</v>
      </c>
    </row>
    <row r="27" spans="1:48" x14ac:dyDescent="0.15">
      <c r="A27" s="5">
        <v>40940</v>
      </c>
      <c r="B27" s="2">
        <v>7920</v>
      </c>
      <c r="C27" s="2">
        <v>250</v>
      </c>
      <c r="D27" s="2">
        <v>840</v>
      </c>
      <c r="E27" s="2">
        <v>150</v>
      </c>
      <c r="G27" s="2">
        <f>SUM(DashboardData[[#This Row],[Company Mower Sales NA]:[Company Mower Sales CN]])</f>
        <v>9160</v>
      </c>
      <c r="H27" s="2">
        <f t="shared" si="1"/>
        <v>2190</v>
      </c>
      <c r="I27" s="7">
        <f t="shared" si="2"/>
        <v>0.31420373027259685</v>
      </c>
      <c r="J27" s="2">
        <v>792</v>
      </c>
      <c r="K27" s="2">
        <v>590</v>
      </c>
      <c r="L27" s="2">
        <v>680</v>
      </c>
      <c r="M27" s="2">
        <v>250</v>
      </c>
      <c r="N27" s="2">
        <v>12</v>
      </c>
      <c r="O27" s="2">
        <f>SUM(DashboardData[[#This Row],[Company Tractor Sales NA]:[Company Tractor Sales CN]])</f>
        <v>2324</v>
      </c>
      <c r="P27" s="2">
        <f t="shared" si="3"/>
        <v>324</v>
      </c>
      <c r="Q27" s="7">
        <f t="shared" si="4"/>
        <v>0.16200000000000001</v>
      </c>
      <c r="R27" s="7">
        <f>DashboardData[[#This Row],[Company Mower Sales NA]]/DashboardData[[#This Row],[Industry Mower Sales NA]]</f>
        <v>0.10199999999999999</v>
      </c>
      <c r="S27" s="7">
        <f>DashboardData[[#This Row],[Company Mower Sales SA]]/DashboardData[[#This Row],[Industry Mower Sales SA]]</f>
        <v>0.42</v>
      </c>
      <c r="T27" s="7">
        <f>DashboardData[[#This Row],[Company Mower Sales EUR]]/DashboardData[[#This Row],[Industry Mower Sales EUR]]</f>
        <v>5.5E-2</v>
      </c>
      <c r="U27" s="7">
        <f>DashboardData[[#This Row],[Company Mower Sales PAC]]/DashboardData[[#This Row],[Industry Mower Sales PAC]]</f>
        <v>0.107</v>
      </c>
      <c r="W27" s="7">
        <f>DashboardData[[#This Row],[Company Mower Sales TOTAL]]/DashboardData[[#This Row],[Industry Mower Sales TOTAL]]</f>
        <v>9.6505476282152017E-2</v>
      </c>
      <c r="X27" s="7">
        <f t="shared" si="5"/>
        <v>-1.8128526378248244E-3</v>
      </c>
      <c r="Y27" s="7">
        <f t="shared" si="6"/>
        <v>-1.8438603033014724E-2</v>
      </c>
      <c r="Z27" s="7">
        <f>DashboardData[[#This Row],[Company Tractor Sales NA]]/DashboardData[[#This Row],[Industry Tractor Sales NA]]</f>
        <v>0.12130632911392403</v>
      </c>
      <c r="AA27" s="7">
        <f>DashboardData[[#This Row],[Company Tractor Sales SA]]/DashboardData[[#This Row],[Industry Tractor Sales SA]]</f>
        <v>0.27900000000000003</v>
      </c>
      <c r="AB27" s="7">
        <f>DashboardData[[#This Row],[Company Tractor Sales EUR]]/DashboardData[[#This Row],[Industry Tractor Sales EUR]]</f>
        <v>0.10199999999999999</v>
      </c>
      <c r="AC27" s="7">
        <f>DashboardData[[#This Row],[Company Tractor Sales PAC]]/DashboardData[[#This Row],[Industry Tractor Sales PAC]]</f>
        <v>0.20600000000000002</v>
      </c>
      <c r="AD27" s="7">
        <f>DashboardData[[#This Row],[Company Tractor Sales CN]]/DashboardData[[#This Row],[Industry Tractor Sales CN]]</f>
        <v>3.8399999999999997E-2</v>
      </c>
      <c r="AE27" s="7">
        <f>DashboardData[[#This Row],[Company Tractor Sales TOTAL]]/DashboardData[[#This Row],[Industry Tractor Sales TOTAL]]</f>
        <v>0.13803442422439038</v>
      </c>
      <c r="AF27" s="7">
        <f t="shared" si="7"/>
        <v>1.0206316213750566E-3</v>
      </c>
      <c r="AG27" s="7">
        <f t="shared" si="8"/>
        <v>7.4491159027488671E-3</v>
      </c>
      <c r="AH27" s="2">
        <v>77647.058823529413</v>
      </c>
      <c r="AI27" s="2">
        <v>595.2380952380953</v>
      </c>
      <c r="AJ27" s="2">
        <v>15272.727272727272</v>
      </c>
      <c r="AK27" s="2">
        <v>1401.8691588785048</v>
      </c>
      <c r="AL27" s="2">
        <v>94916.89335037327</v>
      </c>
      <c r="AM27" s="2">
        <f t="shared" si="9"/>
        <v>24024.720176101604</v>
      </c>
      <c r="AN27" s="7">
        <f t="shared" si="10"/>
        <v>0.33889101011253392</v>
      </c>
      <c r="AO27" s="2">
        <v>6528.9256198347121</v>
      </c>
      <c r="AP27" s="2">
        <v>2114.6953405017921</v>
      </c>
      <c r="AQ27" s="2">
        <v>6666.666666666667</v>
      </c>
      <c r="AR27" s="2">
        <v>1213.5922330097087</v>
      </c>
      <c r="AS27" s="2">
        <v>312.5</v>
      </c>
      <c r="AT27" s="2">
        <f t="shared" si="0"/>
        <v>16836.379860012879</v>
      </c>
      <c r="AU27" s="2">
        <f t="shared" si="11"/>
        <v>2239.3092877471136</v>
      </c>
      <c r="AV27" s="7">
        <f t="shared" si="12"/>
        <v>0.1534081291626945</v>
      </c>
    </row>
    <row r="28" spans="1:48" x14ac:dyDescent="0.15">
      <c r="A28" s="5">
        <v>40969</v>
      </c>
      <c r="B28" s="2">
        <v>8430</v>
      </c>
      <c r="C28" s="2">
        <v>270</v>
      </c>
      <c r="D28" s="2">
        <v>1110</v>
      </c>
      <c r="E28" s="2">
        <v>160</v>
      </c>
      <c r="G28" s="2">
        <f>SUM(DashboardData[[#This Row],[Company Mower Sales NA]:[Company Mower Sales CN]])</f>
        <v>9970</v>
      </c>
      <c r="H28" s="2">
        <f t="shared" si="1"/>
        <v>810</v>
      </c>
      <c r="I28" s="7">
        <f t="shared" si="2"/>
        <v>8.8427947598253273E-2</v>
      </c>
      <c r="J28" s="2">
        <v>890</v>
      </c>
      <c r="K28" s="2">
        <v>610</v>
      </c>
      <c r="L28" s="2">
        <v>730</v>
      </c>
      <c r="M28" s="2">
        <v>260</v>
      </c>
      <c r="N28" s="2">
        <v>20</v>
      </c>
      <c r="O28" s="2">
        <f>SUM(DashboardData[[#This Row],[Company Tractor Sales NA]:[Company Tractor Sales CN]])</f>
        <v>2510</v>
      </c>
      <c r="P28" s="2">
        <f t="shared" si="3"/>
        <v>186</v>
      </c>
      <c r="Q28" s="7">
        <f t="shared" si="4"/>
        <v>8.0034423407917388E-2</v>
      </c>
      <c r="R28" s="7">
        <f>DashboardData[[#This Row],[Company Mower Sales NA]]/DashboardData[[#This Row],[Industry Mower Sales NA]]</f>
        <v>0.10299999999999999</v>
      </c>
      <c r="S28" s="7">
        <f>DashboardData[[#This Row],[Company Mower Sales SA]]/DashboardData[[#This Row],[Industry Mower Sales SA]]</f>
        <v>0.41</v>
      </c>
      <c r="T28" s="7">
        <f>DashboardData[[#This Row],[Company Mower Sales EUR]]/DashboardData[[#This Row],[Industry Mower Sales EUR]]</f>
        <v>5.3999999999999999E-2</v>
      </c>
      <c r="U28" s="7">
        <f>DashboardData[[#This Row],[Company Mower Sales PAC]]/DashboardData[[#This Row],[Industry Mower Sales PAC]]</f>
        <v>0.105</v>
      </c>
      <c r="W28" s="7">
        <f>DashboardData[[#This Row],[Company Mower Sales TOTAL]]/DashboardData[[#This Row],[Industry Mower Sales TOTAL]]</f>
        <v>9.5331380516865835E-2</v>
      </c>
      <c r="X28" s="7">
        <f t="shared" si="5"/>
        <v>-1.1740957652861816E-3</v>
      </c>
      <c r="Y28" s="7">
        <f t="shared" si="6"/>
        <v>-1.216610508043596E-2</v>
      </c>
      <c r="Z28" s="7">
        <f>DashboardData[[#This Row],[Company Tractor Sales NA]]/DashboardData[[#This Row],[Industry Tractor Sales NA]]</f>
        <v>0.125</v>
      </c>
      <c r="AA28" s="7">
        <f>DashboardData[[#This Row],[Company Tractor Sales SA]]/DashboardData[[#This Row],[Industry Tractor Sales SA]]</f>
        <v>0.27700000000000002</v>
      </c>
      <c r="AB28" s="7">
        <f>DashboardData[[#This Row],[Company Tractor Sales EUR]]/DashboardData[[#This Row],[Industry Tractor Sales EUR]]</f>
        <v>0.10099999999999999</v>
      </c>
      <c r="AC28" s="7">
        <f>DashboardData[[#This Row],[Company Tractor Sales PAC]]/DashboardData[[#This Row],[Industry Tractor Sales PAC]]</f>
        <v>0.20699999999999996</v>
      </c>
      <c r="AD28" s="7">
        <f>DashboardData[[#This Row],[Company Tractor Sales CN]]/DashboardData[[#This Row],[Industry Tractor Sales CN]]</f>
        <v>3.3000000000000002E-2</v>
      </c>
      <c r="AE28" s="7">
        <f>DashboardData[[#This Row],[Company Tractor Sales TOTAL]]/DashboardData[[#This Row],[Industry Tractor Sales TOTAL]]</f>
        <v>0.13632422461064317</v>
      </c>
      <c r="AF28" s="7">
        <f t="shared" si="7"/>
        <v>-1.7101996137472153E-3</v>
      </c>
      <c r="AG28" s="7">
        <f t="shared" si="8"/>
        <v>-1.2389660212347426E-2</v>
      </c>
      <c r="AH28" s="2">
        <v>81844.660194174765</v>
      </c>
      <c r="AI28" s="2">
        <v>658.53658536585374</v>
      </c>
      <c r="AJ28" s="2">
        <v>20555.555555555555</v>
      </c>
      <c r="AK28" s="2">
        <v>1523.8095238095239</v>
      </c>
      <c r="AL28" s="2">
        <v>104582.56185890571</v>
      </c>
      <c r="AM28" s="2">
        <f t="shared" si="9"/>
        <v>9665.6685085324425</v>
      </c>
      <c r="AN28" s="7">
        <f t="shared" si="10"/>
        <v>0.10183296320975123</v>
      </c>
      <c r="AO28" s="2">
        <v>7120</v>
      </c>
      <c r="AP28" s="2">
        <v>2202.1660649819491</v>
      </c>
      <c r="AQ28" s="2">
        <v>7227.7227722772286</v>
      </c>
      <c r="AR28" s="2">
        <v>1256.0386473429953</v>
      </c>
      <c r="AS28" s="2">
        <v>606.06060606060601</v>
      </c>
      <c r="AT28" s="2">
        <f t="shared" si="0"/>
        <v>18411.98809066278</v>
      </c>
      <c r="AU28" s="2">
        <f t="shared" si="11"/>
        <v>1575.6082306499011</v>
      </c>
      <c r="AV28" s="7">
        <f t="shared" si="12"/>
        <v>9.3583552031398259E-2</v>
      </c>
    </row>
    <row r="29" spans="1:48" x14ac:dyDescent="0.15">
      <c r="A29" s="5">
        <v>41000</v>
      </c>
      <c r="B29" s="2">
        <v>9040</v>
      </c>
      <c r="C29" s="2">
        <v>310</v>
      </c>
      <c r="D29" s="2">
        <v>1500</v>
      </c>
      <c r="E29" s="2">
        <v>170</v>
      </c>
      <c r="G29" s="2">
        <f>SUM(DashboardData[[#This Row],[Company Mower Sales NA]:[Company Mower Sales CN]])</f>
        <v>11020</v>
      </c>
      <c r="H29" s="2">
        <f t="shared" si="1"/>
        <v>1050</v>
      </c>
      <c r="I29" s="7">
        <f t="shared" si="2"/>
        <v>0.10531594784353059</v>
      </c>
      <c r="J29" s="2">
        <v>960</v>
      </c>
      <c r="K29" s="2">
        <v>600</v>
      </c>
      <c r="L29" s="2">
        <v>820</v>
      </c>
      <c r="M29" s="2">
        <v>270</v>
      </c>
      <c r="N29" s="2">
        <v>22</v>
      </c>
      <c r="O29" s="2">
        <f>SUM(DashboardData[[#This Row],[Company Tractor Sales NA]:[Company Tractor Sales CN]])</f>
        <v>2672</v>
      </c>
      <c r="P29" s="2">
        <f t="shared" si="3"/>
        <v>162</v>
      </c>
      <c r="Q29" s="7">
        <f t="shared" si="4"/>
        <v>6.4541832669322716E-2</v>
      </c>
      <c r="R29" s="7">
        <f>DashboardData[[#This Row],[Company Mower Sales NA]]/DashboardData[[#This Row],[Industry Mower Sales NA]]</f>
        <v>0.10500000000000001</v>
      </c>
      <c r="S29" s="7">
        <f>DashboardData[[#This Row],[Company Mower Sales SA]]/DashboardData[[#This Row],[Industry Mower Sales SA]]</f>
        <v>0.41</v>
      </c>
      <c r="T29" s="7">
        <f>DashboardData[[#This Row],[Company Mower Sales EUR]]/DashboardData[[#This Row],[Industry Mower Sales EUR]]</f>
        <v>5.6000000000000001E-2</v>
      </c>
      <c r="U29" s="7">
        <f>DashboardData[[#This Row],[Company Mower Sales PAC]]/DashboardData[[#This Row],[Industry Mower Sales PAC]]</f>
        <v>0.108</v>
      </c>
      <c r="W29" s="7">
        <f>DashboardData[[#This Row],[Company Mower Sales TOTAL]]/DashboardData[[#This Row],[Industry Mower Sales TOTAL]]</f>
        <v>9.5650485958885312E-2</v>
      </c>
      <c r="X29" s="7">
        <f t="shared" si="5"/>
        <v>3.1910544201947666E-4</v>
      </c>
      <c r="Y29" s="7">
        <f t="shared" si="6"/>
        <v>3.3473284482964261E-3</v>
      </c>
      <c r="Z29" s="7">
        <f>DashboardData[[#This Row],[Company Tractor Sales NA]]/DashboardData[[#This Row],[Industry Tractor Sales NA]]</f>
        <v>0.126</v>
      </c>
      <c r="AA29" s="7">
        <f>DashboardData[[#This Row],[Company Tractor Sales SA]]/DashboardData[[#This Row],[Industry Tractor Sales SA]]</f>
        <v>0.27900000000000003</v>
      </c>
      <c r="AB29" s="7">
        <f>DashboardData[[#This Row],[Company Tractor Sales EUR]]/DashboardData[[#This Row],[Industry Tractor Sales EUR]]</f>
        <v>0.1</v>
      </c>
      <c r="AC29" s="7">
        <f>DashboardData[[#This Row],[Company Tractor Sales PAC]]/DashboardData[[#This Row],[Industry Tractor Sales PAC]]</f>
        <v>0.20600000000000002</v>
      </c>
      <c r="AD29" s="7">
        <f>DashboardData[[#This Row],[Company Tractor Sales CN]]/DashboardData[[#This Row],[Industry Tractor Sales CN]]</f>
        <v>3.8500000000000006E-2</v>
      </c>
      <c r="AE29" s="7">
        <f>DashboardData[[#This Row],[Company Tractor Sales TOTAL]]/DashboardData[[#This Row],[Industry Tractor Sales TOTAL]]</f>
        <v>0.13459808900143608</v>
      </c>
      <c r="AF29" s="7">
        <f t="shared" si="7"/>
        <v>-1.7261356092070912E-3</v>
      </c>
      <c r="AG29" s="7">
        <f t="shared" si="8"/>
        <v>-1.2661987362386417E-2</v>
      </c>
      <c r="AH29" s="2">
        <v>86095.238095238092</v>
      </c>
      <c r="AI29" s="2">
        <v>756.09756097560978</v>
      </c>
      <c r="AJ29" s="2">
        <v>26785.714285714286</v>
      </c>
      <c r="AK29" s="2">
        <v>1574.0740740740741</v>
      </c>
      <c r="AL29" s="2">
        <v>115211.12401600207</v>
      </c>
      <c r="AM29" s="2">
        <f t="shared" si="9"/>
        <v>10628.562157096356</v>
      </c>
      <c r="AN29" s="7">
        <f t="shared" si="10"/>
        <v>0.10162843564145567</v>
      </c>
      <c r="AO29" s="2">
        <v>7619.0476190476193</v>
      </c>
      <c r="AP29" s="2">
        <v>2150.5376344086021</v>
      </c>
      <c r="AQ29" s="2">
        <v>8200</v>
      </c>
      <c r="AR29" s="2">
        <v>1310.6796116504854</v>
      </c>
      <c r="AS29" s="2">
        <v>571.42857142857133</v>
      </c>
      <c r="AT29" s="2">
        <f t="shared" si="0"/>
        <v>19851.693436535279</v>
      </c>
      <c r="AU29" s="2">
        <f t="shared" si="11"/>
        <v>1439.7053458724986</v>
      </c>
      <c r="AV29" s="7">
        <f t="shared" si="12"/>
        <v>7.8193910336201683E-2</v>
      </c>
    </row>
    <row r="30" spans="1:48" x14ac:dyDescent="0.15">
      <c r="A30" s="5">
        <v>41030</v>
      </c>
      <c r="B30" s="2">
        <v>9820</v>
      </c>
      <c r="C30" s="2">
        <v>360</v>
      </c>
      <c r="D30" s="2">
        <v>1440</v>
      </c>
      <c r="E30" s="2">
        <v>160</v>
      </c>
      <c r="G30" s="2">
        <f>SUM(DashboardData[[#This Row],[Company Mower Sales NA]:[Company Mower Sales CN]])</f>
        <v>11780</v>
      </c>
      <c r="H30" s="2">
        <f t="shared" si="1"/>
        <v>760</v>
      </c>
      <c r="I30" s="7">
        <f t="shared" si="2"/>
        <v>6.8965517241379309E-2</v>
      </c>
      <c r="J30" s="2">
        <v>1040</v>
      </c>
      <c r="K30" s="2">
        <v>620</v>
      </c>
      <c r="L30" s="2">
        <v>810</v>
      </c>
      <c r="M30" s="2">
        <v>290</v>
      </c>
      <c r="N30" s="2">
        <v>20</v>
      </c>
      <c r="O30" s="2">
        <f>SUM(DashboardData[[#This Row],[Company Tractor Sales NA]:[Company Tractor Sales CN]])</f>
        <v>2780</v>
      </c>
      <c r="P30" s="2">
        <f t="shared" si="3"/>
        <v>108</v>
      </c>
      <c r="Q30" s="7">
        <f t="shared" si="4"/>
        <v>4.0419161676646706E-2</v>
      </c>
      <c r="R30" s="7">
        <f>DashboardData[[#This Row],[Company Mower Sales NA]]/DashboardData[[#This Row],[Industry Mower Sales NA]]</f>
        <v>0.107</v>
      </c>
      <c r="S30" s="7">
        <f>DashboardData[[#This Row],[Company Mower Sales SA]]/DashboardData[[#This Row],[Industry Mower Sales SA]]</f>
        <v>0.41</v>
      </c>
      <c r="T30" s="7">
        <f>DashboardData[[#This Row],[Company Mower Sales EUR]]/DashboardData[[#This Row],[Industry Mower Sales EUR]]</f>
        <v>5.8000000000000003E-2</v>
      </c>
      <c r="U30" s="7">
        <f>DashboardData[[#This Row],[Company Mower Sales PAC]]/DashboardData[[#This Row],[Industry Mower Sales PAC]]</f>
        <v>0.109</v>
      </c>
      <c r="W30" s="7">
        <f>DashboardData[[#This Row],[Company Mower Sales TOTAL]]/DashboardData[[#This Row],[Industry Mower Sales TOTAL]]</f>
        <v>9.9033851778185591E-2</v>
      </c>
      <c r="X30" s="7">
        <f t="shared" si="5"/>
        <v>3.3833658193002797E-3</v>
      </c>
      <c r="Y30" s="7">
        <f t="shared" si="6"/>
        <v>3.5372175952713879E-2</v>
      </c>
      <c r="Z30" s="7">
        <f>DashboardData[[#This Row],[Company Tractor Sales NA]]/DashboardData[[#This Row],[Industry Tractor Sales NA]]</f>
        <v>0.12399999999999999</v>
      </c>
      <c r="AA30" s="7">
        <f>DashboardData[[#This Row],[Company Tractor Sales SA]]/DashboardData[[#This Row],[Industry Tractor Sales SA]]</f>
        <v>0.28000000000000003</v>
      </c>
      <c r="AB30" s="7">
        <f>DashboardData[[#This Row],[Company Tractor Sales EUR]]/DashboardData[[#This Row],[Industry Tractor Sales EUR]]</f>
        <v>0.10199999999999999</v>
      </c>
      <c r="AC30" s="7">
        <f>DashboardData[[#This Row],[Company Tractor Sales PAC]]/DashboardData[[#This Row],[Industry Tractor Sales PAC]]</f>
        <v>0.20499999999999999</v>
      </c>
      <c r="AD30" s="7">
        <f>DashboardData[[#This Row],[Company Tractor Sales CN]]/DashboardData[[#This Row],[Industry Tractor Sales CN]]</f>
        <v>3.6000000000000004E-2</v>
      </c>
      <c r="AE30" s="7">
        <f>DashboardData[[#This Row],[Company Tractor Sales TOTAL]]/DashboardData[[#This Row],[Industry Tractor Sales TOTAL]]</f>
        <v>0.13552547471564852</v>
      </c>
      <c r="AF30" s="7">
        <f t="shared" si="7"/>
        <v>9.2738571421244198E-4</v>
      </c>
      <c r="AG30" s="7">
        <f t="shared" si="8"/>
        <v>6.8900362634609722E-3</v>
      </c>
      <c r="AH30" s="2">
        <v>91775.700934579436</v>
      </c>
      <c r="AI30" s="2">
        <v>878.04878048780495</v>
      </c>
      <c r="AJ30" s="2">
        <v>24827.586206896551</v>
      </c>
      <c r="AK30" s="2">
        <v>1467.8899082568807</v>
      </c>
      <c r="AL30" s="2">
        <v>118949.22583022068</v>
      </c>
      <c r="AM30" s="2">
        <f t="shared" si="9"/>
        <v>3738.1018142186076</v>
      </c>
      <c r="AN30" s="7">
        <f t="shared" si="10"/>
        <v>3.2445667431379367E-2</v>
      </c>
      <c r="AO30" s="2">
        <v>8387.0967741935492</v>
      </c>
      <c r="AP30" s="2">
        <v>2214.2857142857142</v>
      </c>
      <c r="AQ30" s="2">
        <v>7941.176470588236</v>
      </c>
      <c r="AR30" s="2">
        <v>1414.6341463414635</v>
      </c>
      <c r="AS30" s="2">
        <v>555.55555555555554</v>
      </c>
      <c r="AT30" s="2">
        <f t="shared" si="0"/>
        <v>20512.74866096452</v>
      </c>
      <c r="AU30" s="2">
        <f t="shared" si="11"/>
        <v>661.05522442924121</v>
      </c>
      <c r="AV30" s="7">
        <f t="shared" si="12"/>
        <v>3.3299689346029684E-2</v>
      </c>
    </row>
    <row r="31" spans="1:48" x14ac:dyDescent="0.15">
      <c r="A31" s="5">
        <v>41061</v>
      </c>
      <c r="B31" s="2">
        <v>10370</v>
      </c>
      <c r="C31" s="2">
        <v>330</v>
      </c>
      <c r="D31" s="2">
        <v>1410</v>
      </c>
      <c r="E31" s="2">
        <v>170</v>
      </c>
      <c r="G31" s="2">
        <f>SUM(DashboardData[[#This Row],[Company Mower Sales NA]:[Company Mower Sales CN]])</f>
        <v>12280</v>
      </c>
      <c r="H31" s="2">
        <f t="shared" si="1"/>
        <v>500</v>
      </c>
      <c r="I31" s="7">
        <f t="shared" si="2"/>
        <v>4.2444821731748725E-2</v>
      </c>
      <c r="J31" s="2">
        <v>1032</v>
      </c>
      <c r="K31" s="2">
        <v>640</v>
      </c>
      <c r="L31" s="2">
        <v>807</v>
      </c>
      <c r="M31" s="2">
        <v>310</v>
      </c>
      <c r="N31" s="2">
        <v>24</v>
      </c>
      <c r="O31" s="2">
        <f>SUM(DashboardData[[#This Row],[Company Tractor Sales NA]:[Company Tractor Sales CN]])</f>
        <v>2813</v>
      </c>
      <c r="P31" s="2">
        <f t="shared" si="3"/>
        <v>33</v>
      </c>
      <c r="Q31" s="7">
        <f t="shared" si="4"/>
        <v>1.1870503597122302E-2</v>
      </c>
      <c r="R31" s="7">
        <f>DashboardData[[#This Row],[Company Mower Sales NA]]/DashboardData[[#This Row],[Industry Mower Sales NA]]</f>
        <v>0.10299999999999999</v>
      </c>
      <c r="S31" s="7">
        <f>DashboardData[[#This Row],[Company Mower Sales SA]]/DashboardData[[#This Row],[Industry Mower Sales SA]]</f>
        <v>0.4</v>
      </c>
      <c r="T31" s="7">
        <f>DashboardData[[#This Row],[Company Mower Sales EUR]]/DashboardData[[#This Row],[Industry Mower Sales EUR]]</f>
        <v>5.7000000000000002E-2</v>
      </c>
      <c r="U31" s="7">
        <f>DashboardData[[#This Row],[Company Mower Sales PAC]]/DashboardData[[#This Row],[Industry Mower Sales PAC]]</f>
        <v>0.10899999999999999</v>
      </c>
      <c r="W31" s="7">
        <f>DashboardData[[#This Row],[Company Mower Sales TOTAL]]/DashboardData[[#This Row],[Industry Mower Sales TOTAL]]</f>
        <v>9.60868198313896E-2</v>
      </c>
      <c r="X31" s="7">
        <f t="shared" si="5"/>
        <v>-2.9470319467959916E-3</v>
      </c>
      <c r="Y31" s="7">
        <f t="shared" si="6"/>
        <v>-2.9757824156902486E-2</v>
      </c>
      <c r="Z31" s="7">
        <f>DashboardData[[#This Row],[Company Tractor Sales NA]]/DashboardData[[#This Row],[Industry Tractor Sales NA]]</f>
        <v>0.12724660194174758</v>
      </c>
      <c r="AA31" s="7">
        <f>DashboardData[[#This Row],[Company Tractor Sales SA]]/DashboardData[[#This Row],[Industry Tractor Sales SA]]</f>
        <v>0.28100000000000003</v>
      </c>
      <c r="AB31" s="7">
        <f>DashboardData[[#This Row],[Company Tractor Sales EUR]]/DashboardData[[#This Row],[Industry Tractor Sales EUR]]</f>
        <v>0.10188375</v>
      </c>
      <c r="AC31" s="7">
        <f>DashboardData[[#This Row],[Company Tractor Sales PAC]]/DashboardData[[#This Row],[Industry Tractor Sales PAC]]</f>
        <v>0.20399999999999999</v>
      </c>
      <c r="AD31" s="7">
        <f>DashboardData[[#This Row],[Company Tractor Sales CN]]/DashboardData[[#This Row],[Industry Tractor Sales CN]]</f>
        <v>4.5599999999999995E-2</v>
      </c>
      <c r="AE31" s="7">
        <f>DashboardData[[#This Row],[Company Tractor Sales TOTAL]]/DashboardData[[#This Row],[Industry Tractor Sales TOTAL]]</f>
        <v>0.13820018065367667</v>
      </c>
      <c r="AF31" s="7">
        <f t="shared" si="7"/>
        <v>2.6747059380281546E-3</v>
      </c>
      <c r="AG31" s="7">
        <f t="shared" si="8"/>
        <v>1.9735816780129811E-2</v>
      </c>
      <c r="AH31" s="2">
        <v>100679.61165048544</v>
      </c>
      <c r="AI31" s="2">
        <v>825</v>
      </c>
      <c r="AJ31" s="2">
        <v>24736.842105263157</v>
      </c>
      <c r="AK31" s="2">
        <v>1559.6330275229359</v>
      </c>
      <c r="AL31" s="2">
        <v>127801.08678327154</v>
      </c>
      <c r="AM31" s="2">
        <f t="shared" si="9"/>
        <v>8851.8609530508693</v>
      </c>
      <c r="AN31" s="7">
        <f t="shared" si="10"/>
        <v>7.4417137995377636E-2</v>
      </c>
      <c r="AO31" s="2">
        <v>8110.2362204724404</v>
      </c>
      <c r="AP31" s="2">
        <v>2277.5800711743768</v>
      </c>
      <c r="AQ31" s="2">
        <v>7920.7920792079212</v>
      </c>
      <c r="AR31" s="2">
        <v>1519.607843137255</v>
      </c>
      <c r="AS31" s="2">
        <v>526.31578947368428</v>
      </c>
      <c r="AT31" s="2">
        <f t="shared" si="0"/>
        <v>20354.532003465676</v>
      </c>
      <c r="AU31" s="2">
        <f t="shared" si="11"/>
        <v>-158.21665749884414</v>
      </c>
      <c r="AV31" s="7">
        <f t="shared" si="12"/>
        <v>-7.7130890703072021E-3</v>
      </c>
    </row>
    <row r="32" spans="1:48" x14ac:dyDescent="0.15">
      <c r="A32" s="5">
        <v>41091</v>
      </c>
      <c r="B32" s="2">
        <v>9050</v>
      </c>
      <c r="C32" s="2">
        <v>310</v>
      </c>
      <c r="D32" s="2">
        <v>1440</v>
      </c>
      <c r="E32" s="2">
        <v>160</v>
      </c>
      <c r="G32" s="2">
        <f>SUM(DashboardData[[#This Row],[Company Mower Sales NA]:[Company Mower Sales CN]])</f>
        <v>10960</v>
      </c>
      <c r="H32" s="2">
        <f t="shared" si="1"/>
        <v>-1320</v>
      </c>
      <c r="I32" s="7">
        <f t="shared" si="2"/>
        <v>-0.10749185667752444</v>
      </c>
      <c r="J32" s="2">
        <v>1006</v>
      </c>
      <c r="K32" s="2">
        <v>590</v>
      </c>
      <c r="L32" s="2">
        <v>760</v>
      </c>
      <c r="M32" s="2">
        <v>340</v>
      </c>
      <c r="N32" s="2">
        <v>20</v>
      </c>
      <c r="O32" s="2">
        <f>SUM(DashboardData[[#This Row],[Company Tractor Sales NA]:[Company Tractor Sales CN]])</f>
        <v>2716</v>
      </c>
      <c r="P32" s="2">
        <f t="shared" si="3"/>
        <v>-97</v>
      </c>
      <c r="Q32" s="7">
        <f t="shared" si="4"/>
        <v>-3.4482758620689655E-2</v>
      </c>
      <c r="R32" s="7">
        <f>DashboardData[[#This Row],[Company Mower Sales NA]]/DashboardData[[#This Row],[Industry Mower Sales NA]]</f>
        <v>0.105</v>
      </c>
      <c r="S32" s="7">
        <f>DashboardData[[#This Row],[Company Mower Sales SA]]/DashboardData[[#This Row],[Industry Mower Sales SA]]</f>
        <v>0.41</v>
      </c>
      <c r="T32" s="7">
        <f>DashboardData[[#This Row],[Company Mower Sales EUR]]/DashboardData[[#This Row],[Industry Mower Sales EUR]]</f>
        <v>5.8000000000000003E-2</v>
      </c>
      <c r="U32" s="7">
        <f>DashboardData[[#This Row],[Company Mower Sales PAC]]/DashboardData[[#This Row],[Industry Mower Sales PAC]]</f>
        <v>0.111</v>
      </c>
      <c r="W32" s="7">
        <f>DashboardData[[#This Row],[Company Mower Sales TOTAL]]/DashboardData[[#This Row],[Industry Mower Sales TOTAL]]</f>
        <v>9.6806445971149957E-2</v>
      </c>
      <c r="X32" s="7">
        <f t="shared" si="5"/>
        <v>7.1962613976035705E-4</v>
      </c>
      <c r="Y32" s="7">
        <f t="shared" si="6"/>
        <v>7.4893324706045679E-3</v>
      </c>
      <c r="Z32" s="7">
        <f>DashboardData[[#This Row],[Company Tractor Sales NA]]/DashboardData[[#This Row],[Industry Tractor Sales NA]]</f>
        <v>0.129774</v>
      </c>
      <c r="AA32" s="7">
        <f>DashboardData[[#This Row],[Company Tractor Sales SA]]/DashboardData[[#This Row],[Industry Tractor Sales SA]]</f>
        <v>0.28100000000000003</v>
      </c>
      <c r="AB32" s="7">
        <f>DashboardData[[#This Row],[Company Tractor Sales EUR]]/DashboardData[[#This Row],[Industry Tractor Sales EUR]]</f>
        <v>9.9000000000000005E-2</v>
      </c>
      <c r="AC32" s="7">
        <f>DashboardData[[#This Row],[Company Tractor Sales PAC]]/DashboardData[[#This Row],[Industry Tractor Sales PAC]]</f>
        <v>0.20300000000000001</v>
      </c>
      <c r="AD32" s="7">
        <f>DashboardData[[#This Row],[Company Tractor Sales CN]]/DashboardData[[#This Row],[Industry Tractor Sales CN]]</f>
        <v>3.9E-2</v>
      </c>
      <c r="AE32" s="7">
        <f>DashboardData[[#This Row],[Company Tractor Sales TOTAL]]/DashboardData[[#This Row],[Industry Tractor Sales TOTAL]]</f>
        <v>0.13775580771373921</v>
      </c>
      <c r="AF32" s="7">
        <f t="shared" si="7"/>
        <v>-4.4437293993745963E-4</v>
      </c>
      <c r="AG32" s="7">
        <f t="shared" si="8"/>
        <v>-3.2154295156171893E-3</v>
      </c>
      <c r="AH32" s="2">
        <v>86190.476190476198</v>
      </c>
      <c r="AI32" s="2">
        <v>756.09756097560978</v>
      </c>
      <c r="AJ32" s="2">
        <v>24827.586206896551</v>
      </c>
      <c r="AK32" s="2">
        <v>1441.4414414414414</v>
      </c>
      <c r="AL32" s="2">
        <v>113215.6013997898</v>
      </c>
      <c r="AM32" s="2">
        <f t="shared" si="9"/>
        <v>-14585.485383481748</v>
      </c>
      <c r="AN32" s="7">
        <f t="shared" si="10"/>
        <v>-0.11412645815928153</v>
      </c>
      <c r="AO32" s="2">
        <v>7751.937984496124</v>
      </c>
      <c r="AP32" s="2">
        <v>2099.6441281138787</v>
      </c>
      <c r="AQ32" s="2">
        <v>7676.7676767676767</v>
      </c>
      <c r="AR32" s="2">
        <v>1674.8768472906402</v>
      </c>
      <c r="AS32" s="2">
        <v>512.82051282051282</v>
      </c>
      <c r="AT32" s="2">
        <f t="shared" si="0"/>
        <v>19716.047149488833</v>
      </c>
      <c r="AU32" s="2">
        <f t="shared" si="11"/>
        <v>-638.48485397684271</v>
      </c>
      <c r="AV32" s="7">
        <f t="shared" si="12"/>
        <v>-3.1368191313272675E-2</v>
      </c>
    </row>
    <row r="33" spans="1:48" x14ac:dyDescent="0.15">
      <c r="A33" s="5">
        <v>41122</v>
      </c>
      <c r="B33" s="2">
        <v>7620</v>
      </c>
      <c r="C33" s="2">
        <v>300</v>
      </c>
      <c r="D33" s="2">
        <v>1410</v>
      </c>
      <c r="E33" s="2">
        <v>170</v>
      </c>
      <c r="G33" s="2">
        <f>SUM(DashboardData[[#This Row],[Company Mower Sales NA]:[Company Mower Sales CN]])</f>
        <v>9500</v>
      </c>
      <c r="H33" s="2">
        <f t="shared" si="1"/>
        <v>-1460</v>
      </c>
      <c r="I33" s="7">
        <f t="shared" si="2"/>
        <v>-0.13321167883211679</v>
      </c>
      <c r="J33" s="2">
        <v>910</v>
      </c>
      <c r="K33" s="2">
        <v>600</v>
      </c>
      <c r="L33" s="2">
        <v>720</v>
      </c>
      <c r="M33" s="2">
        <v>320</v>
      </c>
      <c r="N33" s="2">
        <v>31</v>
      </c>
      <c r="O33" s="2">
        <f>SUM(DashboardData[[#This Row],[Company Tractor Sales NA]:[Company Tractor Sales CN]])</f>
        <v>2581</v>
      </c>
      <c r="P33" s="2">
        <f t="shared" si="3"/>
        <v>-135</v>
      </c>
      <c r="Q33" s="7">
        <f t="shared" si="4"/>
        <v>-4.9705449189985269E-2</v>
      </c>
      <c r="R33" s="7">
        <f>DashboardData[[#This Row],[Company Mower Sales NA]]/DashboardData[[#This Row],[Industry Mower Sales NA]]</f>
        <v>0.10599999999999998</v>
      </c>
      <c r="S33" s="7">
        <f>DashboardData[[#This Row],[Company Mower Sales SA]]/DashboardData[[#This Row],[Industry Mower Sales SA]]</f>
        <v>0.42</v>
      </c>
      <c r="T33" s="7">
        <f>DashboardData[[#This Row],[Company Mower Sales EUR]]/DashboardData[[#This Row],[Industry Mower Sales EUR]]</f>
        <v>5.6000000000000001E-2</v>
      </c>
      <c r="U33" s="7">
        <f>DashboardData[[#This Row],[Company Mower Sales PAC]]/DashboardData[[#This Row],[Industry Mower Sales PAC]]</f>
        <v>0.11</v>
      </c>
      <c r="W33" s="7">
        <f>DashboardData[[#This Row],[Company Mower Sales TOTAL]]/DashboardData[[#This Row],[Industry Mower Sales TOTAL]]</f>
        <v>9.564550756977222E-2</v>
      </c>
      <c r="X33" s="7">
        <f t="shared" si="5"/>
        <v>-1.1609384013777369E-3</v>
      </c>
      <c r="Y33" s="7">
        <f t="shared" si="6"/>
        <v>-1.199236672446086E-2</v>
      </c>
      <c r="Z33" s="7">
        <f>DashboardData[[#This Row],[Company Tractor Sales NA]]/DashboardData[[#This Row],[Industry Tractor Sales NA]]</f>
        <v>0.13200000000000001</v>
      </c>
      <c r="AA33" s="7">
        <f>DashboardData[[#This Row],[Company Tractor Sales SA]]/DashboardData[[#This Row],[Industry Tractor Sales SA]]</f>
        <v>0.28199999999999997</v>
      </c>
      <c r="AB33" s="7">
        <f>DashboardData[[#This Row],[Company Tractor Sales EUR]]/DashboardData[[#This Row],[Industry Tractor Sales EUR]]</f>
        <v>0.1</v>
      </c>
      <c r="AC33" s="7">
        <f>DashboardData[[#This Row],[Company Tractor Sales PAC]]/DashboardData[[#This Row],[Industry Tractor Sales PAC]]</f>
        <v>0.20200000000000001</v>
      </c>
      <c r="AD33" s="7">
        <f>DashboardData[[#This Row],[Company Tractor Sales CN]]/DashboardData[[#This Row],[Industry Tractor Sales CN]]</f>
        <v>4.0299999999999996E-2</v>
      </c>
      <c r="AE33" s="7">
        <f>DashboardData[[#This Row],[Company Tractor Sales TOTAL]]/DashboardData[[#This Row],[Industry Tractor Sales TOTAL]]</f>
        <v>0.13895029050214905</v>
      </c>
      <c r="AF33" s="7">
        <f t="shared" si="7"/>
        <v>1.1944827884098341E-3</v>
      </c>
      <c r="AG33" s="7">
        <f t="shared" si="8"/>
        <v>8.6710158231005832E-3</v>
      </c>
      <c r="AH33" s="2">
        <v>71886.792452830196</v>
      </c>
      <c r="AI33" s="2">
        <v>714.28571428571433</v>
      </c>
      <c r="AJ33" s="2">
        <v>25178.571428571428</v>
      </c>
      <c r="AK33" s="2">
        <v>1545.4545454545455</v>
      </c>
      <c r="AL33" s="2">
        <v>99325.104141141885</v>
      </c>
      <c r="AM33" s="2">
        <f t="shared" si="9"/>
        <v>-13890.497258647913</v>
      </c>
      <c r="AN33" s="7">
        <f t="shared" si="10"/>
        <v>-0.1226906635384768</v>
      </c>
      <c r="AO33" s="2">
        <v>6893.939393939394</v>
      </c>
      <c r="AP33" s="2">
        <v>2127.6595744680853</v>
      </c>
      <c r="AQ33" s="2">
        <v>7200</v>
      </c>
      <c r="AR33" s="2">
        <v>1584.158415841584</v>
      </c>
      <c r="AS33" s="2">
        <v>769.23076923076928</v>
      </c>
      <c r="AT33" s="2">
        <f t="shared" si="0"/>
        <v>18574.988153479833</v>
      </c>
      <c r="AU33" s="2">
        <f t="shared" si="11"/>
        <v>-1141.0589960090001</v>
      </c>
      <c r="AV33" s="7">
        <f t="shared" si="12"/>
        <v>-5.7874633153257783E-2</v>
      </c>
    </row>
    <row r="34" spans="1:48" x14ac:dyDescent="0.15">
      <c r="A34" s="5">
        <v>41153</v>
      </c>
      <c r="B34" s="2">
        <v>6420</v>
      </c>
      <c r="C34" s="2">
        <v>280</v>
      </c>
      <c r="D34" s="2">
        <v>1350</v>
      </c>
      <c r="E34" s="2">
        <v>180</v>
      </c>
      <c r="G34" s="2">
        <f>SUM(DashboardData[[#This Row],[Company Mower Sales NA]:[Company Mower Sales CN]])</f>
        <v>8230</v>
      </c>
      <c r="H34" s="2">
        <f t="shared" ref="H34:H61" si="13">(G34-G33)</f>
        <v>-1270</v>
      </c>
      <c r="I34" s="7">
        <f t="shared" ref="I34:I61" si="14">(G34-G33)/G33</f>
        <v>-0.13368421052631579</v>
      </c>
      <c r="J34" s="2">
        <v>803</v>
      </c>
      <c r="K34" s="2">
        <v>670</v>
      </c>
      <c r="L34" s="2">
        <v>660</v>
      </c>
      <c r="M34" s="2">
        <v>313</v>
      </c>
      <c r="N34" s="2">
        <v>30</v>
      </c>
      <c r="O34" s="2">
        <f>SUM(DashboardData[[#This Row],[Company Tractor Sales NA]:[Company Tractor Sales CN]])</f>
        <v>2476</v>
      </c>
      <c r="P34" s="2">
        <f t="shared" ref="P34:P61" si="15">(O34-O33)</f>
        <v>-105</v>
      </c>
      <c r="Q34" s="7">
        <f t="shared" ref="Q34:Q61" si="16">(O34-O33)/O33</f>
        <v>-4.0681906237892293E-2</v>
      </c>
      <c r="R34" s="7">
        <f>DashboardData[[#This Row],[Company Mower Sales NA]]/DashboardData[[#This Row],[Industry Mower Sales NA]]</f>
        <v>0.107</v>
      </c>
      <c r="S34" s="7">
        <f>DashboardData[[#This Row],[Company Mower Sales SA]]/DashboardData[[#This Row],[Industry Mower Sales SA]]</f>
        <v>0.43000000000000005</v>
      </c>
      <c r="T34" s="7">
        <f>DashboardData[[#This Row],[Company Mower Sales EUR]]/DashboardData[[#This Row],[Industry Mower Sales EUR]]</f>
        <v>5.5E-2</v>
      </c>
      <c r="U34" s="7">
        <f>DashboardData[[#This Row],[Company Mower Sales PAC]]/DashboardData[[#This Row],[Industry Mower Sales PAC]]</f>
        <v>0.108</v>
      </c>
      <c r="W34" s="7">
        <f>DashboardData[[#This Row],[Company Mower Sales TOTAL]]/DashboardData[[#This Row],[Industry Mower Sales TOTAL]]</f>
        <v>9.4746590512660336E-2</v>
      </c>
      <c r="X34" s="7">
        <f t="shared" si="5"/>
        <v>-8.9891705711188374E-4</v>
      </c>
      <c r="Y34" s="7">
        <f t="shared" ref="Y34:Y61" si="17">(W34-W33)/W33</f>
        <v>-9.3984242433564884E-3</v>
      </c>
      <c r="Z34" s="7">
        <f>DashboardData[[#This Row],[Company Tractor Sales NA]]/DashboardData[[#This Row],[Industry Tractor Sales NA]]</f>
        <v>0.13349875</v>
      </c>
      <c r="AA34" s="7">
        <f>DashboardData[[#This Row],[Company Tractor Sales SA]]/DashboardData[[#This Row],[Industry Tractor Sales SA]]</f>
        <v>0.28299999999999997</v>
      </c>
      <c r="AB34" s="7">
        <f>DashboardData[[#This Row],[Company Tractor Sales EUR]]/DashboardData[[#This Row],[Industry Tractor Sales EUR]]</f>
        <v>9.8000000000000004E-2</v>
      </c>
      <c r="AC34" s="7">
        <f>DashboardData[[#This Row],[Company Tractor Sales PAC]]/DashboardData[[#This Row],[Industry Tractor Sales PAC]]</f>
        <v>0.20496451612903227</v>
      </c>
      <c r="AD34" s="7">
        <f>DashboardData[[#This Row],[Company Tractor Sales CN]]/DashboardData[[#This Row],[Industry Tractor Sales CN]]</f>
        <v>0.04</v>
      </c>
      <c r="AE34" s="7">
        <f>DashboardData[[#This Row],[Company Tractor Sales TOTAL]]/DashboardData[[#This Row],[Industry Tractor Sales TOTAL]]</f>
        <v>0.14234534814348312</v>
      </c>
      <c r="AF34" s="7">
        <f t="shared" si="7"/>
        <v>3.3950576413340761E-3</v>
      </c>
      <c r="AG34" s="7">
        <f t="shared" ref="AG34:AG61" si="18">(AE34-AE33)/AE33</f>
        <v>2.4433613122108348E-2</v>
      </c>
      <c r="AH34" s="2">
        <v>60000</v>
      </c>
      <c r="AI34" s="2">
        <v>651.16279069767438</v>
      </c>
      <c r="AJ34" s="2">
        <v>24545.454545454544</v>
      </c>
      <c r="AK34" s="2">
        <v>1666.6666666666667</v>
      </c>
      <c r="AL34" s="2">
        <v>86863.28400281888</v>
      </c>
      <c r="AM34" s="2">
        <f t="shared" ref="AM34:AM61" si="19">(AL34-AL33)</f>
        <v>-12461.820138323004</v>
      </c>
      <c r="AN34" s="7">
        <f t="shared" ref="AN34:AN61" si="20">(AL34-AL33)/AL33</f>
        <v>-0.12546495919716977</v>
      </c>
      <c r="AO34" s="2">
        <v>6015.0375939849619</v>
      </c>
      <c r="AP34" s="2">
        <v>2367.4911660777389</v>
      </c>
      <c r="AQ34" s="2">
        <v>6734.6938775510198</v>
      </c>
      <c r="AR34" s="2">
        <v>1527.0935960591132</v>
      </c>
      <c r="AS34" s="2">
        <v>750</v>
      </c>
      <c r="AT34" s="2">
        <f t="shared" si="0"/>
        <v>17394.316233672835</v>
      </c>
      <c r="AU34" s="2">
        <f t="shared" ref="AU34:AU61" si="21">AT34-AT33</f>
        <v>-1180.6719198069986</v>
      </c>
      <c r="AV34" s="7">
        <f t="shared" ref="AV34:AV61" si="22">(AT34-AT33)/AT33</f>
        <v>-6.3562458831814217E-2</v>
      </c>
    </row>
    <row r="35" spans="1:48" x14ac:dyDescent="0.15">
      <c r="A35" s="5">
        <v>41183</v>
      </c>
      <c r="B35" s="2">
        <v>5890</v>
      </c>
      <c r="C35" s="2">
        <v>270</v>
      </c>
      <c r="D35" s="2">
        <v>1080</v>
      </c>
      <c r="E35" s="2">
        <v>180</v>
      </c>
      <c r="G35" s="2">
        <f>SUM(DashboardData[[#This Row],[Company Mower Sales NA]:[Company Mower Sales CN]])</f>
        <v>7420</v>
      </c>
      <c r="H35" s="2">
        <f t="shared" si="13"/>
        <v>-810</v>
      </c>
      <c r="I35" s="7">
        <f t="shared" si="14"/>
        <v>-9.8420413122721748E-2</v>
      </c>
      <c r="J35" s="2">
        <v>730</v>
      </c>
      <c r="K35" s="2">
        <v>630</v>
      </c>
      <c r="L35" s="2">
        <v>630</v>
      </c>
      <c r="M35" s="2">
        <v>290</v>
      </c>
      <c r="N35" s="2">
        <v>37</v>
      </c>
      <c r="O35" s="2">
        <f>SUM(DashboardData[[#This Row],[Company Tractor Sales NA]:[Company Tractor Sales CN]])</f>
        <v>2317</v>
      </c>
      <c r="P35" s="2">
        <f t="shared" si="15"/>
        <v>-159</v>
      </c>
      <c r="Q35" s="7">
        <f t="shared" si="16"/>
        <v>-6.4216478190630047E-2</v>
      </c>
      <c r="R35" s="7">
        <f>DashboardData[[#This Row],[Company Mower Sales NA]]/DashboardData[[#This Row],[Industry Mower Sales NA]]</f>
        <v>0.106</v>
      </c>
      <c r="S35" s="7">
        <f>DashboardData[[#This Row],[Company Mower Sales SA]]/DashboardData[[#This Row],[Industry Mower Sales SA]]</f>
        <v>0.42</v>
      </c>
      <c r="T35" s="7">
        <f>DashboardData[[#This Row],[Company Mower Sales EUR]]/DashboardData[[#This Row],[Industry Mower Sales EUR]]</f>
        <v>5.6000000000000001E-2</v>
      </c>
      <c r="U35" s="7">
        <f>DashboardData[[#This Row],[Company Mower Sales PAC]]/DashboardData[[#This Row],[Industry Mower Sales PAC]]</f>
        <v>0.106</v>
      </c>
      <c r="W35" s="7">
        <f>DashboardData[[#This Row],[Company Mower Sales TOTAL]]/DashboardData[[#This Row],[Industry Mower Sales TOTAL]]</f>
        <v>9.6123051137454826E-2</v>
      </c>
      <c r="X35" s="7">
        <f t="shared" si="5"/>
        <v>1.3764606247944899E-3</v>
      </c>
      <c r="Y35" s="7">
        <f t="shared" si="17"/>
        <v>1.4527811685324582E-2</v>
      </c>
      <c r="Z35" s="7">
        <f>DashboardData[[#This Row],[Company Tractor Sales NA]]/DashboardData[[#This Row],[Industry Tractor Sales NA]]</f>
        <v>0.13600000000000001</v>
      </c>
      <c r="AA35" s="7">
        <f>DashboardData[[#This Row],[Company Tractor Sales SA]]/DashboardData[[#This Row],[Industry Tractor Sales SA]]</f>
        <v>0.28499999999999998</v>
      </c>
      <c r="AB35" s="7">
        <f>DashboardData[[#This Row],[Company Tractor Sales EUR]]/DashboardData[[#This Row],[Industry Tractor Sales EUR]]</f>
        <v>9.7000000000000003E-2</v>
      </c>
      <c r="AC35" s="7">
        <f>DashboardData[[#This Row],[Company Tractor Sales PAC]]/DashboardData[[#This Row],[Industry Tractor Sales PAC]]</f>
        <v>0.20399999999999999</v>
      </c>
      <c r="AD35" s="7">
        <f>DashboardData[[#This Row],[Company Tractor Sales CN]]/DashboardData[[#This Row],[Industry Tractor Sales CN]]</f>
        <v>5.0566666666666663E-2</v>
      </c>
      <c r="AE35" s="7">
        <f>DashboardData[[#This Row],[Company Tractor Sales TOTAL]]/DashboardData[[#This Row],[Industry Tractor Sales TOTAL]]</f>
        <v>0.14279292011510794</v>
      </c>
      <c r="AF35" s="7">
        <f t="shared" si="7"/>
        <v>4.475719716248161E-4</v>
      </c>
      <c r="AG35" s="7">
        <f t="shared" si="18"/>
        <v>3.1442683407796835E-3</v>
      </c>
      <c r="AH35" s="2">
        <v>55566.037735849059</v>
      </c>
      <c r="AI35" s="2">
        <v>642.85714285714289</v>
      </c>
      <c r="AJ35" s="2">
        <v>19285.714285714286</v>
      </c>
      <c r="AK35" s="2">
        <v>1698.1132075471698</v>
      </c>
      <c r="AL35" s="2">
        <v>77192.722371967655</v>
      </c>
      <c r="AM35" s="2">
        <f t="shared" si="19"/>
        <v>-9670.5616308512253</v>
      </c>
      <c r="AN35" s="7">
        <f t="shared" si="20"/>
        <v>-0.11133083145391322</v>
      </c>
      <c r="AO35" s="2">
        <v>5367.6470588235288</v>
      </c>
      <c r="AP35" s="2">
        <v>2210.5263157894738</v>
      </c>
      <c r="AQ35" s="2">
        <v>6494.8453608247419</v>
      </c>
      <c r="AR35" s="2">
        <v>1421.5686274509806</v>
      </c>
      <c r="AS35" s="2">
        <v>731.70731707317077</v>
      </c>
      <c r="AT35" s="2">
        <f t="shared" si="0"/>
        <v>16226.294679961897</v>
      </c>
      <c r="AU35" s="2">
        <f t="shared" si="21"/>
        <v>-1168.021553710938</v>
      </c>
      <c r="AV35" s="7">
        <f t="shared" si="22"/>
        <v>-6.7149610138156526E-2</v>
      </c>
    </row>
    <row r="36" spans="1:48" x14ac:dyDescent="0.15">
      <c r="A36" s="5">
        <v>41214</v>
      </c>
      <c r="B36" s="2">
        <v>5340</v>
      </c>
      <c r="C36" s="2">
        <v>260</v>
      </c>
      <c r="D36" s="2">
        <v>840</v>
      </c>
      <c r="E36" s="2">
        <v>190</v>
      </c>
      <c r="G36" s="2">
        <f>SUM(DashboardData[[#This Row],[Company Mower Sales NA]:[Company Mower Sales CN]])</f>
        <v>6630</v>
      </c>
      <c r="H36" s="2">
        <f t="shared" si="13"/>
        <v>-790</v>
      </c>
      <c r="I36" s="7">
        <f t="shared" si="14"/>
        <v>-0.10646900269541779</v>
      </c>
      <c r="J36" s="2">
        <v>699</v>
      </c>
      <c r="K36" s="2">
        <v>710</v>
      </c>
      <c r="L36" s="2">
        <v>603</v>
      </c>
      <c r="M36" s="2">
        <v>280</v>
      </c>
      <c r="N36" s="2">
        <v>32</v>
      </c>
      <c r="O36" s="2">
        <f>SUM(DashboardData[[#This Row],[Company Tractor Sales NA]:[Company Tractor Sales CN]])</f>
        <v>2324</v>
      </c>
      <c r="P36" s="2">
        <f t="shared" si="15"/>
        <v>7</v>
      </c>
      <c r="Q36" s="7">
        <f t="shared" si="16"/>
        <v>3.0211480362537764E-3</v>
      </c>
      <c r="R36" s="7">
        <f>DashboardData[[#This Row],[Company Mower Sales NA]]/DashboardData[[#This Row],[Industry Mower Sales NA]]</f>
        <v>0.105</v>
      </c>
      <c r="S36" s="7">
        <f>DashboardData[[#This Row],[Company Mower Sales SA]]/DashboardData[[#This Row],[Industry Mower Sales SA]]</f>
        <v>0.42</v>
      </c>
      <c r="T36" s="7">
        <f>DashboardData[[#This Row],[Company Mower Sales EUR]]/DashboardData[[#This Row],[Industry Mower Sales EUR]]</f>
        <v>5.5E-2</v>
      </c>
      <c r="U36" s="7">
        <f>DashboardData[[#This Row],[Company Mower Sales PAC]]/DashboardData[[#This Row],[Industry Mower Sales PAC]]</f>
        <v>0.105</v>
      </c>
      <c r="W36" s="7">
        <f>DashboardData[[#This Row],[Company Mower Sales TOTAL]]/DashboardData[[#This Row],[Industry Mower Sales TOTAL]]</f>
        <v>9.6705815495358949E-2</v>
      </c>
      <c r="X36" s="7">
        <f t="shared" si="5"/>
        <v>5.8276435790412251E-4</v>
      </c>
      <c r="Y36" s="7">
        <f t="shared" si="17"/>
        <v>6.0626910091605016E-3</v>
      </c>
      <c r="Z36" s="7">
        <f>DashboardData[[#This Row],[Company Tractor Sales NA]]/DashboardData[[#This Row],[Industry Tractor Sales NA]]</f>
        <v>0.14081304347826087</v>
      </c>
      <c r="AA36" s="7">
        <f>DashboardData[[#This Row],[Company Tractor Sales SA]]/DashboardData[[#This Row],[Industry Tractor Sales SA]]</f>
        <v>0.28599999999999998</v>
      </c>
      <c r="AB36" s="7">
        <f>DashboardData[[#This Row],[Company Tractor Sales EUR]]/DashboardData[[#This Row],[Industry Tractor Sales EUR]]</f>
        <v>9.9495000000000014E-2</v>
      </c>
      <c r="AC36" s="7">
        <f>DashboardData[[#This Row],[Company Tractor Sales PAC]]/DashboardData[[#This Row],[Industry Tractor Sales PAC]]</f>
        <v>0.20499999999999999</v>
      </c>
      <c r="AD36" s="7">
        <f>DashboardData[[#This Row],[Company Tractor Sales CN]]/DashboardData[[#This Row],[Industry Tractor Sales CN]]</f>
        <v>4.48E-2</v>
      </c>
      <c r="AE36" s="7">
        <f>DashboardData[[#This Row],[Company Tractor Sales TOTAL]]/DashboardData[[#This Row],[Industry Tractor Sales TOTAL]]</f>
        <v>0.14909581765605653</v>
      </c>
      <c r="AF36" s="7">
        <f t="shared" si="7"/>
        <v>6.3028975409485932E-3</v>
      </c>
      <c r="AG36" s="7">
        <f t="shared" si="18"/>
        <v>4.4140126386292222E-2</v>
      </c>
      <c r="AH36" s="2">
        <v>50857.142857142862</v>
      </c>
      <c r="AI36" s="2">
        <v>619.04761904761904</v>
      </c>
      <c r="AJ36" s="2">
        <v>15272.727272727272</v>
      </c>
      <c r="AK36" s="2">
        <v>1809.5238095238096</v>
      </c>
      <c r="AL36" s="2">
        <v>68558.441558441569</v>
      </c>
      <c r="AM36" s="2">
        <f t="shared" si="19"/>
        <v>-8634.2808135260857</v>
      </c>
      <c r="AN36" s="7">
        <f t="shared" si="20"/>
        <v>-0.11185356013122816</v>
      </c>
      <c r="AO36" s="2">
        <v>4964.0287769784172</v>
      </c>
      <c r="AP36" s="2">
        <v>2482.5174825174827</v>
      </c>
      <c r="AQ36" s="2">
        <v>6060.6060606060601</v>
      </c>
      <c r="AR36" s="2">
        <v>1365.8536585365855</v>
      </c>
      <c r="AS36" s="2">
        <v>714.28571428571433</v>
      </c>
      <c r="AT36" s="2">
        <f t="shared" si="0"/>
        <v>15587.291692924258</v>
      </c>
      <c r="AU36" s="2">
        <f t="shared" si="21"/>
        <v>-639.00298703763838</v>
      </c>
      <c r="AV36" s="7">
        <f t="shared" si="22"/>
        <v>-3.938070888277119E-2</v>
      </c>
    </row>
    <row r="37" spans="1:48" x14ac:dyDescent="0.15">
      <c r="A37" s="5">
        <v>41244</v>
      </c>
      <c r="B37" s="2">
        <v>4430</v>
      </c>
      <c r="C37" s="2">
        <v>230</v>
      </c>
      <c r="D37" s="2">
        <v>510</v>
      </c>
      <c r="E37" s="2">
        <v>180</v>
      </c>
      <c r="G37" s="2">
        <f>SUM(DashboardData[[#This Row],[Company Mower Sales NA]:[Company Mower Sales CN]])</f>
        <v>5350</v>
      </c>
      <c r="H37" s="2">
        <f t="shared" si="13"/>
        <v>-1280</v>
      </c>
      <c r="I37" s="7">
        <f t="shared" si="14"/>
        <v>-0.19306184012066366</v>
      </c>
      <c r="J37" s="2">
        <v>647</v>
      </c>
      <c r="K37" s="2">
        <v>570</v>
      </c>
      <c r="L37" s="2">
        <v>570</v>
      </c>
      <c r="M37" s="2">
        <v>260</v>
      </c>
      <c r="N37" s="2">
        <v>33</v>
      </c>
      <c r="O37" s="2">
        <f>SUM(DashboardData[[#This Row],[Company Tractor Sales NA]:[Company Tractor Sales CN]])</f>
        <v>2080</v>
      </c>
      <c r="P37" s="2">
        <f t="shared" si="15"/>
        <v>-244</v>
      </c>
      <c r="Q37" s="7">
        <f t="shared" si="16"/>
        <v>-0.10499139414802065</v>
      </c>
      <c r="R37" s="7">
        <f>DashboardData[[#This Row],[Company Mower Sales NA]]/DashboardData[[#This Row],[Industry Mower Sales NA]]</f>
        <v>0.10399999999999998</v>
      </c>
      <c r="S37" s="7">
        <f>DashboardData[[#This Row],[Company Mower Sales SA]]/DashboardData[[#This Row],[Industry Mower Sales SA]]</f>
        <v>0.42000000000000004</v>
      </c>
      <c r="T37" s="7">
        <f>DashboardData[[#This Row],[Company Mower Sales EUR]]/DashboardData[[#This Row],[Industry Mower Sales EUR]]</f>
        <v>5.6000000000000001E-2</v>
      </c>
      <c r="U37" s="7">
        <f>DashboardData[[#This Row],[Company Mower Sales PAC]]/DashboardData[[#This Row],[Industry Mower Sales PAC]]</f>
        <v>0.104</v>
      </c>
      <c r="W37" s="7">
        <f>DashboardData[[#This Row],[Company Mower Sales TOTAL]]/DashboardData[[#This Row],[Industry Mower Sales TOTAL]]</f>
        <v>9.9107688131912869E-2</v>
      </c>
      <c r="X37" s="7">
        <f t="shared" si="5"/>
        <v>2.40187263655392E-3</v>
      </c>
      <c r="Y37" s="7">
        <f t="shared" si="17"/>
        <v>2.4836899665761976E-2</v>
      </c>
      <c r="Z37" s="7">
        <f>DashboardData[[#This Row],[Company Tractor Sales NA]]/DashboardData[[#This Row],[Industry Tractor Sales NA]]</f>
        <v>0.14557500000000001</v>
      </c>
      <c r="AA37" s="7">
        <f>DashboardData[[#This Row],[Company Tractor Sales SA]]/DashboardData[[#This Row],[Industry Tractor Sales SA]]</f>
        <v>0.28699999999999998</v>
      </c>
      <c r="AB37" s="7">
        <f>DashboardData[[#This Row],[Company Tractor Sales EUR]]/DashboardData[[#This Row],[Industry Tractor Sales EUR]]</f>
        <v>9.8000000000000004E-2</v>
      </c>
      <c r="AC37" s="7">
        <f>DashboardData[[#This Row],[Company Tractor Sales PAC]]/DashboardData[[#This Row],[Industry Tractor Sales PAC]]</f>
        <v>0.20599999999999999</v>
      </c>
      <c r="AD37" s="7">
        <f>DashboardData[[#This Row],[Company Tractor Sales CN]]/DashboardData[[#This Row],[Industry Tractor Sales CN]]</f>
        <v>4.7299999999999995E-2</v>
      </c>
      <c r="AE37" s="7">
        <f>DashboardData[[#This Row],[Company Tractor Sales TOTAL]]/DashboardData[[#This Row],[Industry Tractor Sales TOTAL]]</f>
        <v>0.14641036933543</v>
      </c>
      <c r="AF37" s="7">
        <f t="shared" si="7"/>
        <v>-2.6854483206265323E-3</v>
      </c>
      <c r="AG37" s="7">
        <f t="shared" si="18"/>
        <v>-1.8011560369999718E-2</v>
      </c>
      <c r="AH37" s="2">
        <v>42596.153846153851</v>
      </c>
      <c r="AI37" s="2">
        <v>547.61904761904759</v>
      </c>
      <c r="AJ37" s="2">
        <v>9107.1428571428569</v>
      </c>
      <c r="AK37" s="2">
        <v>1730.7692307692309</v>
      </c>
      <c r="AL37" s="2">
        <v>53981.684981684986</v>
      </c>
      <c r="AM37" s="2">
        <f t="shared" si="19"/>
        <v>-14576.756576756583</v>
      </c>
      <c r="AN37" s="7">
        <f t="shared" si="20"/>
        <v>-0.21261796863236535</v>
      </c>
      <c r="AO37" s="2">
        <v>4444.4444444444443</v>
      </c>
      <c r="AP37" s="2">
        <v>1986.0627177700351</v>
      </c>
      <c r="AQ37" s="2">
        <v>5816.3265306122448</v>
      </c>
      <c r="AR37" s="2">
        <v>1262.1359223300972</v>
      </c>
      <c r="AS37" s="2">
        <v>697.67441860465124</v>
      </c>
      <c r="AT37" s="2">
        <f t="shared" si="0"/>
        <v>14206.644033761471</v>
      </c>
      <c r="AU37" s="2">
        <f t="shared" si="21"/>
        <v>-1380.647659162787</v>
      </c>
      <c r="AV37" s="7">
        <f t="shared" si="22"/>
        <v>-8.8575211548105076E-2</v>
      </c>
    </row>
    <row r="38" spans="1:48" x14ac:dyDescent="0.15">
      <c r="A38" s="5">
        <v>41275</v>
      </c>
      <c r="B38" s="2">
        <v>6100</v>
      </c>
      <c r="C38" s="2">
        <v>250</v>
      </c>
      <c r="D38" s="2">
        <v>480</v>
      </c>
      <c r="E38" s="2">
        <v>200</v>
      </c>
      <c r="F38" s="2">
        <v>0</v>
      </c>
      <c r="G38" s="2">
        <f>SUM(DashboardData[[#This Row],[Company Mower Sales NA]:[Company Mower Sales CN]])</f>
        <v>7030</v>
      </c>
      <c r="H38" s="2">
        <f t="shared" si="13"/>
        <v>1680</v>
      </c>
      <c r="I38" s="7">
        <f t="shared" si="14"/>
        <v>0.31401869158878504</v>
      </c>
      <c r="J38" s="2">
        <v>730</v>
      </c>
      <c r="K38" s="2">
        <v>650</v>
      </c>
      <c r="L38" s="2">
        <v>500</v>
      </c>
      <c r="M38" s="2">
        <v>287</v>
      </c>
      <c r="N38" s="2">
        <v>35</v>
      </c>
      <c r="O38" s="2">
        <f>SUM(DashboardData[[#This Row],[Company Tractor Sales NA]:[Company Tractor Sales CN]])</f>
        <v>2202</v>
      </c>
      <c r="P38" s="2">
        <f t="shared" si="15"/>
        <v>122</v>
      </c>
      <c r="Q38" s="7">
        <f t="shared" si="16"/>
        <v>5.8653846153846154E-2</v>
      </c>
      <c r="R38" s="7">
        <f>DashboardData[[#This Row],[Company Mower Sales NA]]/DashboardData[[#This Row],[Industry Mower Sales NA]]</f>
        <v>0.105</v>
      </c>
      <c r="S38" s="7">
        <f>DashboardData[[#This Row],[Company Mower Sales SA]]/DashboardData[[#This Row],[Industry Mower Sales SA]]</f>
        <v>0.43</v>
      </c>
      <c r="T38" s="7">
        <f>DashboardData[[#This Row],[Company Mower Sales EUR]]/DashboardData[[#This Row],[Industry Mower Sales EUR]]</f>
        <v>5.6000000000000008E-2</v>
      </c>
      <c r="U38" s="7">
        <f>DashboardData[[#This Row],[Company Mower Sales PAC]]/DashboardData[[#This Row],[Industry Mower Sales PAC]]</f>
        <v>0.106</v>
      </c>
      <c r="W38" s="7">
        <f>DashboardData[[#This Row],[Company Mower Sales TOTAL]]/DashboardData[[#This Row],[Industry Mower Sales TOTAL]]</f>
        <v>0.10168532289628179</v>
      </c>
      <c r="X38" s="7">
        <f t="shared" si="5"/>
        <v>2.5776347643689246E-3</v>
      </c>
      <c r="Y38" s="7">
        <f t="shared" si="17"/>
        <v>2.6008423896823007E-2</v>
      </c>
      <c r="Z38" s="7">
        <f>DashboardData[[#This Row],[Company Tractor Sales NA]]/DashboardData[[#This Row],[Industry Tractor Sales NA]]</f>
        <v>0.14599999999999999</v>
      </c>
      <c r="AA38" s="7">
        <f>DashboardData[[#This Row],[Company Tractor Sales SA]]/DashboardData[[#This Row],[Industry Tractor Sales SA]]</f>
        <v>0.28799999999999998</v>
      </c>
      <c r="AB38" s="7">
        <f>DashboardData[[#This Row],[Company Tractor Sales EUR]]/DashboardData[[#This Row],[Industry Tractor Sales EUR]]</f>
        <v>9.9000000000000005E-2</v>
      </c>
      <c r="AC38" s="7">
        <f>DashboardData[[#This Row],[Company Tractor Sales PAC]]/DashboardData[[#This Row],[Industry Tractor Sales PAC]]</f>
        <v>0.20909999999999998</v>
      </c>
      <c r="AD38" s="7">
        <f>DashboardData[[#This Row],[Company Tractor Sales CN]]/DashboardData[[#This Row],[Industry Tractor Sales CN]]</f>
        <v>4.8999999999999995E-2</v>
      </c>
      <c r="AE38" s="7">
        <f>DashboardData[[#This Row],[Company Tractor Sales TOTAL]]/DashboardData[[#This Row],[Industry Tractor Sales TOTAL]]</f>
        <v>0.15297738775976547</v>
      </c>
      <c r="AF38" s="7">
        <f t="shared" si="7"/>
        <v>6.5670184243354635E-3</v>
      </c>
      <c r="AG38" s="7">
        <f t="shared" si="18"/>
        <v>4.4853506306580318E-2</v>
      </c>
      <c r="AH38" s="2">
        <v>58095.238095238099</v>
      </c>
      <c r="AI38" s="2">
        <v>581.39534883720933</v>
      </c>
      <c r="AJ38" s="2">
        <v>8571.4285714285706</v>
      </c>
      <c r="AK38" s="2">
        <v>1886.7924528301887</v>
      </c>
      <c r="AL38" s="2">
        <v>69134.854468334073</v>
      </c>
      <c r="AM38" s="2">
        <f t="shared" si="19"/>
        <v>15153.169486649087</v>
      </c>
      <c r="AN38" s="7">
        <f t="shared" si="20"/>
        <v>0.28070945713884782</v>
      </c>
      <c r="AO38" s="2">
        <v>5000</v>
      </c>
      <c r="AP38" s="2">
        <v>2256.9444444444448</v>
      </c>
      <c r="AQ38" s="2">
        <v>5050.5050505050503</v>
      </c>
      <c r="AR38" s="2">
        <v>1372.5490196078433</v>
      </c>
      <c r="AS38" s="2">
        <v>714.28571428571433</v>
      </c>
      <c r="AT38" s="2">
        <f t="shared" si="0"/>
        <v>14394.284228843051</v>
      </c>
      <c r="AU38" s="2">
        <f t="shared" si="21"/>
        <v>187.6401950815798</v>
      </c>
      <c r="AV38" s="7">
        <f t="shared" si="22"/>
        <v>1.3207918396185689E-2</v>
      </c>
    </row>
    <row r="39" spans="1:48" x14ac:dyDescent="0.15">
      <c r="A39" s="5">
        <v>41306</v>
      </c>
      <c r="B39" s="2">
        <v>8010</v>
      </c>
      <c r="C39" s="2">
        <v>270</v>
      </c>
      <c r="D39" s="2">
        <v>750</v>
      </c>
      <c r="E39" s="2">
        <v>190</v>
      </c>
      <c r="F39" s="2">
        <v>0</v>
      </c>
      <c r="G39" s="2">
        <f>SUM(DashboardData[[#This Row],[Company Mower Sales NA]:[Company Mower Sales CN]])</f>
        <v>9220</v>
      </c>
      <c r="H39" s="2">
        <f t="shared" si="13"/>
        <v>2190</v>
      </c>
      <c r="I39" s="7">
        <f t="shared" si="14"/>
        <v>0.31152204836415365</v>
      </c>
      <c r="J39" s="2">
        <v>930</v>
      </c>
      <c r="K39" s="2">
        <v>680</v>
      </c>
      <c r="L39" s="2">
        <v>590</v>
      </c>
      <c r="M39" s="2">
        <v>290</v>
      </c>
      <c r="N39" s="2">
        <v>50</v>
      </c>
      <c r="O39" s="2">
        <f>SUM(DashboardData[[#This Row],[Company Tractor Sales NA]:[Company Tractor Sales CN]])</f>
        <v>2540</v>
      </c>
      <c r="P39" s="2">
        <f t="shared" si="15"/>
        <v>338</v>
      </c>
      <c r="Q39" s="7">
        <f t="shared" si="16"/>
        <v>0.15349682107175294</v>
      </c>
      <c r="R39" s="7">
        <f>DashboardData[[#This Row],[Company Mower Sales NA]]/DashboardData[[#This Row],[Industry Mower Sales NA]]</f>
        <v>0.10599999999999998</v>
      </c>
      <c r="S39" s="7">
        <f>DashboardData[[#This Row],[Company Mower Sales SA]]/DashboardData[[#This Row],[Industry Mower Sales SA]]</f>
        <v>0.44</v>
      </c>
      <c r="T39" s="7">
        <f>DashboardData[[#This Row],[Company Mower Sales EUR]]/DashboardData[[#This Row],[Industry Mower Sales EUR]]</f>
        <v>5.7000000000000002E-2</v>
      </c>
      <c r="U39" s="7">
        <f>DashboardData[[#This Row],[Company Mower Sales PAC]]/DashboardData[[#This Row],[Industry Mower Sales PAC]]</f>
        <v>0.10299999999999999</v>
      </c>
      <c r="W39" s="7">
        <f>DashboardData[[#This Row],[Company Mower Sales TOTAL]]/DashboardData[[#This Row],[Industry Mower Sales TOTAL]]</f>
        <v>0.10111619443867428</v>
      </c>
      <c r="X39" s="7">
        <f t="shared" si="5"/>
        <v>-5.6912845760750952E-4</v>
      </c>
      <c r="Y39" s="7">
        <f t="shared" si="17"/>
        <v>-5.5969577653602566E-3</v>
      </c>
      <c r="Z39" s="7">
        <f>DashboardData[[#This Row],[Company Tractor Sales NA]]/DashboardData[[#This Row],[Industry Tractor Sales NA]]</f>
        <v>0.14800000000000002</v>
      </c>
      <c r="AA39" s="7">
        <f>DashboardData[[#This Row],[Company Tractor Sales SA]]/DashboardData[[#This Row],[Industry Tractor Sales SA]]</f>
        <v>0.28899999999999998</v>
      </c>
      <c r="AB39" s="7">
        <f>DashboardData[[#This Row],[Company Tractor Sales EUR]]/DashboardData[[#This Row],[Industry Tractor Sales EUR]]</f>
        <v>9.7000000000000003E-2</v>
      </c>
      <c r="AC39" s="7">
        <f>DashboardData[[#This Row],[Company Tractor Sales PAC]]/DashboardData[[#This Row],[Industry Tractor Sales PAC]]</f>
        <v>0.20200000000000001</v>
      </c>
      <c r="AD39" s="7">
        <f>DashboardData[[#This Row],[Company Tractor Sales CN]]/DashboardData[[#This Row],[Industry Tractor Sales CN]]</f>
        <v>4.7036688617121354E-2</v>
      </c>
      <c r="AE39" s="7">
        <f>DashboardData[[#This Row],[Company Tractor Sales TOTAL]]/DashboardData[[#This Row],[Industry Tractor Sales TOTAL]]</f>
        <v>0.14752138445400007</v>
      </c>
      <c r="AF39" s="7">
        <f t="shared" si="7"/>
        <v>-5.4560033057654E-3</v>
      </c>
      <c r="AG39" s="7">
        <f t="shared" si="18"/>
        <v>-3.5665423404493392E-2</v>
      </c>
      <c r="AH39" s="2">
        <v>75566.037735849066</v>
      </c>
      <c r="AI39" s="2">
        <v>613.63636363636363</v>
      </c>
      <c r="AJ39" s="2">
        <v>13157.894736842105</v>
      </c>
      <c r="AK39" s="2">
        <v>1844.6601941747574</v>
      </c>
      <c r="AL39" s="2">
        <v>91182.229030502291</v>
      </c>
      <c r="AM39" s="2">
        <f t="shared" si="19"/>
        <v>22047.374562168217</v>
      </c>
      <c r="AN39" s="7">
        <f t="shared" si="20"/>
        <v>0.31890389777657818</v>
      </c>
      <c r="AO39" s="2">
        <v>6283.7837837837833</v>
      </c>
      <c r="AP39" s="2">
        <v>2352.9411764705883</v>
      </c>
      <c r="AQ39" s="2">
        <v>6082.4742268041236</v>
      </c>
      <c r="AR39" s="2">
        <v>1435.6435643564355</v>
      </c>
      <c r="AS39" s="2">
        <v>1063</v>
      </c>
      <c r="AT39" s="2">
        <f t="shared" si="0"/>
        <v>17217.84275141493</v>
      </c>
      <c r="AU39" s="2">
        <f t="shared" si="21"/>
        <v>2823.5585225718787</v>
      </c>
      <c r="AV39" s="7">
        <f t="shared" si="22"/>
        <v>0.19615831379194767</v>
      </c>
    </row>
    <row r="40" spans="1:48" x14ac:dyDescent="0.15">
      <c r="A40" s="5">
        <v>41334</v>
      </c>
      <c r="B40" s="2">
        <v>8430</v>
      </c>
      <c r="C40" s="2">
        <v>280</v>
      </c>
      <c r="D40" s="2">
        <v>1140</v>
      </c>
      <c r="E40" s="2">
        <v>200</v>
      </c>
      <c r="F40" s="2">
        <v>0</v>
      </c>
      <c r="G40" s="2">
        <f>SUM(DashboardData[[#This Row],[Company Mower Sales NA]:[Company Mower Sales CN]])</f>
        <v>10050</v>
      </c>
      <c r="H40" s="2">
        <f t="shared" si="13"/>
        <v>830</v>
      </c>
      <c r="I40" s="7">
        <f t="shared" si="14"/>
        <v>9.0021691973969628E-2</v>
      </c>
      <c r="J40" s="2">
        <v>1160</v>
      </c>
      <c r="K40" s="2">
        <v>724</v>
      </c>
      <c r="L40" s="2">
        <v>620</v>
      </c>
      <c r="M40" s="2">
        <v>300</v>
      </c>
      <c r="N40" s="2">
        <v>63</v>
      </c>
      <c r="O40" s="2">
        <f>SUM(DashboardData[[#This Row],[Company Tractor Sales NA]:[Company Tractor Sales CN]])</f>
        <v>2867</v>
      </c>
      <c r="P40" s="2">
        <f t="shared" si="15"/>
        <v>327</v>
      </c>
      <c r="Q40" s="7">
        <f t="shared" si="16"/>
        <v>0.12874015748031495</v>
      </c>
      <c r="R40" s="7">
        <f>DashboardData[[#This Row],[Company Mower Sales NA]]/DashboardData[[#This Row],[Industry Mower Sales NA]]</f>
        <v>0.105</v>
      </c>
      <c r="S40" s="7">
        <f>DashboardData[[#This Row],[Company Mower Sales SA]]/DashboardData[[#This Row],[Industry Mower Sales SA]]</f>
        <v>0.45</v>
      </c>
      <c r="T40" s="7">
        <f>DashboardData[[#This Row],[Company Mower Sales EUR]]/DashboardData[[#This Row],[Industry Mower Sales EUR]]</f>
        <v>5.8000000000000003E-2</v>
      </c>
      <c r="U40" s="7">
        <f>DashboardData[[#This Row],[Company Mower Sales PAC]]/DashboardData[[#This Row],[Industry Mower Sales PAC]]</f>
        <v>0.104</v>
      </c>
      <c r="W40" s="7">
        <f>DashboardData[[#This Row],[Company Mower Sales TOTAL]]/DashboardData[[#This Row],[Industry Mower Sales TOTAL]]</f>
        <v>9.8061996523302969E-2</v>
      </c>
      <c r="X40" s="7">
        <f t="shared" si="5"/>
        <v>-3.054197915371315E-3</v>
      </c>
      <c r="Y40" s="7">
        <f t="shared" si="17"/>
        <v>-3.0204834471135561E-2</v>
      </c>
      <c r="Z40" s="7">
        <f>DashboardData[[#This Row],[Company Tractor Sales NA]]/DashboardData[[#This Row],[Industry Tractor Sales NA]]</f>
        <v>0.14900000000000002</v>
      </c>
      <c r="AA40" s="7">
        <f>DashboardData[[#This Row],[Company Tractor Sales SA]]/DashboardData[[#This Row],[Industry Tractor Sales SA]]</f>
        <v>0.29469859154929573</v>
      </c>
      <c r="AB40" s="7">
        <f>DashboardData[[#This Row],[Company Tractor Sales EUR]]/DashboardData[[#This Row],[Industry Tractor Sales EUR]]</f>
        <v>9.8000000000000004E-2</v>
      </c>
      <c r="AC40" s="7">
        <f>DashboardData[[#This Row],[Company Tractor Sales PAC]]/DashboardData[[#This Row],[Industry Tractor Sales PAC]]</f>
        <v>0.20300000000000001</v>
      </c>
      <c r="AD40" s="7">
        <f>DashboardData[[#This Row],[Company Tractor Sales CN]]/DashboardData[[#This Row],[Industry Tractor Sales CN]]</f>
        <v>4.9841772151898736E-2</v>
      </c>
      <c r="AE40" s="7">
        <f>DashboardData[[#This Row],[Company Tractor Sales TOTAL]]/DashboardData[[#This Row],[Industry Tractor Sales TOTAL]]</f>
        <v>0.14846963823515941</v>
      </c>
      <c r="AF40" s="7">
        <f t="shared" si="7"/>
        <v>9.4825378115934167E-4</v>
      </c>
      <c r="AG40" s="7">
        <f t="shared" si="18"/>
        <v>6.4279072804866808E-3</v>
      </c>
      <c r="AH40" s="2">
        <v>80285.71428571429</v>
      </c>
      <c r="AI40" s="2">
        <v>622.22222222222217</v>
      </c>
      <c r="AJ40" s="2">
        <v>19655.172413793101</v>
      </c>
      <c r="AK40" s="2">
        <v>1923.0769230769231</v>
      </c>
      <c r="AL40" s="2">
        <v>102486.18584480653</v>
      </c>
      <c r="AM40" s="2">
        <f t="shared" si="19"/>
        <v>11303.956814304242</v>
      </c>
      <c r="AN40" s="7">
        <f t="shared" si="20"/>
        <v>0.12397105153596147</v>
      </c>
      <c r="AO40" s="2">
        <v>7785.2348993288579</v>
      </c>
      <c r="AP40" s="2">
        <v>2456.7474048442909</v>
      </c>
      <c r="AQ40" s="2">
        <v>6326.5306122448974</v>
      </c>
      <c r="AR40" s="2">
        <v>1477.8325123152708</v>
      </c>
      <c r="AS40" s="2">
        <v>1264</v>
      </c>
      <c r="AT40" s="2">
        <f t="shared" si="0"/>
        <v>19310.345428733319</v>
      </c>
      <c r="AU40" s="2">
        <f t="shared" si="21"/>
        <v>2092.502677318389</v>
      </c>
      <c r="AV40" s="7">
        <f t="shared" si="22"/>
        <v>0.12153105981563406</v>
      </c>
    </row>
    <row r="41" spans="1:48" x14ac:dyDescent="0.15">
      <c r="A41" s="5">
        <v>41365</v>
      </c>
      <c r="B41" s="2">
        <v>9110</v>
      </c>
      <c r="C41" s="2">
        <v>320</v>
      </c>
      <c r="D41" s="2">
        <v>1410</v>
      </c>
      <c r="E41" s="2">
        <v>210</v>
      </c>
      <c r="F41" s="2">
        <v>0</v>
      </c>
      <c r="G41" s="2">
        <f>SUM(DashboardData[[#This Row],[Company Mower Sales NA]:[Company Mower Sales CN]])</f>
        <v>11050</v>
      </c>
      <c r="H41" s="2">
        <f t="shared" si="13"/>
        <v>1000</v>
      </c>
      <c r="I41" s="7">
        <f t="shared" si="14"/>
        <v>9.950248756218906E-2</v>
      </c>
      <c r="J41" s="2">
        <v>1510</v>
      </c>
      <c r="K41" s="2">
        <v>730</v>
      </c>
      <c r="L41" s="2">
        <v>730</v>
      </c>
      <c r="M41" s="2">
        <v>310</v>
      </c>
      <c r="N41" s="2">
        <v>68</v>
      </c>
      <c r="O41" s="2">
        <f>SUM(DashboardData[[#This Row],[Company Tractor Sales NA]:[Company Tractor Sales CN]])</f>
        <v>3348</v>
      </c>
      <c r="P41" s="2">
        <f t="shared" si="15"/>
        <v>481</v>
      </c>
      <c r="Q41" s="7">
        <f t="shared" si="16"/>
        <v>0.16777118939658178</v>
      </c>
      <c r="R41" s="7">
        <f>DashboardData[[#This Row],[Company Mower Sales NA]]/DashboardData[[#This Row],[Industry Mower Sales NA]]</f>
        <v>0.107</v>
      </c>
      <c r="S41" s="7">
        <f>DashboardData[[#This Row],[Company Mower Sales SA]]/DashboardData[[#This Row],[Industry Mower Sales SA]]</f>
        <v>0.44</v>
      </c>
      <c r="T41" s="7">
        <f>DashboardData[[#This Row],[Company Mower Sales EUR]]/DashboardData[[#This Row],[Industry Mower Sales EUR]]</f>
        <v>5.6000000000000001E-2</v>
      </c>
      <c r="U41" s="7">
        <f>DashboardData[[#This Row],[Company Mower Sales PAC]]/DashboardData[[#This Row],[Industry Mower Sales PAC]]</f>
        <v>0.106</v>
      </c>
      <c r="W41" s="7">
        <f>DashboardData[[#This Row],[Company Mower Sales TOTAL]]/DashboardData[[#This Row],[Industry Mower Sales TOTAL]]</f>
        <v>9.7764109903464194E-2</v>
      </c>
      <c r="X41" s="7">
        <f t="shared" si="5"/>
        <v>-2.9788661983877474E-4</v>
      </c>
      <c r="Y41" s="7">
        <f t="shared" si="17"/>
        <v>-3.0377376598485473E-3</v>
      </c>
      <c r="Z41" s="7">
        <f>DashboardData[[#This Row],[Company Tractor Sales NA]]/DashboardData[[#This Row],[Industry Tractor Sales NA]]</f>
        <v>0.152</v>
      </c>
      <c r="AA41" s="7">
        <f>DashboardData[[#This Row],[Company Tractor Sales SA]]/DashboardData[[#This Row],[Industry Tractor Sales SA]]</f>
        <v>0.28999999999999998</v>
      </c>
      <c r="AB41" s="7">
        <f>DashboardData[[#This Row],[Company Tractor Sales EUR]]/DashboardData[[#This Row],[Industry Tractor Sales EUR]]</f>
        <v>9.6000000000000002E-2</v>
      </c>
      <c r="AC41" s="7">
        <f>DashboardData[[#This Row],[Company Tractor Sales PAC]]/DashboardData[[#This Row],[Industry Tractor Sales PAC]]</f>
        <v>0.20499999999999999</v>
      </c>
      <c r="AD41" s="7">
        <f>DashboardData[[#This Row],[Company Tractor Sales CN]]/DashboardData[[#This Row],[Industry Tractor Sales CN]]</f>
        <v>5.0999999999999997E-2</v>
      </c>
      <c r="AE41" s="7">
        <f>DashboardData[[#This Row],[Company Tractor Sales TOTAL]]/DashboardData[[#This Row],[Industry Tractor Sales TOTAL]]</f>
        <v>0.14619355074085894</v>
      </c>
      <c r="AF41" s="7">
        <f t="shared" si="7"/>
        <v>-2.2760874943004716E-3</v>
      </c>
      <c r="AG41" s="7">
        <f t="shared" si="18"/>
        <v>-1.5330322895347815E-2</v>
      </c>
      <c r="AH41" s="2">
        <v>85140.186915887854</v>
      </c>
      <c r="AI41" s="2">
        <v>727.27272727272725</v>
      </c>
      <c r="AJ41" s="2">
        <v>25178.571428571428</v>
      </c>
      <c r="AK41" s="2">
        <v>1981.1320754716983</v>
      </c>
      <c r="AL41" s="2">
        <v>113027.1631472037</v>
      </c>
      <c r="AM41" s="2">
        <f t="shared" si="19"/>
        <v>10540.977302397165</v>
      </c>
      <c r="AN41" s="7">
        <f t="shared" si="20"/>
        <v>0.10285266463481456</v>
      </c>
      <c r="AO41" s="2">
        <v>9934.21052631579</v>
      </c>
      <c r="AP41" s="2">
        <v>2517.2413793103451</v>
      </c>
      <c r="AQ41" s="2">
        <v>7604.1666666666661</v>
      </c>
      <c r="AR41" s="2">
        <v>1512.1951219512196</v>
      </c>
      <c r="AS41" s="2">
        <v>1333.3333333333335</v>
      </c>
      <c r="AT41" s="2">
        <f t="shared" si="0"/>
        <v>22901.14702757735</v>
      </c>
      <c r="AU41" s="2">
        <f t="shared" si="21"/>
        <v>3590.8015988440311</v>
      </c>
      <c r="AV41" s="7">
        <f t="shared" si="22"/>
        <v>0.18595221986557561</v>
      </c>
    </row>
    <row r="42" spans="1:48" x14ac:dyDescent="0.15">
      <c r="A42" s="5">
        <v>41395</v>
      </c>
      <c r="B42" s="2">
        <v>9730</v>
      </c>
      <c r="C42" s="2">
        <v>380</v>
      </c>
      <c r="D42" s="2">
        <v>1340</v>
      </c>
      <c r="E42" s="2">
        <v>190</v>
      </c>
      <c r="F42" s="2">
        <v>0</v>
      </c>
      <c r="G42" s="2">
        <f>SUM(DashboardData[[#This Row],[Company Mower Sales NA]:[Company Mower Sales CN]])</f>
        <v>11640</v>
      </c>
      <c r="H42" s="2">
        <f t="shared" si="13"/>
        <v>590</v>
      </c>
      <c r="I42" s="7">
        <f t="shared" si="14"/>
        <v>5.3393665158371038E-2</v>
      </c>
      <c r="J42" s="2">
        <v>1650</v>
      </c>
      <c r="K42" s="2">
        <v>760</v>
      </c>
      <c r="L42" s="2">
        <v>740</v>
      </c>
      <c r="M42" s="2">
        <v>330</v>
      </c>
      <c r="N42" s="2">
        <v>70</v>
      </c>
      <c r="O42" s="2">
        <f>SUM(DashboardData[[#This Row],[Company Tractor Sales NA]:[Company Tractor Sales CN]])</f>
        <v>3550</v>
      </c>
      <c r="P42" s="2">
        <f t="shared" si="15"/>
        <v>202</v>
      </c>
      <c r="Q42" s="7">
        <f t="shared" si="16"/>
        <v>6.0334528076463563E-2</v>
      </c>
      <c r="R42" s="7">
        <f>DashboardData[[#This Row],[Company Mower Sales NA]]/DashboardData[[#This Row],[Industry Mower Sales NA]]</f>
        <v>0.108</v>
      </c>
      <c r="S42" s="7">
        <f>DashboardData[[#This Row],[Company Mower Sales SA]]/DashboardData[[#This Row],[Industry Mower Sales SA]]</f>
        <v>0.46</v>
      </c>
      <c r="T42" s="7">
        <f>DashboardData[[#This Row],[Company Mower Sales EUR]]/DashboardData[[#This Row],[Industry Mower Sales EUR]]</f>
        <v>5.8000000000000003E-2</v>
      </c>
      <c r="U42" s="7">
        <f>DashboardData[[#This Row],[Company Mower Sales PAC]]/DashboardData[[#This Row],[Industry Mower Sales PAC]]</f>
        <v>0.105</v>
      </c>
      <c r="W42" s="7">
        <f>DashboardData[[#This Row],[Company Mower Sales TOTAL]]/DashboardData[[#This Row],[Industry Mower Sales TOTAL]]</f>
        <v>0.10049066758306544</v>
      </c>
      <c r="X42" s="7">
        <f t="shared" si="5"/>
        <v>2.7265576796012408E-3</v>
      </c>
      <c r="Y42" s="7">
        <f t="shared" si="17"/>
        <v>2.7889147482583764E-2</v>
      </c>
      <c r="Z42" s="7">
        <f>DashboardData[[#This Row],[Company Tractor Sales NA]]/DashboardData[[#This Row],[Industry Tractor Sales NA]]</f>
        <v>0.155</v>
      </c>
      <c r="AA42" s="7">
        <f>DashboardData[[#This Row],[Company Tractor Sales SA]]/DashboardData[[#This Row],[Industry Tractor Sales SA]]</f>
        <v>0.29099999999999998</v>
      </c>
      <c r="AB42" s="7">
        <f>DashboardData[[#This Row],[Company Tractor Sales EUR]]/DashboardData[[#This Row],[Industry Tractor Sales EUR]]</f>
        <v>9.5000000000000001E-2</v>
      </c>
      <c r="AC42" s="7">
        <f>DashboardData[[#This Row],[Company Tractor Sales PAC]]/DashboardData[[#This Row],[Industry Tractor Sales PAC]]</f>
        <v>0.20100000000000001</v>
      </c>
      <c r="AD42" s="7">
        <f>DashboardData[[#This Row],[Company Tractor Sales CN]]/DashboardData[[#This Row],[Industry Tractor Sales CN]]</f>
        <v>4.4999999999999998E-2</v>
      </c>
      <c r="AE42" s="7">
        <f>DashboardData[[#This Row],[Company Tractor Sales TOTAL]]/DashboardData[[#This Row],[Industry Tractor Sales TOTAL]]</f>
        <v>0.1464300029703911</v>
      </c>
      <c r="AF42" s="7">
        <f t="shared" si="7"/>
        <v>2.3645222953216916E-4</v>
      </c>
      <c r="AG42" s="7">
        <f t="shared" si="18"/>
        <v>1.6173916587558759E-3</v>
      </c>
      <c r="AH42" s="2">
        <v>90092.592592592599</v>
      </c>
      <c r="AI42" s="2">
        <v>826.08695652173913</v>
      </c>
      <c r="AJ42" s="2">
        <v>23103.448275862069</v>
      </c>
      <c r="AK42" s="2">
        <v>1809.5238095238096</v>
      </c>
      <c r="AL42" s="2">
        <v>115831.65163450023</v>
      </c>
      <c r="AM42" s="2">
        <f t="shared" si="19"/>
        <v>2804.488487296534</v>
      </c>
      <c r="AN42" s="7">
        <f t="shared" si="20"/>
        <v>2.4812517709960034E-2</v>
      </c>
      <c r="AO42" s="2">
        <v>10645.161290322581</v>
      </c>
      <c r="AP42" s="2">
        <v>2611.6838487972509</v>
      </c>
      <c r="AQ42" s="2">
        <v>7789.4736842105258</v>
      </c>
      <c r="AR42" s="2">
        <v>1641.7910447761194</v>
      </c>
      <c r="AS42" s="2">
        <v>1555.5555555555557</v>
      </c>
      <c r="AT42" s="2">
        <f t="shared" si="0"/>
        <v>24243.665423662034</v>
      </c>
      <c r="AU42" s="2">
        <f t="shared" si="21"/>
        <v>1342.5183960846844</v>
      </c>
      <c r="AV42" s="7">
        <f t="shared" si="22"/>
        <v>5.8622321164439321E-2</v>
      </c>
    </row>
    <row r="43" spans="1:48" x14ac:dyDescent="0.15">
      <c r="A43" s="5">
        <v>41426</v>
      </c>
      <c r="B43" s="2">
        <v>10120</v>
      </c>
      <c r="C43" s="2">
        <v>360</v>
      </c>
      <c r="D43" s="2">
        <v>1360</v>
      </c>
      <c r="E43" s="2">
        <v>200</v>
      </c>
      <c r="F43" s="2">
        <v>0</v>
      </c>
      <c r="G43" s="2">
        <f>SUM(DashboardData[[#This Row],[Company Mower Sales NA]:[Company Mower Sales CN]])</f>
        <v>12040</v>
      </c>
      <c r="H43" s="2">
        <f t="shared" si="13"/>
        <v>400</v>
      </c>
      <c r="I43" s="7">
        <f t="shared" si="14"/>
        <v>3.4364261168384883E-2</v>
      </c>
      <c r="J43" s="2">
        <v>1490</v>
      </c>
      <c r="K43" s="2">
        <v>800</v>
      </c>
      <c r="L43" s="2">
        <v>720</v>
      </c>
      <c r="M43" s="2">
        <v>340</v>
      </c>
      <c r="N43" s="2">
        <v>82</v>
      </c>
      <c r="O43" s="2">
        <f>SUM(DashboardData[[#This Row],[Company Tractor Sales NA]:[Company Tractor Sales CN]])</f>
        <v>3432</v>
      </c>
      <c r="P43" s="2">
        <f t="shared" si="15"/>
        <v>-118</v>
      </c>
      <c r="Q43" s="7">
        <f t="shared" si="16"/>
        <v>-3.3239436619718309E-2</v>
      </c>
      <c r="R43" s="7">
        <f>DashboardData[[#This Row],[Company Mower Sales NA]]/DashboardData[[#This Row],[Industry Mower Sales NA]]</f>
        <v>0.106</v>
      </c>
      <c r="S43" s="7">
        <f>DashboardData[[#This Row],[Company Mower Sales SA]]/DashboardData[[#This Row],[Industry Mower Sales SA]]</f>
        <v>0.46</v>
      </c>
      <c r="T43" s="7">
        <f>DashboardData[[#This Row],[Company Mower Sales EUR]]/DashboardData[[#This Row],[Industry Mower Sales EUR]]</f>
        <v>5.6000000000000001E-2</v>
      </c>
      <c r="U43" s="7">
        <f>DashboardData[[#This Row],[Company Mower Sales PAC]]/DashboardData[[#This Row],[Industry Mower Sales PAC]]</f>
        <v>0.10299999999999999</v>
      </c>
      <c r="W43" s="7">
        <f>DashboardData[[#This Row],[Company Mower Sales TOTAL]]/DashboardData[[#This Row],[Industry Mower Sales TOTAL]]</f>
        <v>9.8300344051168317E-2</v>
      </c>
      <c r="X43" s="7">
        <f t="shared" si="5"/>
        <v>-2.1903235318971176E-3</v>
      </c>
      <c r="Y43" s="7">
        <f t="shared" si="17"/>
        <v>-2.1796287999446311E-2</v>
      </c>
      <c r="Z43" s="7">
        <f>DashboardData[[#This Row],[Company Tractor Sales NA]]/DashboardData[[#This Row],[Industry Tractor Sales NA]]</f>
        <v>0.15699083342113582</v>
      </c>
      <c r="AA43" s="7">
        <f>DashboardData[[#This Row],[Company Tractor Sales SA]]/DashboardData[[#This Row],[Industry Tractor Sales SA]]</f>
        <v>0.29099999999999998</v>
      </c>
      <c r="AB43" s="7">
        <f>DashboardData[[#This Row],[Company Tractor Sales EUR]]/DashboardData[[#This Row],[Industry Tractor Sales EUR]]</f>
        <v>9.8000000000000004E-2</v>
      </c>
      <c r="AC43" s="7">
        <f>DashboardData[[#This Row],[Company Tractor Sales PAC]]/DashboardData[[#This Row],[Industry Tractor Sales PAC]]</f>
        <v>0.20399999999999999</v>
      </c>
      <c r="AD43" s="7">
        <f>DashboardData[[#This Row],[Company Tractor Sales CN]]/DashboardData[[#This Row],[Industry Tractor Sales CN]]</f>
        <v>4.7149999999999997E-2</v>
      </c>
      <c r="AE43" s="7">
        <f>DashboardData[[#This Row],[Company Tractor Sales TOTAL]]/DashboardData[[#This Row],[Industry Tractor Sales TOTAL]]</f>
        <v>0.149263619088051</v>
      </c>
      <c r="AF43" s="7">
        <f t="shared" si="7"/>
        <v>2.8336161176598929E-3</v>
      </c>
      <c r="AG43" s="7">
        <f t="shared" si="18"/>
        <v>1.9351335519899322E-2</v>
      </c>
      <c r="AH43" s="2">
        <v>95471.698113207545</v>
      </c>
      <c r="AI43" s="2">
        <v>782.60869565217388</v>
      </c>
      <c r="AJ43" s="2">
        <v>24285.714285714286</v>
      </c>
      <c r="AK43" s="2">
        <v>1941.7475728155341</v>
      </c>
      <c r="AL43" s="2">
        <v>122481.76866738955</v>
      </c>
      <c r="AM43" s="2">
        <f t="shared" si="19"/>
        <v>6650.1170328893204</v>
      </c>
      <c r="AN43" s="7">
        <f t="shared" si="20"/>
        <v>5.7411915819635916E-2</v>
      </c>
      <c r="AO43" s="2">
        <v>9491</v>
      </c>
      <c r="AP43" s="2">
        <v>2749.1408934707906</v>
      </c>
      <c r="AQ43" s="2">
        <v>7346.9387755102034</v>
      </c>
      <c r="AR43" s="2">
        <v>1666.6666666666667</v>
      </c>
      <c r="AS43" s="2">
        <v>1739.1304347826087</v>
      </c>
      <c r="AT43" s="2">
        <f t="shared" si="0"/>
        <v>22992.87677043027</v>
      </c>
      <c r="AU43" s="2">
        <f t="shared" si="21"/>
        <v>-1250.7886532317643</v>
      </c>
      <c r="AV43" s="7">
        <f t="shared" si="22"/>
        <v>-5.1592390481143308E-2</v>
      </c>
    </row>
    <row r="44" spans="1:48" x14ac:dyDescent="0.15">
      <c r="A44" s="5">
        <v>41456</v>
      </c>
      <c r="B44" s="2">
        <v>9080</v>
      </c>
      <c r="C44" s="2">
        <v>320</v>
      </c>
      <c r="D44" s="2">
        <v>1410</v>
      </c>
      <c r="E44" s="2">
        <v>200</v>
      </c>
      <c r="F44" s="2">
        <v>0</v>
      </c>
      <c r="G44" s="2">
        <f>SUM(DashboardData[[#This Row],[Company Mower Sales NA]:[Company Mower Sales CN]])</f>
        <v>11010</v>
      </c>
      <c r="H44" s="2">
        <f t="shared" si="13"/>
        <v>-1030</v>
      </c>
      <c r="I44" s="7">
        <f t="shared" si="14"/>
        <v>-8.5548172757475088E-2</v>
      </c>
      <c r="J44" s="2">
        <v>1460</v>
      </c>
      <c r="K44" s="2">
        <v>840</v>
      </c>
      <c r="L44" s="2">
        <v>670</v>
      </c>
      <c r="M44" s="2">
        <v>350</v>
      </c>
      <c r="N44" s="2">
        <v>80</v>
      </c>
      <c r="O44" s="2">
        <f>SUM(DashboardData[[#This Row],[Company Tractor Sales NA]:[Company Tractor Sales CN]])</f>
        <v>3400</v>
      </c>
      <c r="P44" s="2">
        <f t="shared" si="15"/>
        <v>-32</v>
      </c>
      <c r="Q44" s="7">
        <f t="shared" si="16"/>
        <v>-9.324009324009324E-3</v>
      </c>
      <c r="R44" s="7">
        <f>DashboardData[[#This Row],[Company Mower Sales NA]]/DashboardData[[#This Row],[Industry Mower Sales NA]]</f>
        <v>0.104</v>
      </c>
      <c r="S44" s="7">
        <f>DashboardData[[#This Row],[Company Mower Sales SA]]/DashboardData[[#This Row],[Industry Mower Sales SA]]</f>
        <v>0.47000000000000003</v>
      </c>
      <c r="T44" s="7">
        <f>DashboardData[[#This Row],[Company Mower Sales EUR]]/DashboardData[[#This Row],[Industry Mower Sales EUR]]</f>
        <v>5.7000000000000002E-2</v>
      </c>
      <c r="U44" s="7">
        <f>DashboardData[[#This Row],[Company Mower Sales PAC]]/DashboardData[[#This Row],[Industry Mower Sales PAC]]</f>
        <v>0.10199999999999999</v>
      </c>
      <c r="W44" s="7">
        <f>DashboardData[[#This Row],[Company Mower Sales TOTAL]]/DashboardData[[#This Row],[Industry Mower Sales TOTAL]]</f>
        <v>9.6001113474372721E-2</v>
      </c>
      <c r="X44" s="7">
        <f t="shared" si="5"/>
        <v>-2.2992305767955967E-3</v>
      </c>
      <c r="Y44" s="7">
        <f t="shared" si="17"/>
        <v>-2.3389852792364361E-2</v>
      </c>
      <c r="Z44" s="7">
        <f>DashboardData[[#This Row],[Company Tractor Sales NA]]/DashboardData[[#This Row],[Industry Tractor Sales NA]]</f>
        <v>0.159</v>
      </c>
      <c r="AA44" s="7">
        <f>DashboardData[[#This Row],[Company Tractor Sales SA]]/DashboardData[[#This Row],[Industry Tractor Sales SA]]</f>
        <v>0.29099999999999998</v>
      </c>
      <c r="AB44" s="7">
        <f>DashboardData[[#This Row],[Company Tractor Sales EUR]]/DashboardData[[#This Row],[Industry Tractor Sales EUR]]</f>
        <v>9.6000000000000002E-2</v>
      </c>
      <c r="AC44" s="7">
        <f>DashboardData[[#This Row],[Company Tractor Sales PAC]]/DashboardData[[#This Row],[Industry Tractor Sales PAC]]</f>
        <v>0.20200000000000001</v>
      </c>
      <c r="AD44" s="7">
        <f>DashboardData[[#This Row],[Company Tractor Sales CN]]/DashboardData[[#This Row],[Industry Tractor Sales CN]]</f>
        <v>4.7E-2</v>
      </c>
      <c r="AE44" s="7">
        <f>DashboardData[[#This Row],[Company Tractor Sales TOTAL]]/DashboardData[[#This Row],[Industry Tractor Sales TOTAL]]</f>
        <v>0.15122566980641625</v>
      </c>
      <c r="AF44" s="7">
        <f t="shared" si="7"/>
        <v>1.9620507183652491E-3</v>
      </c>
      <c r="AG44" s="7">
        <f t="shared" si="18"/>
        <v>1.3144868993212809E-2</v>
      </c>
      <c r="AH44" s="2">
        <v>87307.692307692312</v>
      </c>
      <c r="AI44" s="2">
        <v>680.85106382978722</v>
      </c>
      <c r="AJ44" s="2">
        <v>24736.842105263157</v>
      </c>
      <c r="AK44" s="2">
        <v>1960.7843137254904</v>
      </c>
      <c r="AL44" s="2">
        <v>114686.16979051076</v>
      </c>
      <c r="AM44" s="2">
        <f t="shared" si="19"/>
        <v>-7795.5988768787938</v>
      </c>
      <c r="AN44" s="7">
        <f t="shared" si="20"/>
        <v>-6.3647014259309534E-2</v>
      </c>
      <c r="AO44" s="2">
        <v>9182.3899371069183</v>
      </c>
      <c r="AP44" s="2">
        <v>2886.5979381443299</v>
      </c>
      <c r="AQ44" s="2">
        <v>6979.166666666667</v>
      </c>
      <c r="AR44" s="2">
        <v>1732.6732673267325</v>
      </c>
      <c r="AS44" s="2">
        <v>1702.127659574468</v>
      </c>
      <c r="AT44" s="2">
        <f t="shared" si="0"/>
        <v>22482.955468819117</v>
      </c>
      <c r="AU44" s="2">
        <f t="shared" si="21"/>
        <v>-509.92130161115347</v>
      </c>
      <c r="AV44" s="7">
        <f t="shared" si="22"/>
        <v>-2.2177359827672022E-2</v>
      </c>
    </row>
    <row r="45" spans="1:48" x14ac:dyDescent="0.15">
      <c r="A45" s="5">
        <v>41487</v>
      </c>
      <c r="B45" s="2">
        <v>7820</v>
      </c>
      <c r="C45" s="2">
        <v>310</v>
      </c>
      <c r="D45" s="2">
        <v>1490</v>
      </c>
      <c r="E45" s="2">
        <v>210</v>
      </c>
      <c r="F45" s="2">
        <v>0</v>
      </c>
      <c r="G45" s="2">
        <f>SUM(DashboardData[[#This Row],[Company Mower Sales NA]:[Company Mower Sales CN]])</f>
        <v>9830</v>
      </c>
      <c r="H45" s="2">
        <f t="shared" si="13"/>
        <v>-1180</v>
      </c>
      <c r="I45" s="7">
        <f t="shared" si="14"/>
        <v>-0.10717529518619437</v>
      </c>
      <c r="J45" s="2">
        <v>1390</v>
      </c>
      <c r="K45" s="2">
        <v>830</v>
      </c>
      <c r="L45" s="2">
        <v>610</v>
      </c>
      <c r="M45" s="2">
        <v>341</v>
      </c>
      <c r="N45" s="2">
        <v>90</v>
      </c>
      <c r="O45" s="2">
        <f>SUM(DashboardData[[#This Row],[Company Tractor Sales NA]:[Company Tractor Sales CN]])</f>
        <v>3261</v>
      </c>
      <c r="P45" s="2">
        <f t="shared" si="15"/>
        <v>-139</v>
      </c>
      <c r="Q45" s="7">
        <f t="shared" si="16"/>
        <v>-4.0882352941176474E-2</v>
      </c>
      <c r="R45" s="7">
        <f>DashboardData[[#This Row],[Company Mower Sales NA]]/DashboardData[[#This Row],[Industry Mower Sales NA]]</f>
        <v>0.10500000000000001</v>
      </c>
      <c r="S45" s="7">
        <f>DashboardData[[#This Row],[Company Mower Sales SA]]/DashboardData[[#This Row],[Industry Mower Sales SA]]</f>
        <v>0.48</v>
      </c>
      <c r="T45" s="7">
        <f>DashboardData[[#This Row],[Company Mower Sales EUR]]/DashboardData[[#This Row],[Industry Mower Sales EUR]]</f>
        <v>5.6000000000000001E-2</v>
      </c>
      <c r="U45" s="7">
        <f>DashboardData[[#This Row],[Company Mower Sales PAC]]/DashboardData[[#This Row],[Industry Mower Sales PAC]]</f>
        <v>0.105</v>
      </c>
      <c r="W45" s="7">
        <f>DashboardData[[#This Row],[Company Mower Sales TOTAL]]/DashboardData[[#This Row],[Industry Mower Sales TOTAL]]</f>
        <v>9.4766017272544703E-2</v>
      </c>
      <c r="X45" s="7">
        <f t="shared" si="5"/>
        <v>-1.2350962018280176E-3</v>
      </c>
      <c r="Y45" s="7">
        <f t="shared" si="17"/>
        <v>-1.2865436213484375E-2</v>
      </c>
      <c r="Z45" s="7">
        <f>DashboardData[[#This Row],[Company Tractor Sales NA]]/DashboardData[[#This Row],[Industry Tractor Sales NA]]</f>
        <v>0.16300000000000001</v>
      </c>
      <c r="AA45" s="7">
        <f>DashboardData[[#This Row],[Company Tractor Sales SA]]/DashboardData[[#This Row],[Industry Tractor Sales SA]]</f>
        <v>0.29299999999999998</v>
      </c>
      <c r="AB45" s="7">
        <f>DashboardData[[#This Row],[Company Tractor Sales EUR]]/DashboardData[[#This Row],[Industry Tractor Sales EUR]]</f>
        <v>9.4E-2</v>
      </c>
      <c r="AC45" s="7">
        <f>DashboardData[[#This Row],[Company Tractor Sales PAC]]/DashboardData[[#This Row],[Industry Tractor Sales PAC]]</f>
        <v>0.20058823529411765</v>
      </c>
      <c r="AD45" s="7">
        <f>DashboardData[[#This Row],[Company Tractor Sales CN]]/DashboardData[[#This Row],[Industry Tractor Sales CN]]</f>
        <v>4.7E-2</v>
      </c>
      <c r="AE45" s="7">
        <f>DashboardData[[#This Row],[Company Tractor Sales TOTAL]]/DashboardData[[#This Row],[Industry Tractor Sales TOTAL]]</f>
        <v>0.15192437174458628</v>
      </c>
      <c r="AF45" s="7">
        <f t="shared" si="7"/>
        <v>6.9870193817003767E-4</v>
      </c>
      <c r="AG45" s="7">
        <f t="shared" si="18"/>
        <v>4.6202601652513423E-3</v>
      </c>
      <c r="AH45" s="2">
        <v>74476.190476190473</v>
      </c>
      <c r="AI45" s="2">
        <v>645.83333333333337</v>
      </c>
      <c r="AJ45" s="2">
        <v>26607.142857142855</v>
      </c>
      <c r="AK45" s="2">
        <v>2000</v>
      </c>
      <c r="AL45" s="2">
        <v>103729.16666666666</v>
      </c>
      <c r="AM45" s="2">
        <f t="shared" si="19"/>
        <v>-10957.003123844101</v>
      </c>
      <c r="AN45" s="7">
        <f t="shared" si="20"/>
        <v>-9.5539010011917697E-2</v>
      </c>
      <c r="AO45" s="2">
        <v>8527.6073619631898</v>
      </c>
      <c r="AP45" s="2">
        <v>2832.764505119454</v>
      </c>
      <c r="AQ45" s="2">
        <v>6489.3617021276596</v>
      </c>
      <c r="AR45" s="2">
        <v>1700</v>
      </c>
      <c r="AS45" s="2">
        <v>1914.8936170212767</v>
      </c>
      <c r="AT45" s="2">
        <f t="shared" si="0"/>
        <v>21464.627186231581</v>
      </c>
      <c r="AU45" s="2">
        <f t="shared" si="21"/>
        <v>-1018.3282825875358</v>
      </c>
      <c r="AV45" s="7">
        <f t="shared" si="22"/>
        <v>-4.5293346063858125E-2</v>
      </c>
    </row>
    <row r="46" spans="1:48" x14ac:dyDescent="0.15">
      <c r="A46" s="5">
        <v>41518</v>
      </c>
      <c r="B46" s="2">
        <v>6540</v>
      </c>
      <c r="C46" s="2">
        <v>300</v>
      </c>
      <c r="D46" s="2">
        <v>1310</v>
      </c>
      <c r="E46" s="2">
        <v>220</v>
      </c>
      <c r="F46" s="2">
        <v>0</v>
      </c>
      <c r="G46" s="2">
        <f>SUM(DashboardData[[#This Row],[Company Mower Sales NA]:[Company Mower Sales CN]])</f>
        <v>8370</v>
      </c>
      <c r="H46" s="2">
        <f t="shared" si="13"/>
        <v>-1460</v>
      </c>
      <c r="I46" s="7">
        <f t="shared" si="14"/>
        <v>-0.14852492370295015</v>
      </c>
      <c r="J46" s="2">
        <v>1360</v>
      </c>
      <c r="K46" s="2">
        <v>820</v>
      </c>
      <c r="L46" s="2">
        <v>599</v>
      </c>
      <c r="M46" s="2">
        <v>330</v>
      </c>
      <c r="N46" s="2">
        <v>100</v>
      </c>
      <c r="O46" s="2">
        <f>SUM(DashboardData[[#This Row],[Company Tractor Sales NA]:[Company Tractor Sales CN]])</f>
        <v>3209</v>
      </c>
      <c r="P46" s="2">
        <f t="shared" si="15"/>
        <v>-52</v>
      </c>
      <c r="Q46" s="7">
        <f t="shared" si="16"/>
        <v>-1.5946028825513645E-2</v>
      </c>
      <c r="R46" s="7">
        <f>DashboardData[[#This Row],[Company Mower Sales NA]]/DashboardData[[#This Row],[Industry Mower Sales NA]]</f>
        <v>0.106</v>
      </c>
      <c r="S46" s="7">
        <f>DashboardData[[#This Row],[Company Mower Sales SA]]/DashboardData[[#This Row],[Industry Mower Sales SA]]</f>
        <v>0.48</v>
      </c>
      <c r="T46" s="7">
        <f>DashboardData[[#This Row],[Company Mower Sales EUR]]/DashboardData[[#This Row],[Industry Mower Sales EUR]]</f>
        <v>5.6999999999999995E-2</v>
      </c>
      <c r="U46" s="7">
        <f>DashboardData[[#This Row],[Company Mower Sales PAC]]/DashboardData[[#This Row],[Industry Mower Sales PAC]]</f>
        <v>0.10599999999999998</v>
      </c>
      <c r="W46" s="7">
        <f>DashboardData[[#This Row],[Company Mower Sales TOTAL]]/DashboardData[[#This Row],[Industry Mower Sales TOTAL]]</f>
        <v>9.5787368745042803E-2</v>
      </c>
      <c r="X46" s="7">
        <f t="shared" si="5"/>
        <v>1.0213514724980999E-3</v>
      </c>
      <c r="Y46" s="7">
        <f t="shared" si="17"/>
        <v>1.0777613134893265E-2</v>
      </c>
      <c r="Z46" s="7">
        <f>DashboardData[[#This Row],[Company Tractor Sales NA]]/DashboardData[[#This Row],[Industry Tractor Sales NA]]</f>
        <v>0.16400000000000001</v>
      </c>
      <c r="AA46" s="7">
        <f>DashboardData[[#This Row],[Company Tractor Sales SA]]/DashboardData[[#This Row],[Industry Tractor Sales SA]]</f>
        <v>0.29399999999999998</v>
      </c>
      <c r="AB46" s="7">
        <f>DashboardData[[#This Row],[Company Tractor Sales EUR]]/DashboardData[[#This Row],[Industry Tractor Sales EUR]]</f>
        <v>9.4841666666666657E-2</v>
      </c>
      <c r="AC46" s="7">
        <f>DashboardData[[#This Row],[Company Tractor Sales PAC]]/DashboardData[[#This Row],[Industry Tractor Sales PAC]]</f>
        <v>0.20100000000000001</v>
      </c>
      <c r="AD46" s="7">
        <f>DashboardData[[#This Row],[Company Tractor Sales CN]]/DashboardData[[#This Row],[Industry Tractor Sales CN]]</f>
        <v>4.7999999999999994E-2</v>
      </c>
      <c r="AE46" s="7">
        <f>DashboardData[[#This Row],[Company Tractor Sales TOTAL]]/DashboardData[[#This Row],[Industry Tractor Sales TOTAL]]</f>
        <v>0.15192177668526927</v>
      </c>
      <c r="AF46" s="7">
        <f t="shared" si="7"/>
        <v>-2.595059317017645E-6</v>
      </c>
      <c r="AG46" s="7">
        <f t="shared" si="18"/>
        <v>-1.7081257517921038E-5</v>
      </c>
      <c r="AH46" s="2">
        <v>61698.113207547169</v>
      </c>
      <c r="AI46" s="2">
        <v>625</v>
      </c>
      <c r="AJ46" s="2">
        <v>22982.456140350878</v>
      </c>
      <c r="AK46" s="2">
        <v>2075.4716981132078</v>
      </c>
      <c r="AL46" s="2">
        <v>87381.041046011247</v>
      </c>
      <c r="AM46" s="2">
        <f t="shared" si="19"/>
        <v>-16348.12562065541</v>
      </c>
      <c r="AN46" s="7">
        <f t="shared" si="20"/>
        <v>-0.15760394251686277</v>
      </c>
      <c r="AO46" s="2">
        <v>8292.6829268292677</v>
      </c>
      <c r="AP46" s="2">
        <v>2789.1156462585036</v>
      </c>
      <c r="AQ46" s="2">
        <v>6315.7894736842109</v>
      </c>
      <c r="AR46" s="2">
        <v>1641.7910447761194</v>
      </c>
      <c r="AS46" s="2">
        <v>2083.3333333333335</v>
      </c>
      <c r="AT46" s="2">
        <f t="shared" si="0"/>
        <v>21122.712424881436</v>
      </c>
      <c r="AU46" s="2">
        <f t="shared" si="21"/>
        <v>-341.91476135014454</v>
      </c>
      <c r="AV46" s="7">
        <f t="shared" si="22"/>
        <v>-1.5929219659098701E-2</v>
      </c>
    </row>
    <row r="47" spans="1:48" x14ac:dyDescent="0.15">
      <c r="A47" s="5">
        <v>41548</v>
      </c>
      <c r="B47" s="2">
        <v>6010</v>
      </c>
      <c r="C47" s="2">
        <v>290</v>
      </c>
      <c r="D47" s="2">
        <v>980</v>
      </c>
      <c r="E47" s="2">
        <v>210</v>
      </c>
      <c r="F47" s="2">
        <v>0</v>
      </c>
      <c r="G47" s="2">
        <f>SUM(DashboardData[[#This Row],[Company Mower Sales NA]:[Company Mower Sales CN]])</f>
        <v>7490</v>
      </c>
      <c r="H47" s="2">
        <f t="shared" si="13"/>
        <v>-880</v>
      </c>
      <c r="I47" s="7">
        <f t="shared" si="14"/>
        <v>-0.10513739545997611</v>
      </c>
      <c r="J47" s="2">
        <v>1340</v>
      </c>
      <c r="K47" s="2">
        <v>810</v>
      </c>
      <c r="L47" s="2">
        <v>560</v>
      </c>
      <c r="M47" s="2">
        <v>320</v>
      </c>
      <c r="N47" s="2">
        <v>102</v>
      </c>
      <c r="O47" s="2">
        <f>SUM(DashboardData[[#This Row],[Company Tractor Sales NA]:[Company Tractor Sales CN]])</f>
        <v>3132</v>
      </c>
      <c r="P47" s="2">
        <f t="shared" si="15"/>
        <v>-77</v>
      </c>
      <c r="Q47" s="7">
        <f t="shared" si="16"/>
        <v>-2.3995014023060143E-2</v>
      </c>
      <c r="R47" s="7">
        <f>DashboardData[[#This Row],[Company Mower Sales NA]]/DashboardData[[#This Row],[Industry Mower Sales NA]]</f>
        <v>0.105</v>
      </c>
      <c r="S47" s="7">
        <f>DashboardData[[#This Row],[Company Mower Sales SA]]/DashboardData[[#This Row],[Industry Mower Sales SA]]</f>
        <v>0.47000000000000003</v>
      </c>
      <c r="T47" s="7">
        <f>DashboardData[[#This Row],[Company Mower Sales EUR]]/DashboardData[[#This Row],[Industry Mower Sales EUR]]</f>
        <v>5.8000000000000003E-2</v>
      </c>
      <c r="U47" s="7">
        <f>DashboardData[[#This Row],[Company Mower Sales PAC]]/DashboardData[[#This Row],[Industry Mower Sales PAC]]</f>
        <v>0.104</v>
      </c>
      <c r="W47" s="7">
        <f>DashboardData[[#This Row],[Company Mower Sales TOTAL]]/DashboardData[[#This Row],[Industry Mower Sales TOTAL]]</f>
        <v>9.7563010161098584E-2</v>
      </c>
      <c r="X47" s="7">
        <f t="shared" si="5"/>
        <v>1.7756414160557815E-3</v>
      </c>
      <c r="Y47" s="7">
        <f t="shared" si="17"/>
        <v>1.8537323232899375E-2</v>
      </c>
      <c r="Z47" s="7">
        <f>DashboardData[[#This Row],[Company Tractor Sales NA]]/DashboardData[[#This Row],[Industry Tractor Sales NA]]</f>
        <v>0.16300000000000001</v>
      </c>
      <c r="AA47" s="7">
        <f>DashboardData[[#This Row],[Company Tractor Sales SA]]/DashboardData[[#This Row],[Industry Tractor Sales SA]]</f>
        <v>0.29299999999999998</v>
      </c>
      <c r="AB47" s="7">
        <f>DashboardData[[#This Row],[Company Tractor Sales EUR]]/DashboardData[[#This Row],[Industry Tractor Sales EUR]]</f>
        <v>9.6000000000000002E-2</v>
      </c>
      <c r="AC47" s="7">
        <f>DashboardData[[#This Row],[Company Tractor Sales PAC]]/DashboardData[[#This Row],[Industry Tractor Sales PAC]]</f>
        <v>0.20300000000000001</v>
      </c>
      <c r="AD47" s="7">
        <f>DashboardData[[#This Row],[Company Tractor Sales CN]]/DashboardData[[#This Row],[Industry Tractor Sales CN]]</f>
        <v>4.7940000000000003E-2</v>
      </c>
      <c r="AE47" s="7">
        <f>DashboardData[[#This Row],[Company Tractor Sales TOTAL]]/DashboardData[[#This Row],[Industry Tractor Sales TOTAL]]</f>
        <v>0.15261141220628024</v>
      </c>
      <c r="AF47" s="7">
        <f t="shared" si="7"/>
        <v>6.8963552101097836E-4</v>
      </c>
      <c r="AG47" s="7">
        <f t="shared" si="18"/>
        <v>4.5394119003733793E-3</v>
      </c>
      <c r="AH47" s="2">
        <v>57238.095238095237</v>
      </c>
      <c r="AI47" s="2">
        <v>617.02127659574467</v>
      </c>
      <c r="AJ47" s="2">
        <v>16896.551724137931</v>
      </c>
      <c r="AK47" s="2">
        <v>2019.2307692307693</v>
      </c>
      <c r="AL47" s="2">
        <v>76770.899008059685</v>
      </c>
      <c r="AM47" s="2">
        <f t="shared" si="19"/>
        <v>-10610.142037951562</v>
      </c>
      <c r="AN47" s="7">
        <f t="shared" si="20"/>
        <v>-0.1214238456184643</v>
      </c>
      <c r="AO47" s="2">
        <v>8220.8588957055217</v>
      </c>
      <c r="AP47" s="2">
        <v>2764.5051194539251</v>
      </c>
      <c r="AQ47" s="2">
        <v>5833.333333333333</v>
      </c>
      <c r="AR47" s="2">
        <v>1576.3546798029556</v>
      </c>
      <c r="AS47" s="2">
        <v>2127.6595744680849</v>
      </c>
      <c r="AT47" s="2">
        <f t="shared" si="0"/>
        <v>20522.711602763822</v>
      </c>
      <c r="AU47" s="2">
        <f t="shared" si="21"/>
        <v>-600.00082211761401</v>
      </c>
      <c r="AV47" s="7">
        <f t="shared" si="22"/>
        <v>-2.8405481741579971E-2</v>
      </c>
    </row>
    <row r="48" spans="1:48" x14ac:dyDescent="0.15">
      <c r="A48" s="5">
        <v>41579</v>
      </c>
      <c r="B48" s="2">
        <v>5270</v>
      </c>
      <c r="C48" s="2">
        <v>270</v>
      </c>
      <c r="D48" s="2">
        <v>770</v>
      </c>
      <c r="E48" s="2">
        <v>220</v>
      </c>
      <c r="F48" s="2">
        <v>0</v>
      </c>
      <c r="G48" s="2">
        <f>SUM(DashboardData[[#This Row],[Company Mower Sales NA]:[Company Mower Sales CN]])</f>
        <v>6530</v>
      </c>
      <c r="H48" s="2">
        <f t="shared" si="13"/>
        <v>-960</v>
      </c>
      <c r="I48" s="7">
        <f t="shared" si="14"/>
        <v>-0.12817089452603472</v>
      </c>
      <c r="J48" s="2">
        <v>1240</v>
      </c>
      <c r="K48" s="2">
        <v>827</v>
      </c>
      <c r="L48" s="2">
        <v>550</v>
      </c>
      <c r="M48" s="2">
        <v>300</v>
      </c>
      <c r="N48" s="2">
        <v>110</v>
      </c>
      <c r="O48" s="2">
        <f>SUM(DashboardData[[#This Row],[Company Tractor Sales NA]:[Company Tractor Sales CN]])</f>
        <v>3027</v>
      </c>
      <c r="P48" s="2">
        <f t="shared" si="15"/>
        <v>-105</v>
      </c>
      <c r="Q48" s="7">
        <f t="shared" si="16"/>
        <v>-3.3524904214559385E-2</v>
      </c>
      <c r="R48" s="7">
        <f>DashboardData[[#This Row],[Company Mower Sales NA]]/DashboardData[[#This Row],[Industry Mower Sales NA]]</f>
        <v>0.10400000000000001</v>
      </c>
      <c r="S48" s="7">
        <f>DashboardData[[#This Row],[Company Mower Sales SA]]/DashboardData[[#This Row],[Industry Mower Sales SA]]</f>
        <v>0.46</v>
      </c>
      <c r="T48" s="7">
        <f>DashboardData[[#This Row],[Company Mower Sales EUR]]/DashboardData[[#This Row],[Industry Mower Sales EUR]]</f>
        <v>5.6000000000000001E-2</v>
      </c>
      <c r="U48" s="7">
        <f>DashboardData[[#This Row],[Company Mower Sales PAC]]/DashboardData[[#This Row],[Industry Mower Sales PAC]]</f>
        <v>0.105</v>
      </c>
      <c r="W48" s="7">
        <f>DashboardData[[#This Row],[Company Mower Sales TOTAL]]/DashboardData[[#This Row],[Industry Mower Sales TOTAL]]</f>
        <v>9.7309791766543099E-2</v>
      </c>
      <c r="X48" s="7">
        <f t="shared" si="5"/>
        <v>-2.53218394555485E-4</v>
      </c>
      <c r="Y48" s="7">
        <f t="shared" si="17"/>
        <v>-2.5954344186117687E-3</v>
      </c>
      <c r="Z48" s="7">
        <f>DashboardData[[#This Row],[Company Tractor Sales NA]]/DashboardData[[#This Row],[Industry Tractor Sales NA]]</f>
        <v>0.16600000000000001</v>
      </c>
      <c r="AA48" s="7">
        <f>DashboardData[[#This Row],[Company Tractor Sales SA]]/DashboardData[[#This Row],[Industry Tractor Sales SA]]</f>
        <v>0.30119135802469138</v>
      </c>
      <c r="AB48" s="7">
        <f>DashboardData[[#This Row],[Company Tractor Sales EUR]]/DashboardData[[#This Row],[Industry Tractor Sales EUR]]</f>
        <v>9.4999999999999987E-2</v>
      </c>
      <c r="AC48" s="7">
        <f>DashboardData[[#This Row],[Company Tractor Sales PAC]]/DashboardData[[#This Row],[Industry Tractor Sales PAC]]</f>
        <v>0.20099999999999998</v>
      </c>
      <c r="AD48" s="7">
        <f>DashboardData[[#This Row],[Company Tractor Sales CN]]/DashboardData[[#This Row],[Industry Tractor Sales CN]]</f>
        <v>4.8000000000000001E-2</v>
      </c>
      <c r="AE48" s="7">
        <f>DashboardData[[#This Row],[Company Tractor Sales TOTAL]]/DashboardData[[#This Row],[Industry Tractor Sales TOTAL]]</f>
        <v>0.15296129509129963</v>
      </c>
      <c r="AF48" s="7">
        <f t="shared" si="7"/>
        <v>3.4988288501938691E-4</v>
      </c>
      <c r="AG48" s="7">
        <f t="shared" si="18"/>
        <v>2.292639062578497E-3</v>
      </c>
      <c r="AH48" s="2">
        <v>50673.076923076922</v>
      </c>
      <c r="AI48" s="2">
        <v>586.95652173913038</v>
      </c>
      <c r="AJ48" s="2">
        <v>13750</v>
      </c>
      <c r="AK48" s="2">
        <v>2095.2380952380954</v>
      </c>
      <c r="AL48" s="2">
        <v>67105.271540054149</v>
      </c>
      <c r="AM48" s="2">
        <f t="shared" si="19"/>
        <v>-9665.6274680055358</v>
      </c>
      <c r="AN48" s="7">
        <f t="shared" si="20"/>
        <v>-0.12590223109137752</v>
      </c>
      <c r="AO48" s="2">
        <v>7469.8795180722891</v>
      </c>
      <c r="AP48" s="2">
        <v>2745.7627118644068</v>
      </c>
      <c r="AQ48" s="2">
        <v>5789.4736842105267</v>
      </c>
      <c r="AR48" s="2">
        <v>1492.5373134328358</v>
      </c>
      <c r="AS48" s="2">
        <v>2291.6666666666665</v>
      </c>
      <c r="AT48" s="2">
        <f t="shared" si="0"/>
        <v>19789.319894246728</v>
      </c>
      <c r="AU48" s="2">
        <f t="shared" si="21"/>
        <v>-733.39170851709423</v>
      </c>
      <c r="AV48" s="7">
        <f t="shared" si="22"/>
        <v>-3.5735614411612514E-2</v>
      </c>
    </row>
    <row r="49" spans="1:48" x14ac:dyDescent="0.15">
      <c r="A49" s="5">
        <v>41609</v>
      </c>
      <c r="B49" s="2">
        <v>5380</v>
      </c>
      <c r="C49" s="2">
        <v>260</v>
      </c>
      <c r="D49" s="2">
        <v>430</v>
      </c>
      <c r="E49" s="2">
        <v>230</v>
      </c>
      <c r="F49" s="2">
        <v>0</v>
      </c>
      <c r="G49" s="2">
        <f>SUM(DashboardData[[#This Row],[Company Mower Sales NA]:[Company Mower Sales CN]])</f>
        <v>6300</v>
      </c>
      <c r="H49" s="2">
        <f t="shared" si="13"/>
        <v>-230</v>
      </c>
      <c r="I49" s="7">
        <f t="shared" si="14"/>
        <v>-3.5222052067381319E-2</v>
      </c>
      <c r="J49" s="2">
        <v>1103</v>
      </c>
      <c r="K49" s="2">
        <v>750</v>
      </c>
      <c r="L49" s="2">
        <v>520</v>
      </c>
      <c r="M49" s="2">
        <v>290</v>
      </c>
      <c r="N49" s="2">
        <v>114</v>
      </c>
      <c r="O49" s="2">
        <f>SUM(DashboardData[[#This Row],[Company Tractor Sales NA]:[Company Tractor Sales CN]])</f>
        <v>2777</v>
      </c>
      <c r="P49" s="2">
        <f t="shared" si="15"/>
        <v>-250</v>
      </c>
      <c r="Q49" s="7">
        <f t="shared" si="16"/>
        <v>-8.2590023125206469E-2</v>
      </c>
      <c r="R49" s="7">
        <f>DashboardData[[#This Row],[Company Mower Sales NA]]/DashboardData[[#This Row],[Industry Mower Sales NA]]</f>
        <v>0.105</v>
      </c>
      <c r="S49" s="7">
        <f>DashboardData[[#This Row],[Company Mower Sales SA]]/DashboardData[[#This Row],[Industry Mower Sales SA]]</f>
        <v>0.44</v>
      </c>
      <c r="T49" s="7">
        <f>DashboardData[[#This Row],[Company Mower Sales EUR]]/DashboardData[[#This Row],[Industry Mower Sales EUR]]</f>
        <v>5.5E-2</v>
      </c>
      <c r="U49" s="7">
        <f>DashboardData[[#This Row],[Company Mower Sales PAC]]/DashboardData[[#This Row],[Industry Mower Sales PAC]]</f>
        <v>0.107</v>
      </c>
      <c r="W49" s="7">
        <f>DashboardData[[#This Row],[Company Mower Sales TOTAL]]/DashboardData[[#This Row],[Industry Mower Sales TOTAL]]</f>
        <v>0.1019471602453665</v>
      </c>
      <c r="X49" s="7">
        <f t="shared" si="5"/>
        <v>4.6373684788234004E-3</v>
      </c>
      <c r="Y49" s="7">
        <f t="shared" si="17"/>
        <v>4.7655722971321916E-2</v>
      </c>
      <c r="Z49" s="7">
        <f>DashboardData[[#This Row],[Company Tractor Sales NA]]/DashboardData[[#This Row],[Industry Tractor Sales NA]]</f>
        <v>0.16946090909090911</v>
      </c>
      <c r="AA49" s="7">
        <f>DashboardData[[#This Row],[Company Tractor Sales SA]]/DashboardData[[#This Row],[Industry Tractor Sales SA]]</f>
        <v>0.29599999999999999</v>
      </c>
      <c r="AB49" s="7">
        <f>DashboardData[[#This Row],[Company Tractor Sales EUR]]/DashboardData[[#This Row],[Industry Tractor Sales EUR]]</f>
        <v>9.2999999999999999E-2</v>
      </c>
      <c r="AC49" s="7">
        <f>DashboardData[[#This Row],[Company Tractor Sales PAC]]/DashboardData[[#This Row],[Industry Tractor Sales PAC]]</f>
        <v>0.2</v>
      </c>
      <c r="AD49" s="7">
        <f>DashboardData[[#This Row],[Company Tractor Sales CN]]/DashboardData[[#This Row],[Industry Tractor Sales CN]]</f>
        <v>5.0781818181818185E-2</v>
      </c>
      <c r="AE49" s="7">
        <f>DashboardData[[#This Row],[Company Tractor Sales TOTAL]]/DashboardData[[#This Row],[Industry Tractor Sales TOTAL]]</f>
        <v>0.15150890761026536</v>
      </c>
      <c r="AF49" s="7">
        <f t="shared" si="7"/>
        <v>-1.4523874810342674E-3</v>
      </c>
      <c r="AG49" s="7">
        <f t="shared" si="18"/>
        <v>-9.4951306483601981E-3</v>
      </c>
      <c r="AH49" s="2">
        <v>51238.095238095237</v>
      </c>
      <c r="AI49" s="2">
        <v>590.90909090909088</v>
      </c>
      <c r="AJ49" s="2">
        <v>7818.181818181818</v>
      </c>
      <c r="AK49" s="2">
        <v>2149.532710280374</v>
      </c>
      <c r="AL49" s="2">
        <v>61796.718857466512</v>
      </c>
      <c r="AM49" s="2">
        <f t="shared" si="19"/>
        <v>-5308.5526825876368</v>
      </c>
      <c r="AN49" s="7">
        <f t="shared" si="20"/>
        <v>-7.9107834015976528E-2</v>
      </c>
      <c r="AO49" s="2">
        <v>6508.8757396449701</v>
      </c>
      <c r="AP49" s="2">
        <v>2533.7837837837837</v>
      </c>
      <c r="AQ49" s="2">
        <v>5591.3978494623652</v>
      </c>
      <c r="AR49" s="2">
        <v>1450</v>
      </c>
      <c r="AS49" s="2">
        <v>2244.8979591836733</v>
      </c>
      <c r="AT49" s="2">
        <f t="shared" si="0"/>
        <v>18328.955332074791</v>
      </c>
      <c r="AU49" s="2">
        <f t="shared" si="21"/>
        <v>-1460.364562171937</v>
      </c>
      <c r="AV49" s="7">
        <f t="shared" si="22"/>
        <v>-7.3795591257105456E-2</v>
      </c>
    </row>
    <row r="50" spans="1:48" x14ac:dyDescent="0.15">
      <c r="A50" s="5">
        <v>41640</v>
      </c>
      <c r="B50" s="2">
        <v>6210</v>
      </c>
      <c r="C50" s="2">
        <v>270</v>
      </c>
      <c r="D50" s="2">
        <v>400</v>
      </c>
      <c r="E50" s="2">
        <v>200</v>
      </c>
      <c r="F50" s="2">
        <v>0</v>
      </c>
      <c r="G50" s="2">
        <f>SUM(DashboardData[[#This Row],[Company Mower Sales NA]:[Company Mower Sales CN]])</f>
        <v>7080</v>
      </c>
      <c r="H50" s="2">
        <f t="shared" si="13"/>
        <v>780</v>
      </c>
      <c r="I50" s="7">
        <f t="shared" si="14"/>
        <v>0.12380952380952381</v>
      </c>
      <c r="J50" s="2">
        <v>1250</v>
      </c>
      <c r="K50" s="2">
        <v>780</v>
      </c>
      <c r="L50" s="2">
        <v>480</v>
      </c>
      <c r="M50" s="2">
        <v>200</v>
      </c>
      <c r="N50" s="2">
        <v>111</v>
      </c>
      <c r="O50" s="2">
        <f>SUM(DashboardData[[#This Row],[Company Tractor Sales NA]:[Company Tractor Sales CN]])</f>
        <v>2821</v>
      </c>
      <c r="P50" s="2">
        <f t="shared" si="15"/>
        <v>44</v>
      </c>
      <c r="Q50" s="7">
        <f t="shared" si="16"/>
        <v>1.5844436442203819E-2</v>
      </c>
      <c r="R50" s="7">
        <f>DashboardData[[#This Row],[Company Mower Sales NA]]/DashboardData[[#This Row],[Industry Mower Sales NA]]</f>
        <v>0.104</v>
      </c>
      <c r="S50" s="7">
        <f>DashboardData[[#This Row],[Company Mower Sales SA]]/DashboardData[[#This Row],[Industry Mower Sales SA]]</f>
        <v>0.48</v>
      </c>
      <c r="T50" s="7">
        <f>DashboardData[[#This Row],[Company Mower Sales EUR]]/DashboardData[[#This Row],[Industry Mower Sales EUR]]</f>
        <v>5.2999999999999999E-2</v>
      </c>
      <c r="U50" s="7">
        <f>DashboardData[[#This Row],[Company Mower Sales PAC]]/DashboardData[[#This Row],[Industry Mower Sales PAC]]</f>
        <v>0.108</v>
      </c>
      <c r="W50" s="7">
        <f>DashboardData[[#This Row],[Company Mower Sales TOTAL]]/DashboardData[[#This Row],[Industry Mower Sales TOTAL]]</f>
        <v>0.10161746860733799</v>
      </c>
      <c r="X50" s="7">
        <f t="shared" si="5"/>
        <v>-3.2969163802851198E-4</v>
      </c>
      <c r="Y50" s="7">
        <f t="shared" si="17"/>
        <v>-3.2339462642707252E-3</v>
      </c>
      <c r="Z50" s="7">
        <f>DashboardData[[#This Row],[Company Tractor Sales NA]]/DashboardData[[#This Row],[Industry Tractor Sales NA]]</f>
        <v>0.17200000000000001</v>
      </c>
      <c r="AA50" s="7">
        <f>DashboardData[[#This Row],[Company Tractor Sales SA]]/DashboardData[[#This Row],[Industry Tractor Sales SA]]</f>
        <v>0.29599999999999999</v>
      </c>
      <c r="AB50" s="7">
        <f>DashboardData[[#This Row],[Company Tractor Sales EUR]]/DashboardData[[#This Row],[Industry Tractor Sales EUR]]</f>
        <v>9.4E-2</v>
      </c>
      <c r="AC50" s="7">
        <f>DashboardData[[#This Row],[Company Tractor Sales PAC]]/DashboardData[[#This Row],[Industry Tractor Sales PAC]]</f>
        <v>0.19800000000000001</v>
      </c>
      <c r="AD50" s="7">
        <f>DashboardData[[#This Row],[Company Tractor Sales CN]]/DashboardData[[#This Row],[Industry Tractor Sales CN]]</f>
        <v>4.8436363636363639E-2</v>
      </c>
      <c r="AE50" s="7">
        <f>DashboardData[[#This Row],[Company Tractor Sales TOTAL]]/DashboardData[[#This Row],[Industry Tractor Sales TOTAL]]</f>
        <v>0.15406269230550576</v>
      </c>
      <c r="AF50" s="7">
        <f t="shared" si="7"/>
        <v>2.5537846952403964E-3</v>
      </c>
      <c r="AG50" s="7">
        <f t="shared" si="18"/>
        <v>1.6855673607057059E-2</v>
      </c>
      <c r="AH50" s="2">
        <v>59711.538461538461</v>
      </c>
      <c r="AI50" s="2">
        <v>562.5</v>
      </c>
      <c r="AJ50" s="2">
        <v>7547.1698113207549</v>
      </c>
      <c r="AK50" s="2">
        <v>1851.851851851852</v>
      </c>
      <c r="AL50" s="2">
        <v>69673.060124711075</v>
      </c>
      <c r="AM50" s="2">
        <f t="shared" si="19"/>
        <v>7876.3412672445629</v>
      </c>
      <c r="AN50" s="7">
        <f t="shared" si="20"/>
        <v>0.12745565481253562</v>
      </c>
      <c r="AO50" s="2">
        <v>7267.4418604651155</v>
      </c>
      <c r="AP50" s="2">
        <v>2635.1351351351354</v>
      </c>
      <c r="AQ50" s="2">
        <v>5106.3829787234044</v>
      </c>
      <c r="AR50" s="2">
        <v>1010.10101010101</v>
      </c>
      <c r="AS50" s="2">
        <v>2291.6666666666665</v>
      </c>
      <c r="AT50" s="2">
        <f t="shared" si="0"/>
        <v>18310.727651091333</v>
      </c>
      <c r="AU50" s="2">
        <f t="shared" si="21"/>
        <v>-18.227680983458413</v>
      </c>
      <c r="AV50" s="7">
        <f t="shared" si="22"/>
        <v>-9.9447462516103402E-4</v>
      </c>
    </row>
    <row r="51" spans="1:48" x14ac:dyDescent="0.15">
      <c r="A51" s="5">
        <v>41671</v>
      </c>
      <c r="B51" s="2">
        <v>8030</v>
      </c>
      <c r="C51" s="2">
        <v>280</v>
      </c>
      <c r="D51" s="2">
        <v>750</v>
      </c>
      <c r="E51" s="2">
        <v>190</v>
      </c>
      <c r="F51" s="2">
        <v>0</v>
      </c>
      <c r="G51" s="2">
        <f>SUM(DashboardData[[#This Row],[Company Mower Sales NA]:[Company Mower Sales CN]])</f>
        <v>9250</v>
      </c>
      <c r="H51" s="2">
        <f t="shared" si="13"/>
        <v>2170</v>
      </c>
      <c r="I51" s="7">
        <f t="shared" si="14"/>
        <v>0.30649717514124292</v>
      </c>
      <c r="J51" s="2">
        <v>1550</v>
      </c>
      <c r="K51" s="2">
        <v>805</v>
      </c>
      <c r="L51" s="2">
        <v>523</v>
      </c>
      <c r="M51" s="2">
        <v>210</v>
      </c>
      <c r="N51" s="2">
        <v>121</v>
      </c>
      <c r="O51" s="2">
        <f>SUM(DashboardData[[#This Row],[Company Tractor Sales NA]:[Company Tractor Sales CN]])</f>
        <v>3209</v>
      </c>
      <c r="P51" s="2">
        <f t="shared" si="15"/>
        <v>388</v>
      </c>
      <c r="Q51" s="7">
        <f t="shared" si="16"/>
        <v>0.13753987947536334</v>
      </c>
      <c r="R51" s="7">
        <f>DashboardData[[#This Row],[Company Mower Sales NA]]/DashboardData[[#This Row],[Industry Mower Sales NA]]</f>
        <v>0.10299999999999999</v>
      </c>
      <c r="S51" s="7">
        <f>DashboardData[[#This Row],[Company Mower Sales SA]]/DashboardData[[#This Row],[Industry Mower Sales SA]]</f>
        <v>0.49</v>
      </c>
      <c r="T51" s="7">
        <f>DashboardData[[#This Row],[Company Mower Sales EUR]]/DashboardData[[#This Row],[Industry Mower Sales EUR]]</f>
        <v>5.3999999999999999E-2</v>
      </c>
      <c r="U51" s="7">
        <f>DashboardData[[#This Row],[Company Mower Sales PAC]]/DashboardData[[#This Row],[Industry Mower Sales PAC]]</f>
        <v>0.109</v>
      </c>
      <c r="W51" s="7">
        <f>DashboardData[[#This Row],[Company Mower Sales TOTAL]]/DashboardData[[#This Row],[Industry Mower Sales TOTAL]]</f>
        <v>9.8232242537492881E-2</v>
      </c>
      <c r="X51" s="7">
        <f t="shared" si="5"/>
        <v>-3.385226069845107E-3</v>
      </c>
      <c r="Y51" s="7">
        <f t="shared" si="17"/>
        <v>-3.3313426483058975E-2</v>
      </c>
      <c r="Z51" s="7">
        <f>DashboardData[[#This Row],[Company Tractor Sales NA]]/DashboardData[[#This Row],[Industry Tractor Sales NA]]</f>
        <v>0.17600000000000005</v>
      </c>
      <c r="AA51" s="7">
        <f>DashboardData[[#This Row],[Company Tractor Sales SA]]/DashboardData[[#This Row],[Industry Tractor Sales SA]]</f>
        <v>0.29784999999999995</v>
      </c>
      <c r="AB51" s="7">
        <f>DashboardData[[#This Row],[Company Tractor Sales EUR]]/DashboardData[[#This Row],[Industry Tractor Sales EUR]]</f>
        <v>9.5548076923076916E-2</v>
      </c>
      <c r="AC51" s="7">
        <f>DashboardData[[#This Row],[Company Tractor Sales PAC]]/DashboardData[[#This Row],[Industry Tractor Sales PAC]]</f>
        <v>0.20100000000000004</v>
      </c>
      <c r="AD51" s="7">
        <f>DashboardData[[#This Row],[Company Tractor Sales CN]]/DashboardData[[#This Row],[Industry Tractor Sales CN]]</f>
        <v>4.9408333333333339E-2</v>
      </c>
      <c r="AE51" s="7">
        <f>DashboardData[[#This Row],[Company Tractor Sales TOTAL]]/DashboardData[[#This Row],[Industry Tractor Sales TOTAL]]</f>
        <v>0.15671270899804426</v>
      </c>
      <c r="AF51" s="7">
        <f t="shared" si="7"/>
        <v>2.6500166925385038E-3</v>
      </c>
      <c r="AG51" s="7">
        <f t="shared" si="18"/>
        <v>1.7200898237475497E-2</v>
      </c>
      <c r="AH51" s="2">
        <v>77961.165048543699</v>
      </c>
      <c r="AI51" s="2">
        <v>571.42857142857144</v>
      </c>
      <c r="AJ51" s="2">
        <v>13888.888888888889</v>
      </c>
      <c r="AK51" s="2">
        <v>1743.119266055046</v>
      </c>
      <c r="AL51" s="2">
        <v>94164.601774916198</v>
      </c>
      <c r="AM51" s="2">
        <f t="shared" si="19"/>
        <v>24491.541650205123</v>
      </c>
      <c r="AN51" s="7">
        <f t="shared" si="20"/>
        <v>0.35152096960240536</v>
      </c>
      <c r="AO51" s="2">
        <v>8806.8181818181802</v>
      </c>
      <c r="AP51" s="2">
        <v>2702.7027027027029</v>
      </c>
      <c r="AQ51" s="2">
        <v>5473.6842105263158</v>
      </c>
      <c r="AR51" s="2">
        <v>1044.7761194029849</v>
      </c>
      <c r="AS51" s="2">
        <v>2448.9795918367345</v>
      </c>
      <c r="AT51" s="2">
        <f t="shared" si="0"/>
        <v>20476.960806286919</v>
      </c>
      <c r="AU51" s="2">
        <f t="shared" si="21"/>
        <v>2166.2331551955867</v>
      </c>
      <c r="AV51" s="7">
        <f t="shared" si="22"/>
        <v>0.11830404539201793</v>
      </c>
    </row>
    <row r="52" spans="1:48" x14ac:dyDescent="0.15">
      <c r="A52" s="5">
        <v>41699</v>
      </c>
      <c r="B52" s="2">
        <v>8540</v>
      </c>
      <c r="C52" s="2">
        <v>300</v>
      </c>
      <c r="D52" s="2">
        <v>970</v>
      </c>
      <c r="E52" s="2">
        <v>210</v>
      </c>
      <c r="F52" s="2">
        <v>0</v>
      </c>
      <c r="G52" s="2">
        <f>SUM(DashboardData[[#This Row],[Company Mower Sales NA]:[Company Mower Sales CN]])</f>
        <v>10020</v>
      </c>
      <c r="H52" s="2">
        <f t="shared" si="13"/>
        <v>770</v>
      </c>
      <c r="I52" s="7">
        <f t="shared" si="14"/>
        <v>8.324324324324324E-2</v>
      </c>
      <c r="J52" s="2">
        <v>1820</v>
      </c>
      <c r="K52" s="2">
        <v>830</v>
      </c>
      <c r="L52" s="2">
        <v>560</v>
      </c>
      <c r="M52" s="2">
        <v>220</v>
      </c>
      <c r="N52" s="2">
        <v>123</v>
      </c>
      <c r="O52" s="2">
        <f>SUM(DashboardData[[#This Row],[Company Tractor Sales NA]:[Company Tractor Sales CN]])</f>
        <v>3553</v>
      </c>
      <c r="P52" s="2">
        <f t="shared" si="15"/>
        <v>344</v>
      </c>
      <c r="Q52" s="7">
        <f t="shared" si="16"/>
        <v>0.10719850420691804</v>
      </c>
      <c r="R52" s="7">
        <f>DashboardData[[#This Row],[Company Mower Sales NA]]/DashboardData[[#This Row],[Industry Mower Sales NA]]</f>
        <v>0.10199999999999999</v>
      </c>
      <c r="S52" s="7">
        <f>DashboardData[[#This Row],[Company Mower Sales SA]]/DashboardData[[#This Row],[Industry Mower Sales SA]]</f>
        <v>0.48</v>
      </c>
      <c r="T52" s="7">
        <f>DashboardData[[#This Row],[Company Mower Sales EUR]]/DashboardData[[#This Row],[Industry Mower Sales EUR]]</f>
        <v>5.2999999999999999E-2</v>
      </c>
      <c r="U52" s="7">
        <f>DashboardData[[#This Row],[Company Mower Sales PAC]]/DashboardData[[#This Row],[Industry Mower Sales PAC]]</f>
        <v>0.111</v>
      </c>
      <c r="W52" s="7">
        <f>DashboardData[[#This Row],[Company Mower Sales TOTAL]]/DashboardData[[#This Row],[Industry Mower Sales TOTAL]]</f>
        <v>9.584456524786443E-2</v>
      </c>
      <c r="X52" s="7">
        <f t="shared" si="5"/>
        <v>-2.3876772896284509E-3</v>
      </c>
      <c r="Y52" s="7">
        <f t="shared" si="17"/>
        <v>-2.4306452015662089E-2</v>
      </c>
      <c r="Z52" s="7">
        <f>DashboardData[[#This Row],[Company Tractor Sales NA]]/DashboardData[[#This Row],[Industry Tractor Sales NA]]</f>
        <v>0.17900000000000002</v>
      </c>
      <c r="AA52" s="7">
        <f>DashboardData[[#This Row],[Company Tractor Sales SA]]/DashboardData[[#This Row],[Industry Tractor Sales SA]]</f>
        <v>0.29699999999999999</v>
      </c>
      <c r="AB52" s="7">
        <f>DashboardData[[#This Row],[Company Tractor Sales EUR]]/DashboardData[[#This Row],[Industry Tractor Sales EUR]]</f>
        <v>9.2999999999999999E-2</v>
      </c>
      <c r="AC52" s="7">
        <f>DashboardData[[#This Row],[Company Tractor Sales PAC]]/DashboardData[[#This Row],[Industry Tractor Sales PAC]]</f>
        <v>0.19899999999999998</v>
      </c>
      <c r="AD52" s="7">
        <f>DashboardData[[#This Row],[Company Tractor Sales CN]]/DashboardData[[#This Row],[Industry Tractor Sales CN]]</f>
        <v>5.1249999999999997E-2</v>
      </c>
      <c r="AE52" s="7">
        <f>DashboardData[[#This Row],[Company Tractor Sales TOTAL]]/DashboardData[[#This Row],[Industry Tractor Sales TOTAL]]</f>
        <v>0.1579866387336801</v>
      </c>
      <c r="AF52" s="7">
        <f t="shared" si="7"/>
        <v>1.273929735635837E-3</v>
      </c>
      <c r="AG52" s="7">
        <f t="shared" si="18"/>
        <v>8.129077365714707E-3</v>
      </c>
      <c r="AH52" s="2">
        <v>83725.490196078434</v>
      </c>
      <c r="AI52" s="2">
        <v>625</v>
      </c>
      <c r="AJ52" s="2">
        <v>18301.886792452831</v>
      </c>
      <c r="AK52" s="2">
        <v>1891.8918918918919</v>
      </c>
      <c r="AL52" s="2">
        <v>104544.26888042316</v>
      </c>
      <c r="AM52" s="2">
        <f t="shared" si="19"/>
        <v>10379.66710550696</v>
      </c>
      <c r="AN52" s="7">
        <f t="shared" si="20"/>
        <v>0.11022897043963203</v>
      </c>
      <c r="AO52" s="2">
        <v>10167.597765363127</v>
      </c>
      <c r="AP52" s="2">
        <v>2794.6127946127949</v>
      </c>
      <c r="AQ52" s="2">
        <v>6021.5053763440865</v>
      </c>
      <c r="AR52" s="2">
        <v>1105.5276381909548</v>
      </c>
      <c r="AS52" s="2">
        <v>2400</v>
      </c>
      <c r="AT52" s="2">
        <f t="shared" si="0"/>
        <v>22489.243574510961</v>
      </c>
      <c r="AU52" s="2">
        <f t="shared" si="21"/>
        <v>2012.2827682240422</v>
      </c>
      <c r="AV52" s="7">
        <f t="shared" si="22"/>
        <v>9.8270577712207319E-2</v>
      </c>
    </row>
    <row r="53" spans="1:48" x14ac:dyDescent="0.15">
      <c r="A53" s="5">
        <v>41730</v>
      </c>
      <c r="B53" s="2">
        <v>9120</v>
      </c>
      <c r="C53" s="2">
        <v>340</v>
      </c>
      <c r="D53" s="2">
        <v>1310</v>
      </c>
      <c r="E53" s="2">
        <v>220</v>
      </c>
      <c r="F53" s="2">
        <v>5</v>
      </c>
      <c r="G53" s="2">
        <f>SUM(DashboardData[[#This Row],[Company Mower Sales NA]:[Company Mower Sales CN]])</f>
        <v>10995</v>
      </c>
      <c r="H53" s="2">
        <f t="shared" si="13"/>
        <v>975</v>
      </c>
      <c r="I53" s="7">
        <f t="shared" si="14"/>
        <v>9.730538922155689E-2</v>
      </c>
      <c r="J53" s="2">
        <v>2010</v>
      </c>
      <c r="K53" s="2">
        <v>890</v>
      </c>
      <c r="L53" s="2">
        <v>570</v>
      </c>
      <c r="M53" s="2">
        <v>230</v>
      </c>
      <c r="N53" s="2">
        <v>120</v>
      </c>
      <c r="O53" s="2">
        <f>SUM(DashboardData[[#This Row],[Company Tractor Sales NA]:[Company Tractor Sales CN]])</f>
        <v>3820</v>
      </c>
      <c r="P53" s="2">
        <f t="shared" si="15"/>
        <v>267</v>
      </c>
      <c r="Q53" s="7">
        <f t="shared" si="16"/>
        <v>7.5147762454264008E-2</v>
      </c>
      <c r="R53" s="7">
        <f>DashboardData[[#This Row],[Company Mower Sales NA]]/DashboardData[[#This Row],[Industry Mower Sales NA]]</f>
        <v>0.10100000000000001</v>
      </c>
      <c r="S53" s="7">
        <f>DashboardData[[#This Row],[Company Mower Sales SA]]/DashboardData[[#This Row],[Industry Mower Sales SA]]</f>
        <v>0.47</v>
      </c>
      <c r="T53" s="7">
        <f>DashboardData[[#This Row],[Company Mower Sales EUR]]/DashboardData[[#This Row],[Industry Mower Sales EUR]]</f>
        <v>5.1999999999999998E-2</v>
      </c>
      <c r="U53" s="7">
        <f>DashboardData[[#This Row],[Company Mower Sales PAC]]/DashboardData[[#This Row],[Industry Mower Sales PAC]]</f>
        <v>0.108</v>
      </c>
      <c r="W53" s="7">
        <f>DashboardData[[#This Row],[Company Mower Sales TOTAL]]/DashboardData[[#This Row],[Industry Mower Sales TOTAL]]</f>
        <v>9.2981146535962095E-2</v>
      </c>
      <c r="X53" s="7">
        <f t="shared" si="5"/>
        <v>-2.8634187119023352E-3</v>
      </c>
      <c r="Y53" s="7">
        <f t="shared" si="17"/>
        <v>-2.9875650272889485E-2</v>
      </c>
      <c r="Z53" s="7">
        <f>DashboardData[[#This Row],[Company Tractor Sales NA]]/DashboardData[[#This Row],[Industry Tractor Sales NA]]</f>
        <v>0.18200000000000002</v>
      </c>
      <c r="AA53" s="7">
        <f>DashboardData[[#This Row],[Company Tractor Sales SA]]/DashboardData[[#This Row],[Industry Tractor Sales SA]]</f>
        <v>0.29699999999999999</v>
      </c>
      <c r="AB53" s="7">
        <f>DashboardData[[#This Row],[Company Tractor Sales EUR]]/DashboardData[[#This Row],[Industry Tractor Sales EUR]]</f>
        <v>9.4E-2</v>
      </c>
      <c r="AC53" s="7">
        <f>DashboardData[[#This Row],[Company Tractor Sales PAC]]/DashboardData[[#This Row],[Industry Tractor Sales PAC]]</f>
        <v>0.2</v>
      </c>
      <c r="AD53" s="7">
        <f>DashboardData[[#This Row],[Company Tractor Sales CN]]/DashboardData[[#This Row],[Industry Tractor Sales CN]]</f>
        <v>5.0999999999999997E-2</v>
      </c>
      <c r="AE53" s="7">
        <f>DashboardData[[#This Row],[Company Tractor Sales TOTAL]]/DashboardData[[#This Row],[Industry Tractor Sales TOTAL]]</f>
        <v>0.16181394274095981</v>
      </c>
      <c r="AF53" s="7">
        <f t="shared" si="7"/>
        <v>3.8273040072797082E-3</v>
      </c>
      <c r="AG53" s="7">
        <f t="shared" si="18"/>
        <v>2.4225491712191172E-2</v>
      </c>
      <c r="AH53" s="2">
        <v>90297.029702970292</v>
      </c>
      <c r="AI53" s="2">
        <v>723.404255319149</v>
      </c>
      <c r="AJ53" s="2">
        <v>25192.307692307695</v>
      </c>
      <c r="AK53" s="2">
        <v>2037.037037037037</v>
      </c>
      <c r="AL53" s="2">
        <v>118249.77868763417</v>
      </c>
      <c r="AM53" s="2">
        <f t="shared" si="19"/>
        <v>13705.509807211012</v>
      </c>
      <c r="AN53" s="7">
        <f t="shared" si="20"/>
        <v>0.13109766756212393</v>
      </c>
      <c r="AO53" s="2">
        <v>11043.956043956043</v>
      </c>
      <c r="AP53" s="2">
        <v>2996.6329966329968</v>
      </c>
      <c r="AQ53" s="2">
        <v>6063.8297872340427</v>
      </c>
      <c r="AR53" s="2">
        <v>1150</v>
      </c>
      <c r="AS53" s="2">
        <v>2352.9411764705883</v>
      </c>
      <c r="AT53" s="2">
        <f t="shared" si="0"/>
        <v>23607.360004293667</v>
      </c>
      <c r="AU53" s="2">
        <f t="shared" si="21"/>
        <v>1118.1164297827054</v>
      </c>
      <c r="AV53" s="7">
        <f t="shared" si="22"/>
        <v>4.9717831819384314E-2</v>
      </c>
    </row>
    <row r="54" spans="1:48" x14ac:dyDescent="0.15">
      <c r="A54" s="5">
        <v>41760</v>
      </c>
      <c r="B54" s="2">
        <v>9570</v>
      </c>
      <c r="C54" s="2">
        <v>390</v>
      </c>
      <c r="D54" s="2">
        <v>1260</v>
      </c>
      <c r="E54" s="2">
        <v>200</v>
      </c>
      <c r="F54" s="2">
        <v>16</v>
      </c>
      <c r="G54" s="2">
        <f>SUM(DashboardData[[#This Row],[Company Mower Sales NA]:[Company Mower Sales CN]])</f>
        <v>11436</v>
      </c>
      <c r="H54" s="2">
        <f t="shared" si="13"/>
        <v>441</v>
      </c>
      <c r="I54" s="7">
        <f t="shared" si="14"/>
        <v>4.0109140518417463E-2</v>
      </c>
      <c r="J54" s="2">
        <v>2230</v>
      </c>
      <c r="K54" s="2">
        <v>930</v>
      </c>
      <c r="L54" s="2">
        <v>590</v>
      </c>
      <c r="M54" s="2">
        <v>253</v>
      </c>
      <c r="N54" s="2">
        <v>130</v>
      </c>
      <c r="O54" s="2">
        <f>SUM(DashboardData[[#This Row],[Company Tractor Sales NA]:[Company Tractor Sales CN]])</f>
        <v>4133</v>
      </c>
      <c r="P54" s="2">
        <f t="shared" si="15"/>
        <v>313</v>
      </c>
      <c r="Q54" s="7">
        <f t="shared" si="16"/>
        <v>8.1937172774869116E-2</v>
      </c>
      <c r="R54" s="7">
        <f>DashboardData[[#This Row],[Company Mower Sales NA]]/DashboardData[[#This Row],[Industry Mower Sales NA]]</f>
        <v>0.105</v>
      </c>
      <c r="S54" s="7">
        <f>DashboardData[[#This Row],[Company Mower Sales SA]]/DashboardData[[#This Row],[Industry Mower Sales SA]]</f>
        <v>0.46</v>
      </c>
      <c r="T54" s="7">
        <f>DashboardData[[#This Row],[Company Mower Sales EUR]]/DashboardData[[#This Row],[Industry Mower Sales EUR]]</f>
        <v>5.0999999999999997E-2</v>
      </c>
      <c r="U54" s="7">
        <f>DashboardData[[#This Row],[Company Mower Sales PAC]]/DashboardData[[#This Row],[Industry Mower Sales PAC]]</f>
        <v>0.106</v>
      </c>
      <c r="W54" s="7">
        <f>DashboardData[[#This Row],[Company Mower Sales TOTAL]]/DashboardData[[#This Row],[Industry Mower Sales TOTAL]]</f>
        <v>9.6438490100509991E-2</v>
      </c>
      <c r="X54" s="7">
        <f t="shared" si="5"/>
        <v>3.4573435645478962E-3</v>
      </c>
      <c r="Y54" s="7">
        <f t="shared" si="17"/>
        <v>3.7183275248286032E-2</v>
      </c>
      <c r="Z54" s="7">
        <f>DashboardData[[#This Row],[Company Tractor Sales NA]]/DashboardData[[#This Row],[Industry Tractor Sales NA]]</f>
        <v>0.184</v>
      </c>
      <c r="AA54" s="7">
        <f>DashboardData[[#This Row],[Company Tractor Sales SA]]/DashboardData[[#This Row],[Industry Tractor Sales SA]]</f>
        <v>0.29699999999999999</v>
      </c>
      <c r="AB54" s="7">
        <f>DashboardData[[#This Row],[Company Tractor Sales EUR]]/DashboardData[[#This Row],[Industry Tractor Sales EUR]]</f>
        <v>9.2999999999999999E-2</v>
      </c>
      <c r="AC54" s="7">
        <f>DashboardData[[#This Row],[Company Tractor Sales PAC]]/DashboardData[[#This Row],[Industry Tractor Sales PAC]]</f>
        <v>0.20341200000000001</v>
      </c>
      <c r="AD54" s="7">
        <f>DashboardData[[#This Row],[Company Tractor Sales CN]]/DashboardData[[#This Row],[Industry Tractor Sales CN]]</f>
        <v>0.05</v>
      </c>
      <c r="AE54" s="7">
        <f>DashboardData[[#This Row],[Company Tractor Sales TOTAL]]/DashboardData[[#This Row],[Industry Tractor Sales TOTAL]]</f>
        <v>0.16246870372318892</v>
      </c>
      <c r="AF54" s="7">
        <f t="shared" si="7"/>
        <v>6.5476098222910784E-4</v>
      </c>
      <c r="AG54" s="7">
        <f t="shared" si="18"/>
        <v>4.0463817340961978E-3</v>
      </c>
      <c r="AH54" s="2">
        <v>91142.857142857145</v>
      </c>
      <c r="AI54" s="2">
        <v>847.82608695652175</v>
      </c>
      <c r="AJ54" s="2">
        <v>24705.882352941178</v>
      </c>
      <c r="AK54" s="2">
        <v>1886.7924528301887</v>
      </c>
      <c r="AL54" s="2">
        <v>118583.35803558504</v>
      </c>
      <c r="AM54" s="2">
        <f t="shared" si="19"/>
        <v>333.57934795087203</v>
      </c>
      <c r="AN54" s="7">
        <f t="shared" si="20"/>
        <v>2.8209722813270321E-3</v>
      </c>
      <c r="AO54" s="2">
        <v>12119.565217391304</v>
      </c>
      <c r="AP54" s="2">
        <v>3131.3131313131316</v>
      </c>
      <c r="AQ54" s="2">
        <v>6344.0860215053763</v>
      </c>
      <c r="AR54" s="2">
        <v>1243.7810945273632</v>
      </c>
      <c r="AS54" s="2">
        <v>2600</v>
      </c>
      <c r="AT54" s="2">
        <f t="shared" si="0"/>
        <v>25438.745464737174</v>
      </c>
      <c r="AU54" s="2">
        <f t="shared" si="21"/>
        <v>1831.3854604435073</v>
      </c>
      <c r="AV54" s="7">
        <f t="shared" si="22"/>
        <v>7.75768853489089E-2</v>
      </c>
    </row>
    <row r="55" spans="1:48" x14ac:dyDescent="0.15">
      <c r="A55" s="5">
        <v>41791</v>
      </c>
      <c r="B55" s="2">
        <v>10230</v>
      </c>
      <c r="C55" s="2">
        <v>380</v>
      </c>
      <c r="D55" s="2">
        <v>1240</v>
      </c>
      <c r="E55" s="2">
        <v>210</v>
      </c>
      <c r="F55" s="2">
        <v>22</v>
      </c>
      <c r="G55" s="2">
        <f>SUM(DashboardData[[#This Row],[Company Mower Sales NA]:[Company Mower Sales CN]])</f>
        <v>12082</v>
      </c>
      <c r="H55" s="2">
        <f t="shared" si="13"/>
        <v>646</v>
      </c>
      <c r="I55" s="7">
        <f t="shared" si="14"/>
        <v>5.6488282616299408E-2</v>
      </c>
      <c r="J55" s="2">
        <v>2490</v>
      </c>
      <c r="K55" s="2">
        <v>980</v>
      </c>
      <c r="L55" s="2">
        <v>600</v>
      </c>
      <c r="M55" s="2">
        <v>270</v>
      </c>
      <c r="N55" s="2">
        <v>136</v>
      </c>
      <c r="O55" s="2">
        <f>SUM(DashboardData[[#This Row],[Company Tractor Sales NA]:[Company Tractor Sales CN]])</f>
        <v>4476</v>
      </c>
      <c r="P55" s="2">
        <f t="shared" si="15"/>
        <v>343</v>
      </c>
      <c r="Q55" s="7">
        <f t="shared" si="16"/>
        <v>8.299056375514155E-2</v>
      </c>
      <c r="R55" s="7">
        <f>DashboardData[[#This Row],[Company Mower Sales NA]]/DashboardData[[#This Row],[Industry Mower Sales NA]]</f>
        <v>0.10299999999999999</v>
      </c>
      <c r="S55" s="7">
        <f>DashboardData[[#This Row],[Company Mower Sales SA]]/DashboardData[[#This Row],[Industry Mower Sales SA]]</f>
        <v>0.47999999999999993</v>
      </c>
      <c r="T55" s="7">
        <f>DashboardData[[#This Row],[Company Mower Sales EUR]]/DashboardData[[#This Row],[Industry Mower Sales EUR]]</f>
        <v>4.9000000000000002E-2</v>
      </c>
      <c r="U55" s="7">
        <f>DashboardData[[#This Row],[Company Mower Sales PAC]]/DashboardData[[#This Row],[Industry Mower Sales PAC]]</f>
        <v>0.108</v>
      </c>
      <c r="W55" s="7">
        <f>DashboardData[[#This Row],[Company Mower Sales TOTAL]]/DashboardData[[#This Row],[Industry Mower Sales TOTAL]]</f>
        <v>9.4862996842002167E-2</v>
      </c>
      <c r="X55" s="7">
        <f t="shared" si="5"/>
        <v>-1.5754932585078235E-3</v>
      </c>
      <c r="Y55" s="7">
        <f t="shared" si="17"/>
        <v>-1.6336768201843634E-2</v>
      </c>
      <c r="Z55" s="7">
        <f>DashboardData[[#This Row],[Company Tractor Sales NA]]/DashboardData[[#This Row],[Industry Tractor Sales NA]]</f>
        <v>0.185</v>
      </c>
      <c r="AA55" s="7">
        <f>DashboardData[[#This Row],[Company Tractor Sales SA]]/DashboardData[[#This Row],[Industry Tractor Sales SA]]</f>
        <v>0.29599999999999999</v>
      </c>
      <c r="AB55" s="7">
        <f>DashboardData[[#This Row],[Company Tractor Sales EUR]]/DashboardData[[#This Row],[Industry Tractor Sales EUR]]</f>
        <v>9.0999999999999998E-2</v>
      </c>
      <c r="AC55" s="7">
        <f>DashboardData[[#This Row],[Company Tractor Sales PAC]]/DashboardData[[#This Row],[Industry Tractor Sales PAC]]</f>
        <v>0.19900000000000004</v>
      </c>
      <c r="AD55" s="7">
        <f>DashboardData[[#This Row],[Company Tractor Sales CN]]/DashboardData[[#This Row],[Industry Tractor Sales CN]]</f>
        <v>5.1261538461538469E-2</v>
      </c>
      <c r="AE55" s="7">
        <f>DashboardData[[#This Row],[Company Tractor Sales TOTAL]]/DashboardData[[#This Row],[Industry Tractor Sales TOTAL]]</f>
        <v>0.1635156776219866</v>
      </c>
      <c r="AF55" s="7">
        <f t="shared" si="7"/>
        <v>1.0469738987976818E-3</v>
      </c>
      <c r="AG55" s="7">
        <f t="shared" si="18"/>
        <v>6.4441573965007808E-3</v>
      </c>
      <c r="AH55" s="2">
        <v>99320.388349514571</v>
      </c>
      <c r="AI55" s="2">
        <v>791.66666666666674</v>
      </c>
      <c r="AJ55" s="2">
        <v>25306.12244897959</v>
      </c>
      <c r="AK55" s="2">
        <v>1944.4444444444446</v>
      </c>
      <c r="AL55" s="2">
        <v>127362.62190960527</v>
      </c>
      <c r="AM55" s="2">
        <f t="shared" si="19"/>
        <v>8779.2638740202237</v>
      </c>
      <c r="AN55" s="7">
        <f t="shared" si="20"/>
        <v>7.403453586957541E-2</v>
      </c>
      <c r="AO55" s="2">
        <v>13459.45945945946</v>
      </c>
      <c r="AP55" s="2">
        <v>3310.8108108108108</v>
      </c>
      <c r="AQ55" s="2">
        <v>6593.4065934065939</v>
      </c>
      <c r="AR55" s="2">
        <v>1356.7839195979898</v>
      </c>
      <c r="AS55" s="2">
        <v>2653.0612244897957</v>
      </c>
      <c r="AT55" s="2">
        <f t="shared" si="0"/>
        <v>27373.522007764652</v>
      </c>
      <c r="AU55" s="2">
        <f t="shared" si="21"/>
        <v>1934.7765430274776</v>
      </c>
      <c r="AV55" s="7">
        <f t="shared" si="22"/>
        <v>7.6056287669902481E-2</v>
      </c>
    </row>
    <row r="56" spans="1:48" x14ac:dyDescent="0.15">
      <c r="A56" s="5">
        <v>41821</v>
      </c>
      <c r="B56" s="2">
        <v>9580</v>
      </c>
      <c r="C56" s="2">
        <v>350</v>
      </c>
      <c r="D56" s="2">
        <v>1300</v>
      </c>
      <c r="E56" s="2">
        <v>230</v>
      </c>
      <c r="F56" s="2">
        <v>26</v>
      </c>
      <c r="G56" s="2">
        <f>SUM(DashboardData[[#This Row],[Company Mower Sales NA]:[Company Mower Sales CN]])</f>
        <v>11486</v>
      </c>
      <c r="H56" s="2">
        <f t="shared" si="13"/>
        <v>-596</v>
      </c>
      <c r="I56" s="7">
        <f t="shared" si="14"/>
        <v>-4.9329581195166367E-2</v>
      </c>
      <c r="J56" s="2">
        <v>2440</v>
      </c>
      <c r="K56" s="2">
        <v>1002</v>
      </c>
      <c r="L56" s="2">
        <v>580</v>
      </c>
      <c r="M56" s="2">
        <v>280</v>
      </c>
      <c r="N56" s="2">
        <v>134</v>
      </c>
      <c r="O56" s="2">
        <f>SUM(DashboardData[[#This Row],[Company Tractor Sales NA]:[Company Tractor Sales CN]])</f>
        <v>4436</v>
      </c>
      <c r="P56" s="2">
        <f t="shared" si="15"/>
        <v>-40</v>
      </c>
      <c r="Q56" s="7">
        <f t="shared" si="16"/>
        <v>-8.9365504915102766E-3</v>
      </c>
      <c r="R56" s="7">
        <f>DashboardData[[#This Row],[Company Mower Sales NA]]/DashboardData[[#This Row],[Industry Mower Sales NA]]</f>
        <v>0.10199999999999998</v>
      </c>
      <c r="S56" s="7">
        <f>DashboardData[[#This Row],[Company Mower Sales SA]]/DashboardData[[#This Row],[Industry Mower Sales SA]]</f>
        <v>0.47000000000000003</v>
      </c>
      <c r="T56" s="7">
        <f>DashboardData[[#This Row],[Company Mower Sales EUR]]/DashboardData[[#This Row],[Industry Mower Sales EUR]]</f>
        <v>4.8000000000000001E-2</v>
      </c>
      <c r="U56" s="7">
        <f>DashboardData[[#This Row],[Company Mower Sales PAC]]/DashboardData[[#This Row],[Industry Mower Sales PAC]]</f>
        <v>0.106</v>
      </c>
      <c r="W56" s="7">
        <f>DashboardData[[#This Row],[Company Mower Sales TOTAL]]/DashboardData[[#This Row],[Industry Mower Sales TOTAL]]</f>
        <v>9.2689284678951336E-2</v>
      </c>
      <c r="X56" s="7">
        <f t="shared" si="5"/>
        <v>-2.173712163050831E-3</v>
      </c>
      <c r="Y56" s="7">
        <f t="shared" si="17"/>
        <v>-2.2914226151543884E-2</v>
      </c>
      <c r="Z56" s="7">
        <f>DashboardData[[#This Row],[Company Tractor Sales NA]]/DashboardData[[#This Row],[Industry Tractor Sales NA]]</f>
        <v>0.187</v>
      </c>
      <c r="AA56" s="7">
        <f>DashboardData[[#This Row],[Company Tractor Sales SA]]/DashboardData[[#This Row],[Industry Tractor Sales SA]]</f>
        <v>0.29558999999999996</v>
      </c>
      <c r="AB56" s="7">
        <f>DashboardData[[#This Row],[Company Tractor Sales EUR]]/DashboardData[[#This Row],[Industry Tractor Sales EUR]]</f>
        <v>9.1999999999999998E-2</v>
      </c>
      <c r="AC56" s="7">
        <f>DashboardData[[#This Row],[Company Tractor Sales PAC]]/DashboardData[[#This Row],[Industry Tractor Sales PAC]]</f>
        <v>0.19700000000000001</v>
      </c>
      <c r="AD56" s="7">
        <f>DashboardData[[#This Row],[Company Tractor Sales CN]]/DashboardData[[#This Row],[Industry Tractor Sales CN]]</f>
        <v>5.153846153846154E-2</v>
      </c>
      <c r="AE56" s="7">
        <f>DashboardData[[#This Row],[Company Tractor Sales TOTAL]]/DashboardData[[#This Row],[Industry Tractor Sales TOTAL]]</f>
        <v>0.16574734385674175</v>
      </c>
      <c r="AF56" s="7">
        <f t="shared" si="7"/>
        <v>2.231666234755153E-3</v>
      </c>
      <c r="AG56" s="7">
        <f t="shared" si="18"/>
        <v>1.3648026092729101E-2</v>
      </c>
      <c r="AH56" s="2">
        <v>93921.568627450994</v>
      </c>
      <c r="AI56" s="2">
        <v>744.68085106382978</v>
      </c>
      <c r="AJ56" s="2">
        <v>27083.333333333332</v>
      </c>
      <c r="AK56" s="2">
        <v>2169.8113207547171</v>
      </c>
      <c r="AL56" s="2">
        <v>123919.39413260287</v>
      </c>
      <c r="AM56" s="2">
        <f t="shared" si="19"/>
        <v>-3443.2277770023939</v>
      </c>
      <c r="AN56" s="7">
        <f t="shared" si="20"/>
        <v>-2.7034837422287055E-2</v>
      </c>
      <c r="AO56" s="2">
        <v>13048.128342245989</v>
      </c>
      <c r="AP56" s="2">
        <v>3389.8305084745766</v>
      </c>
      <c r="AQ56" s="2">
        <v>6304.347826086957</v>
      </c>
      <c r="AR56" s="2">
        <v>1421.3197969543146</v>
      </c>
      <c r="AS56" s="2">
        <v>2600</v>
      </c>
      <c r="AT56" s="2">
        <f t="shared" si="0"/>
        <v>26763.626473761837</v>
      </c>
      <c r="AU56" s="2">
        <f t="shared" si="21"/>
        <v>-609.89553400281511</v>
      </c>
      <c r="AV56" s="7">
        <f t="shared" si="22"/>
        <v>-2.2280491850110294E-2</v>
      </c>
    </row>
    <row r="57" spans="1:48" x14ac:dyDescent="0.15">
      <c r="A57" s="5">
        <v>41852</v>
      </c>
      <c r="B57" s="2">
        <v>7680</v>
      </c>
      <c r="C57" s="2">
        <v>340</v>
      </c>
      <c r="D57" s="2">
        <v>1250</v>
      </c>
      <c r="E57" s="2">
        <v>220</v>
      </c>
      <c r="F57" s="2">
        <v>14</v>
      </c>
      <c r="G57" s="2">
        <f>SUM(DashboardData[[#This Row],[Company Mower Sales NA]:[Company Mower Sales CN]])</f>
        <v>9504</v>
      </c>
      <c r="H57" s="2">
        <f t="shared" si="13"/>
        <v>-1982</v>
      </c>
      <c r="I57" s="7">
        <f t="shared" si="14"/>
        <v>-0.17255789656973708</v>
      </c>
      <c r="J57" s="2">
        <v>2334</v>
      </c>
      <c r="K57" s="2">
        <v>970</v>
      </c>
      <c r="L57" s="2">
        <v>570</v>
      </c>
      <c r="M57" s="2">
        <v>250</v>
      </c>
      <c r="N57" s="2">
        <v>132</v>
      </c>
      <c r="O57" s="2">
        <f>SUM(DashboardData[[#This Row],[Company Tractor Sales NA]:[Company Tractor Sales CN]])</f>
        <v>4256</v>
      </c>
      <c r="P57" s="2">
        <f t="shared" si="15"/>
        <v>-180</v>
      </c>
      <c r="Q57" s="7">
        <f t="shared" si="16"/>
        <v>-4.0577096483318302E-2</v>
      </c>
      <c r="R57" s="7">
        <f>DashboardData[[#This Row],[Company Mower Sales NA]]/DashboardData[[#This Row],[Industry Mower Sales NA]]</f>
        <v>0.105</v>
      </c>
      <c r="S57" s="7">
        <f>DashboardData[[#This Row],[Company Mower Sales SA]]/DashboardData[[#This Row],[Industry Mower Sales SA]]</f>
        <v>0.46</v>
      </c>
      <c r="T57" s="7">
        <f>DashboardData[[#This Row],[Company Mower Sales EUR]]/DashboardData[[#This Row],[Industry Mower Sales EUR]]</f>
        <v>4.8000000000000001E-2</v>
      </c>
      <c r="U57" s="7">
        <f>DashboardData[[#This Row],[Company Mower Sales PAC]]/DashboardData[[#This Row],[Industry Mower Sales PAC]]</f>
        <v>0.108</v>
      </c>
      <c r="W57" s="7">
        <f>DashboardData[[#This Row],[Company Mower Sales TOTAL]]/DashboardData[[#This Row],[Industry Mower Sales TOTAL]]</f>
        <v>9.3212392742368755E-2</v>
      </c>
      <c r="X57" s="7">
        <f t="shared" si="5"/>
        <v>5.2310806341741845E-4</v>
      </c>
      <c r="Y57" s="7">
        <f t="shared" si="17"/>
        <v>5.6436735403591932E-3</v>
      </c>
      <c r="Z57" s="7">
        <f>DashboardData[[#This Row],[Company Tractor Sales NA]]/DashboardData[[#This Row],[Industry Tractor Sales NA]]</f>
        <v>0.19014051724137931</v>
      </c>
      <c r="AA57" s="7">
        <f>DashboardData[[#This Row],[Company Tractor Sales SA]]/DashboardData[[#This Row],[Industry Tractor Sales SA]]</f>
        <v>0.29599999999999999</v>
      </c>
      <c r="AB57" s="7">
        <f>DashboardData[[#This Row],[Company Tractor Sales EUR]]/DashboardData[[#This Row],[Industry Tractor Sales EUR]]</f>
        <v>9.4E-2</v>
      </c>
      <c r="AC57" s="7">
        <f>DashboardData[[#This Row],[Company Tractor Sales PAC]]/DashboardData[[#This Row],[Industry Tractor Sales PAC]]</f>
        <v>0.19800000000000001</v>
      </c>
      <c r="AD57" s="7">
        <f>DashboardData[[#This Row],[Company Tractor Sales CN]]/DashboardData[[#This Row],[Industry Tractor Sales CN]]</f>
        <v>5.1784615384615387E-2</v>
      </c>
      <c r="AE57" s="7">
        <f>DashboardData[[#This Row],[Company Tractor Sales TOTAL]]/DashboardData[[#This Row],[Industry Tractor Sales TOTAL]]</f>
        <v>0.16737695057830002</v>
      </c>
      <c r="AF57" s="7">
        <f t="shared" si="7"/>
        <v>1.6296067215582632E-3</v>
      </c>
      <c r="AG57" s="7">
        <f t="shared" si="18"/>
        <v>9.8318723162572064E-3</v>
      </c>
      <c r="AH57" s="2">
        <v>73142.857142857145</v>
      </c>
      <c r="AI57" s="2">
        <v>739.13043478260863</v>
      </c>
      <c r="AJ57" s="2">
        <v>26041.666666666668</v>
      </c>
      <c r="AK57" s="2">
        <v>2037.037037037037</v>
      </c>
      <c r="AL57" s="2">
        <v>101960.69128134346</v>
      </c>
      <c r="AM57" s="2">
        <f t="shared" si="19"/>
        <v>-21958.702851259412</v>
      </c>
      <c r="AN57" s="7">
        <f t="shared" si="20"/>
        <v>-0.17720150267811979</v>
      </c>
      <c r="AO57" s="2">
        <v>12275.132275132275</v>
      </c>
      <c r="AP57" s="2">
        <v>3277.0270270270271</v>
      </c>
      <c r="AQ57" s="2">
        <v>6063.8297872340427</v>
      </c>
      <c r="AR57" s="2">
        <v>1262.6262626262626</v>
      </c>
      <c r="AS57" s="2">
        <v>2549.0196078431372</v>
      </c>
      <c r="AT57" s="2">
        <f t="shared" si="0"/>
        <v>25427.634959862742</v>
      </c>
      <c r="AU57" s="2">
        <f t="shared" si="21"/>
        <v>-1335.9915138990946</v>
      </c>
      <c r="AV57" s="7">
        <f t="shared" si="22"/>
        <v>-4.9918179631181746E-2</v>
      </c>
    </row>
    <row r="58" spans="1:48" x14ac:dyDescent="0.15">
      <c r="A58" s="5">
        <v>41883</v>
      </c>
      <c r="B58" s="2">
        <v>6870</v>
      </c>
      <c r="C58" s="2">
        <v>320</v>
      </c>
      <c r="D58" s="2">
        <v>1210</v>
      </c>
      <c r="E58" s="2">
        <v>220</v>
      </c>
      <c r="F58" s="2">
        <v>15</v>
      </c>
      <c r="G58" s="2">
        <f>SUM(DashboardData[[#This Row],[Company Mower Sales NA]:[Company Mower Sales CN]])</f>
        <v>8635</v>
      </c>
      <c r="H58" s="2">
        <f t="shared" si="13"/>
        <v>-869</v>
      </c>
      <c r="I58" s="7">
        <f t="shared" si="14"/>
        <v>-9.1435185185185189E-2</v>
      </c>
      <c r="J58" s="2">
        <v>2190</v>
      </c>
      <c r="K58" s="2">
        <v>960</v>
      </c>
      <c r="L58" s="2">
        <v>550</v>
      </c>
      <c r="M58" s="2">
        <v>230</v>
      </c>
      <c r="N58" s="2">
        <v>137</v>
      </c>
      <c r="O58" s="2">
        <f>SUM(DashboardData[[#This Row],[Company Tractor Sales NA]:[Company Tractor Sales CN]])</f>
        <v>4067</v>
      </c>
      <c r="P58" s="2">
        <f t="shared" si="15"/>
        <v>-189</v>
      </c>
      <c r="Q58" s="7">
        <f t="shared" si="16"/>
        <v>-4.4407894736842105E-2</v>
      </c>
      <c r="R58" s="7">
        <f>DashboardData[[#This Row],[Company Mower Sales NA]]/DashboardData[[#This Row],[Industry Mower Sales NA]]</f>
        <v>0.10299999999999998</v>
      </c>
      <c r="S58" s="7">
        <f>DashboardData[[#This Row],[Company Mower Sales SA]]/DashboardData[[#This Row],[Industry Mower Sales SA]]</f>
        <v>0.47999999999999993</v>
      </c>
      <c r="T58" s="7">
        <f>DashboardData[[#This Row],[Company Mower Sales EUR]]/DashboardData[[#This Row],[Industry Mower Sales EUR]]</f>
        <v>4.5999999999999999E-2</v>
      </c>
      <c r="U58" s="7">
        <f>DashboardData[[#This Row],[Company Mower Sales PAC]]/DashboardData[[#This Row],[Industry Mower Sales PAC]]</f>
        <v>0.109</v>
      </c>
      <c r="W58" s="7">
        <f>DashboardData[[#This Row],[Company Mower Sales TOTAL]]/DashboardData[[#This Row],[Industry Mower Sales TOTAL]]</f>
        <v>9.0240830654649121E-2</v>
      </c>
      <c r="X58" s="7">
        <f t="shared" si="5"/>
        <v>-2.9715620877196341E-3</v>
      </c>
      <c r="Y58" s="7">
        <f t="shared" si="17"/>
        <v>-3.187947439492067E-2</v>
      </c>
      <c r="Z58" s="7">
        <f>DashboardData[[#This Row],[Company Tractor Sales NA]]/DashboardData[[#This Row],[Industry Tractor Sales NA]]</f>
        <v>0.193</v>
      </c>
      <c r="AA58" s="7">
        <f>DashboardData[[#This Row],[Company Tractor Sales SA]]/DashboardData[[#This Row],[Industry Tractor Sales SA]]</f>
        <v>0.29699999999999999</v>
      </c>
      <c r="AB58" s="7">
        <f>DashboardData[[#This Row],[Company Tractor Sales EUR]]/DashboardData[[#This Row],[Industry Tractor Sales EUR]]</f>
        <v>9.4999999999999987E-2</v>
      </c>
      <c r="AC58" s="7">
        <f>DashboardData[[#This Row],[Company Tractor Sales PAC]]/DashboardData[[#This Row],[Industry Tractor Sales PAC]]</f>
        <v>0.19600000000000001</v>
      </c>
      <c r="AD58" s="7">
        <f>DashboardData[[#This Row],[Company Tractor Sales CN]]/DashboardData[[#This Row],[Industry Tractor Sales CN]]</f>
        <v>5.5853846153846157E-2</v>
      </c>
      <c r="AE58" s="7">
        <f>DashboardData[[#This Row],[Company Tractor Sales TOTAL]]/DashboardData[[#This Row],[Industry Tractor Sales TOTAL]]</f>
        <v>0.16949190154316732</v>
      </c>
      <c r="AF58" s="7">
        <f t="shared" si="7"/>
        <v>2.1149509648673015E-3</v>
      </c>
      <c r="AG58" s="7">
        <f t="shared" si="18"/>
        <v>1.2635855519890798E-2</v>
      </c>
      <c r="AH58" s="2">
        <v>66699.029126213602</v>
      </c>
      <c r="AI58" s="2">
        <v>666.66666666666674</v>
      </c>
      <c r="AJ58" s="2">
        <v>26304.347826086956</v>
      </c>
      <c r="AK58" s="2">
        <v>2018.3486238532109</v>
      </c>
      <c r="AL58" s="2">
        <v>95688.392242820439</v>
      </c>
      <c r="AM58" s="2">
        <f t="shared" si="19"/>
        <v>-6272.2990385230223</v>
      </c>
      <c r="AN58" s="7">
        <f t="shared" si="20"/>
        <v>-6.151683516165718E-2</v>
      </c>
      <c r="AO58" s="2">
        <v>11347.150259067357</v>
      </c>
      <c r="AP58" s="2">
        <v>3232.3232323232323</v>
      </c>
      <c r="AQ58" s="2">
        <v>5789.4736842105267</v>
      </c>
      <c r="AR58" s="2">
        <v>1173.4693877551019</v>
      </c>
      <c r="AS58" s="2">
        <v>2452.8301886792451</v>
      </c>
      <c r="AT58" s="2">
        <f t="shared" si="0"/>
        <v>23995.246752035462</v>
      </c>
      <c r="AU58" s="2">
        <f t="shared" si="21"/>
        <v>-1432.38820782728</v>
      </c>
      <c r="AV58" s="7">
        <f t="shared" si="22"/>
        <v>-5.6331947901890597E-2</v>
      </c>
    </row>
    <row r="59" spans="1:48" x14ac:dyDescent="0.15">
      <c r="A59" s="5">
        <v>41913</v>
      </c>
      <c r="B59" s="2">
        <v>5930</v>
      </c>
      <c r="C59" s="2">
        <v>310</v>
      </c>
      <c r="D59" s="2">
        <v>970</v>
      </c>
      <c r="E59" s="2">
        <v>230</v>
      </c>
      <c r="F59" s="2">
        <v>11</v>
      </c>
      <c r="G59" s="2">
        <f>SUM(DashboardData[[#This Row],[Company Mower Sales NA]:[Company Mower Sales CN]])</f>
        <v>7451</v>
      </c>
      <c r="H59" s="2">
        <f t="shared" si="13"/>
        <v>-1184</v>
      </c>
      <c r="I59" s="7">
        <f t="shared" si="14"/>
        <v>-0.13711638679791546</v>
      </c>
      <c r="J59" s="2">
        <v>2080</v>
      </c>
      <c r="K59" s="2">
        <v>930</v>
      </c>
      <c r="L59" s="2">
        <v>530</v>
      </c>
      <c r="M59" s="2">
        <v>220</v>
      </c>
      <c r="N59" s="2">
        <v>130</v>
      </c>
      <c r="O59" s="2">
        <f>SUM(DashboardData[[#This Row],[Company Tractor Sales NA]:[Company Tractor Sales CN]])</f>
        <v>3890</v>
      </c>
      <c r="P59" s="2">
        <f t="shared" si="15"/>
        <v>-177</v>
      </c>
      <c r="Q59" s="7">
        <f t="shared" si="16"/>
        <v>-4.3521022866978114E-2</v>
      </c>
      <c r="R59" s="7">
        <f>DashboardData[[#This Row],[Company Mower Sales NA]]/DashboardData[[#This Row],[Industry Mower Sales NA]]</f>
        <v>0.105</v>
      </c>
      <c r="S59" s="7">
        <f>DashboardData[[#This Row],[Company Mower Sales SA]]/DashboardData[[#This Row],[Industry Mower Sales SA]]</f>
        <v>0.47</v>
      </c>
      <c r="T59" s="7">
        <f>DashboardData[[#This Row],[Company Mower Sales EUR]]/DashboardData[[#This Row],[Industry Mower Sales EUR]]</f>
        <v>4.2999999999999997E-2</v>
      </c>
      <c r="U59" s="7">
        <f>DashboardData[[#This Row],[Company Mower Sales PAC]]/DashboardData[[#This Row],[Industry Mower Sales PAC]]</f>
        <v>0.111</v>
      </c>
      <c r="W59" s="7">
        <f>DashboardData[[#This Row],[Company Mower Sales TOTAL]]/DashboardData[[#This Row],[Industry Mower Sales TOTAL]]</f>
        <v>9.112592198212778E-2</v>
      </c>
      <c r="X59" s="7">
        <f t="shared" si="5"/>
        <v>8.8509132747865982E-4</v>
      </c>
      <c r="Y59" s="7">
        <f t="shared" si="17"/>
        <v>9.808102618934179E-3</v>
      </c>
      <c r="Z59" s="7">
        <f>DashboardData[[#This Row],[Company Tractor Sales NA]]/DashboardData[[#This Row],[Industry Tractor Sales NA]]</f>
        <v>0.19500000000000001</v>
      </c>
      <c r="AA59" s="7">
        <f>DashboardData[[#This Row],[Company Tractor Sales SA]]/DashboardData[[#This Row],[Industry Tractor Sales SA]]</f>
        <v>0.29699999999999999</v>
      </c>
      <c r="AB59" s="7">
        <f>DashboardData[[#This Row],[Company Tractor Sales EUR]]/DashboardData[[#This Row],[Industry Tractor Sales EUR]]</f>
        <v>9.2999999999999999E-2</v>
      </c>
      <c r="AC59" s="7">
        <f>DashboardData[[#This Row],[Company Tractor Sales PAC]]/DashboardData[[#This Row],[Industry Tractor Sales PAC]]</f>
        <v>0.19500000000000001</v>
      </c>
      <c r="AD59" s="7">
        <f>DashboardData[[#This Row],[Company Tractor Sales CN]]/DashboardData[[#This Row],[Industry Tractor Sales CN]]</f>
        <v>5.1648788239968213E-2</v>
      </c>
      <c r="AE59" s="7">
        <f>DashboardData[[#This Row],[Company Tractor Sales TOTAL]]/DashboardData[[#This Row],[Industry Tractor Sales TOTAL]]</f>
        <v>0.16809184891065218</v>
      </c>
      <c r="AF59" s="7">
        <f t="shared" si="7"/>
        <v>-1.4000526325151363E-3</v>
      </c>
      <c r="AG59" s="7">
        <f t="shared" si="18"/>
        <v>-8.2602922013861636E-3</v>
      </c>
      <c r="AH59" s="2">
        <v>56476.190476190481</v>
      </c>
      <c r="AI59" s="2">
        <v>659.57446808510645</v>
      </c>
      <c r="AJ59" s="2">
        <v>22558.139534883721</v>
      </c>
      <c r="AK59" s="2">
        <v>2072.0720720720719</v>
      </c>
      <c r="AL59" s="2">
        <v>81765.976551231375</v>
      </c>
      <c r="AM59" s="2">
        <f t="shared" si="19"/>
        <v>-13922.415691589063</v>
      </c>
      <c r="AN59" s="7">
        <f t="shared" si="20"/>
        <v>-0.14549743563732698</v>
      </c>
      <c r="AO59" s="2">
        <v>10666.666666666666</v>
      </c>
      <c r="AP59" s="2">
        <v>3131.3131313131316</v>
      </c>
      <c r="AQ59" s="2">
        <v>5698.9247311827958</v>
      </c>
      <c r="AR59" s="2">
        <v>1128.2051282051282</v>
      </c>
      <c r="AS59" s="2">
        <v>2517</v>
      </c>
      <c r="AT59" s="2">
        <f t="shared" si="0"/>
        <v>23142.109657367724</v>
      </c>
      <c r="AU59" s="2">
        <f t="shared" si="21"/>
        <v>-853.13709466773798</v>
      </c>
      <c r="AV59" s="7">
        <f t="shared" si="22"/>
        <v>-3.555442056853899E-2</v>
      </c>
    </row>
    <row r="60" spans="1:48" x14ac:dyDescent="0.15">
      <c r="A60" s="5">
        <v>41944</v>
      </c>
      <c r="B60" s="2">
        <v>5260</v>
      </c>
      <c r="C60" s="2">
        <v>300</v>
      </c>
      <c r="D60" s="2">
        <v>650</v>
      </c>
      <c r="E60" s="2">
        <v>240</v>
      </c>
      <c r="F60" s="2">
        <v>3</v>
      </c>
      <c r="G60" s="2">
        <f>SUM(DashboardData[[#This Row],[Company Mower Sales NA]:[Company Mower Sales CN]])</f>
        <v>6453</v>
      </c>
      <c r="H60" s="2">
        <f t="shared" si="13"/>
        <v>-998</v>
      </c>
      <c r="I60" s="7">
        <f t="shared" si="14"/>
        <v>-0.13394175278486109</v>
      </c>
      <c r="J60" s="2">
        <v>2050</v>
      </c>
      <c r="K60" s="2">
        <v>920</v>
      </c>
      <c r="L60" s="2">
        <v>517</v>
      </c>
      <c r="M60" s="2">
        <v>190</v>
      </c>
      <c r="N60" s="2">
        <v>139</v>
      </c>
      <c r="O60" s="2">
        <f>SUM(DashboardData[[#This Row],[Company Tractor Sales NA]:[Company Tractor Sales CN]])</f>
        <v>3816</v>
      </c>
      <c r="P60" s="2">
        <f t="shared" si="15"/>
        <v>-74</v>
      </c>
      <c r="Q60" s="7">
        <f t="shared" si="16"/>
        <v>-1.9023136246786632E-2</v>
      </c>
      <c r="R60" s="7">
        <f>DashboardData[[#This Row],[Company Mower Sales NA]]/DashboardData[[#This Row],[Industry Mower Sales NA]]</f>
        <v>0.10299999999999999</v>
      </c>
      <c r="S60" s="7">
        <f>DashboardData[[#This Row],[Company Mower Sales SA]]/DashboardData[[#This Row],[Industry Mower Sales SA]]</f>
        <v>0.48</v>
      </c>
      <c r="T60" s="7">
        <f>DashboardData[[#This Row],[Company Mower Sales EUR]]/DashboardData[[#This Row],[Industry Mower Sales EUR]]</f>
        <v>4.3999999999999997E-2</v>
      </c>
      <c r="U60" s="7">
        <f>DashboardData[[#This Row],[Company Mower Sales PAC]]/DashboardData[[#This Row],[Industry Mower Sales PAC]]</f>
        <v>0.10999999999999999</v>
      </c>
      <c r="W60" s="7">
        <f>DashboardData[[#This Row],[Company Mower Sales TOTAL]]/DashboardData[[#This Row],[Industry Mower Sales TOTAL]]</f>
        <v>9.4001957503845088E-2</v>
      </c>
      <c r="X60" s="7">
        <f t="shared" si="5"/>
        <v>2.8760355217173073E-3</v>
      </c>
      <c r="Y60" s="7">
        <f t="shared" si="17"/>
        <v>3.1561113008890869E-2</v>
      </c>
      <c r="Z60" s="7">
        <f>DashboardData[[#This Row],[Company Tractor Sales NA]]/DashboardData[[#This Row],[Industry Tractor Sales NA]]</f>
        <v>0.19600000000000001</v>
      </c>
      <c r="AA60" s="7">
        <f>DashboardData[[#This Row],[Company Tractor Sales SA]]/DashboardData[[#This Row],[Industry Tractor Sales SA]]</f>
        <v>0.29799999999999999</v>
      </c>
      <c r="AB60" s="7">
        <f>DashboardData[[#This Row],[Company Tractor Sales EUR]]/DashboardData[[#This Row],[Industry Tractor Sales EUR]]</f>
        <v>9.2249019607843138E-2</v>
      </c>
      <c r="AC60" s="7">
        <f>DashboardData[[#This Row],[Company Tractor Sales PAC]]/DashboardData[[#This Row],[Industry Tractor Sales PAC]]</f>
        <v>0.19500000000000001</v>
      </c>
      <c r="AD60" s="7">
        <f>DashboardData[[#This Row],[Company Tractor Sales CN]]/DashboardData[[#This Row],[Industry Tractor Sales CN]]</f>
        <v>5.4702872884691063E-2</v>
      </c>
      <c r="AE60" s="7">
        <f>DashboardData[[#This Row],[Company Tractor Sales TOTAL]]/DashboardData[[#This Row],[Industry Tractor Sales TOTAL]]</f>
        <v>0.16835650705861149</v>
      </c>
      <c r="AF60" s="7">
        <f t="shared" si="7"/>
        <v>2.6465814795931242E-4</v>
      </c>
      <c r="AG60" s="7">
        <f t="shared" si="18"/>
        <v>1.5744853166555937E-3</v>
      </c>
      <c r="AH60" s="2">
        <v>51067.961165048546</v>
      </c>
      <c r="AI60" s="2">
        <v>625</v>
      </c>
      <c r="AJ60" s="2">
        <v>14772.727272727274</v>
      </c>
      <c r="AK60" s="2">
        <v>2181.818181818182</v>
      </c>
      <c r="AL60" s="2">
        <v>68647.506619594002</v>
      </c>
      <c r="AM60" s="2">
        <f t="shared" si="19"/>
        <v>-13118.469931637374</v>
      </c>
      <c r="AN60" s="7">
        <f t="shared" si="20"/>
        <v>-0.16043922527382587</v>
      </c>
      <c r="AO60" s="2">
        <v>10459.183673469388</v>
      </c>
      <c r="AP60" s="2">
        <v>3087.2483221476509</v>
      </c>
      <c r="AQ60" s="2">
        <v>5604.3956043956041</v>
      </c>
      <c r="AR60" s="2">
        <v>974.35897435897436</v>
      </c>
      <c r="AS60" s="2">
        <v>2541</v>
      </c>
      <c r="AT60" s="2">
        <f t="shared" si="0"/>
        <v>22666.186574371615</v>
      </c>
      <c r="AU60" s="2">
        <f t="shared" si="21"/>
        <v>-475.92308299610886</v>
      </c>
      <c r="AV60" s="7">
        <f t="shared" si="22"/>
        <v>-2.0565241892049797E-2</v>
      </c>
    </row>
    <row r="61" spans="1:48" x14ac:dyDescent="0.15">
      <c r="A61" s="5">
        <v>41974</v>
      </c>
      <c r="B61" s="2">
        <v>4830</v>
      </c>
      <c r="C61" s="2">
        <v>290</v>
      </c>
      <c r="D61" s="2">
        <v>300</v>
      </c>
      <c r="E61" s="2">
        <v>230</v>
      </c>
      <c r="F61" s="2">
        <v>1</v>
      </c>
      <c r="G61" s="2">
        <f>SUM(DashboardData[[#This Row],[Company Mower Sales NA]:[Company Mower Sales CN]])</f>
        <v>5651</v>
      </c>
      <c r="H61" s="2">
        <f t="shared" si="13"/>
        <v>-802</v>
      </c>
      <c r="I61" s="7">
        <f t="shared" si="14"/>
        <v>-0.12428327909499458</v>
      </c>
      <c r="J61" s="2">
        <v>2004</v>
      </c>
      <c r="K61" s="2">
        <v>902</v>
      </c>
      <c r="L61" s="2">
        <v>490</v>
      </c>
      <c r="M61" s="2">
        <v>190</v>
      </c>
      <c r="N61" s="2">
        <v>131</v>
      </c>
      <c r="O61" s="2">
        <f>SUM(DashboardData[[#This Row],[Company Tractor Sales NA]:[Company Tractor Sales CN]])</f>
        <v>3717</v>
      </c>
      <c r="P61" s="2">
        <f t="shared" si="15"/>
        <v>-99</v>
      </c>
      <c r="Q61" s="7">
        <f t="shared" si="16"/>
        <v>-2.5943396226415096E-2</v>
      </c>
      <c r="R61" s="7">
        <f>DashboardData[[#This Row],[Company Mower Sales NA]]/DashboardData[[#This Row],[Industry Mower Sales NA]]</f>
        <v>0.10299999999999999</v>
      </c>
      <c r="S61" s="7">
        <f>DashboardData[[#This Row],[Company Mower Sales SA]]/DashboardData[[#This Row],[Industry Mower Sales SA]]</f>
        <v>0.47697368421052633</v>
      </c>
      <c r="T61" s="7">
        <f>DashboardData[[#This Row],[Company Mower Sales EUR]]/DashboardData[[#This Row],[Industry Mower Sales EUR]]</f>
        <v>4.2999999999999997E-2</v>
      </c>
      <c r="U61" s="7">
        <f>DashboardData[[#This Row],[Company Mower Sales PAC]]/DashboardData[[#This Row],[Industry Mower Sales PAC]]</f>
        <v>0.113</v>
      </c>
      <c r="W61" s="7">
        <f>DashboardData[[#This Row],[Company Mower Sales TOTAL]]/DashboardData[[#This Row],[Industry Mower Sales TOTAL]]</f>
        <v>0.10000086186144176</v>
      </c>
      <c r="X61" s="7">
        <f t="shared" si="5"/>
        <v>5.9989043575966738E-3</v>
      </c>
      <c r="Y61" s="7">
        <f t="shared" si="17"/>
        <v>6.3816802510216791E-2</v>
      </c>
      <c r="Z61" s="7">
        <f>DashboardData[[#This Row],[Company Tractor Sales NA]]/DashboardData[[#This Row],[Industry Tractor Sales NA]]</f>
        <v>0.19877008530053561</v>
      </c>
      <c r="AA61" s="7">
        <f>DashboardData[[#This Row],[Company Tractor Sales SA]]/DashboardData[[#This Row],[Industry Tractor Sales SA]]</f>
        <v>0.29765999999999998</v>
      </c>
      <c r="AB61" s="7">
        <f>DashboardData[[#This Row],[Company Tractor Sales EUR]]/DashboardData[[#This Row],[Industry Tractor Sales EUR]]</f>
        <v>0.09</v>
      </c>
      <c r="AC61" s="7">
        <f>DashboardData[[#This Row],[Company Tractor Sales PAC]]/DashboardData[[#This Row],[Industry Tractor Sales PAC]]</f>
        <v>0.19400000000000001</v>
      </c>
      <c r="AD61" s="7">
        <f>DashboardData[[#This Row],[Company Tractor Sales CN]]/DashboardData[[#This Row],[Industry Tractor Sales CN]]</f>
        <v>5.3407692307692309E-2</v>
      </c>
      <c r="AE61" s="7">
        <f>DashboardData[[#This Row],[Company Tractor Sales TOTAL]]/DashboardData[[#This Row],[Industry Tractor Sales TOTAL]]</f>
        <v>0.16903937935211744</v>
      </c>
      <c r="AF61" s="7">
        <f t="shared" si="7"/>
        <v>6.8287229350594281E-4</v>
      </c>
      <c r="AG61" s="7">
        <f t="shared" si="18"/>
        <v>4.0561087031118328E-3</v>
      </c>
      <c r="AH61" s="2">
        <v>46893.203883495145</v>
      </c>
      <c r="AI61" s="2">
        <v>608</v>
      </c>
      <c r="AJ61" s="2">
        <v>6976.7441860465124</v>
      </c>
      <c r="AK61" s="2">
        <v>2035.3982300884954</v>
      </c>
      <c r="AL61" s="2">
        <v>56509.512966296817</v>
      </c>
      <c r="AM61" s="2">
        <f t="shared" si="19"/>
        <v>-12137.993653297184</v>
      </c>
      <c r="AN61" s="7">
        <f t="shared" si="20"/>
        <v>-0.17681623486427761</v>
      </c>
      <c r="AO61" s="2">
        <v>10082</v>
      </c>
      <c r="AP61" s="2">
        <v>3030.3030303030305</v>
      </c>
      <c r="AQ61" s="2">
        <v>5444.4444444444443</v>
      </c>
      <c r="AR61" s="2">
        <v>979.38144329896909</v>
      </c>
      <c r="AS61" s="2">
        <v>2452.8301886792451</v>
      </c>
      <c r="AT61" s="2">
        <f t="shared" si="0"/>
        <v>21988.959106725684</v>
      </c>
      <c r="AU61" s="2">
        <f t="shared" si="21"/>
        <v>-677.22746764593103</v>
      </c>
      <c r="AV61" s="7">
        <f t="shared" si="22"/>
        <v>-2.9878315235067551E-2</v>
      </c>
    </row>
    <row r="63" spans="1:48" x14ac:dyDescent="0.15">
      <c r="A63" s="9"/>
      <c r="B63" s="11"/>
      <c r="C63" s="11"/>
      <c r="D63" s="11"/>
      <c r="E63" s="11"/>
      <c r="F63" s="11"/>
      <c r="G63" s="11"/>
      <c r="H63" s="11"/>
      <c r="I63" s="14"/>
      <c r="R63" s="14"/>
      <c r="S63" s="14"/>
      <c r="T63" s="14"/>
      <c r="U63" s="14"/>
      <c r="V63" s="14"/>
      <c r="W63" s="14"/>
      <c r="X63" s="14"/>
      <c r="Y63" s="14"/>
    </row>
    <row r="64" spans="1:48" x14ac:dyDescent="0.15">
      <c r="A64"/>
      <c r="B64" s="12"/>
      <c r="C64" s="12"/>
      <c r="D64" s="12"/>
      <c r="E64" s="12"/>
      <c r="F64" s="12"/>
      <c r="G64" s="12"/>
      <c r="H64" s="12"/>
      <c r="I64" s="15"/>
      <c r="R64" s="15"/>
      <c r="S64" s="15"/>
      <c r="T64" s="15"/>
      <c r="U64" s="15"/>
      <c r="V64" s="15"/>
      <c r="W64" s="15"/>
      <c r="X64" s="15"/>
      <c r="Y64" s="15"/>
    </row>
    <row r="65" spans="1:25" x14ac:dyDescent="0.15">
      <c r="A65"/>
      <c r="B65" s="12"/>
      <c r="C65" s="12"/>
      <c r="D65" s="12"/>
      <c r="E65" s="12"/>
      <c r="F65" s="12"/>
      <c r="G65" s="12"/>
      <c r="H65" s="12"/>
      <c r="I65" s="15"/>
      <c r="R65" s="15"/>
      <c r="S65" s="15"/>
      <c r="T65" s="15"/>
      <c r="U65" s="15"/>
      <c r="V65" s="15"/>
      <c r="W65" s="15"/>
      <c r="X65" s="15"/>
      <c r="Y65" s="15"/>
    </row>
    <row r="66" spans="1:25" x14ac:dyDescent="0.15">
      <c r="A66"/>
      <c r="B66" s="12"/>
      <c r="C66" s="12"/>
      <c r="D66" s="12"/>
      <c r="E66" s="12"/>
      <c r="F66" s="12"/>
      <c r="G66" s="12"/>
      <c r="H66" s="12"/>
      <c r="I66" s="15"/>
      <c r="R66" s="15"/>
      <c r="S66" s="15"/>
      <c r="T66" s="15"/>
      <c r="U66" s="15"/>
      <c r="V66" s="15"/>
      <c r="W66" s="15"/>
      <c r="X66" s="15"/>
      <c r="Y66" s="15"/>
    </row>
    <row r="67" spans="1:25" x14ac:dyDescent="0.15">
      <c r="A67"/>
      <c r="B67" s="12"/>
      <c r="C67" s="12"/>
      <c r="D67" s="12"/>
      <c r="E67" s="12"/>
      <c r="F67" s="12"/>
      <c r="G67" s="12"/>
      <c r="H67" s="12"/>
      <c r="I67" s="15"/>
      <c r="R67" s="15"/>
      <c r="S67" s="15"/>
      <c r="T67" s="15"/>
      <c r="U67" s="15"/>
      <c r="V67" s="15"/>
      <c r="W67" s="15"/>
      <c r="X67" s="15"/>
      <c r="Y67" s="15"/>
    </row>
    <row r="68" spans="1:25" x14ac:dyDescent="0.15">
      <c r="A68"/>
      <c r="B68" s="12"/>
      <c r="C68" s="12"/>
      <c r="D68" s="12"/>
      <c r="E68" s="12"/>
      <c r="F68" s="12"/>
      <c r="G68" s="12"/>
      <c r="H68" s="12"/>
      <c r="I68" s="15"/>
      <c r="R68" s="15"/>
      <c r="S68" s="15"/>
      <c r="T68" s="15"/>
      <c r="U68" s="15"/>
      <c r="V68" s="15"/>
      <c r="W68" s="15"/>
      <c r="X68" s="15"/>
      <c r="Y68" s="15"/>
    </row>
    <row r="69" spans="1:25" x14ac:dyDescent="0.15">
      <c r="A69"/>
      <c r="B69" s="12"/>
      <c r="C69" s="12"/>
      <c r="D69" s="12"/>
      <c r="E69" s="12"/>
      <c r="F69" s="12"/>
      <c r="G69" s="12"/>
      <c r="H69" s="12"/>
      <c r="I69" s="15"/>
      <c r="R69" s="15"/>
      <c r="S69" s="15"/>
      <c r="T69" s="15"/>
      <c r="U69" s="15"/>
      <c r="V69" s="15"/>
      <c r="W69" s="15"/>
      <c r="X69" s="15"/>
      <c r="Y69" s="15"/>
    </row>
    <row r="70" spans="1:25" x14ac:dyDescent="0.15">
      <c r="A70"/>
      <c r="B70" s="12"/>
      <c r="C70" s="12"/>
      <c r="D70" s="12"/>
      <c r="E70" s="12"/>
      <c r="F70" s="12"/>
      <c r="G70" s="12"/>
      <c r="H70" s="12"/>
      <c r="I70" s="15"/>
      <c r="R70" s="15"/>
      <c r="S70" s="15"/>
      <c r="T70" s="15"/>
      <c r="U70" s="15"/>
      <c r="V70" s="15"/>
      <c r="W70" s="15"/>
      <c r="X70" s="15"/>
      <c r="Y70" s="15"/>
    </row>
    <row r="71" spans="1:25" x14ac:dyDescent="0.15">
      <c r="A71"/>
      <c r="B71" s="12"/>
      <c r="C71" s="12"/>
      <c r="D71" s="12"/>
      <c r="E71" s="12"/>
      <c r="F71" s="12"/>
      <c r="G71" s="12"/>
      <c r="H71" s="12"/>
      <c r="I71" s="15"/>
      <c r="R71" s="15"/>
      <c r="S71" s="15"/>
      <c r="T71" s="15"/>
      <c r="U71" s="15"/>
      <c r="V71" s="15"/>
      <c r="W71" s="15"/>
      <c r="X71" s="15"/>
      <c r="Y71" s="15"/>
    </row>
    <row r="72" spans="1:25" x14ac:dyDescent="0.15">
      <c r="A72"/>
      <c r="B72" s="12"/>
      <c r="C72" s="12"/>
      <c r="D72" s="12"/>
      <c r="E72" s="12"/>
      <c r="F72" s="12"/>
      <c r="G72" s="12"/>
      <c r="H72" s="12"/>
      <c r="I72" s="15"/>
      <c r="R72" s="15"/>
      <c r="S72" s="15"/>
      <c r="T72" s="15"/>
      <c r="U72" s="15"/>
      <c r="V72" s="15"/>
      <c r="W72" s="15"/>
      <c r="X72" s="15"/>
      <c r="Y72" s="15"/>
    </row>
    <row r="73" spans="1:25" x14ac:dyDescent="0.15">
      <c r="A73"/>
      <c r="B73" s="12"/>
      <c r="C73" s="12"/>
      <c r="D73" s="12"/>
      <c r="E73" s="12"/>
      <c r="F73" s="12"/>
      <c r="G73" s="12"/>
      <c r="H73" s="12"/>
      <c r="I73" s="15"/>
      <c r="R73" s="15"/>
      <c r="S73" s="15"/>
      <c r="T73" s="15"/>
      <c r="U73" s="15"/>
      <c r="V73" s="15"/>
      <c r="W73" s="15"/>
      <c r="X73" s="15"/>
      <c r="Y73" s="15"/>
    </row>
    <row r="74" spans="1:25" x14ac:dyDescent="0.15">
      <c r="A74"/>
      <c r="B74" s="12"/>
      <c r="C74" s="12"/>
      <c r="D74" s="12"/>
      <c r="E74" s="12"/>
      <c r="F74" s="12"/>
      <c r="G74" s="12"/>
      <c r="H74" s="12"/>
      <c r="I74" s="15"/>
      <c r="R74" s="15"/>
      <c r="S74" s="15"/>
      <c r="T74" s="15"/>
      <c r="U74" s="15"/>
      <c r="V74" s="15"/>
      <c r="W74" s="15"/>
      <c r="X74" s="15"/>
      <c r="Y74" s="15"/>
    </row>
    <row r="75" spans="1:25" x14ac:dyDescent="0.15">
      <c r="A75"/>
      <c r="B75" s="12"/>
      <c r="C75" s="12"/>
      <c r="D75" s="12"/>
      <c r="E75" s="12"/>
      <c r="F75" s="12"/>
      <c r="G75" s="12"/>
      <c r="H75" s="12"/>
      <c r="I75" s="15"/>
      <c r="R75" s="15"/>
      <c r="S75" s="15"/>
      <c r="T75" s="15"/>
      <c r="U75" s="15"/>
      <c r="V75" s="15"/>
      <c r="W75" s="15"/>
      <c r="X75" s="15"/>
      <c r="Y75" s="15"/>
    </row>
    <row r="76" spans="1:25" x14ac:dyDescent="0.15">
      <c r="A76"/>
      <c r="B76" s="12"/>
      <c r="C76" s="12"/>
      <c r="D76" s="12"/>
      <c r="E76" s="12"/>
      <c r="F76" s="12"/>
      <c r="G76" s="12"/>
      <c r="H76" s="12"/>
      <c r="I76" s="15"/>
      <c r="R76" s="15"/>
      <c r="S76" s="15"/>
      <c r="T76" s="15"/>
      <c r="U76" s="15"/>
      <c r="V76" s="15"/>
      <c r="W76" s="15"/>
      <c r="X76" s="15"/>
      <c r="Y76" s="1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326C4EDE3FAA45BDCF024F200E4D5F" ma:contentTypeVersion="8" ma:contentTypeDescription="Create a new document." ma:contentTypeScope="" ma:versionID="a8874b978f46f2c076dcd834e0276ffb">
  <xsd:schema xmlns:xsd="http://www.w3.org/2001/XMLSchema" xmlns:xs="http://www.w3.org/2001/XMLSchema" xmlns:p="http://schemas.microsoft.com/office/2006/metadata/properties" xmlns:ns3="fdedb6ed-3b9b-4bf1-8f64-d7c26c3a8347" targetNamespace="http://schemas.microsoft.com/office/2006/metadata/properties" ma:root="true" ma:fieldsID="5178c53a40bf4a81ccad105643c1b848" ns3:_="">
    <xsd:import namespace="fdedb6ed-3b9b-4bf1-8f64-d7c26c3a83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db6ed-3b9b-4bf1-8f64-d7c26c3a83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42D1E6-EAD9-4414-828D-F5D6D391AB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edb6ed-3b9b-4bf1-8f64-d7c26c3a83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3F7CC9-5991-4222-8591-839A09F5446C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fdedb6ed-3b9b-4bf1-8f64-d7c26c3a8347"/>
  </ds:schemaRefs>
</ds:datastoreItem>
</file>

<file path=customXml/itemProps3.xml><?xml version="1.0" encoding="utf-8"?>
<ds:datastoreItem xmlns:ds="http://schemas.openxmlformats.org/officeDocument/2006/customXml" ds:itemID="{2825BECF-DB4A-49CE-AC15-083728A6E2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DashboardData</vt:lpstr>
    </vt:vector>
  </TitlesOfParts>
  <Manager/>
  <Company>TEXAS A&amp;M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MAYS COLLEGE OF BUSINESS</dc:creator>
  <cp:keywords/>
  <dc:description/>
  <cp:lastModifiedBy>JAKE OCONNOR</cp:lastModifiedBy>
  <cp:revision/>
  <dcterms:created xsi:type="dcterms:W3CDTF">1998-05-18T11:54:22Z</dcterms:created>
  <dcterms:modified xsi:type="dcterms:W3CDTF">2021-08-08T02:46:51Z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0x0101001E326C4EDE3FAA45BDCF024F200E4D5F</vt:lpwstr>
  </property>
</Properties>
</file>