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ku\Documents\SchoolProjects\MS503\"/>
    </mc:Choice>
  </mc:AlternateContent>
  <xr:revisionPtr revIDLastSave="0" documentId="13_ncr:1_{F532FBBF-7074-4C27-BF65-EC369DF34B41}" xr6:coauthVersionLast="45" xr6:coauthVersionMax="45" xr10:uidLastSave="{00000000-0000-0000-0000-000000000000}"/>
  <bookViews>
    <workbookView xWindow="-120" yWindow="-120" windowWidth="29040" windowHeight="15840" xr2:uid="{226E26D6-D1AB-4562-A594-4F0862E25809}"/>
  </bookViews>
  <sheets>
    <sheet name="Data" sheetId="1" r:id="rId1"/>
    <sheet name="Graph" sheetId="3" r:id="rId2"/>
  </sheets>
  <definedNames>
    <definedName name="FixedCost">Data!$K$13</definedName>
    <definedName name="MaxVolume">Data!$N$4</definedName>
    <definedName name="SteamRevenue">Data!$Q$12</definedName>
    <definedName name="TargetVolume">Data!$Q$18</definedName>
    <definedName name="UnitCost">Data!$Q$4*Data!$Q$5+Data!$Q$23</definedName>
    <definedName name="UnitPrice">Data!$Q$4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" l="1"/>
  <c r="M17" i="1"/>
  <c r="Q23" i="1"/>
  <c r="N5" i="1"/>
  <c r="Q11" i="1"/>
  <c r="Q22" i="1"/>
  <c r="A4" i="3"/>
  <c r="E4" i="3" a="1"/>
  <c r="E4" i="3" s="1"/>
  <c r="A3" i="3"/>
  <c r="E3" i="3" s="1" a="1"/>
  <c r="E3" i="3" s="1"/>
  <c r="E2" i="3" a="1"/>
  <c r="E2" i="3" s="1"/>
  <c r="B2" i="3"/>
  <c r="B3" i="3" l="1"/>
  <c r="A5" i="3"/>
  <c r="B4" i="3"/>
  <c r="E5" i="3" l="1" a="1"/>
  <c r="E5" i="3" s="1"/>
  <c r="A6" i="3"/>
  <c r="B5" i="3"/>
  <c r="B6" i="3" l="1"/>
  <c r="E6" i="3" a="1"/>
  <c r="E6" i="3" s="1"/>
  <c r="A7" i="3"/>
  <c r="Q18" i="1"/>
  <c r="C17" i="1"/>
  <c r="C19" i="1" s="1"/>
  <c r="F15" i="1"/>
  <c r="F17" i="1" s="1"/>
  <c r="F19" i="1" s="1"/>
  <c r="I15" i="1"/>
  <c r="I17" i="1" s="1"/>
  <c r="I19" i="1" s="1"/>
  <c r="H15" i="1"/>
  <c r="H17" i="1" s="1"/>
  <c r="H19" i="1" s="1"/>
  <c r="G15" i="1"/>
  <c r="G17" i="1" s="1"/>
  <c r="G19" i="1" s="1"/>
  <c r="E15" i="1"/>
  <c r="E17" i="1" s="1"/>
  <c r="E19" i="1" s="1"/>
  <c r="D15" i="1"/>
  <c r="D17" i="1" s="1"/>
  <c r="D19" i="1" s="1"/>
  <c r="K19" i="1" l="1"/>
  <c r="E7" i="3" a="1"/>
  <c r="E7" i="3" s="1"/>
  <c r="A8" i="3"/>
  <c r="B7" i="3"/>
  <c r="K9" i="1" l="1"/>
  <c r="K11" i="1"/>
  <c r="B8" i="3"/>
  <c r="A9" i="3"/>
  <c r="E8" i="3" a="1"/>
  <c r="E8" i="3" s="1"/>
  <c r="A10" i="3" l="1"/>
  <c r="E9" i="3" a="1"/>
  <c r="E9" i="3" s="1"/>
  <c r="B9" i="3"/>
  <c r="D64" i="3" l="1"/>
  <c r="D56" i="3"/>
  <c r="D48" i="3"/>
  <c r="D40" i="3"/>
  <c r="D33" i="3"/>
  <c r="D25" i="3"/>
  <c r="D17" i="3"/>
  <c r="D9" i="3"/>
  <c r="F9" i="3" s="1"/>
  <c r="C9" i="3" s="1"/>
  <c r="D62" i="3"/>
  <c r="D46" i="3"/>
  <c r="D31" i="3"/>
  <c r="D15" i="3"/>
  <c r="D61" i="3"/>
  <c r="D45" i="3"/>
  <c r="D30" i="3"/>
  <c r="D6" i="3"/>
  <c r="F6" i="3" s="1"/>
  <c r="C6" i="3" s="1"/>
  <c r="D63" i="3"/>
  <c r="D55" i="3"/>
  <c r="D47" i="3"/>
  <c r="D39" i="3"/>
  <c r="D32" i="3"/>
  <c r="D24" i="3"/>
  <c r="D16" i="3"/>
  <c r="D8" i="3"/>
  <c r="F8" i="3" s="1"/>
  <c r="C8" i="3" s="1"/>
  <c r="D38" i="3"/>
  <c r="D23" i="3"/>
  <c r="D7" i="3"/>
  <c r="F7" i="3" s="1"/>
  <c r="C7" i="3" s="1"/>
  <c r="D53" i="3"/>
  <c r="D37" i="3"/>
  <c r="D14" i="3"/>
  <c r="D54" i="3"/>
  <c r="D22" i="3"/>
  <c r="D2" i="3"/>
  <c r="F2" i="3" s="1"/>
  <c r="C2" i="3" s="1"/>
  <c r="D60" i="3"/>
  <c r="D52" i="3"/>
  <c r="D44" i="3"/>
  <c r="D36" i="3"/>
  <c r="D29" i="3"/>
  <c r="D21" i="3"/>
  <c r="D13" i="3"/>
  <c r="D5" i="3"/>
  <c r="F5" i="3" s="1"/>
  <c r="C5" i="3" s="1"/>
  <c r="D51" i="3"/>
  <c r="D43" i="3"/>
  <c r="D28" i="3"/>
  <c r="D20" i="3"/>
  <c r="D12" i="3"/>
  <c r="D58" i="3"/>
  <c r="D42" i="3"/>
  <c r="D35" i="3"/>
  <c r="D19" i="3"/>
  <c r="D4" i="3"/>
  <c r="F4" i="3" s="1"/>
  <c r="C4" i="3" s="1"/>
  <c r="D57" i="3"/>
  <c r="D41" i="3"/>
  <c r="D26" i="3"/>
  <c r="D10" i="3"/>
  <c r="D3" i="3"/>
  <c r="F3" i="3" s="1"/>
  <c r="C3" i="3" s="1"/>
  <c r="D59" i="3"/>
  <c r="D50" i="3"/>
  <c r="D27" i="3"/>
  <c r="D11" i="3"/>
  <c r="D49" i="3"/>
  <c r="D34" i="3"/>
  <c r="D18" i="3"/>
  <c r="A11" i="3"/>
  <c r="B10" i="3"/>
  <c r="E10" i="3" a="1"/>
  <c r="E10" i="3" s="1"/>
  <c r="F10" i="3" l="1"/>
  <c r="C10" i="3" s="1"/>
  <c r="E11" i="3" a="1"/>
  <c r="E11" i="3" s="1"/>
  <c r="F11" i="3" s="1"/>
  <c r="B11" i="3"/>
  <c r="A12" i="3"/>
  <c r="C11" i="3" l="1"/>
  <c r="B12" i="3"/>
  <c r="E12" i="3" a="1"/>
  <c r="E12" i="3" s="1"/>
  <c r="F12" i="3" s="1"/>
  <c r="A13" i="3"/>
  <c r="C12" i="3" l="1"/>
  <c r="E13" i="3" a="1"/>
  <c r="E13" i="3" s="1"/>
  <c r="F13" i="3" s="1"/>
  <c r="B13" i="3"/>
  <c r="A14" i="3"/>
  <c r="C13" i="3" l="1"/>
  <c r="B14" i="3"/>
  <c r="E14" i="3" a="1"/>
  <c r="E14" i="3" s="1"/>
  <c r="F14" i="3" s="1"/>
  <c r="A15" i="3"/>
  <c r="C14" i="3" l="1"/>
  <c r="E15" i="3" a="1"/>
  <c r="E15" i="3" s="1"/>
  <c r="F15" i="3" s="1"/>
  <c r="A16" i="3"/>
  <c r="B15" i="3"/>
  <c r="C15" i="3" l="1"/>
  <c r="A17" i="3"/>
  <c r="E16" i="3" a="1"/>
  <c r="E16" i="3" s="1"/>
  <c r="F16" i="3" s="1"/>
  <c r="B16" i="3"/>
  <c r="C16" i="3" l="1"/>
  <c r="E17" i="3" a="1"/>
  <c r="E17" i="3" s="1"/>
  <c r="F17" i="3" s="1"/>
  <c r="A18" i="3"/>
  <c r="B17" i="3"/>
  <c r="C17" i="3" l="1"/>
  <c r="A19" i="3"/>
  <c r="E18" i="3" a="1"/>
  <c r="E18" i="3" s="1"/>
  <c r="F18" i="3" s="1"/>
  <c r="B18" i="3"/>
  <c r="C18" i="3" l="1"/>
  <c r="B19" i="3"/>
  <c r="E19" i="3" a="1"/>
  <c r="E19" i="3" s="1"/>
  <c r="F19" i="3" s="1"/>
  <c r="A20" i="3"/>
  <c r="C19" i="3" l="1"/>
  <c r="E20" i="3" a="1"/>
  <c r="E20" i="3" s="1"/>
  <c r="F20" i="3" s="1"/>
  <c r="B20" i="3"/>
  <c r="A21" i="3"/>
  <c r="C20" i="3" l="1"/>
  <c r="B21" i="3"/>
  <c r="A22" i="3"/>
  <c r="E21" i="3" a="1"/>
  <c r="E21" i="3" s="1"/>
  <c r="F21" i="3" s="1"/>
  <c r="C21" i="3" l="1"/>
  <c r="E22" i="3" a="1"/>
  <c r="E22" i="3" s="1"/>
  <c r="F22" i="3" s="1"/>
  <c r="B22" i="3"/>
  <c r="A23" i="3"/>
  <c r="C22" i="3" l="1"/>
  <c r="B23" i="3"/>
  <c r="A24" i="3"/>
  <c r="E23" i="3" a="1"/>
  <c r="E23" i="3" s="1"/>
  <c r="F23" i="3" s="1"/>
  <c r="C23" i="3" l="1"/>
  <c r="E24" i="3" a="1"/>
  <c r="E24" i="3" s="1"/>
  <c r="F24" i="3" s="1"/>
  <c r="A25" i="3"/>
  <c r="B24" i="3"/>
  <c r="C24" i="3" l="1"/>
  <c r="A26" i="3"/>
  <c r="B25" i="3"/>
  <c r="E25" i="3" a="1"/>
  <c r="E25" i="3" s="1"/>
  <c r="F25" i="3" s="1"/>
  <c r="C25" i="3" l="1"/>
  <c r="A27" i="3"/>
  <c r="E26" i="3" a="1"/>
  <c r="E26" i="3" s="1"/>
  <c r="F26" i="3" s="1"/>
  <c r="B26" i="3"/>
  <c r="C26" i="3" l="1"/>
  <c r="B27" i="3"/>
  <c r="E27" i="3" a="1"/>
  <c r="E27" i="3" s="1"/>
  <c r="F27" i="3" s="1"/>
  <c r="A28" i="3"/>
  <c r="C27" i="3" l="1"/>
  <c r="B28" i="3"/>
  <c r="E28" i="3" a="1"/>
  <c r="E28" i="3" s="1"/>
  <c r="F28" i="3" s="1"/>
  <c r="A29" i="3"/>
  <c r="C28" i="3" l="1"/>
  <c r="E29" i="3" a="1"/>
  <c r="E29" i="3" s="1"/>
  <c r="F29" i="3" s="1"/>
  <c r="A30" i="3"/>
  <c r="B29" i="3"/>
  <c r="C29" i="3" l="1"/>
  <c r="B30" i="3"/>
  <c r="A31" i="3"/>
  <c r="E30" i="3" a="1"/>
  <c r="E30" i="3" s="1"/>
  <c r="F30" i="3" s="1"/>
  <c r="C30" i="3" l="1"/>
  <c r="A32" i="3"/>
  <c r="E31" i="3" a="1"/>
  <c r="E31" i="3" s="1"/>
  <c r="F31" i="3" s="1"/>
  <c r="B31" i="3"/>
  <c r="C31" i="3" l="1"/>
  <c r="B32" i="3"/>
  <c r="A33" i="3"/>
  <c r="E32" i="3" a="1"/>
  <c r="E32" i="3" s="1"/>
  <c r="F32" i="3" s="1"/>
  <c r="C32" i="3" l="1"/>
  <c r="E33" i="3" a="1"/>
  <c r="E33" i="3" s="1"/>
  <c r="F33" i="3" s="1"/>
  <c r="A34" i="3"/>
  <c r="B33" i="3"/>
  <c r="C33" i="3" l="1"/>
  <c r="A35" i="3"/>
  <c r="A36" i="3" s="1"/>
  <c r="B34" i="3"/>
  <c r="E34" i="3" a="1"/>
  <c r="E34" i="3" s="1"/>
  <c r="F34" i="3" s="1"/>
  <c r="C34" i="3" l="1"/>
  <c r="E36" i="3" a="1"/>
  <c r="E36" i="3" s="1"/>
  <c r="F36" i="3" s="1"/>
  <c r="A37" i="3"/>
  <c r="B36" i="3"/>
  <c r="E35" i="3" a="1"/>
  <c r="E35" i="3" s="1"/>
  <c r="F35" i="3" s="1"/>
  <c r="B35" i="3"/>
  <c r="C36" i="3" l="1"/>
  <c r="C35" i="3"/>
  <c r="A38" i="3"/>
  <c r="B37" i="3"/>
  <c r="E37" i="3" a="1"/>
  <c r="E37" i="3" s="1"/>
  <c r="F37" i="3" s="1"/>
  <c r="C37" i="3" l="1"/>
  <c r="E38" i="3" a="1"/>
  <c r="E38" i="3" s="1"/>
  <c r="F38" i="3" s="1"/>
  <c r="B38" i="3"/>
  <c r="A39" i="3"/>
  <c r="C38" i="3" l="1"/>
  <c r="E39" i="3" a="1"/>
  <c r="E39" i="3" s="1"/>
  <c r="F39" i="3" s="1"/>
  <c r="B39" i="3"/>
  <c r="A40" i="3"/>
  <c r="C39" i="3" l="1"/>
  <c r="E40" i="3" a="1"/>
  <c r="E40" i="3" s="1"/>
  <c r="F40" i="3" s="1"/>
  <c r="B40" i="3"/>
  <c r="A41" i="3"/>
  <c r="C40" i="3" l="1"/>
  <c r="A42" i="3"/>
  <c r="B41" i="3"/>
  <c r="E41" i="3" a="1"/>
  <c r="E41" i="3" s="1"/>
  <c r="F41" i="3" s="1"/>
  <c r="C41" i="3" l="1"/>
  <c r="B42" i="3"/>
  <c r="A43" i="3"/>
  <c r="E42" i="3" a="1"/>
  <c r="E42" i="3" s="1"/>
  <c r="F42" i="3" s="1"/>
  <c r="C42" i="3" l="1"/>
  <c r="B43" i="3"/>
  <c r="E43" i="3" a="1"/>
  <c r="E43" i="3" s="1"/>
  <c r="F43" i="3" s="1"/>
  <c r="A44" i="3"/>
  <c r="C43" i="3" l="1"/>
  <c r="B44" i="3"/>
  <c r="E44" i="3" a="1"/>
  <c r="E44" i="3" s="1"/>
  <c r="F44" i="3" s="1"/>
  <c r="A45" i="3"/>
  <c r="C44" i="3" l="1"/>
  <c r="A46" i="3"/>
  <c r="E45" i="3" a="1"/>
  <c r="E45" i="3" s="1"/>
  <c r="F45" i="3" s="1"/>
  <c r="B45" i="3"/>
  <c r="C45" i="3" l="1"/>
  <c r="B46" i="3"/>
  <c r="A47" i="3"/>
  <c r="E46" i="3" a="1"/>
  <c r="E46" i="3" s="1"/>
  <c r="F46" i="3" s="1"/>
  <c r="C46" i="3" l="1"/>
  <c r="A48" i="3"/>
  <c r="E47" i="3" a="1"/>
  <c r="E47" i="3" s="1"/>
  <c r="F47" i="3" s="1"/>
  <c r="B47" i="3"/>
  <c r="C47" i="3" l="1"/>
  <c r="E48" i="3" a="1"/>
  <c r="E48" i="3" s="1"/>
  <c r="F48" i="3" s="1"/>
  <c r="B48" i="3"/>
  <c r="A49" i="3"/>
  <c r="C48" i="3" l="1"/>
  <c r="B49" i="3"/>
  <c r="A50" i="3"/>
  <c r="E49" i="3" a="1"/>
  <c r="E49" i="3" s="1"/>
  <c r="F49" i="3" s="1"/>
  <c r="C49" i="3" l="1"/>
  <c r="B50" i="3"/>
  <c r="A51" i="3"/>
  <c r="E50" i="3" a="1"/>
  <c r="E50" i="3" s="1"/>
  <c r="F50" i="3" s="1"/>
  <c r="C50" i="3" l="1"/>
  <c r="B51" i="3"/>
  <c r="A52" i="3"/>
  <c r="E51" i="3" a="1"/>
  <c r="E51" i="3" s="1"/>
  <c r="F51" i="3" s="1"/>
  <c r="C51" i="3" l="1"/>
  <c r="E52" i="3" a="1"/>
  <c r="E52" i="3" s="1"/>
  <c r="F52" i="3" s="1"/>
  <c r="B52" i="3"/>
  <c r="A53" i="3"/>
  <c r="C52" i="3" l="1"/>
  <c r="E53" i="3" a="1"/>
  <c r="E53" i="3" s="1"/>
  <c r="F53" i="3" s="1"/>
  <c r="B53" i="3"/>
  <c r="A54" i="3"/>
  <c r="C53" i="3" l="1"/>
  <c r="B54" i="3"/>
  <c r="E54" i="3" a="1"/>
  <c r="E54" i="3" s="1"/>
  <c r="F54" i="3" s="1"/>
  <c r="A55" i="3"/>
  <c r="C54" i="3" l="1"/>
  <c r="A56" i="3"/>
  <c r="E55" i="3" a="1"/>
  <c r="E55" i="3" s="1"/>
  <c r="F55" i="3" s="1"/>
  <c r="B55" i="3"/>
  <c r="C55" i="3" l="1"/>
  <c r="B56" i="3"/>
  <c r="A57" i="3"/>
  <c r="E56" i="3" a="1"/>
  <c r="E56" i="3" s="1"/>
  <c r="F56" i="3" s="1"/>
  <c r="C56" i="3" l="1"/>
  <c r="A58" i="3"/>
  <c r="E57" i="3" a="1"/>
  <c r="E57" i="3" s="1"/>
  <c r="F57" i="3" s="1"/>
  <c r="B57" i="3"/>
  <c r="C57" i="3" l="1"/>
  <c r="B58" i="3"/>
  <c r="A59" i="3"/>
  <c r="E58" i="3" a="1"/>
  <c r="E58" i="3" s="1"/>
  <c r="F58" i="3" s="1"/>
  <c r="C58" i="3" l="1"/>
  <c r="B59" i="3"/>
  <c r="E59" i="3" a="1"/>
  <c r="E59" i="3" s="1"/>
  <c r="F59" i="3" s="1"/>
  <c r="A60" i="3"/>
  <c r="C59" i="3" l="1"/>
  <c r="A61" i="3"/>
  <c r="E60" i="3" a="1"/>
  <c r="E60" i="3" s="1"/>
  <c r="F60" i="3" s="1"/>
  <c r="B60" i="3"/>
  <c r="C60" i="3" l="1"/>
  <c r="B61" i="3"/>
  <c r="A62" i="3"/>
  <c r="E61" i="3" a="1"/>
  <c r="E61" i="3" s="1"/>
  <c r="F61" i="3" s="1"/>
  <c r="C61" i="3" l="1"/>
  <c r="E62" i="3" a="1"/>
  <c r="E62" i="3" s="1"/>
  <c r="F62" i="3" s="1"/>
  <c r="A63" i="3"/>
  <c r="B62" i="3"/>
  <c r="C62" i="3" l="1"/>
  <c r="E63" i="3" a="1"/>
  <c r="E63" i="3" s="1"/>
  <c r="F63" i="3" s="1"/>
  <c r="B63" i="3"/>
  <c r="A64" i="3"/>
  <c r="C63" i="3" l="1"/>
  <c r="B64" i="3"/>
  <c r="E64" i="3" a="1"/>
  <c r="E64" i="3" s="1"/>
  <c r="F64" i="3" s="1"/>
  <c r="C64" i="3" l="1"/>
  <c r="Q12" i="1"/>
  <c r="M15" i="1" s="1"/>
  <c r="Q17" i="1" l="1"/>
  <c r="M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<sst xmlns="http://schemas.openxmlformats.org/spreadsheetml/2006/main" count="107" uniqueCount="59">
  <si>
    <t>PO</t>
  </si>
  <si>
    <t>Lead Designer</t>
  </si>
  <si>
    <t>Designer</t>
  </si>
  <si>
    <t>Lead Programmer</t>
  </si>
  <si>
    <t>Lead Artist</t>
  </si>
  <si>
    <t>Artist</t>
  </si>
  <si>
    <t>Marketing</t>
  </si>
  <si>
    <t>Kevin</t>
  </si>
  <si>
    <t>Christian</t>
  </si>
  <si>
    <t>Mark</t>
  </si>
  <si>
    <t>Jacob</t>
  </si>
  <si>
    <t>Daniel</t>
  </si>
  <si>
    <t>Thomas</t>
  </si>
  <si>
    <t>Priscilla</t>
  </si>
  <si>
    <t>Jake</t>
  </si>
  <si>
    <t>Role</t>
  </si>
  <si>
    <t>Name</t>
  </si>
  <si>
    <t>Salary (yr)</t>
  </si>
  <si>
    <t>Unity</t>
  </si>
  <si>
    <t>Adobe</t>
  </si>
  <si>
    <t>Maya</t>
  </si>
  <si>
    <t>Office</t>
  </si>
  <si>
    <t>GitHub</t>
  </si>
  <si>
    <t>X</t>
  </si>
  <si>
    <t>Min</t>
  </si>
  <si>
    <t>Max</t>
  </si>
  <si>
    <t>Duration (wks)</t>
  </si>
  <si>
    <t>Market</t>
  </si>
  <si>
    <t>Project</t>
  </si>
  <si>
    <t>AZ Schools</t>
  </si>
  <si>
    <t>Students</t>
  </si>
  <si>
    <t>Sales</t>
  </si>
  <si>
    <t>Steam %</t>
  </si>
  <si>
    <t>Trello</t>
  </si>
  <si>
    <t>Cost (yr)</t>
  </si>
  <si>
    <t>Cost (seat/mo)</t>
  </si>
  <si>
    <t>Cost (seat/yr)</t>
  </si>
  <si>
    <t>Cost(wk)</t>
  </si>
  <si>
    <t>Per Grade</t>
  </si>
  <si>
    <t>Fixed Costs</t>
  </si>
  <si>
    <t>Total Cost (wk)</t>
  </si>
  <si>
    <t>Steam (30%)</t>
  </si>
  <si>
    <t>Revenue</t>
  </si>
  <si>
    <t>Price</t>
  </si>
  <si>
    <t>Per Unit</t>
  </si>
  <si>
    <t>Steam</t>
  </si>
  <si>
    <t># To Recoup Min</t>
  </si>
  <si>
    <t># To Recoup Max</t>
  </si>
  <si>
    <t>Targets</t>
  </si>
  <si>
    <t>Volume</t>
  </si>
  <si>
    <t>Average</t>
  </si>
  <si>
    <t>Gross</t>
  </si>
  <si>
    <t>Profit</t>
  </si>
  <si>
    <t>Variable Costs</t>
  </si>
  <si>
    <t>Costs</t>
  </si>
  <si>
    <t>Marketing Budget</t>
  </si>
  <si>
    <t>%</t>
  </si>
  <si>
    <t>Final</t>
  </si>
  <si>
    <t># To Recoup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</si>
</sst>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4"/>
      </bottom>
      <diagonal/>
    </border>
    <border>
      <left/>
      <right/>
      <top style="medium">
        <color indexed="6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3" applyNumberFormat="0" applyAlignment="0" applyProtection="0"/>
    <xf numFmtId="0" fontId="5" fillId="2" borderId="2" applyNumberFormat="0" applyAlignment="0" applyProtection="0"/>
    <xf numFmtId="0" fontId="6" fillId="0" borderId="4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9">
    <xf numFmtId="0" fontId="0" fillId="0" borderId="0" xfId="0"/>
    <xf numFmtId="165" fontId="0" fillId="0" borderId="0" xfId="1" applyNumberFormat="1" applyFont="1"/>
    <xf numFmtId="167" fontId="0" fillId="0" borderId="0" xfId="2" applyNumberFormat="1" applyFont="1"/>
    <xf numFmtId="0" fontId="0" fillId="0" borderId="0" xfId="0" applyBorder="1"/>
    <xf numFmtId="0" fontId="5" fillId="2" borderId="5" xfId="7" applyBorder="1" applyAlignment="1">
      <alignment horizontal="center"/>
    </xf>
    <xf numFmtId="44" fontId="4" fillId="2" borderId="6" xfId="6" applyNumberFormat="1" applyBorder="1" applyAlignment="1">
      <alignment horizontal="center"/>
    </xf>
    <xf numFmtId="0" fontId="2" fillId="0" borderId="7" xfId="4" applyBorder="1" applyAlignment="1">
      <alignment horizontal="center"/>
    </xf>
    <xf numFmtId="0" fontId="2" fillId="0" borderId="8" xfId="4" applyBorder="1" applyAlignment="1">
      <alignment horizontal="center"/>
    </xf>
    <xf numFmtId="0" fontId="2" fillId="0" borderId="9" xfId="4" applyBorder="1" applyAlignment="1">
      <alignment horizontal="center"/>
    </xf>
    <xf numFmtId="0" fontId="0" fillId="0" borderId="10" xfId="0" applyBorder="1"/>
    <xf numFmtId="0" fontId="0" fillId="0" borderId="11" xfId="0" applyBorder="1"/>
    <xf numFmtId="43" fontId="0" fillId="0" borderId="11" xfId="2" applyNumberFormat="1" applyFont="1" applyBorder="1"/>
    <xf numFmtId="9" fontId="0" fillId="0" borderId="11" xfId="3" applyFont="1" applyBorder="1"/>
    <xf numFmtId="43" fontId="0" fillId="0" borderId="11" xfId="0" applyNumberFormat="1" applyBorder="1"/>
    <xf numFmtId="0" fontId="5" fillId="2" borderId="12" xfId="7" applyBorder="1" applyAlignment="1">
      <alignment horizontal="center"/>
    </xf>
    <xf numFmtId="0" fontId="5" fillId="2" borderId="2" xfId="7" applyBorder="1" applyAlignment="1">
      <alignment horizontal="center"/>
    </xf>
    <xf numFmtId="165" fontId="4" fillId="2" borderId="13" xfId="6" applyNumberFormat="1" applyBorder="1" applyAlignment="1">
      <alignment horizontal="center"/>
    </xf>
    <xf numFmtId="0" fontId="3" fillId="0" borderId="10" xfId="5" applyBorder="1" applyAlignment="1">
      <alignment horizontal="center"/>
    </xf>
    <xf numFmtId="167" fontId="0" fillId="0" borderId="11" xfId="2" applyNumberFormat="1" applyFont="1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center"/>
    </xf>
    <xf numFmtId="0" fontId="1" fillId="3" borderId="10" xfId="9" applyBorder="1"/>
    <xf numFmtId="0" fontId="1" fillId="3" borderId="0" xfId="9" applyBorder="1"/>
    <xf numFmtId="43" fontId="1" fillId="3" borderId="0" xfId="9" applyNumberFormat="1" applyBorder="1"/>
    <xf numFmtId="0" fontId="1" fillId="3" borderId="0" xfId="9" applyBorder="1" applyAlignment="1">
      <alignment horizontal="center"/>
    </xf>
    <xf numFmtId="0" fontId="1" fillId="4" borderId="10" xfId="10" applyBorder="1"/>
    <xf numFmtId="0" fontId="1" fillId="4" borderId="0" xfId="10" applyBorder="1"/>
    <xf numFmtId="43" fontId="1" fillId="4" borderId="0" xfId="10" applyNumberFormat="1" applyBorder="1"/>
    <xf numFmtId="0" fontId="1" fillId="4" borderId="0" xfId="10" applyBorder="1" applyAlignment="1">
      <alignment horizontal="center"/>
    </xf>
    <xf numFmtId="0" fontId="5" fillId="2" borderId="17" xfId="7" applyBorder="1" applyAlignment="1">
      <alignment horizontal="center"/>
    </xf>
    <xf numFmtId="43" fontId="4" fillId="2" borderId="3" xfId="6" applyNumberFormat="1" applyBorder="1"/>
    <xf numFmtId="43" fontId="4" fillId="2" borderId="19" xfId="6" applyNumberFormat="1" applyBorder="1"/>
    <xf numFmtId="0" fontId="6" fillId="0" borderId="21" xfId="8" applyBorder="1" applyAlignment="1">
      <alignment horizontal="center"/>
    </xf>
    <xf numFmtId="0" fontId="6" fillId="0" borderId="22" xfId="8" applyBorder="1" applyAlignment="1">
      <alignment horizontal="center"/>
    </xf>
    <xf numFmtId="0" fontId="6" fillId="0" borderId="23" xfId="8" applyBorder="1" applyAlignment="1">
      <alignment horizontal="center"/>
    </xf>
    <xf numFmtId="0" fontId="1" fillId="3" borderId="11" xfId="9" applyBorder="1" applyAlignment="1">
      <alignment horizontal="center"/>
    </xf>
    <xf numFmtId="0" fontId="1" fillId="4" borderId="11" xfId="10" applyBorder="1" applyAlignment="1">
      <alignment horizontal="center"/>
    </xf>
    <xf numFmtId="0" fontId="1" fillId="4" borderId="14" xfId="10" applyBorder="1"/>
    <xf numFmtId="0" fontId="1" fillId="4" borderId="15" xfId="10" applyBorder="1"/>
    <xf numFmtId="43" fontId="1" fillId="4" borderId="15" xfId="10" applyNumberFormat="1" applyBorder="1"/>
    <xf numFmtId="0" fontId="1" fillId="4" borderId="15" xfId="10" applyBorder="1" applyAlignment="1">
      <alignment horizontal="center"/>
    </xf>
    <xf numFmtId="0" fontId="1" fillId="4" borderId="16" xfId="10" applyBorder="1" applyAlignment="1">
      <alignment horizontal="center"/>
    </xf>
    <xf numFmtId="0" fontId="6" fillId="0" borderId="21" xfId="8" applyBorder="1" applyAlignment="1">
      <alignment horizontal="center"/>
    </xf>
    <xf numFmtId="0" fontId="6" fillId="0" borderId="23" xfId="8" applyBorder="1" applyAlignment="1">
      <alignment horizontal="center"/>
    </xf>
    <xf numFmtId="44" fontId="4" fillId="2" borderId="13" xfId="6" applyNumberFormat="1" applyBorder="1" applyAlignment="1">
      <alignment horizontal="center"/>
    </xf>
    <xf numFmtId="44" fontId="4" fillId="2" borderId="24" xfId="6" applyNumberFormat="1" applyBorder="1" applyAlignment="1">
      <alignment horizontal="center"/>
    </xf>
    <xf numFmtId="0" fontId="5" fillId="2" borderId="25" xfId="7" applyBorder="1" applyAlignment="1">
      <alignment horizontal="center"/>
    </xf>
    <xf numFmtId="0" fontId="5" fillId="2" borderId="26" xfId="7" applyBorder="1" applyAlignment="1">
      <alignment horizontal="center"/>
    </xf>
    <xf numFmtId="0" fontId="5" fillId="2" borderId="27" xfId="7" applyBorder="1" applyAlignment="1">
      <alignment horizontal="center"/>
    </xf>
    <xf numFmtId="43" fontId="4" fillId="2" borderId="13" xfId="6" applyNumberFormat="1" applyBorder="1"/>
    <xf numFmtId="43" fontId="4" fillId="2" borderId="18" xfId="6" applyNumberFormat="1" applyBorder="1"/>
    <xf numFmtId="43" fontId="4" fillId="2" borderId="24" xfId="6" applyNumberFormat="1" applyBorder="1"/>
    <xf numFmtId="43" fontId="4" fillId="2" borderId="20" xfId="6" applyNumberFormat="1" applyBorder="1"/>
    <xf numFmtId="43" fontId="4" fillId="2" borderId="24" xfId="6" applyNumberFormat="1" applyBorder="1" applyAlignment="1">
      <alignment horizontal="center"/>
    </xf>
    <xf numFmtId="165" fontId="0" fillId="0" borderId="11" xfId="1" applyNumberFormat="1" applyFont="1" applyBorder="1"/>
    <xf numFmtId="165" fontId="0" fillId="0" borderId="16" xfId="1" applyNumberFormat="1" applyFont="1" applyBorder="1"/>
    <xf numFmtId="165" fontId="4" fillId="2" borderId="18" xfId="6" applyNumberFormat="1" applyBorder="1" applyAlignment="1">
      <alignment horizontal="center"/>
    </xf>
    <xf numFmtId="165" fontId="4" fillId="2" borderId="24" xfId="6" applyNumberFormat="1" applyBorder="1" applyAlignment="1">
      <alignment horizontal="center"/>
    </xf>
    <xf numFmtId="165" fontId="4" fillId="2" borderId="20" xfId="6" applyNumberFormat="1" applyBorder="1" applyAlignment="1">
      <alignment horizontal="center"/>
    </xf>
    <xf numFmtId="9" fontId="0" fillId="0" borderId="16" xfId="3" applyFont="1" applyBorder="1"/>
    <xf numFmtId="43" fontId="0" fillId="0" borderId="16" xfId="0" applyNumberFormat="1" applyBorder="1"/>
    <xf numFmtId="165" fontId="0" fillId="0" borderId="16" xfId="0" applyNumberFormat="1" applyBorder="1"/>
    <xf numFmtId="0" fontId="5" fillId="2" borderId="28" xfId="7" applyBorder="1" applyAlignment="1">
      <alignment horizontal="center"/>
    </xf>
    <xf numFmtId="0" fontId="4" fillId="2" borderId="29" xfId="6" applyBorder="1" applyAlignment="1">
      <alignment horizontal="center"/>
    </xf>
    <xf numFmtId="0" fontId="6" fillId="0" borderId="22" xfId="8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3" fillId="0" borderId="11" xfId="5" applyBorder="1" applyAlignment="1">
      <alignment horizontal="center"/>
    </xf>
  </cellXfs>
  <cellStyles count="11">
    <cellStyle name="20% - Accent1" xfId="9" builtinId="30"/>
    <cellStyle name="40% - Accent1" xfId="10" builtinId="31"/>
    <cellStyle name="Calculation" xfId="7" builtinId="22"/>
    <cellStyle name="Comma" xfId="1" builtinId="3"/>
    <cellStyle name="Currency" xfId="2" builtinId="4"/>
    <cellStyle name="Heading 1" xfId="4" builtinId="16"/>
    <cellStyle name="Heading 4" xfId="5" builtinId="19"/>
    <cellStyle name="Normal" xfId="0" builtinId="0"/>
    <cellStyle name="Output" xfId="6" builtinId="21"/>
    <cellStyle name="Percent" xfId="3" builtinId="5"/>
    <cellStyle name="Total" xfId="8" builtinId="2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_);_(&quot;$&quot;* \(#,##0\);_(&quot;$&quot;* &quot;-&quot;??_);_(@_)"/>
    </dxf>
  </dxfs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Gross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Graph!$A$2:$A$70</c:f>
              <c:numCache>
                <c:formatCode>_(* #,##0_);_(* \(#,##0\);_(* "-"??_);_(@_)</c:formatCode>
                <c:ptCount val="6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</c:numCache>
            </c:numRef>
          </c:cat>
          <c:val>
            <c:numRef>
              <c:f>Graph!$B$2:$B$70</c:f>
              <c:numCache>
                <c:formatCode>_("$"* #,##0_);_("$"* \(#,##0\);_("$"* "-"??_);_(@_)</c:formatCode>
                <c:ptCount val="69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  <c:pt idx="30">
                  <c:v>1550000</c:v>
                </c:pt>
                <c:pt idx="31">
                  <c:v>1600000</c:v>
                </c:pt>
                <c:pt idx="32">
                  <c:v>1650000</c:v>
                </c:pt>
                <c:pt idx="33">
                  <c:v>1700000</c:v>
                </c:pt>
                <c:pt idx="34">
                  <c:v>1750000</c:v>
                </c:pt>
                <c:pt idx="35">
                  <c:v>1800000</c:v>
                </c:pt>
                <c:pt idx="36">
                  <c:v>1850000</c:v>
                </c:pt>
                <c:pt idx="37">
                  <c:v>1900000</c:v>
                </c:pt>
                <c:pt idx="38">
                  <c:v>1950000</c:v>
                </c:pt>
                <c:pt idx="39">
                  <c:v>2000000</c:v>
                </c:pt>
                <c:pt idx="40">
                  <c:v>2050000</c:v>
                </c:pt>
                <c:pt idx="41">
                  <c:v>2100000</c:v>
                </c:pt>
                <c:pt idx="42">
                  <c:v>2150000</c:v>
                </c:pt>
                <c:pt idx="43">
                  <c:v>2200000</c:v>
                </c:pt>
                <c:pt idx="44">
                  <c:v>2250000</c:v>
                </c:pt>
                <c:pt idx="45">
                  <c:v>2300000</c:v>
                </c:pt>
                <c:pt idx="46">
                  <c:v>2350000</c:v>
                </c:pt>
                <c:pt idx="47">
                  <c:v>2400000</c:v>
                </c:pt>
                <c:pt idx="48">
                  <c:v>2450000</c:v>
                </c:pt>
                <c:pt idx="49">
                  <c:v>2500000</c:v>
                </c:pt>
                <c:pt idx="50">
                  <c:v>2550000</c:v>
                </c:pt>
                <c:pt idx="51">
                  <c:v>2600000</c:v>
                </c:pt>
                <c:pt idx="52">
                  <c:v>2650000</c:v>
                </c:pt>
                <c:pt idx="53">
                  <c:v>2700000</c:v>
                </c:pt>
                <c:pt idx="54">
                  <c:v>2750000</c:v>
                </c:pt>
                <c:pt idx="55">
                  <c:v>2800000</c:v>
                </c:pt>
                <c:pt idx="56">
                  <c:v>2850000</c:v>
                </c:pt>
                <c:pt idx="57">
                  <c:v>2900000</c:v>
                </c:pt>
                <c:pt idx="58">
                  <c:v>2950000</c:v>
                </c:pt>
                <c:pt idx="59">
                  <c:v>3000000</c:v>
                </c:pt>
                <c:pt idx="60">
                  <c:v>3050000</c:v>
                </c:pt>
                <c:pt idx="61">
                  <c:v>3100000</c:v>
                </c:pt>
                <c:pt idx="62">
                  <c:v>3150000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5-4A48-AA9D-21A0DE0A97FA}"/>
            </c:ext>
          </c:extLst>
        </c:ser>
        <c:ser>
          <c:idx val="4"/>
          <c:order val="1"/>
          <c:tx>
            <c:strRef>
              <c:f>Graph!$F$1</c:f>
              <c:strCache>
                <c:ptCount val="1"/>
                <c:pt idx="0">
                  <c:v>Costs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Graph!$A$2:$A$70</c:f>
              <c:numCache>
                <c:formatCode>_(* #,##0_);_(* \(#,##0\);_(* "-"??_);_(@_)</c:formatCode>
                <c:ptCount val="6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</c:numCache>
            </c:numRef>
          </c:cat>
          <c:val>
            <c:numRef>
              <c:f>Graph!$F$2:$F$70</c:f>
              <c:numCache>
                <c:formatCode>_("$"* #,##0_);_("$"* \(#,##0\);_("$"* "-"??_);_(@_)</c:formatCode>
                <c:ptCount val="69"/>
                <c:pt idx="0">
                  <c:v>635053.26923076925</c:v>
                </c:pt>
                <c:pt idx="1">
                  <c:v>653203.26923076925</c:v>
                </c:pt>
                <c:pt idx="2">
                  <c:v>671353.26923076925</c:v>
                </c:pt>
                <c:pt idx="3">
                  <c:v>689503.26923076925</c:v>
                </c:pt>
                <c:pt idx="4">
                  <c:v>707653.26923076925</c:v>
                </c:pt>
                <c:pt idx="5">
                  <c:v>725803.26923076925</c:v>
                </c:pt>
                <c:pt idx="6">
                  <c:v>743953.26923076925</c:v>
                </c:pt>
                <c:pt idx="7">
                  <c:v>762103.26923076925</c:v>
                </c:pt>
                <c:pt idx="8">
                  <c:v>780253.26923076925</c:v>
                </c:pt>
                <c:pt idx="9">
                  <c:v>798403.26923076925</c:v>
                </c:pt>
                <c:pt idx="10">
                  <c:v>816553.26923076925</c:v>
                </c:pt>
                <c:pt idx="11">
                  <c:v>834703.26923076925</c:v>
                </c:pt>
                <c:pt idx="12">
                  <c:v>852853.26923076925</c:v>
                </c:pt>
                <c:pt idx="13">
                  <c:v>871003.26923076925</c:v>
                </c:pt>
                <c:pt idx="14">
                  <c:v>889153.26923076925</c:v>
                </c:pt>
                <c:pt idx="15">
                  <c:v>907303.26923076925</c:v>
                </c:pt>
                <c:pt idx="16">
                  <c:v>925453.26923076925</c:v>
                </c:pt>
                <c:pt idx="17">
                  <c:v>943603.26923076925</c:v>
                </c:pt>
                <c:pt idx="18">
                  <c:v>961753.26923076925</c:v>
                </c:pt>
                <c:pt idx="19">
                  <c:v>979903.26923076925</c:v>
                </c:pt>
                <c:pt idx="20">
                  <c:v>998053.26923076925</c:v>
                </c:pt>
                <c:pt idx="21">
                  <c:v>1016203.2692307692</c:v>
                </c:pt>
                <c:pt idx="22">
                  <c:v>1034353.2692307692</c:v>
                </c:pt>
                <c:pt idx="23">
                  <c:v>1052503.2692307692</c:v>
                </c:pt>
                <c:pt idx="24">
                  <c:v>1070653.2692307692</c:v>
                </c:pt>
                <c:pt idx="25">
                  <c:v>1088803.2692307692</c:v>
                </c:pt>
                <c:pt idx="26">
                  <c:v>1106953.2692307692</c:v>
                </c:pt>
                <c:pt idx="27">
                  <c:v>1125103.2692307692</c:v>
                </c:pt>
                <c:pt idx="28">
                  <c:v>1143253.2692307692</c:v>
                </c:pt>
                <c:pt idx="29">
                  <c:v>1161403.2692307692</c:v>
                </c:pt>
                <c:pt idx="30">
                  <c:v>1179553.2692307692</c:v>
                </c:pt>
                <c:pt idx="31">
                  <c:v>1197703.2692307692</c:v>
                </c:pt>
                <c:pt idx="32">
                  <c:v>1215853.2692307692</c:v>
                </c:pt>
                <c:pt idx="33">
                  <c:v>1234003.2692307692</c:v>
                </c:pt>
                <c:pt idx="34">
                  <c:v>1252153.2692307692</c:v>
                </c:pt>
                <c:pt idx="35">
                  <c:v>1270303.2692307692</c:v>
                </c:pt>
                <c:pt idx="36">
                  <c:v>1288453.2692307692</c:v>
                </c:pt>
                <c:pt idx="37">
                  <c:v>1306603.2692307692</c:v>
                </c:pt>
                <c:pt idx="38">
                  <c:v>1324753.2692307692</c:v>
                </c:pt>
                <c:pt idx="39">
                  <c:v>1342903.2692307692</c:v>
                </c:pt>
                <c:pt idx="40">
                  <c:v>1361053.2692307692</c:v>
                </c:pt>
                <c:pt idx="41">
                  <c:v>1379203.2692307692</c:v>
                </c:pt>
                <c:pt idx="42">
                  <c:v>1397353.2692307692</c:v>
                </c:pt>
                <c:pt idx="43">
                  <c:v>1415503.2692307692</c:v>
                </c:pt>
                <c:pt idx="44">
                  <c:v>1433653.2692307692</c:v>
                </c:pt>
                <c:pt idx="45">
                  <c:v>1451803.2692307692</c:v>
                </c:pt>
                <c:pt idx="46">
                  <c:v>1469953.2692307692</c:v>
                </c:pt>
                <c:pt idx="47">
                  <c:v>1488103.2692307692</c:v>
                </c:pt>
                <c:pt idx="48">
                  <c:v>1506253.2692307692</c:v>
                </c:pt>
                <c:pt idx="49">
                  <c:v>1524403.2692307692</c:v>
                </c:pt>
                <c:pt idx="50">
                  <c:v>1542553.2692307692</c:v>
                </c:pt>
                <c:pt idx="51">
                  <c:v>1560703.2692307692</c:v>
                </c:pt>
                <c:pt idx="52">
                  <c:v>1578853.2692307692</c:v>
                </c:pt>
                <c:pt idx="53">
                  <c:v>1597003.2692307692</c:v>
                </c:pt>
                <c:pt idx="54">
                  <c:v>1615153.2692307692</c:v>
                </c:pt>
                <c:pt idx="55">
                  <c:v>1633303.2692307692</c:v>
                </c:pt>
                <c:pt idx="56">
                  <c:v>1651453.2692307692</c:v>
                </c:pt>
                <c:pt idx="57">
                  <c:v>1669603.2692307692</c:v>
                </c:pt>
                <c:pt idx="58">
                  <c:v>1687753.2692307692</c:v>
                </c:pt>
                <c:pt idx="59">
                  <c:v>1705903.2692307692</c:v>
                </c:pt>
                <c:pt idx="60">
                  <c:v>1724053.2692307692</c:v>
                </c:pt>
                <c:pt idx="61">
                  <c:v>1742203.2692307692</c:v>
                </c:pt>
                <c:pt idx="62">
                  <c:v>1760353.2692307692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55-4A48-AA9D-21A0DE0A97FA}"/>
            </c:ext>
          </c:extLst>
        </c:ser>
        <c:ser>
          <c:idx val="2"/>
          <c:order val="3"/>
          <c:tx>
            <c:strRef>
              <c:f>Graph!$D$1</c:f>
              <c:strCache>
                <c:ptCount val="1"/>
                <c:pt idx="0">
                  <c:v>Fixed Costs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Graph!$A$2:$A$70</c:f>
              <c:numCache>
                <c:formatCode>_(* #,##0_);_(* \(#,##0\);_(* "-"??_);_(@_)</c:formatCode>
                <c:ptCount val="6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</c:numCache>
            </c:numRef>
          </c:cat>
          <c:val>
            <c:numRef>
              <c:f>Graph!$D$2:$D$70</c:f>
              <c:numCache>
                <c:formatCode>_("$"* #,##0_);_("$"* \(#,##0\);_("$"* "-"??_);_(@_)</c:formatCode>
                <c:ptCount val="69"/>
                <c:pt idx="0">
                  <c:v>616903.26923076925</c:v>
                </c:pt>
                <c:pt idx="1">
                  <c:v>616903.26923076925</c:v>
                </c:pt>
                <c:pt idx="2">
                  <c:v>616903.26923076925</c:v>
                </c:pt>
                <c:pt idx="3">
                  <c:v>616903.26923076925</c:v>
                </c:pt>
                <c:pt idx="4">
                  <c:v>616903.26923076925</c:v>
                </c:pt>
                <c:pt idx="5">
                  <c:v>616903.26923076925</c:v>
                </c:pt>
                <c:pt idx="6">
                  <c:v>616903.26923076925</c:v>
                </c:pt>
                <c:pt idx="7">
                  <c:v>616903.26923076925</c:v>
                </c:pt>
                <c:pt idx="8">
                  <c:v>616903.26923076925</c:v>
                </c:pt>
                <c:pt idx="9">
                  <c:v>616903.26923076925</c:v>
                </c:pt>
                <c:pt idx="10">
                  <c:v>616903.26923076925</c:v>
                </c:pt>
                <c:pt idx="11">
                  <c:v>616903.26923076925</c:v>
                </c:pt>
                <c:pt idx="12">
                  <c:v>616903.26923076925</c:v>
                </c:pt>
                <c:pt idx="13">
                  <c:v>616903.26923076925</c:v>
                </c:pt>
                <c:pt idx="14">
                  <c:v>616903.26923076925</c:v>
                </c:pt>
                <c:pt idx="15">
                  <c:v>616903.26923076925</c:v>
                </c:pt>
                <c:pt idx="16">
                  <c:v>616903.26923076925</c:v>
                </c:pt>
                <c:pt idx="17">
                  <c:v>616903.26923076925</c:v>
                </c:pt>
                <c:pt idx="18">
                  <c:v>616903.26923076925</c:v>
                </c:pt>
                <c:pt idx="19">
                  <c:v>616903.26923076925</c:v>
                </c:pt>
                <c:pt idx="20">
                  <c:v>616903.26923076925</c:v>
                </c:pt>
                <c:pt idx="21">
                  <c:v>616903.26923076925</c:v>
                </c:pt>
                <c:pt idx="22">
                  <c:v>616903.26923076925</c:v>
                </c:pt>
                <c:pt idx="23">
                  <c:v>616903.26923076925</c:v>
                </c:pt>
                <c:pt idx="24">
                  <c:v>616903.26923076925</c:v>
                </c:pt>
                <c:pt idx="25">
                  <c:v>616903.26923076925</c:v>
                </c:pt>
                <c:pt idx="26">
                  <c:v>616903.26923076925</c:v>
                </c:pt>
                <c:pt idx="27">
                  <c:v>616903.26923076925</c:v>
                </c:pt>
                <c:pt idx="28">
                  <c:v>616903.26923076925</c:v>
                </c:pt>
                <c:pt idx="29">
                  <c:v>616903.26923076925</c:v>
                </c:pt>
                <c:pt idx="30">
                  <c:v>616903.26923076925</c:v>
                </c:pt>
                <c:pt idx="31">
                  <c:v>616903.26923076925</c:v>
                </c:pt>
                <c:pt idx="32">
                  <c:v>616903.26923076925</c:v>
                </c:pt>
                <c:pt idx="33">
                  <c:v>616903.26923076925</c:v>
                </c:pt>
                <c:pt idx="34">
                  <c:v>616903.26923076925</c:v>
                </c:pt>
                <c:pt idx="35">
                  <c:v>616903.26923076925</c:v>
                </c:pt>
                <c:pt idx="36">
                  <c:v>616903.26923076925</c:v>
                </c:pt>
                <c:pt idx="37">
                  <c:v>616903.26923076925</c:v>
                </c:pt>
                <c:pt idx="38">
                  <c:v>616903.26923076925</c:v>
                </c:pt>
                <c:pt idx="39">
                  <c:v>616903.26923076925</c:v>
                </c:pt>
                <c:pt idx="40">
                  <c:v>616903.26923076925</c:v>
                </c:pt>
                <c:pt idx="41">
                  <c:v>616903.26923076925</c:v>
                </c:pt>
                <c:pt idx="42">
                  <c:v>616903.26923076925</c:v>
                </c:pt>
                <c:pt idx="43">
                  <c:v>616903.26923076925</c:v>
                </c:pt>
                <c:pt idx="44">
                  <c:v>616903.26923076925</c:v>
                </c:pt>
                <c:pt idx="45">
                  <c:v>616903.26923076925</c:v>
                </c:pt>
                <c:pt idx="46">
                  <c:v>616903.26923076925</c:v>
                </c:pt>
                <c:pt idx="47">
                  <c:v>616903.26923076925</c:v>
                </c:pt>
                <c:pt idx="48">
                  <c:v>616903.26923076925</c:v>
                </c:pt>
                <c:pt idx="49">
                  <c:v>616903.26923076925</c:v>
                </c:pt>
                <c:pt idx="50">
                  <c:v>616903.26923076925</c:v>
                </c:pt>
                <c:pt idx="51">
                  <c:v>616903.26923076925</c:v>
                </c:pt>
                <c:pt idx="52">
                  <c:v>616903.26923076925</c:v>
                </c:pt>
                <c:pt idx="53">
                  <c:v>616903.26923076925</c:v>
                </c:pt>
                <c:pt idx="54">
                  <c:v>616903.26923076925</c:v>
                </c:pt>
                <c:pt idx="55">
                  <c:v>616903.26923076925</c:v>
                </c:pt>
                <c:pt idx="56">
                  <c:v>616903.26923076925</c:v>
                </c:pt>
                <c:pt idx="57">
                  <c:v>616903.26923076925</c:v>
                </c:pt>
                <c:pt idx="58">
                  <c:v>616903.26923076925</c:v>
                </c:pt>
                <c:pt idx="59">
                  <c:v>616903.26923076925</c:v>
                </c:pt>
                <c:pt idx="60">
                  <c:v>616903.26923076925</c:v>
                </c:pt>
                <c:pt idx="61">
                  <c:v>616903.26923076925</c:v>
                </c:pt>
                <c:pt idx="62">
                  <c:v>616903.26923076925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5-4A48-AA9D-21A0DE0A97FA}"/>
            </c:ext>
          </c:extLst>
        </c:ser>
        <c:ser>
          <c:idx val="3"/>
          <c:order val="4"/>
          <c:tx>
            <c:strRef>
              <c:f>Graph!$E$1</c:f>
              <c:strCache>
                <c:ptCount val="1"/>
                <c:pt idx="0">
                  <c:v>Variable Costs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Graph!$A$2:$A$70</c:f>
              <c:numCache>
                <c:formatCode>_(* #,##0_);_(* \(#,##0\);_(* "-"??_);_(@_)</c:formatCode>
                <c:ptCount val="6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</c:numCache>
            </c:numRef>
          </c:cat>
          <c:val>
            <c:numRef>
              <c:f>Graph!$E$2:$E$70</c:f>
              <c:numCache>
                <c:formatCode>_("$"* #,##0_);_("$"* \(#,##0\);_("$"* "-"??_);_(@_)</c:formatCode>
                <c:ptCount val="69"/>
                <c:pt idx="0">
                  <c:v>18150</c:v>
                </c:pt>
                <c:pt idx="1">
                  <c:v>36300</c:v>
                </c:pt>
                <c:pt idx="2">
                  <c:v>54450</c:v>
                </c:pt>
                <c:pt idx="3">
                  <c:v>72600</c:v>
                </c:pt>
                <c:pt idx="4">
                  <c:v>90750</c:v>
                </c:pt>
                <c:pt idx="5">
                  <c:v>108900</c:v>
                </c:pt>
                <c:pt idx="6">
                  <c:v>127050</c:v>
                </c:pt>
                <c:pt idx="7">
                  <c:v>145200</c:v>
                </c:pt>
                <c:pt idx="8">
                  <c:v>163350</c:v>
                </c:pt>
                <c:pt idx="9">
                  <c:v>181500</c:v>
                </c:pt>
                <c:pt idx="10">
                  <c:v>199650</c:v>
                </c:pt>
                <c:pt idx="11">
                  <c:v>217800</c:v>
                </c:pt>
                <c:pt idx="12">
                  <c:v>235950</c:v>
                </c:pt>
                <c:pt idx="13">
                  <c:v>254100</c:v>
                </c:pt>
                <c:pt idx="14">
                  <c:v>272250</c:v>
                </c:pt>
                <c:pt idx="15">
                  <c:v>290400</c:v>
                </c:pt>
                <c:pt idx="16">
                  <c:v>308550</c:v>
                </c:pt>
                <c:pt idx="17">
                  <c:v>326700</c:v>
                </c:pt>
                <c:pt idx="18">
                  <c:v>344850</c:v>
                </c:pt>
                <c:pt idx="19">
                  <c:v>363000</c:v>
                </c:pt>
                <c:pt idx="20">
                  <c:v>381150</c:v>
                </c:pt>
                <c:pt idx="21">
                  <c:v>399300</c:v>
                </c:pt>
                <c:pt idx="22">
                  <c:v>417450</c:v>
                </c:pt>
                <c:pt idx="23">
                  <c:v>435600</c:v>
                </c:pt>
                <c:pt idx="24">
                  <c:v>453750</c:v>
                </c:pt>
                <c:pt idx="25">
                  <c:v>471900</c:v>
                </c:pt>
                <c:pt idx="26">
                  <c:v>490050</c:v>
                </c:pt>
                <c:pt idx="27">
                  <c:v>508200</c:v>
                </c:pt>
                <c:pt idx="28">
                  <c:v>526350</c:v>
                </c:pt>
                <c:pt idx="29">
                  <c:v>544500</c:v>
                </c:pt>
                <c:pt idx="30">
                  <c:v>562650</c:v>
                </c:pt>
                <c:pt idx="31">
                  <c:v>580800</c:v>
                </c:pt>
                <c:pt idx="32">
                  <c:v>598950</c:v>
                </c:pt>
                <c:pt idx="33">
                  <c:v>617100</c:v>
                </c:pt>
                <c:pt idx="34">
                  <c:v>635250</c:v>
                </c:pt>
                <c:pt idx="35">
                  <c:v>653400</c:v>
                </c:pt>
                <c:pt idx="36">
                  <c:v>671550</c:v>
                </c:pt>
                <c:pt idx="37">
                  <c:v>689700</c:v>
                </c:pt>
                <c:pt idx="38">
                  <c:v>707850</c:v>
                </c:pt>
                <c:pt idx="39">
                  <c:v>726000</c:v>
                </c:pt>
                <c:pt idx="40">
                  <c:v>744150</c:v>
                </c:pt>
                <c:pt idx="41">
                  <c:v>762300</c:v>
                </c:pt>
                <c:pt idx="42">
                  <c:v>780450</c:v>
                </c:pt>
                <c:pt idx="43">
                  <c:v>798600</c:v>
                </c:pt>
                <c:pt idx="44">
                  <c:v>816750</c:v>
                </c:pt>
                <c:pt idx="45">
                  <c:v>834900</c:v>
                </c:pt>
                <c:pt idx="46">
                  <c:v>853050</c:v>
                </c:pt>
                <c:pt idx="47">
                  <c:v>871200</c:v>
                </c:pt>
                <c:pt idx="48">
                  <c:v>889350</c:v>
                </c:pt>
                <c:pt idx="49">
                  <c:v>907500</c:v>
                </c:pt>
                <c:pt idx="50">
                  <c:v>925650</c:v>
                </c:pt>
                <c:pt idx="51">
                  <c:v>943800</c:v>
                </c:pt>
                <c:pt idx="52">
                  <c:v>961950</c:v>
                </c:pt>
                <c:pt idx="53">
                  <c:v>980100</c:v>
                </c:pt>
                <c:pt idx="54">
                  <c:v>998250</c:v>
                </c:pt>
                <c:pt idx="55">
                  <c:v>1016400</c:v>
                </c:pt>
                <c:pt idx="56">
                  <c:v>1034550</c:v>
                </c:pt>
                <c:pt idx="57">
                  <c:v>1052700</c:v>
                </c:pt>
                <c:pt idx="58">
                  <c:v>1070850</c:v>
                </c:pt>
                <c:pt idx="59">
                  <c:v>1089000</c:v>
                </c:pt>
                <c:pt idx="60">
                  <c:v>1107150</c:v>
                </c:pt>
                <c:pt idx="61">
                  <c:v>1125300</c:v>
                </c:pt>
                <c:pt idx="62">
                  <c:v>1143450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5-4A48-AA9D-21A0DE0A97F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656296"/>
        <c:axId val="795652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Graph!$C$1</c15:sqref>
                        </c15:formulaRef>
                      </c:ext>
                    </c:extLst>
                    <c:strCache>
                      <c:ptCount val="1"/>
                      <c:pt idx="0">
                        <c:v>Profit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Graph!$A$2:$A$70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9"/>
                      <c:pt idx="0">
                        <c:v>10000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</c:v>
                      </c:pt>
                      <c:pt idx="4">
                        <c:v>50000</c:v>
                      </c:pt>
                      <c:pt idx="5">
                        <c:v>60000</c:v>
                      </c:pt>
                      <c:pt idx="6">
                        <c:v>70000</c:v>
                      </c:pt>
                      <c:pt idx="7">
                        <c:v>80000</c:v>
                      </c:pt>
                      <c:pt idx="8">
                        <c:v>90000</c:v>
                      </c:pt>
                      <c:pt idx="9">
                        <c:v>100000</c:v>
                      </c:pt>
                      <c:pt idx="10">
                        <c:v>110000</c:v>
                      </c:pt>
                      <c:pt idx="11">
                        <c:v>120000</c:v>
                      </c:pt>
                      <c:pt idx="12">
                        <c:v>130000</c:v>
                      </c:pt>
                      <c:pt idx="13">
                        <c:v>140000</c:v>
                      </c:pt>
                      <c:pt idx="14">
                        <c:v>150000</c:v>
                      </c:pt>
                      <c:pt idx="15">
                        <c:v>160000</c:v>
                      </c:pt>
                      <c:pt idx="16">
                        <c:v>170000</c:v>
                      </c:pt>
                      <c:pt idx="17">
                        <c:v>180000</c:v>
                      </c:pt>
                      <c:pt idx="18">
                        <c:v>190000</c:v>
                      </c:pt>
                      <c:pt idx="19">
                        <c:v>200000</c:v>
                      </c:pt>
                      <c:pt idx="20">
                        <c:v>210000</c:v>
                      </c:pt>
                      <c:pt idx="21">
                        <c:v>220000</c:v>
                      </c:pt>
                      <c:pt idx="22">
                        <c:v>230000</c:v>
                      </c:pt>
                      <c:pt idx="23">
                        <c:v>240000</c:v>
                      </c:pt>
                      <c:pt idx="24">
                        <c:v>250000</c:v>
                      </c:pt>
                      <c:pt idx="25">
                        <c:v>260000</c:v>
                      </c:pt>
                      <c:pt idx="26">
                        <c:v>270000</c:v>
                      </c:pt>
                      <c:pt idx="27">
                        <c:v>280000</c:v>
                      </c:pt>
                      <c:pt idx="28">
                        <c:v>290000</c:v>
                      </c:pt>
                      <c:pt idx="29">
                        <c:v>300000</c:v>
                      </c:pt>
                      <c:pt idx="30">
                        <c:v>310000</c:v>
                      </c:pt>
                      <c:pt idx="31">
                        <c:v>320000</c:v>
                      </c:pt>
                      <c:pt idx="32">
                        <c:v>330000</c:v>
                      </c:pt>
                      <c:pt idx="33">
                        <c:v>340000</c:v>
                      </c:pt>
                      <c:pt idx="34">
                        <c:v>350000</c:v>
                      </c:pt>
                      <c:pt idx="35">
                        <c:v>360000</c:v>
                      </c:pt>
                      <c:pt idx="36">
                        <c:v>370000</c:v>
                      </c:pt>
                      <c:pt idx="37">
                        <c:v>380000</c:v>
                      </c:pt>
                      <c:pt idx="38">
                        <c:v>390000</c:v>
                      </c:pt>
                      <c:pt idx="39">
                        <c:v>400000</c:v>
                      </c:pt>
                      <c:pt idx="40">
                        <c:v>410000</c:v>
                      </c:pt>
                      <c:pt idx="41">
                        <c:v>420000</c:v>
                      </c:pt>
                      <c:pt idx="42">
                        <c:v>430000</c:v>
                      </c:pt>
                      <c:pt idx="43">
                        <c:v>440000</c:v>
                      </c:pt>
                      <c:pt idx="44">
                        <c:v>450000</c:v>
                      </c:pt>
                      <c:pt idx="45">
                        <c:v>460000</c:v>
                      </c:pt>
                      <c:pt idx="46">
                        <c:v>470000</c:v>
                      </c:pt>
                      <c:pt idx="47">
                        <c:v>480000</c:v>
                      </c:pt>
                      <c:pt idx="48">
                        <c:v>490000</c:v>
                      </c:pt>
                      <c:pt idx="49">
                        <c:v>500000</c:v>
                      </c:pt>
                      <c:pt idx="50">
                        <c:v>510000</c:v>
                      </c:pt>
                      <c:pt idx="51">
                        <c:v>520000</c:v>
                      </c:pt>
                      <c:pt idx="52">
                        <c:v>530000</c:v>
                      </c:pt>
                      <c:pt idx="53">
                        <c:v>540000</c:v>
                      </c:pt>
                      <c:pt idx="54">
                        <c:v>550000</c:v>
                      </c:pt>
                      <c:pt idx="55">
                        <c:v>560000</c:v>
                      </c:pt>
                      <c:pt idx="56">
                        <c:v>570000</c:v>
                      </c:pt>
                      <c:pt idx="57">
                        <c:v>580000</c:v>
                      </c:pt>
                      <c:pt idx="58">
                        <c:v>590000</c:v>
                      </c:pt>
                      <c:pt idx="59">
                        <c:v>600000</c:v>
                      </c:pt>
                      <c:pt idx="60">
                        <c:v>610000</c:v>
                      </c:pt>
                      <c:pt idx="61">
                        <c:v>620000</c:v>
                      </c:pt>
                      <c:pt idx="62">
                        <c:v>630000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Graph!$C$2:$C$70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69"/>
                      <c:pt idx="0">
                        <c:v>-585053.26923076925</c:v>
                      </c:pt>
                      <c:pt idx="1">
                        <c:v>-553203.26923076925</c:v>
                      </c:pt>
                      <c:pt idx="2">
                        <c:v>-521353.26923076925</c:v>
                      </c:pt>
                      <c:pt idx="3">
                        <c:v>-489503.26923076925</c:v>
                      </c:pt>
                      <c:pt idx="4">
                        <c:v>-457653.26923076925</c:v>
                      </c:pt>
                      <c:pt idx="5">
                        <c:v>-425803.26923076925</c:v>
                      </c:pt>
                      <c:pt idx="6">
                        <c:v>-393953.26923076925</c:v>
                      </c:pt>
                      <c:pt idx="7">
                        <c:v>-362103.26923076925</c:v>
                      </c:pt>
                      <c:pt idx="8">
                        <c:v>-330253.26923076925</c:v>
                      </c:pt>
                      <c:pt idx="9">
                        <c:v>-298403.26923076925</c:v>
                      </c:pt>
                      <c:pt idx="10">
                        <c:v>-266553.26923076925</c:v>
                      </c:pt>
                      <c:pt idx="11">
                        <c:v>-234703.26923076925</c:v>
                      </c:pt>
                      <c:pt idx="12">
                        <c:v>-202853.26923076925</c:v>
                      </c:pt>
                      <c:pt idx="13">
                        <c:v>-171003.26923076925</c:v>
                      </c:pt>
                      <c:pt idx="14">
                        <c:v>-139153.26923076925</c:v>
                      </c:pt>
                      <c:pt idx="15">
                        <c:v>-107303.26923076925</c:v>
                      </c:pt>
                      <c:pt idx="16">
                        <c:v>-75453.269230769249</c:v>
                      </c:pt>
                      <c:pt idx="17">
                        <c:v>-43603.269230769249</c:v>
                      </c:pt>
                      <c:pt idx="18">
                        <c:v>-11753.269230769249</c:v>
                      </c:pt>
                      <c:pt idx="19">
                        <c:v>20096.730769230751</c:v>
                      </c:pt>
                      <c:pt idx="20">
                        <c:v>51946.730769230751</c:v>
                      </c:pt>
                      <c:pt idx="21">
                        <c:v>83796.730769230751</c:v>
                      </c:pt>
                      <c:pt idx="22">
                        <c:v>115646.73076923075</c:v>
                      </c:pt>
                      <c:pt idx="23">
                        <c:v>147496.73076923075</c:v>
                      </c:pt>
                      <c:pt idx="24">
                        <c:v>179346.73076923075</c:v>
                      </c:pt>
                      <c:pt idx="25">
                        <c:v>211196.73076923075</c:v>
                      </c:pt>
                      <c:pt idx="26">
                        <c:v>243046.73076923075</c:v>
                      </c:pt>
                      <c:pt idx="27">
                        <c:v>274896.73076923075</c:v>
                      </c:pt>
                      <c:pt idx="28">
                        <c:v>306746.73076923075</c:v>
                      </c:pt>
                      <c:pt idx="29">
                        <c:v>338596.73076923075</c:v>
                      </c:pt>
                      <c:pt idx="30">
                        <c:v>370446.73076923075</c:v>
                      </c:pt>
                      <c:pt idx="31">
                        <c:v>402296.73076923075</c:v>
                      </c:pt>
                      <c:pt idx="32">
                        <c:v>434146.73076923075</c:v>
                      </c:pt>
                      <c:pt idx="33">
                        <c:v>465996.73076923075</c:v>
                      </c:pt>
                      <c:pt idx="34">
                        <c:v>497846.73076923075</c:v>
                      </c:pt>
                      <c:pt idx="35">
                        <c:v>529696.73076923075</c:v>
                      </c:pt>
                      <c:pt idx="36">
                        <c:v>561546.73076923075</c:v>
                      </c:pt>
                      <c:pt idx="37">
                        <c:v>593396.73076923075</c:v>
                      </c:pt>
                      <c:pt idx="38">
                        <c:v>625246.73076923075</c:v>
                      </c:pt>
                      <c:pt idx="39">
                        <c:v>657096.73076923075</c:v>
                      </c:pt>
                      <c:pt idx="40">
                        <c:v>688946.73076923075</c:v>
                      </c:pt>
                      <c:pt idx="41">
                        <c:v>720796.73076923075</c:v>
                      </c:pt>
                      <c:pt idx="42">
                        <c:v>752646.73076923075</c:v>
                      </c:pt>
                      <c:pt idx="43">
                        <c:v>784496.73076923075</c:v>
                      </c:pt>
                      <c:pt idx="44">
                        <c:v>816346.73076923075</c:v>
                      </c:pt>
                      <c:pt idx="45">
                        <c:v>848196.73076923075</c:v>
                      </c:pt>
                      <c:pt idx="46">
                        <c:v>880046.73076923075</c:v>
                      </c:pt>
                      <c:pt idx="47">
                        <c:v>911896.73076923075</c:v>
                      </c:pt>
                      <c:pt idx="48">
                        <c:v>943746.73076923075</c:v>
                      </c:pt>
                      <c:pt idx="49">
                        <c:v>975596.73076923075</c:v>
                      </c:pt>
                      <c:pt idx="50">
                        <c:v>1007446.7307692308</c:v>
                      </c:pt>
                      <c:pt idx="51">
                        <c:v>1039296.7307692308</c:v>
                      </c:pt>
                      <c:pt idx="52">
                        <c:v>1071146.7307692308</c:v>
                      </c:pt>
                      <c:pt idx="53">
                        <c:v>1102996.7307692308</c:v>
                      </c:pt>
                      <c:pt idx="54">
                        <c:v>1134846.7307692308</c:v>
                      </c:pt>
                      <c:pt idx="55">
                        <c:v>1166696.7307692308</c:v>
                      </c:pt>
                      <c:pt idx="56">
                        <c:v>1198546.7307692308</c:v>
                      </c:pt>
                      <c:pt idx="57">
                        <c:v>1230396.7307692308</c:v>
                      </c:pt>
                      <c:pt idx="58">
                        <c:v>1262246.7307692308</c:v>
                      </c:pt>
                      <c:pt idx="59">
                        <c:v>1294096.7307692308</c:v>
                      </c:pt>
                      <c:pt idx="60">
                        <c:v>1325946.7307692308</c:v>
                      </c:pt>
                      <c:pt idx="61">
                        <c:v>1357796.7307692308</c:v>
                      </c:pt>
                      <c:pt idx="62">
                        <c:v>1389646.7307692308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55-4A48-AA9D-21A0DE0A97FA}"/>
                  </c:ext>
                </c:extLst>
              </c15:ser>
            </c15:filteredLineSeries>
          </c:ext>
        </c:extLst>
      </c:lineChart>
      <c:catAx>
        <c:axId val="795656296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2360"/>
        <c:crosses val="autoZero"/>
        <c:auto val="1"/>
        <c:lblAlgn val="ctr"/>
        <c:lblOffset val="100"/>
        <c:noMultiLvlLbl val="0"/>
      </c:catAx>
      <c:valAx>
        <c:axId val="79565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0</xdr:row>
      <xdr:rowOff>0</xdr:rowOff>
    </xdr:from>
    <xdr:to>
      <xdr:col>19</xdr:col>
      <xdr:colOff>342899</xdr:colOff>
      <xdr:row>27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9F54E4-2369-4FA9-B3A9-5A4356501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0.32256</cdr:x>
      <cdr:y>0.55096</cdr:y>
    </cdr:from>
    <cdr:to>
      <cdr:x>0.3341</cdr:x>
      <cdr:y>0.62259</cdr:y>
    </cdr:to>
    <cdr:sp macro="" textlink="">
      <cdr:nvSpPr>
        <cdr:cNvPr id="2" name="Isosceles Triangle 1">
          <a:extLst xmlns:a="http://schemas.openxmlformats.org/drawingml/2006/main">
            <a:ext uri="{FF2B5EF4-FFF2-40B4-BE49-F238E27FC236}">
              <a16:creationId xmlns:a16="http://schemas.microsoft.com/office/drawing/2014/main" id="{66B3FA7E-56A1-4EA1-919B-DBC3E350464B}"/>
            </a:ext>
          </a:extLst>
        </cdr:cNvPr>
        <cdr:cNvSpPr/>
      </cdr:nvSpPr>
      <cdr:spPr>
        <a:xfrm xmlns:a="http://schemas.openxmlformats.org/drawingml/2006/main" rot="10800000">
          <a:off x="2662239" y="2857499"/>
          <a:ext cx="95250" cy="371475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0.27409</cdr:x>
      <cdr:y>0.51056</cdr:y>
    </cdr:from>
    <cdr:to>
      <cdr:x>0.38488</cdr:x>
      <cdr:y>0.5528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2E112BB-84F3-4D98-BAD8-FB842B8FC160}"/>
            </a:ext>
          </a:extLst>
        </cdr:cNvPr>
        <cdr:cNvSpPr txBox="1"/>
      </cdr:nvSpPr>
      <cdr:spPr>
        <a:xfrm xmlns:a="http://schemas.openxmlformats.org/drawingml/2006/main">
          <a:off x="2262189" y="2647949"/>
          <a:ext cx="914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193,690</a:t>
          </a:r>
        </a:p>
      </cdr:txBody>
    </cdr:sp>
  </cdr:relSizeAnchor>
  <cdr:relSizeAnchor xmlns:cdr="http://schemas.openxmlformats.org/drawingml/2006/chartDrawing">
    <cdr:from>
      <cdr:x>0.64224</cdr:x>
      <cdr:y>0.79522</cdr:y>
    </cdr:from>
    <cdr:to>
      <cdr:x>0.65263</cdr:x>
      <cdr:y>0.85399</cdr:y>
    </cdr:to>
    <cdr:sp macro="" textlink="">
      <cdr:nvSpPr>
        <cdr:cNvPr id="4" name="Isosceles Triangle 3">
          <a:extLst xmlns:a="http://schemas.openxmlformats.org/drawingml/2006/main">
            <a:ext uri="{FF2B5EF4-FFF2-40B4-BE49-F238E27FC236}">
              <a16:creationId xmlns:a16="http://schemas.microsoft.com/office/drawing/2014/main" id="{E7E45B5D-D8E3-48F1-82EB-9CC55015472F}"/>
            </a:ext>
          </a:extLst>
        </cdr:cNvPr>
        <cdr:cNvSpPr/>
      </cdr:nvSpPr>
      <cdr:spPr>
        <a:xfrm xmlns:a="http://schemas.openxmlformats.org/drawingml/2006/main" rot="10800000">
          <a:off x="5300664" y="4124325"/>
          <a:ext cx="85725" cy="304800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0.55568</cdr:x>
      <cdr:y>0.75666</cdr:y>
    </cdr:from>
    <cdr:to>
      <cdr:x>0.74149</cdr:x>
      <cdr:y>0.79706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FF4300A-A38B-4B97-ABC2-15E0583D84B0}"/>
            </a:ext>
          </a:extLst>
        </cdr:cNvPr>
        <cdr:cNvSpPr txBox="1"/>
      </cdr:nvSpPr>
      <cdr:spPr>
        <a:xfrm xmlns:a="http://schemas.openxmlformats.org/drawingml/2006/main">
          <a:off x="4586288" y="3924300"/>
          <a:ext cx="15335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Target Volume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C5611-B952-4100-A1AE-2D62F814C216}" name="Table2" displayName="Table2" ref="A1:F64" totalsRowShown="0" dataDxfId="4" dataCellStyle="Currency">
  <autoFilter ref="A1:F64" xr:uid="{E305DE1B-0030-45AB-9DFB-2176E07844F8}"/>
  <tableColumns count="6">
    <tableColumn id="1" xr3:uid="{06320CE8-8F5D-4945-AD46-2829F0CDA4BB}" name="Sales" dataDxfId="2" dataCellStyle="Comma">
      <calculatedColumnFormula>A1+10000</calculatedColumnFormula>
    </tableColumn>
    <tableColumn id="2" xr3:uid="{4A9AA6A3-1947-4991-B66C-64819D91CDD6}" name="Gross" dataDxfId="3" dataCellStyle="Currency">
      <calculatedColumnFormula>UnitPrice*A2</calculatedColumnFormula>
    </tableColumn>
    <tableColumn id="3" xr3:uid="{D03C48F3-0CC9-44DE-839C-9A56F852CBF4}" name="Profit" dataDxfId="0" dataCellStyle="Currency">
      <calculatedColumnFormula>B2-F2</calculatedColumnFormula>
    </tableColumn>
    <tableColumn id="4" xr3:uid="{24BFED6A-18CC-438D-85DA-2EEE62E8ACC9}" name="Fixed Costs" dataDxfId="6" dataCellStyle="Currency">
      <calculatedColumnFormula>FixedCost</calculatedColumnFormula>
    </tableColumn>
    <tableColumn id="5" xr3:uid="{BBA63F76-2FD6-4AA6-A58C-525885C71535}" name="Variable Costs" dataDxfId="5" dataCellStyle="Currency">
      <calculatedColumnFormula array="1">UnitCost*A2</calculatedColumnFormula>
    </tableColumn>
    <tableColumn id="6" xr3:uid="{30A48905-C64E-484D-9748-FC48769DA597}" name="Costs" dataDxfId="1" dataCellStyle="Currency">
      <calculatedColumnFormula>Table2[[#This Row],[Fixed Costs]]+Table2[[#This Row],[Variable Costs]]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2E95-1793-4653-A34C-C08571BD8CA4}">
  <sheetPr>
    <pageSetUpPr fitToPage="1"/>
  </sheetPr>
  <dimension ref="A1:Q23"/>
  <sheetViews>
    <sheetView tabSelected="1" workbookViewId="0">
      <selection activeCell="J27" sqref="J27"/>
    </sheetView>
  </sheetViews>
  <sheetFormatPr defaultRowHeight="15" x14ac:dyDescent="0.25"/>
  <cols>
    <col min="1" max="1" width="18" customWidth="1"/>
    <col min="2" max="2" width="10.42578125" customWidth="1"/>
    <col min="3" max="3" width="15.85546875" customWidth="1"/>
    <col min="4" max="9" width="11.42578125" customWidth="1"/>
    <col min="10" max="11" width="9.42578125" customWidth="1"/>
    <col min="13" max="13" width="11.140625" customWidth="1"/>
    <col min="14" max="14" width="11.28515625" customWidth="1"/>
    <col min="15" max="15" width="10.5703125" customWidth="1"/>
    <col min="16" max="16" width="10.140625" customWidth="1"/>
    <col min="17" max="17" width="13.85546875" customWidth="1"/>
  </cols>
  <sheetData>
    <row r="1" spans="1:17" ht="20.25" thickBot="1" x14ac:dyDescent="0.35">
      <c r="A1" s="6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6" t="s">
        <v>27</v>
      </c>
      <c r="N1" s="7"/>
      <c r="O1" s="7"/>
      <c r="P1" s="7"/>
      <c r="Q1" s="8"/>
    </row>
    <row r="2" spans="1:17" ht="16.5" thickTop="1" thickBot="1" x14ac:dyDescent="0.3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9"/>
      <c r="N2" s="3"/>
      <c r="O2" s="3"/>
      <c r="P2" s="3"/>
      <c r="Q2" s="10"/>
    </row>
    <row r="3" spans="1:17" ht="15.75" thickBot="1" x14ac:dyDescent="0.3">
      <c r="A3" s="33" t="s">
        <v>15</v>
      </c>
      <c r="B3" s="34" t="s">
        <v>16</v>
      </c>
      <c r="C3" s="34" t="s">
        <v>17</v>
      </c>
      <c r="D3" s="34" t="s">
        <v>18</v>
      </c>
      <c r="E3" s="34" t="s">
        <v>19</v>
      </c>
      <c r="F3" s="34" t="s">
        <v>20</v>
      </c>
      <c r="G3" s="34" t="s">
        <v>21</v>
      </c>
      <c r="H3" s="34" t="s">
        <v>22</v>
      </c>
      <c r="I3" s="35" t="s">
        <v>33</v>
      </c>
      <c r="J3" s="21"/>
      <c r="K3" s="43" t="s">
        <v>26</v>
      </c>
      <c r="L3" s="65"/>
      <c r="M3" s="43" t="s">
        <v>29</v>
      </c>
      <c r="N3" s="44"/>
      <c r="O3" s="3"/>
      <c r="P3" s="43" t="s">
        <v>43</v>
      </c>
      <c r="Q3" s="44"/>
    </row>
    <row r="4" spans="1:17" ht="15.75" thickTop="1" x14ac:dyDescent="0.25">
      <c r="A4" s="22" t="s">
        <v>0</v>
      </c>
      <c r="B4" s="23" t="s">
        <v>7</v>
      </c>
      <c r="C4" s="24">
        <v>60000</v>
      </c>
      <c r="D4" s="25" t="s">
        <v>23</v>
      </c>
      <c r="E4" s="25" t="s">
        <v>23</v>
      </c>
      <c r="F4" s="25"/>
      <c r="G4" s="25" t="s">
        <v>23</v>
      </c>
      <c r="H4" s="25" t="s">
        <v>23</v>
      </c>
      <c r="I4" s="36" t="s">
        <v>23</v>
      </c>
      <c r="J4" s="3"/>
      <c r="K4" s="9" t="s">
        <v>24</v>
      </c>
      <c r="L4" s="3">
        <v>60</v>
      </c>
      <c r="M4" s="9" t="s">
        <v>30</v>
      </c>
      <c r="N4" s="55">
        <v>1125000</v>
      </c>
      <c r="O4" s="3"/>
      <c r="P4" s="9" t="s">
        <v>44</v>
      </c>
      <c r="Q4" s="11">
        <v>5</v>
      </c>
    </row>
    <row r="5" spans="1:17" ht="15.75" thickBot="1" x14ac:dyDescent="0.3">
      <c r="A5" s="26" t="s">
        <v>1</v>
      </c>
      <c r="B5" s="27" t="s">
        <v>8</v>
      </c>
      <c r="C5" s="28">
        <v>53000</v>
      </c>
      <c r="D5" s="29" t="s">
        <v>23</v>
      </c>
      <c r="E5" s="29" t="s">
        <v>23</v>
      </c>
      <c r="F5" s="29"/>
      <c r="G5" s="29" t="s">
        <v>23</v>
      </c>
      <c r="H5" s="29" t="s">
        <v>23</v>
      </c>
      <c r="I5" s="37" t="s">
        <v>23</v>
      </c>
      <c r="J5" s="3"/>
      <c r="K5" s="19" t="s">
        <v>25</v>
      </c>
      <c r="L5" s="20">
        <v>75</v>
      </c>
      <c r="M5" s="19" t="s">
        <v>38</v>
      </c>
      <c r="N5" s="56">
        <f>MaxVolume/13</f>
        <v>86538.461538461532</v>
      </c>
      <c r="O5" s="3"/>
      <c r="P5" s="19" t="s">
        <v>32</v>
      </c>
      <c r="Q5" s="60">
        <v>0.3</v>
      </c>
    </row>
    <row r="6" spans="1:17" ht="15.75" thickBot="1" x14ac:dyDescent="0.3">
      <c r="A6" s="22" t="s">
        <v>2</v>
      </c>
      <c r="B6" s="23" t="s">
        <v>9</v>
      </c>
      <c r="C6" s="24">
        <v>53000</v>
      </c>
      <c r="D6" s="25" t="s">
        <v>23</v>
      </c>
      <c r="E6" s="25" t="s">
        <v>23</v>
      </c>
      <c r="F6" s="25"/>
      <c r="G6" s="25" t="s">
        <v>23</v>
      </c>
      <c r="H6" s="25" t="s">
        <v>23</v>
      </c>
      <c r="I6" s="36" t="s">
        <v>23</v>
      </c>
      <c r="J6" s="3"/>
      <c r="K6" s="3"/>
      <c r="L6" s="3"/>
      <c r="M6" s="9"/>
      <c r="N6" s="3"/>
      <c r="O6" s="3"/>
      <c r="P6" s="3"/>
      <c r="Q6" s="12"/>
    </row>
    <row r="7" spans="1:17" ht="15.75" thickBot="1" x14ac:dyDescent="0.3">
      <c r="A7" s="26" t="s">
        <v>3</v>
      </c>
      <c r="B7" s="27" t="s">
        <v>10</v>
      </c>
      <c r="C7" s="28">
        <v>70000</v>
      </c>
      <c r="D7" s="29" t="s">
        <v>23</v>
      </c>
      <c r="E7" s="29" t="s">
        <v>23</v>
      </c>
      <c r="F7" s="29"/>
      <c r="G7" s="29" t="s">
        <v>23</v>
      </c>
      <c r="H7" s="29" t="s">
        <v>23</v>
      </c>
      <c r="I7" s="37" t="s">
        <v>23</v>
      </c>
      <c r="J7" s="3"/>
      <c r="K7" s="43" t="s">
        <v>39</v>
      </c>
      <c r="L7" s="65"/>
      <c r="M7" s="9"/>
      <c r="N7" s="3"/>
      <c r="O7" s="3"/>
      <c r="P7" s="3"/>
      <c r="Q7" s="10"/>
    </row>
    <row r="8" spans="1:17" ht="15.75" thickTop="1" x14ac:dyDescent="0.25">
      <c r="A8" s="22" t="s">
        <v>4</v>
      </c>
      <c r="B8" s="23" t="s">
        <v>11</v>
      </c>
      <c r="C8" s="24">
        <v>50000</v>
      </c>
      <c r="D8" s="25" t="s">
        <v>23</v>
      </c>
      <c r="E8" s="25" t="s">
        <v>23</v>
      </c>
      <c r="F8" s="25" t="s">
        <v>23</v>
      </c>
      <c r="G8" s="25" t="s">
        <v>23</v>
      </c>
      <c r="H8" s="25" t="s">
        <v>23</v>
      </c>
      <c r="I8" s="36" t="s">
        <v>23</v>
      </c>
      <c r="J8" s="3"/>
      <c r="K8" s="14" t="s">
        <v>24</v>
      </c>
      <c r="L8" s="4"/>
      <c r="M8" s="9"/>
      <c r="N8" s="3"/>
      <c r="O8" s="3"/>
      <c r="P8" s="3"/>
      <c r="Q8" s="10"/>
    </row>
    <row r="9" spans="1:17" ht="15.75" thickBot="1" x14ac:dyDescent="0.3">
      <c r="A9" s="26" t="s">
        <v>5</v>
      </c>
      <c r="B9" s="27" t="s">
        <v>12</v>
      </c>
      <c r="C9" s="28">
        <v>50000</v>
      </c>
      <c r="D9" s="29" t="s">
        <v>23</v>
      </c>
      <c r="E9" s="29" t="s">
        <v>23</v>
      </c>
      <c r="F9" s="29" t="s">
        <v>23</v>
      </c>
      <c r="G9" s="29" t="s">
        <v>23</v>
      </c>
      <c r="H9" s="29" t="s">
        <v>23</v>
      </c>
      <c r="I9" s="37" t="s">
        <v>23</v>
      </c>
      <c r="J9" s="3"/>
      <c r="K9" s="45">
        <f>K19*L4</f>
        <v>548358.4615384615</v>
      </c>
      <c r="L9" s="5"/>
      <c r="M9" s="9"/>
      <c r="N9" s="3"/>
      <c r="O9" s="3"/>
      <c r="P9" s="3"/>
      <c r="Q9" s="10"/>
    </row>
    <row r="10" spans="1:17" ht="15.75" thickBot="1" x14ac:dyDescent="0.3">
      <c r="A10" s="22" t="s">
        <v>5</v>
      </c>
      <c r="B10" s="23" t="s">
        <v>13</v>
      </c>
      <c r="C10" s="24">
        <v>50000</v>
      </c>
      <c r="D10" s="25" t="s">
        <v>23</v>
      </c>
      <c r="E10" s="25" t="s">
        <v>23</v>
      </c>
      <c r="F10" s="25" t="s">
        <v>23</v>
      </c>
      <c r="G10" s="25" t="s">
        <v>23</v>
      </c>
      <c r="H10" s="25" t="s">
        <v>23</v>
      </c>
      <c r="I10" s="36" t="s">
        <v>23</v>
      </c>
      <c r="J10" s="3"/>
      <c r="K10" s="14" t="s">
        <v>25</v>
      </c>
      <c r="L10" s="4"/>
      <c r="M10" s="43" t="s">
        <v>31</v>
      </c>
      <c r="N10" s="44"/>
      <c r="O10" s="3"/>
      <c r="P10" s="43" t="s">
        <v>42</v>
      </c>
      <c r="Q10" s="44"/>
    </row>
    <row r="11" spans="1:17" ht="16.5" thickTop="1" thickBot="1" x14ac:dyDescent="0.3">
      <c r="A11" s="38" t="s">
        <v>6</v>
      </c>
      <c r="B11" s="39" t="s">
        <v>14</v>
      </c>
      <c r="C11" s="40">
        <v>60000</v>
      </c>
      <c r="D11" s="41"/>
      <c r="E11" s="41" t="s">
        <v>23</v>
      </c>
      <c r="F11" s="41"/>
      <c r="G11" s="41" t="s">
        <v>23</v>
      </c>
      <c r="H11" s="41" t="s">
        <v>23</v>
      </c>
      <c r="I11" s="42" t="s">
        <v>23</v>
      </c>
      <c r="J11" s="3"/>
      <c r="K11" s="45">
        <f>K19*L5</f>
        <v>685448.07692307688</v>
      </c>
      <c r="L11" s="5"/>
      <c r="M11" s="17" t="s">
        <v>41</v>
      </c>
      <c r="N11" s="68"/>
      <c r="O11" s="3"/>
      <c r="P11" s="9" t="s">
        <v>45</v>
      </c>
      <c r="Q11" s="13">
        <f>Q4-Q4*Q5</f>
        <v>3.5</v>
      </c>
    </row>
    <row r="12" spans="1:17" ht="15.75" thickBot="1" x14ac:dyDescent="0.3">
      <c r="A12" s="9"/>
      <c r="B12" s="3"/>
      <c r="C12" s="47" t="s">
        <v>35</v>
      </c>
      <c r="D12" s="48"/>
      <c r="E12" s="48"/>
      <c r="F12" s="48"/>
      <c r="G12" s="48"/>
      <c r="H12" s="48"/>
      <c r="I12" s="49"/>
      <c r="J12" s="3"/>
      <c r="K12" s="14" t="s">
        <v>50</v>
      </c>
      <c r="L12" s="4"/>
      <c r="M12" s="14" t="s">
        <v>46</v>
      </c>
      <c r="N12" s="30"/>
      <c r="O12" s="3"/>
      <c r="P12" s="19" t="s">
        <v>57</v>
      </c>
      <c r="Q12" s="61">
        <f>Q11-Q23</f>
        <v>3.1850000000000001</v>
      </c>
    </row>
    <row r="13" spans="1:17" ht="15.75" thickBot="1" x14ac:dyDescent="0.3">
      <c r="A13" s="9"/>
      <c r="B13" s="3"/>
      <c r="C13" s="50"/>
      <c r="D13" s="31">
        <v>150</v>
      </c>
      <c r="E13" s="31">
        <v>80</v>
      </c>
      <c r="F13" s="31">
        <v>205</v>
      </c>
      <c r="G13" s="31">
        <v>12.5</v>
      </c>
      <c r="H13" s="31">
        <v>4</v>
      </c>
      <c r="I13" s="51">
        <v>0</v>
      </c>
      <c r="J13" s="3"/>
      <c r="K13" s="46">
        <f>AVERAGE(K9,K11)</f>
        <v>616903.26923076925</v>
      </c>
      <c r="L13" s="64"/>
      <c r="M13" s="16">
        <f>K9/SteamRevenue</f>
        <v>172169.06170752324</v>
      </c>
      <c r="N13" s="57"/>
      <c r="O13" s="3"/>
      <c r="P13" s="3"/>
      <c r="Q13" s="10"/>
    </row>
    <row r="14" spans="1:17" x14ac:dyDescent="0.25">
      <c r="A14" s="9"/>
      <c r="B14" s="3"/>
      <c r="C14" s="14" t="s">
        <v>36</v>
      </c>
      <c r="D14" s="15"/>
      <c r="E14" s="15"/>
      <c r="F14" s="15"/>
      <c r="G14" s="15"/>
      <c r="H14" s="15"/>
      <c r="I14" s="30"/>
      <c r="J14" s="3"/>
      <c r="K14" s="3"/>
      <c r="L14" s="3"/>
      <c r="M14" s="14" t="s">
        <v>47</v>
      </c>
      <c r="N14" s="30"/>
      <c r="O14" s="3"/>
      <c r="P14" s="3"/>
      <c r="Q14" s="10"/>
    </row>
    <row r="15" spans="1:17" ht="15.75" thickBot="1" x14ac:dyDescent="0.3">
      <c r="A15" s="9"/>
      <c r="B15" s="3"/>
      <c r="C15" s="50"/>
      <c r="D15" s="31">
        <f>D13*12</f>
        <v>1800</v>
      </c>
      <c r="E15" s="31">
        <f t="shared" ref="E15:I15" si="0">E13*12</f>
        <v>960</v>
      </c>
      <c r="F15" s="31">
        <f>F13*12</f>
        <v>2460</v>
      </c>
      <c r="G15" s="31">
        <f t="shared" si="0"/>
        <v>150</v>
      </c>
      <c r="H15" s="31">
        <f t="shared" si="0"/>
        <v>48</v>
      </c>
      <c r="I15" s="51">
        <f t="shared" si="0"/>
        <v>0</v>
      </c>
      <c r="J15" s="3"/>
      <c r="K15" s="3"/>
      <c r="L15" s="3"/>
      <c r="M15" s="16">
        <f>K11/SteamRevenue</f>
        <v>215211.32713440404</v>
      </c>
      <c r="N15" s="57"/>
      <c r="O15" s="3"/>
      <c r="P15" s="3"/>
      <c r="Q15" s="10"/>
    </row>
    <row r="16" spans="1:17" ht="15.75" thickBot="1" x14ac:dyDescent="0.3">
      <c r="A16" s="9"/>
      <c r="B16" s="3"/>
      <c r="C16" s="14" t="s">
        <v>34</v>
      </c>
      <c r="D16" s="15"/>
      <c r="E16" s="15"/>
      <c r="F16" s="15"/>
      <c r="G16" s="15"/>
      <c r="H16" s="15"/>
      <c r="I16" s="30"/>
      <c r="J16" s="3"/>
      <c r="K16" s="3"/>
      <c r="L16" s="3"/>
      <c r="M16" s="14" t="s">
        <v>58</v>
      </c>
      <c r="N16" s="30"/>
      <c r="O16" s="3"/>
      <c r="P16" s="43" t="s">
        <v>48</v>
      </c>
      <c r="Q16" s="44"/>
    </row>
    <row r="17" spans="1:17" ht="16.5" thickTop="1" thickBot="1" x14ac:dyDescent="0.3">
      <c r="A17" s="9"/>
      <c r="B17" s="3"/>
      <c r="C17" s="50">
        <f>SUM(C4:C11)</f>
        <v>446000</v>
      </c>
      <c r="D17" s="31">
        <f>D15*COUNTA(D4:D11)</f>
        <v>12600</v>
      </c>
      <c r="E17" s="31">
        <f>E15*COUNTA(E4:E11)</f>
        <v>7680</v>
      </c>
      <c r="F17" s="31">
        <f>F15*COUNTA(F4:F11)</f>
        <v>7380</v>
      </c>
      <c r="G17" s="31">
        <f t="shared" ref="E17:I17" si="1">G15*COUNTA(G4:G11)</f>
        <v>1200</v>
      </c>
      <c r="H17" s="31">
        <f t="shared" si="1"/>
        <v>384</v>
      </c>
      <c r="I17" s="51">
        <f t="shared" si="1"/>
        <v>0</v>
      </c>
      <c r="J17" s="3"/>
      <c r="K17" s="3"/>
      <c r="L17" s="3"/>
      <c r="M17" s="58">
        <f>FixedCost/SteamRevenue</f>
        <v>193690.19442096364</v>
      </c>
      <c r="N17" s="59"/>
      <c r="O17" s="3"/>
      <c r="P17" s="9" t="s">
        <v>42</v>
      </c>
      <c r="Q17" s="18">
        <f>TargetVolume*SteamRevenue</f>
        <v>1378124.9999999998</v>
      </c>
    </row>
    <row r="18" spans="1:17" ht="15.75" thickBot="1" x14ac:dyDescent="0.3">
      <c r="A18" s="9"/>
      <c r="B18" s="3"/>
      <c r="C18" s="14" t="s">
        <v>37</v>
      </c>
      <c r="D18" s="15"/>
      <c r="E18" s="15"/>
      <c r="F18" s="15"/>
      <c r="G18" s="15"/>
      <c r="H18" s="15"/>
      <c r="I18" s="30"/>
      <c r="J18" s="3"/>
      <c r="K18" s="47" t="s">
        <v>40</v>
      </c>
      <c r="L18" s="63"/>
      <c r="M18" s="66"/>
      <c r="N18" s="67"/>
      <c r="O18" s="3"/>
      <c r="P18" s="19" t="s">
        <v>49</v>
      </c>
      <c r="Q18" s="62">
        <f>N5*5</f>
        <v>432692.30769230763</v>
      </c>
    </row>
    <row r="19" spans="1:17" ht="15.75" thickBot="1" x14ac:dyDescent="0.3">
      <c r="A19" s="19"/>
      <c r="B19" s="20"/>
      <c r="C19" s="52">
        <f>C17/52</f>
        <v>8576.9230769230762</v>
      </c>
      <c r="D19" s="32">
        <f t="shared" ref="D19:I19" si="2">D17/52</f>
        <v>242.30769230769232</v>
      </c>
      <c r="E19" s="32">
        <f t="shared" si="2"/>
        <v>147.69230769230768</v>
      </c>
      <c r="F19" s="32">
        <f t="shared" si="2"/>
        <v>141.92307692307693</v>
      </c>
      <c r="G19" s="32">
        <f t="shared" si="2"/>
        <v>23.076923076923077</v>
      </c>
      <c r="H19" s="32">
        <f t="shared" si="2"/>
        <v>7.384615384615385</v>
      </c>
      <c r="I19" s="53">
        <f t="shared" si="2"/>
        <v>0</v>
      </c>
      <c r="J19" s="20"/>
      <c r="K19" s="54">
        <f>SUM(C19:I19)</f>
        <v>9139.3076923076915</v>
      </c>
      <c r="L19" s="64"/>
      <c r="M19" s="66"/>
      <c r="N19" s="67"/>
      <c r="O19" s="3"/>
      <c r="P19" s="3"/>
      <c r="Q19" s="10"/>
    </row>
    <row r="20" spans="1:17" ht="15.75" thickBot="1" x14ac:dyDescent="0.3">
      <c r="M20" s="66"/>
      <c r="N20" s="67"/>
      <c r="O20" s="3"/>
      <c r="P20" s="3"/>
      <c r="Q20" s="10"/>
    </row>
    <row r="21" spans="1:17" ht="15.75" thickBot="1" x14ac:dyDescent="0.3">
      <c r="M21" s="66"/>
      <c r="N21" s="67"/>
      <c r="O21" s="3"/>
      <c r="P21" s="43" t="s">
        <v>55</v>
      </c>
      <c r="Q21" s="44"/>
    </row>
    <row r="22" spans="1:17" ht="15.75" thickTop="1" x14ac:dyDescent="0.25">
      <c r="M22" s="9"/>
      <c r="N22" s="3"/>
      <c r="O22" s="3"/>
      <c r="P22" s="9" t="s">
        <v>56</v>
      </c>
      <c r="Q22" s="12">
        <f>0.09</f>
        <v>0.09</v>
      </c>
    </row>
    <row r="23" spans="1:17" ht="15.75" thickBot="1" x14ac:dyDescent="0.3">
      <c r="M23" s="19"/>
      <c r="N23" s="20"/>
      <c r="O23" s="20"/>
      <c r="P23" s="19" t="s">
        <v>44</v>
      </c>
      <c r="Q23" s="61">
        <f>Q11*Q22</f>
        <v>0.315</v>
      </c>
    </row>
  </sheetData>
  <mergeCells count="29">
    <mergeCell ref="K13:L13"/>
    <mergeCell ref="P16:Q16"/>
    <mergeCell ref="P21:Q21"/>
    <mergeCell ref="M16:N16"/>
    <mergeCell ref="P10:Q10"/>
    <mergeCell ref="M1:Q1"/>
    <mergeCell ref="M14:N14"/>
    <mergeCell ref="M15:N15"/>
    <mergeCell ref="M17:N17"/>
    <mergeCell ref="K18:L18"/>
    <mergeCell ref="K19:L19"/>
    <mergeCell ref="M10:N10"/>
    <mergeCell ref="M12:N12"/>
    <mergeCell ref="M11:N11"/>
    <mergeCell ref="M13:N13"/>
    <mergeCell ref="K12:L12"/>
    <mergeCell ref="K7:L7"/>
    <mergeCell ref="K8:L8"/>
    <mergeCell ref="K10:L10"/>
    <mergeCell ref="K9:L9"/>
    <mergeCell ref="K11:L11"/>
    <mergeCell ref="C12:I12"/>
    <mergeCell ref="C18:I18"/>
    <mergeCell ref="C14:I14"/>
    <mergeCell ref="C16:I16"/>
    <mergeCell ref="P3:Q3"/>
    <mergeCell ref="K3:L3"/>
    <mergeCell ref="A1:L1"/>
    <mergeCell ref="M3:N3"/>
  </mergeCells>
  <pageMargins left="0.25" right="0.25" top="0.75" bottom="0.75" header="0.3" footer="0.3"/>
  <pageSetup paperSize="5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C5DA-FA22-4ED5-966D-D71B5A8C8226}">
  <dimension ref="A1:F70"/>
  <sheetViews>
    <sheetView workbookViewId="0">
      <selection activeCell="H33" sqref="H33"/>
    </sheetView>
  </sheetViews>
  <sheetFormatPr defaultRowHeight="15" x14ac:dyDescent="0.25"/>
  <cols>
    <col min="1" max="5" width="17.140625" customWidth="1"/>
    <col min="6" max="6" width="14.7109375" customWidth="1"/>
  </cols>
  <sheetData>
    <row r="1" spans="1:6" x14ac:dyDescent="0.25">
      <c r="A1" t="s">
        <v>31</v>
      </c>
      <c r="B1" t="s">
        <v>51</v>
      </c>
      <c r="C1" t="s">
        <v>52</v>
      </c>
      <c r="D1" t="s">
        <v>39</v>
      </c>
      <c r="E1" t="s">
        <v>53</v>
      </c>
      <c r="F1" t="s">
        <v>54</v>
      </c>
    </row>
    <row r="2" spans="1:6" x14ac:dyDescent="0.25">
      <c r="A2" s="1">
        <v>10000</v>
      </c>
      <c r="B2" s="2">
        <f>UnitPrice*A2</f>
        <v>50000</v>
      </c>
      <c r="C2" s="2">
        <f t="shared" ref="C2:C33" si="0">B2-F2</f>
        <v>-585053.26923076925</v>
      </c>
      <c r="D2" s="2">
        <f>FixedCost</f>
        <v>616903.26923076925</v>
      </c>
      <c r="E2" s="2" cm="1">
        <f t="array" ref="E2">UnitCost*A2</f>
        <v>18150</v>
      </c>
      <c r="F2" s="2">
        <f>Table2[[#This Row],[Fixed Costs]]+Table2[[#This Row],[Variable Costs]]</f>
        <v>635053.26923076925</v>
      </c>
    </row>
    <row r="3" spans="1:6" x14ac:dyDescent="0.25">
      <c r="A3" s="1">
        <f>A2+10000</f>
        <v>20000</v>
      </c>
      <c r="B3" s="2">
        <f>UnitPrice*A3</f>
        <v>100000</v>
      </c>
      <c r="C3" s="2">
        <f t="shared" si="0"/>
        <v>-553203.26923076925</v>
      </c>
      <c r="D3" s="2">
        <f>FixedCost</f>
        <v>616903.26923076925</v>
      </c>
      <c r="E3" s="2" cm="1">
        <f t="array" ref="E3">UnitCost*A3</f>
        <v>36300</v>
      </c>
      <c r="F3" s="2">
        <f>Table2[[#This Row],[Fixed Costs]]+Table2[[#This Row],[Variable Costs]]</f>
        <v>653203.26923076925</v>
      </c>
    </row>
    <row r="4" spans="1:6" x14ac:dyDescent="0.25">
      <c r="A4" s="1">
        <f t="shared" ref="A4:A35" si="1">A3+10000</f>
        <v>30000</v>
      </c>
      <c r="B4" s="2">
        <f>UnitPrice*A4</f>
        <v>150000</v>
      </c>
      <c r="C4" s="2">
        <f t="shared" si="0"/>
        <v>-521353.26923076925</v>
      </c>
      <c r="D4" s="2">
        <f>FixedCost</f>
        <v>616903.26923076925</v>
      </c>
      <c r="E4" s="2" cm="1">
        <f t="array" ref="E4">UnitCost*A4</f>
        <v>54450</v>
      </c>
      <c r="F4" s="2">
        <f>Table2[[#This Row],[Fixed Costs]]+Table2[[#This Row],[Variable Costs]]</f>
        <v>671353.26923076925</v>
      </c>
    </row>
    <row r="5" spans="1:6" x14ac:dyDescent="0.25">
      <c r="A5" s="1">
        <f t="shared" si="1"/>
        <v>40000</v>
      </c>
      <c r="B5" s="2">
        <f>UnitPrice*A5</f>
        <v>200000</v>
      </c>
      <c r="C5" s="2">
        <f t="shared" si="0"/>
        <v>-489503.26923076925</v>
      </c>
      <c r="D5" s="2">
        <f>FixedCost</f>
        <v>616903.26923076925</v>
      </c>
      <c r="E5" s="2" cm="1">
        <f t="array" ref="E5">UnitCost*A5</f>
        <v>72600</v>
      </c>
      <c r="F5" s="2">
        <f>Table2[[#This Row],[Fixed Costs]]+Table2[[#This Row],[Variable Costs]]</f>
        <v>689503.26923076925</v>
      </c>
    </row>
    <row r="6" spans="1:6" x14ac:dyDescent="0.25">
      <c r="A6" s="1">
        <f t="shared" si="1"/>
        <v>50000</v>
      </c>
      <c r="B6" s="2">
        <f>UnitPrice*A6</f>
        <v>250000</v>
      </c>
      <c r="C6" s="2">
        <f t="shared" si="0"/>
        <v>-457653.26923076925</v>
      </c>
      <c r="D6" s="2">
        <f>FixedCost</f>
        <v>616903.26923076925</v>
      </c>
      <c r="E6" s="2" cm="1">
        <f t="array" ref="E6">UnitCost*A6</f>
        <v>90750</v>
      </c>
      <c r="F6" s="2">
        <f>Table2[[#This Row],[Fixed Costs]]+Table2[[#This Row],[Variable Costs]]</f>
        <v>707653.26923076925</v>
      </c>
    </row>
    <row r="7" spans="1:6" x14ac:dyDescent="0.25">
      <c r="A7" s="1">
        <f t="shared" si="1"/>
        <v>60000</v>
      </c>
      <c r="B7" s="2">
        <f>UnitPrice*A7</f>
        <v>300000</v>
      </c>
      <c r="C7" s="2">
        <f t="shared" si="0"/>
        <v>-425803.26923076925</v>
      </c>
      <c r="D7" s="2">
        <f>FixedCost</f>
        <v>616903.26923076925</v>
      </c>
      <c r="E7" s="2" cm="1">
        <f t="array" ref="E7">UnitCost*A7</f>
        <v>108900</v>
      </c>
      <c r="F7" s="2">
        <f>Table2[[#This Row],[Fixed Costs]]+Table2[[#This Row],[Variable Costs]]</f>
        <v>725803.26923076925</v>
      </c>
    </row>
    <row r="8" spans="1:6" x14ac:dyDescent="0.25">
      <c r="A8" s="1">
        <f t="shared" si="1"/>
        <v>70000</v>
      </c>
      <c r="B8" s="2">
        <f>UnitPrice*A8</f>
        <v>350000</v>
      </c>
      <c r="C8" s="2">
        <f t="shared" si="0"/>
        <v>-393953.26923076925</v>
      </c>
      <c r="D8" s="2">
        <f>FixedCost</f>
        <v>616903.26923076925</v>
      </c>
      <c r="E8" s="2" cm="1">
        <f t="array" ref="E8">UnitCost*A8</f>
        <v>127050</v>
      </c>
      <c r="F8" s="2">
        <f>Table2[[#This Row],[Fixed Costs]]+Table2[[#This Row],[Variable Costs]]</f>
        <v>743953.26923076925</v>
      </c>
    </row>
    <row r="9" spans="1:6" x14ac:dyDescent="0.25">
      <c r="A9" s="1">
        <f t="shared" si="1"/>
        <v>80000</v>
      </c>
      <c r="B9" s="2">
        <f>UnitPrice*A9</f>
        <v>400000</v>
      </c>
      <c r="C9" s="2">
        <f t="shared" si="0"/>
        <v>-362103.26923076925</v>
      </c>
      <c r="D9" s="2">
        <f>FixedCost</f>
        <v>616903.26923076925</v>
      </c>
      <c r="E9" s="2" cm="1">
        <f t="array" ref="E9">UnitCost*A9</f>
        <v>145200</v>
      </c>
      <c r="F9" s="2">
        <f>Table2[[#This Row],[Fixed Costs]]+Table2[[#This Row],[Variable Costs]]</f>
        <v>762103.26923076925</v>
      </c>
    </row>
    <row r="10" spans="1:6" x14ac:dyDescent="0.25">
      <c r="A10" s="1">
        <f t="shared" si="1"/>
        <v>90000</v>
      </c>
      <c r="B10" s="2">
        <f>UnitPrice*A10</f>
        <v>450000</v>
      </c>
      <c r="C10" s="2">
        <f t="shared" si="0"/>
        <v>-330253.26923076925</v>
      </c>
      <c r="D10" s="2">
        <f>FixedCost</f>
        <v>616903.26923076925</v>
      </c>
      <c r="E10" s="2" cm="1">
        <f t="array" ref="E10">UnitCost*A10</f>
        <v>163350</v>
      </c>
      <c r="F10" s="2">
        <f>Table2[[#This Row],[Fixed Costs]]+Table2[[#This Row],[Variable Costs]]</f>
        <v>780253.26923076925</v>
      </c>
    </row>
    <row r="11" spans="1:6" x14ac:dyDescent="0.25">
      <c r="A11" s="1">
        <f t="shared" si="1"/>
        <v>100000</v>
      </c>
      <c r="B11" s="2">
        <f>UnitPrice*A11</f>
        <v>500000</v>
      </c>
      <c r="C11" s="2">
        <f t="shared" si="0"/>
        <v>-298403.26923076925</v>
      </c>
      <c r="D11" s="2">
        <f>FixedCost</f>
        <v>616903.26923076925</v>
      </c>
      <c r="E11" s="2" cm="1">
        <f t="array" ref="E11">UnitCost*A11</f>
        <v>181500</v>
      </c>
      <c r="F11" s="2">
        <f>Table2[[#This Row],[Fixed Costs]]+Table2[[#This Row],[Variable Costs]]</f>
        <v>798403.26923076925</v>
      </c>
    </row>
    <row r="12" spans="1:6" x14ac:dyDescent="0.25">
      <c r="A12" s="1">
        <f t="shared" si="1"/>
        <v>110000</v>
      </c>
      <c r="B12" s="2">
        <f>UnitPrice*A12</f>
        <v>550000</v>
      </c>
      <c r="C12" s="2">
        <f t="shared" si="0"/>
        <v>-266553.26923076925</v>
      </c>
      <c r="D12" s="2">
        <f>FixedCost</f>
        <v>616903.26923076925</v>
      </c>
      <c r="E12" s="2" cm="1">
        <f t="array" ref="E12">UnitCost*A12</f>
        <v>199650</v>
      </c>
      <c r="F12" s="2">
        <f>Table2[[#This Row],[Fixed Costs]]+Table2[[#This Row],[Variable Costs]]</f>
        <v>816553.26923076925</v>
      </c>
    </row>
    <row r="13" spans="1:6" x14ac:dyDescent="0.25">
      <c r="A13" s="1">
        <f t="shared" si="1"/>
        <v>120000</v>
      </c>
      <c r="B13" s="2">
        <f>UnitPrice*A13</f>
        <v>600000</v>
      </c>
      <c r="C13" s="2">
        <f t="shared" si="0"/>
        <v>-234703.26923076925</v>
      </c>
      <c r="D13" s="2">
        <f>FixedCost</f>
        <v>616903.26923076925</v>
      </c>
      <c r="E13" s="2" cm="1">
        <f t="array" ref="E13">UnitCost*A13</f>
        <v>217800</v>
      </c>
      <c r="F13" s="2">
        <f>Table2[[#This Row],[Fixed Costs]]+Table2[[#This Row],[Variable Costs]]</f>
        <v>834703.26923076925</v>
      </c>
    </row>
    <row r="14" spans="1:6" x14ac:dyDescent="0.25">
      <c r="A14" s="1">
        <f t="shared" si="1"/>
        <v>130000</v>
      </c>
      <c r="B14" s="2">
        <f>UnitPrice*A14</f>
        <v>650000</v>
      </c>
      <c r="C14" s="2">
        <f t="shared" si="0"/>
        <v>-202853.26923076925</v>
      </c>
      <c r="D14" s="2">
        <f>FixedCost</f>
        <v>616903.26923076925</v>
      </c>
      <c r="E14" s="2" cm="1">
        <f t="array" ref="E14">UnitCost*A14</f>
        <v>235950</v>
      </c>
      <c r="F14" s="2">
        <f>Table2[[#This Row],[Fixed Costs]]+Table2[[#This Row],[Variable Costs]]</f>
        <v>852853.26923076925</v>
      </c>
    </row>
    <row r="15" spans="1:6" x14ac:dyDescent="0.25">
      <c r="A15" s="1">
        <f t="shared" si="1"/>
        <v>140000</v>
      </c>
      <c r="B15" s="2">
        <f>UnitPrice*A15</f>
        <v>700000</v>
      </c>
      <c r="C15" s="2">
        <f t="shared" si="0"/>
        <v>-171003.26923076925</v>
      </c>
      <c r="D15" s="2">
        <f>FixedCost</f>
        <v>616903.26923076925</v>
      </c>
      <c r="E15" s="2" cm="1">
        <f t="array" ref="E15">UnitCost*A15</f>
        <v>254100</v>
      </c>
      <c r="F15" s="2">
        <f>Table2[[#This Row],[Fixed Costs]]+Table2[[#This Row],[Variable Costs]]</f>
        <v>871003.26923076925</v>
      </c>
    </row>
    <row r="16" spans="1:6" x14ac:dyDescent="0.25">
      <c r="A16" s="1">
        <f t="shared" si="1"/>
        <v>150000</v>
      </c>
      <c r="B16" s="2">
        <f>UnitPrice*A16</f>
        <v>750000</v>
      </c>
      <c r="C16" s="2">
        <f t="shared" si="0"/>
        <v>-139153.26923076925</v>
      </c>
      <c r="D16" s="2">
        <f>FixedCost</f>
        <v>616903.26923076925</v>
      </c>
      <c r="E16" s="2" cm="1">
        <f t="array" ref="E16">UnitCost*A16</f>
        <v>272250</v>
      </c>
      <c r="F16" s="2">
        <f>Table2[[#This Row],[Fixed Costs]]+Table2[[#This Row],[Variable Costs]]</f>
        <v>889153.26923076925</v>
      </c>
    </row>
    <row r="17" spans="1:6" x14ac:dyDescent="0.25">
      <c r="A17" s="1">
        <f t="shared" si="1"/>
        <v>160000</v>
      </c>
      <c r="B17" s="2">
        <f>UnitPrice*A17</f>
        <v>800000</v>
      </c>
      <c r="C17" s="2">
        <f t="shared" si="0"/>
        <v>-107303.26923076925</v>
      </c>
      <c r="D17" s="2">
        <f>FixedCost</f>
        <v>616903.26923076925</v>
      </c>
      <c r="E17" s="2" cm="1">
        <f t="array" ref="E17">UnitCost*A17</f>
        <v>290400</v>
      </c>
      <c r="F17" s="2">
        <f>Table2[[#This Row],[Fixed Costs]]+Table2[[#This Row],[Variable Costs]]</f>
        <v>907303.26923076925</v>
      </c>
    </row>
    <row r="18" spans="1:6" x14ac:dyDescent="0.25">
      <c r="A18" s="1">
        <f t="shared" si="1"/>
        <v>170000</v>
      </c>
      <c r="B18" s="2">
        <f>UnitPrice*A18</f>
        <v>850000</v>
      </c>
      <c r="C18" s="2">
        <f t="shared" si="0"/>
        <v>-75453.269230769249</v>
      </c>
      <c r="D18" s="2">
        <f>FixedCost</f>
        <v>616903.26923076925</v>
      </c>
      <c r="E18" s="2" cm="1">
        <f t="array" ref="E18">UnitCost*A18</f>
        <v>308550</v>
      </c>
      <c r="F18" s="2">
        <f>Table2[[#This Row],[Fixed Costs]]+Table2[[#This Row],[Variable Costs]]</f>
        <v>925453.26923076925</v>
      </c>
    </row>
    <row r="19" spans="1:6" x14ac:dyDescent="0.25">
      <c r="A19" s="1">
        <f t="shared" si="1"/>
        <v>180000</v>
      </c>
      <c r="B19" s="2">
        <f>UnitPrice*A19</f>
        <v>900000</v>
      </c>
      <c r="C19" s="2">
        <f t="shared" si="0"/>
        <v>-43603.269230769249</v>
      </c>
      <c r="D19" s="2">
        <f>FixedCost</f>
        <v>616903.26923076925</v>
      </c>
      <c r="E19" s="2" cm="1">
        <f t="array" ref="E19">UnitCost*A19</f>
        <v>326700</v>
      </c>
      <c r="F19" s="2">
        <f>Table2[[#This Row],[Fixed Costs]]+Table2[[#This Row],[Variable Costs]]</f>
        <v>943603.26923076925</v>
      </c>
    </row>
    <row r="20" spans="1:6" x14ac:dyDescent="0.25">
      <c r="A20" s="1">
        <f t="shared" si="1"/>
        <v>190000</v>
      </c>
      <c r="B20" s="2">
        <f>UnitPrice*A20</f>
        <v>950000</v>
      </c>
      <c r="C20" s="2">
        <f t="shared" si="0"/>
        <v>-11753.269230769249</v>
      </c>
      <c r="D20" s="2">
        <f>FixedCost</f>
        <v>616903.26923076925</v>
      </c>
      <c r="E20" s="2" cm="1">
        <f t="array" ref="E20">UnitCost*A20</f>
        <v>344850</v>
      </c>
      <c r="F20" s="2">
        <f>Table2[[#This Row],[Fixed Costs]]+Table2[[#This Row],[Variable Costs]]</f>
        <v>961753.26923076925</v>
      </c>
    </row>
    <row r="21" spans="1:6" x14ac:dyDescent="0.25">
      <c r="A21" s="1">
        <f t="shared" si="1"/>
        <v>200000</v>
      </c>
      <c r="B21" s="2">
        <f>UnitPrice*A21</f>
        <v>1000000</v>
      </c>
      <c r="C21" s="2">
        <f t="shared" si="0"/>
        <v>20096.730769230751</v>
      </c>
      <c r="D21" s="2">
        <f>FixedCost</f>
        <v>616903.26923076925</v>
      </c>
      <c r="E21" s="2" cm="1">
        <f t="array" ref="E21">UnitCost*A21</f>
        <v>363000</v>
      </c>
      <c r="F21" s="2">
        <f>Table2[[#This Row],[Fixed Costs]]+Table2[[#This Row],[Variable Costs]]</f>
        <v>979903.26923076925</v>
      </c>
    </row>
    <row r="22" spans="1:6" x14ac:dyDescent="0.25">
      <c r="A22" s="1">
        <f t="shared" si="1"/>
        <v>210000</v>
      </c>
      <c r="B22" s="2">
        <f>UnitPrice*A22</f>
        <v>1050000</v>
      </c>
      <c r="C22" s="2">
        <f t="shared" si="0"/>
        <v>51946.730769230751</v>
      </c>
      <c r="D22" s="2">
        <f>FixedCost</f>
        <v>616903.26923076925</v>
      </c>
      <c r="E22" s="2" cm="1">
        <f t="array" ref="E22">UnitCost*A22</f>
        <v>381150</v>
      </c>
      <c r="F22" s="2">
        <f>Table2[[#This Row],[Fixed Costs]]+Table2[[#This Row],[Variable Costs]]</f>
        <v>998053.26923076925</v>
      </c>
    </row>
    <row r="23" spans="1:6" x14ac:dyDescent="0.25">
      <c r="A23" s="1">
        <f t="shared" si="1"/>
        <v>220000</v>
      </c>
      <c r="B23" s="2">
        <f>UnitPrice*A23</f>
        <v>1100000</v>
      </c>
      <c r="C23" s="2">
        <f t="shared" si="0"/>
        <v>83796.730769230751</v>
      </c>
      <c r="D23" s="2">
        <f>FixedCost</f>
        <v>616903.26923076925</v>
      </c>
      <c r="E23" s="2" cm="1">
        <f t="array" ref="E23">UnitCost*A23</f>
        <v>399300</v>
      </c>
      <c r="F23" s="2">
        <f>Table2[[#This Row],[Fixed Costs]]+Table2[[#This Row],[Variable Costs]]</f>
        <v>1016203.2692307692</v>
      </c>
    </row>
    <row r="24" spans="1:6" x14ac:dyDescent="0.25">
      <c r="A24" s="1">
        <f t="shared" si="1"/>
        <v>230000</v>
      </c>
      <c r="B24" s="2">
        <f>UnitPrice*A24</f>
        <v>1150000</v>
      </c>
      <c r="C24" s="2">
        <f t="shared" si="0"/>
        <v>115646.73076923075</v>
      </c>
      <c r="D24" s="2">
        <f>FixedCost</f>
        <v>616903.26923076925</v>
      </c>
      <c r="E24" s="2" cm="1">
        <f t="array" ref="E24">UnitCost*A24</f>
        <v>417450</v>
      </c>
      <c r="F24" s="2">
        <f>Table2[[#This Row],[Fixed Costs]]+Table2[[#This Row],[Variable Costs]]</f>
        <v>1034353.2692307692</v>
      </c>
    </row>
    <row r="25" spans="1:6" x14ac:dyDescent="0.25">
      <c r="A25" s="1">
        <f t="shared" si="1"/>
        <v>240000</v>
      </c>
      <c r="B25" s="2">
        <f>UnitPrice*A25</f>
        <v>1200000</v>
      </c>
      <c r="C25" s="2">
        <f t="shared" si="0"/>
        <v>147496.73076923075</v>
      </c>
      <c r="D25" s="2">
        <f>FixedCost</f>
        <v>616903.26923076925</v>
      </c>
      <c r="E25" s="2" cm="1">
        <f t="array" ref="E25">UnitCost*A25</f>
        <v>435600</v>
      </c>
      <c r="F25" s="2">
        <f>Table2[[#This Row],[Fixed Costs]]+Table2[[#This Row],[Variable Costs]]</f>
        <v>1052503.2692307692</v>
      </c>
    </row>
    <row r="26" spans="1:6" x14ac:dyDescent="0.25">
      <c r="A26" s="1">
        <f t="shared" si="1"/>
        <v>250000</v>
      </c>
      <c r="B26" s="2">
        <f>UnitPrice*A26</f>
        <v>1250000</v>
      </c>
      <c r="C26" s="2">
        <f t="shared" si="0"/>
        <v>179346.73076923075</v>
      </c>
      <c r="D26" s="2">
        <f>FixedCost</f>
        <v>616903.26923076925</v>
      </c>
      <c r="E26" s="2" cm="1">
        <f t="array" ref="E26">UnitCost*A26</f>
        <v>453750</v>
      </c>
      <c r="F26" s="2">
        <f>Table2[[#This Row],[Fixed Costs]]+Table2[[#This Row],[Variable Costs]]</f>
        <v>1070653.2692307692</v>
      </c>
    </row>
    <row r="27" spans="1:6" x14ac:dyDescent="0.25">
      <c r="A27" s="1">
        <f t="shared" si="1"/>
        <v>260000</v>
      </c>
      <c r="B27" s="2">
        <f>UnitPrice*A27</f>
        <v>1300000</v>
      </c>
      <c r="C27" s="2">
        <f t="shared" si="0"/>
        <v>211196.73076923075</v>
      </c>
      <c r="D27" s="2">
        <f>FixedCost</f>
        <v>616903.26923076925</v>
      </c>
      <c r="E27" s="2" cm="1">
        <f t="array" ref="E27">UnitCost*A27</f>
        <v>471900</v>
      </c>
      <c r="F27" s="2">
        <f>Table2[[#This Row],[Fixed Costs]]+Table2[[#This Row],[Variable Costs]]</f>
        <v>1088803.2692307692</v>
      </c>
    </row>
    <row r="28" spans="1:6" x14ac:dyDescent="0.25">
      <c r="A28" s="1">
        <f t="shared" si="1"/>
        <v>270000</v>
      </c>
      <c r="B28" s="2">
        <f>UnitPrice*A28</f>
        <v>1350000</v>
      </c>
      <c r="C28" s="2">
        <f t="shared" si="0"/>
        <v>243046.73076923075</v>
      </c>
      <c r="D28" s="2">
        <f>FixedCost</f>
        <v>616903.26923076925</v>
      </c>
      <c r="E28" s="2" cm="1">
        <f t="array" ref="E28">UnitCost*A28</f>
        <v>490050</v>
      </c>
      <c r="F28" s="2">
        <f>Table2[[#This Row],[Fixed Costs]]+Table2[[#This Row],[Variable Costs]]</f>
        <v>1106953.2692307692</v>
      </c>
    </row>
    <row r="29" spans="1:6" x14ac:dyDescent="0.25">
      <c r="A29" s="1">
        <f t="shared" si="1"/>
        <v>280000</v>
      </c>
      <c r="B29" s="2">
        <f>UnitPrice*A29</f>
        <v>1400000</v>
      </c>
      <c r="C29" s="2">
        <f t="shared" si="0"/>
        <v>274896.73076923075</v>
      </c>
      <c r="D29" s="2">
        <f>FixedCost</f>
        <v>616903.26923076925</v>
      </c>
      <c r="E29" s="2" cm="1">
        <f t="array" ref="E29">UnitCost*A29</f>
        <v>508200</v>
      </c>
      <c r="F29" s="2">
        <f>Table2[[#This Row],[Fixed Costs]]+Table2[[#This Row],[Variable Costs]]</f>
        <v>1125103.2692307692</v>
      </c>
    </row>
    <row r="30" spans="1:6" x14ac:dyDescent="0.25">
      <c r="A30" s="1">
        <f t="shared" si="1"/>
        <v>290000</v>
      </c>
      <c r="B30" s="2">
        <f>UnitPrice*A30</f>
        <v>1450000</v>
      </c>
      <c r="C30" s="2">
        <f t="shared" si="0"/>
        <v>306746.73076923075</v>
      </c>
      <c r="D30" s="2">
        <f>FixedCost</f>
        <v>616903.26923076925</v>
      </c>
      <c r="E30" s="2" cm="1">
        <f t="array" ref="E30">UnitCost*A30</f>
        <v>526350</v>
      </c>
      <c r="F30" s="2">
        <f>Table2[[#This Row],[Fixed Costs]]+Table2[[#This Row],[Variable Costs]]</f>
        <v>1143253.2692307692</v>
      </c>
    </row>
    <row r="31" spans="1:6" x14ac:dyDescent="0.25">
      <c r="A31" s="1">
        <f t="shared" si="1"/>
        <v>300000</v>
      </c>
      <c r="B31" s="2">
        <f>UnitPrice*A31</f>
        <v>1500000</v>
      </c>
      <c r="C31" s="2">
        <f t="shared" si="0"/>
        <v>338596.73076923075</v>
      </c>
      <c r="D31" s="2">
        <f>FixedCost</f>
        <v>616903.26923076925</v>
      </c>
      <c r="E31" s="2" cm="1">
        <f t="array" ref="E31">UnitCost*A31</f>
        <v>544500</v>
      </c>
      <c r="F31" s="2">
        <f>Table2[[#This Row],[Fixed Costs]]+Table2[[#This Row],[Variable Costs]]</f>
        <v>1161403.2692307692</v>
      </c>
    </row>
    <row r="32" spans="1:6" x14ac:dyDescent="0.25">
      <c r="A32" s="1">
        <f t="shared" si="1"/>
        <v>310000</v>
      </c>
      <c r="B32" s="2">
        <f>UnitPrice*A32</f>
        <v>1550000</v>
      </c>
      <c r="C32" s="2">
        <f t="shared" si="0"/>
        <v>370446.73076923075</v>
      </c>
      <c r="D32" s="2">
        <f>FixedCost</f>
        <v>616903.26923076925</v>
      </c>
      <c r="E32" s="2" cm="1">
        <f t="array" ref="E32">UnitCost*A32</f>
        <v>562650</v>
      </c>
      <c r="F32" s="2">
        <f>Table2[[#This Row],[Fixed Costs]]+Table2[[#This Row],[Variable Costs]]</f>
        <v>1179553.2692307692</v>
      </c>
    </row>
    <row r="33" spans="1:6" x14ac:dyDescent="0.25">
      <c r="A33" s="1">
        <f t="shared" si="1"/>
        <v>320000</v>
      </c>
      <c r="B33" s="2">
        <f>UnitPrice*A33</f>
        <v>1600000</v>
      </c>
      <c r="C33" s="2">
        <f t="shared" si="0"/>
        <v>402296.73076923075</v>
      </c>
      <c r="D33" s="2">
        <f>FixedCost</f>
        <v>616903.26923076925</v>
      </c>
      <c r="E33" s="2" cm="1">
        <f t="array" ref="E33">UnitCost*A33</f>
        <v>580800</v>
      </c>
      <c r="F33" s="2">
        <f>Table2[[#This Row],[Fixed Costs]]+Table2[[#This Row],[Variable Costs]]</f>
        <v>1197703.2692307692</v>
      </c>
    </row>
    <row r="34" spans="1:6" x14ac:dyDescent="0.25">
      <c r="A34" s="1">
        <f t="shared" si="1"/>
        <v>330000</v>
      </c>
      <c r="B34" s="2">
        <f>UnitPrice*A34</f>
        <v>1650000</v>
      </c>
      <c r="C34" s="2">
        <f t="shared" ref="C34:C65" si="2">B34-F34</f>
        <v>434146.73076923075</v>
      </c>
      <c r="D34" s="2">
        <f>FixedCost</f>
        <v>616903.26923076925</v>
      </c>
      <c r="E34" s="2" cm="1">
        <f t="array" ref="E34">UnitCost*A34</f>
        <v>598950</v>
      </c>
      <c r="F34" s="2">
        <f>Table2[[#This Row],[Fixed Costs]]+Table2[[#This Row],[Variable Costs]]</f>
        <v>1215853.2692307692</v>
      </c>
    </row>
    <row r="35" spans="1:6" x14ac:dyDescent="0.25">
      <c r="A35" s="1">
        <f t="shared" si="1"/>
        <v>340000</v>
      </c>
      <c r="B35" s="2">
        <f>UnitPrice*A35</f>
        <v>1700000</v>
      </c>
      <c r="C35" s="2">
        <f t="shared" si="2"/>
        <v>465996.73076923075</v>
      </c>
      <c r="D35" s="2">
        <f>FixedCost</f>
        <v>616903.26923076925</v>
      </c>
      <c r="E35" s="2" cm="1">
        <f t="array" ref="E35">UnitCost*A35</f>
        <v>617100</v>
      </c>
      <c r="F35" s="2">
        <f>Table2[[#This Row],[Fixed Costs]]+Table2[[#This Row],[Variable Costs]]</f>
        <v>1234003.2692307692</v>
      </c>
    </row>
    <row r="36" spans="1:6" x14ac:dyDescent="0.25">
      <c r="A36" s="1">
        <f t="shared" ref="A36:A70" si="3">A35+10000</f>
        <v>350000</v>
      </c>
      <c r="B36" s="2">
        <f>UnitPrice*A36</f>
        <v>1750000</v>
      </c>
      <c r="C36" s="2">
        <f t="shared" si="2"/>
        <v>497846.73076923075</v>
      </c>
      <c r="D36" s="2">
        <f>FixedCost</f>
        <v>616903.26923076925</v>
      </c>
      <c r="E36" s="2" cm="1">
        <f t="array" ref="E36">UnitCost*A36</f>
        <v>635250</v>
      </c>
      <c r="F36" s="2">
        <f>Table2[[#This Row],[Fixed Costs]]+Table2[[#This Row],[Variable Costs]]</f>
        <v>1252153.2692307692</v>
      </c>
    </row>
    <row r="37" spans="1:6" x14ac:dyDescent="0.25">
      <c r="A37" s="1">
        <f t="shared" si="3"/>
        <v>360000</v>
      </c>
      <c r="B37" s="2">
        <f>UnitPrice*A37</f>
        <v>1800000</v>
      </c>
      <c r="C37" s="2">
        <f t="shared" si="2"/>
        <v>529696.73076923075</v>
      </c>
      <c r="D37" s="2">
        <f>FixedCost</f>
        <v>616903.26923076925</v>
      </c>
      <c r="E37" s="2" cm="1">
        <f t="array" ref="E37">UnitCost*A37</f>
        <v>653400</v>
      </c>
      <c r="F37" s="2">
        <f>Table2[[#This Row],[Fixed Costs]]+Table2[[#This Row],[Variable Costs]]</f>
        <v>1270303.2692307692</v>
      </c>
    </row>
    <row r="38" spans="1:6" x14ac:dyDescent="0.25">
      <c r="A38" s="1">
        <f t="shared" si="3"/>
        <v>370000</v>
      </c>
      <c r="B38" s="2">
        <f>UnitPrice*A38</f>
        <v>1850000</v>
      </c>
      <c r="C38" s="2">
        <f t="shared" si="2"/>
        <v>561546.73076923075</v>
      </c>
      <c r="D38" s="2">
        <f>FixedCost</f>
        <v>616903.26923076925</v>
      </c>
      <c r="E38" s="2" cm="1">
        <f t="array" ref="E38">UnitCost*A38</f>
        <v>671550</v>
      </c>
      <c r="F38" s="2">
        <f>Table2[[#This Row],[Fixed Costs]]+Table2[[#This Row],[Variable Costs]]</f>
        <v>1288453.2692307692</v>
      </c>
    </row>
    <row r="39" spans="1:6" x14ac:dyDescent="0.25">
      <c r="A39" s="1">
        <f t="shared" si="3"/>
        <v>380000</v>
      </c>
      <c r="B39" s="2">
        <f>UnitPrice*A39</f>
        <v>1900000</v>
      </c>
      <c r="C39" s="2">
        <f t="shared" si="2"/>
        <v>593396.73076923075</v>
      </c>
      <c r="D39" s="2">
        <f>FixedCost</f>
        <v>616903.26923076925</v>
      </c>
      <c r="E39" s="2" cm="1">
        <f t="array" ref="E39">UnitCost*A39</f>
        <v>689700</v>
      </c>
      <c r="F39" s="2">
        <f>Table2[[#This Row],[Fixed Costs]]+Table2[[#This Row],[Variable Costs]]</f>
        <v>1306603.2692307692</v>
      </c>
    </row>
    <row r="40" spans="1:6" x14ac:dyDescent="0.25">
      <c r="A40" s="1">
        <f t="shared" si="3"/>
        <v>390000</v>
      </c>
      <c r="B40" s="2">
        <f>UnitPrice*A40</f>
        <v>1950000</v>
      </c>
      <c r="C40" s="2">
        <f t="shared" si="2"/>
        <v>625246.73076923075</v>
      </c>
      <c r="D40" s="2">
        <f>FixedCost</f>
        <v>616903.26923076925</v>
      </c>
      <c r="E40" s="2" cm="1">
        <f t="array" ref="E40">UnitCost*A40</f>
        <v>707850</v>
      </c>
      <c r="F40" s="2">
        <f>Table2[[#This Row],[Fixed Costs]]+Table2[[#This Row],[Variable Costs]]</f>
        <v>1324753.2692307692</v>
      </c>
    </row>
    <row r="41" spans="1:6" x14ac:dyDescent="0.25">
      <c r="A41" s="1">
        <f t="shared" si="3"/>
        <v>400000</v>
      </c>
      <c r="B41" s="2">
        <f>UnitPrice*A41</f>
        <v>2000000</v>
      </c>
      <c r="C41" s="2">
        <f t="shared" si="2"/>
        <v>657096.73076923075</v>
      </c>
      <c r="D41" s="2">
        <f>FixedCost</f>
        <v>616903.26923076925</v>
      </c>
      <c r="E41" s="2" cm="1">
        <f t="array" ref="E41">UnitCost*A41</f>
        <v>726000</v>
      </c>
      <c r="F41" s="2">
        <f>Table2[[#This Row],[Fixed Costs]]+Table2[[#This Row],[Variable Costs]]</f>
        <v>1342903.2692307692</v>
      </c>
    </row>
    <row r="42" spans="1:6" x14ac:dyDescent="0.25">
      <c r="A42" s="1">
        <f t="shared" si="3"/>
        <v>410000</v>
      </c>
      <c r="B42" s="2">
        <f>UnitPrice*A42</f>
        <v>2050000</v>
      </c>
      <c r="C42" s="2">
        <f t="shared" si="2"/>
        <v>688946.73076923075</v>
      </c>
      <c r="D42" s="2">
        <f>FixedCost</f>
        <v>616903.26923076925</v>
      </c>
      <c r="E42" s="2" cm="1">
        <f t="array" ref="E42">UnitCost*A42</f>
        <v>744150</v>
      </c>
      <c r="F42" s="2">
        <f>Table2[[#This Row],[Fixed Costs]]+Table2[[#This Row],[Variable Costs]]</f>
        <v>1361053.2692307692</v>
      </c>
    </row>
    <row r="43" spans="1:6" x14ac:dyDescent="0.25">
      <c r="A43" s="1">
        <f t="shared" si="3"/>
        <v>420000</v>
      </c>
      <c r="B43" s="2">
        <f>UnitPrice*A43</f>
        <v>2100000</v>
      </c>
      <c r="C43" s="2">
        <f t="shared" si="2"/>
        <v>720796.73076923075</v>
      </c>
      <c r="D43" s="2">
        <f>FixedCost</f>
        <v>616903.26923076925</v>
      </c>
      <c r="E43" s="2" cm="1">
        <f t="array" ref="E43">UnitCost*A43</f>
        <v>762300</v>
      </c>
      <c r="F43" s="2">
        <f>Table2[[#This Row],[Fixed Costs]]+Table2[[#This Row],[Variable Costs]]</f>
        <v>1379203.2692307692</v>
      </c>
    </row>
    <row r="44" spans="1:6" x14ac:dyDescent="0.25">
      <c r="A44" s="1">
        <f t="shared" si="3"/>
        <v>430000</v>
      </c>
      <c r="B44" s="2">
        <f>UnitPrice*A44</f>
        <v>2150000</v>
      </c>
      <c r="C44" s="2">
        <f t="shared" si="2"/>
        <v>752646.73076923075</v>
      </c>
      <c r="D44" s="2">
        <f>FixedCost</f>
        <v>616903.26923076925</v>
      </c>
      <c r="E44" s="2" cm="1">
        <f t="array" ref="E44">UnitCost*A44</f>
        <v>780450</v>
      </c>
      <c r="F44" s="2">
        <f>Table2[[#This Row],[Fixed Costs]]+Table2[[#This Row],[Variable Costs]]</f>
        <v>1397353.2692307692</v>
      </c>
    </row>
    <row r="45" spans="1:6" x14ac:dyDescent="0.25">
      <c r="A45" s="1">
        <f t="shared" si="3"/>
        <v>440000</v>
      </c>
      <c r="B45" s="2">
        <f>UnitPrice*A45</f>
        <v>2200000</v>
      </c>
      <c r="C45" s="2">
        <f t="shared" si="2"/>
        <v>784496.73076923075</v>
      </c>
      <c r="D45" s="2">
        <f>FixedCost</f>
        <v>616903.26923076925</v>
      </c>
      <c r="E45" s="2" cm="1">
        <f t="array" ref="E45">UnitCost*A45</f>
        <v>798600</v>
      </c>
      <c r="F45" s="2">
        <f>Table2[[#This Row],[Fixed Costs]]+Table2[[#This Row],[Variable Costs]]</f>
        <v>1415503.2692307692</v>
      </c>
    </row>
    <row r="46" spans="1:6" x14ac:dyDescent="0.25">
      <c r="A46" s="1">
        <f t="shared" si="3"/>
        <v>450000</v>
      </c>
      <c r="B46" s="2">
        <f>UnitPrice*A46</f>
        <v>2250000</v>
      </c>
      <c r="C46" s="2">
        <f t="shared" si="2"/>
        <v>816346.73076923075</v>
      </c>
      <c r="D46" s="2">
        <f>FixedCost</f>
        <v>616903.26923076925</v>
      </c>
      <c r="E46" s="2" cm="1">
        <f t="array" ref="E46">UnitCost*A46</f>
        <v>816750</v>
      </c>
      <c r="F46" s="2">
        <f>Table2[[#This Row],[Fixed Costs]]+Table2[[#This Row],[Variable Costs]]</f>
        <v>1433653.2692307692</v>
      </c>
    </row>
    <row r="47" spans="1:6" x14ac:dyDescent="0.25">
      <c r="A47" s="1">
        <f t="shared" si="3"/>
        <v>460000</v>
      </c>
      <c r="B47" s="2">
        <f>UnitPrice*A47</f>
        <v>2300000</v>
      </c>
      <c r="C47" s="2">
        <f t="shared" si="2"/>
        <v>848196.73076923075</v>
      </c>
      <c r="D47" s="2">
        <f>FixedCost</f>
        <v>616903.26923076925</v>
      </c>
      <c r="E47" s="2" cm="1">
        <f t="array" ref="E47">UnitCost*A47</f>
        <v>834900</v>
      </c>
      <c r="F47" s="2">
        <f>Table2[[#This Row],[Fixed Costs]]+Table2[[#This Row],[Variable Costs]]</f>
        <v>1451803.2692307692</v>
      </c>
    </row>
    <row r="48" spans="1:6" x14ac:dyDescent="0.25">
      <c r="A48" s="1">
        <f t="shared" si="3"/>
        <v>470000</v>
      </c>
      <c r="B48" s="2">
        <f>UnitPrice*A48</f>
        <v>2350000</v>
      </c>
      <c r="C48" s="2">
        <f t="shared" si="2"/>
        <v>880046.73076923075</v>
      </c>
      <c r="D48" s="2">
        <f>FixedCost</f>
        <v>616903.26923076925</v>
      </c>
      <c r="E48" s="2" cm="1">
        <f t="array" ref="E48">UnitCost*A48</f>
        <v>853050</v>
      </c>
      <c r="F48" s="2">
        <f>Table2[[#This Row],[Fixed Costs]]+Table2[[#This Row],[Variable Costs]]</f>
        <v>1469953.2692307692</v>
      </c>
    </row>
    <row r="49" spans="1:6" x14ac:dyDescent="0.25">
      <c r="A49" s="1">
        <f t="shared" si="3"/>
        <v>480000</v>
      </c>
      <c r="B49" s="2">
        <f>UnitPrice*A49</f>
        <v>2400000</v>
      </c>
      <c r="C49" s="2">
        <f t="shared" si="2"/>
        <v>911896.73076923075</v>
      </c>
      <c r="D49" s="2">
        <f>FixedCost</f>
        <v>616903.26923076925</v>
      </c>
      <c r="E49" s="2" cm="1">
        <f t="array" ref="E49">UnitCost*A49</f>
        <v>871200</v>
      </c>
      <c r="F49" s="2">
        <f>Table2[[#This Row],[Fixed Costs]]+Table2[[#This Row],[Variable Costs]]</f>
        <v>1488103.2692307692</v>
      </c>
    </row>
    <row r="50" spans="1:6" x14ac:dyDescent="0.25">
      <c r="A50" s="1">
        <f t="shared" si="3"/>
        <v>490000</v>
      </c>
      <c r="B50" s="2">
        <f>UnitPrice*A50</f>
        <v>2450000</v>
      </c>
      <c r="C50" s="2">
        <f t="shared" si="2"/>
        <v>943746.73076923075</v>
      </c>
      <c r="D50" s="2">
        <f>FixedCost</f>
        <v>616903.26923076925</v>
      </c>
      <c r="E50" s="2" cm="1">
        <f t="array" ref="E50">UnitCost*A50</f>
        <v>889350</v>
      </c>
      <c r="F50" s="2">
        <f>Table2[[#This Row],[Fixed Costs]]+Table2[[#This Row],[Variable Costs]]</f>
        <v>1506253.2692307692</v>
      </c>
    </row>
    <row r="51" spans="1:6" x14ac:dyDescent="0.25">
      <c r="A51" s="1">
        <f t="shared" si="3"/>
        <v>500000</v>
      </c>
      <c r="B51" s="2">
        <f>UnitPrice*A51</f>
        <v>2500000</v>
      </c>
      <c r="C51" s="2">
        <f t="shared" si="2"/>
        <v>975596.73076923075</v>
      </c>
      <c r="D51" s="2">
        <f>FixedCost</f>
        <v>616903.26923076925</v>
      </c>
      <c r="E51" s="2" cm="1">
        <f t="array" ref="E51">UnitCost*A51</f>
        <v>907500</v>
      </c>
      <c r="F51" s="2">
        <f>Table2[[#This Row],[Fixed Costs]]+Table2[[#This Row],[Variable Costs]]</f>
        <v>1524403.2692307692</v>
      </c>
    </row>
    <row r="52" spans="1:6" x14ac:dyDescent="0.25">
      <c r="A52" s="1">
        <f t="shared" si="3"/>
        <v>510000</v>
      </c>
      <c r="B52" s="2">
        <f>UnitPrice*A52</f>
        <v>2550000</v>
      </c>
      <c r="C52" s="2">
        <f t="shared" si="2"/>
        <v>1007446.7307692308</v>
      </c>
      <c r="D52" s="2">
        <f>FixedCost</f>
        <v>616903.26923076925</v>
      </c>
      <c r="E52" s="2" cm="1">
        <f t="array" ref="E52">UnitCost*A52</f>
        <v>925650</v>
      </c>
      <c r="F52" s="2">
        <f>Table2[[#This Row],[Fixed Costs]]+Table2[[#This Row],[Variable Costs]]</f>
        <v>1542553.2692307692</v>
      </c>
    </row>
    <row r="53" spans="1:6" x14ac:dyDescent="0.25">
      <c r="A53" s="1">
        <f t="shared" si="3"/>
        <v>520000</v>
      </c>
      <c r="B53" s="2">
        <f>UnitPrice*A53</f>
        <v>2600000</v>
      </c>
      <c r="C53" s="2">
        <f t="shared" si="2"/>
        <v>1039296.7307692308</v>
      </c>
      <c r="D53" s="2">
        <f>FixedCost</f>
        <v>616903.26923076925</v>
      </c>
      <c r="E53" s="2" cm="1">
        <f t="array" ref="E53">UnitCost*A53</f>
        <v>943800</v>
      </c>
      <c r="F53" s="2">
        <f>Table2[[#This Row],[Fixed Costs]]+Table2[[#This Row],[Variable Costs]]</f>
        <v>1560703.2692307692</v>
      </c>
    </row>
    <row r="54" spans="1:6" x14ac:dyDescent="0.25">
      <c r="A54" s="1">
        <f t="shared" si="3"/>
        <v>530000</v>
      </c>
      <c r="B54" s="2">
        <f>UnitPrice*A54</f>
        <v>2650000</v>
      </c>
      <c r="C54" s="2">
        <f t="shared" si="2"/>
        <v>1071146.7307692308</v>
      </c>
      <c r="D54" s="2">
        <f>FixedCost</f>
        <v>616903.26923076925</v>
      </c>
      <c r="E54" s="2" cm="1">
        <f t="array" ref="E54">UnitCost*A54</f>
        <v>961950</v>
      </c>
      <c r="F54" s="2">
        <f>Table2[[#This Row],[Fixed Costs]]+Table2[[#This Row],[Variable Costs]]</f>
        <v>1578853.2692307692</v>
      </c>
    </row>
    <row r="55" spans="1:6" x14ac:dyDescent="0.25">
      <c r="A55" s="1">
        <f t="shared" si="3"/>
        <v>540000</v>
      </c>
      <c r="B55" s="2">
        <f>UnitPrice*A55</f>
        <v>2700000</v>
      </c>
      <c r="C55" s="2">
        <f t="shared" si="2"/>
        <v>1102996.7307692308</v>
      </c>
      <c r="D55" s="2">
        <f>FixedCost</f>
        <v>616903.26923076925</v>
      </c>
      <c r="E55" s="2" cm="1">
        <f t="array" ref="E55">UnitCost*A55</f>
        <v>980100</v>
      </c>
      <c r="F55" s="2">
        <f>Table2[[#This Row],[Fixed Costs]]+Table2[[#This Row],[Variable Costs]]</f>
        <v>1597003.2692307692</v>
      </c>
    </row>
    <row r="56" spans="1:6" x14ac:dyDescent="0.25">
      <c r="A56" s="1">
        <f t="shared" si="3"/>
        <v>550000</v>
      </c>
      <c r="B56" s="2">
        <f>UnitPrice*A56</f>
        <v>2750000</v>
      </c>
      <c r="C56" s="2">
        <f t="shared" si="2"/>
        <v>1134846.7307692308</v>
      </c>
      <c r="D56" s="2">
        <f>FixedCost</f>
        <v>616903.26923076925</v>
      </c>
      <c r="E56" s="2" cm="1">
        <f t="array" ref="E56">UnitCost*A56</f>
        <v>998250</v>
      </c>
      <c r="F56" s="2">
        <f>Table2[[#This Row],[Fixed Costs]]+Table2[[#This Row],[Variable Costs]]</f>
        <v>1615153.2692307692</v>
      </c>
    </row>
    <row r="57" spans="1:6" x14ac:dyDescent="0.25">
      <c r="A57" s="1">
        <f t="shared" si="3"/>
        <v>560000</v>
      </c>
      <c r="B57" s="2">
        <f>UnitPrice*A57</f>
        <v>2800000</v>
      </c>
      <c r="C57" s="2">
        <f t="shared" si="2"/>
        <v>1166696.7307692308</v>
      </c>
      <c r="D57" s="2">
        <f>FixedCost</f>
        <v>616903.26923076925</v>
      </c>
      <c r="E57" s="2" cm="1">
        <f t="array" ref="E57">UnitCost*A57</f>
        <v>1016400</v>
      </c>
      <c r="F57" s="2">
        <f>Table2[[#This Row],[Fixed Costs]]+Table2[[#This Row],[Variable Costs]]</f>
        <v>1633303.2692307692</v>
      </c>
    </row>
    <row r="58" spans="1:6" x14ac:dyDescent="0.25">
      <c r="A58" s="1">
        <f t="shared" si="3"/>
        <v>570000</v>
      </c>
      <c r="B58" s="2">
        <f>UnitPrice*A58</f>
        <v>2850000</v>
      </c>
      <c r="C58" s="2">
        <f t="shared" si="2"/>
        <v>1198546.7307692308</v>
      </c>
      <c r="D58" s="2">
        <f>FixedCost</f>
        <v>616903.26923076925</v>
      </c>
      <c r="E58" s="2" cm="1">
        <f t="array" ref="E58">UnitCost*A58</f>
        <v>1034550</v>
      </c>
      <c r="F58" s="2">
        <f>Table2[[#This Row],[Fixed Costs]]+Table2[[#This Row],[Variable Costs]]</f>
        <v>1651453.2692307692</v>
      </c>
    </row>
    <row r="59" spans="1:6" x14ac:dyDescent="0.25">
      <c r="A59" s="1">
        <f t="shared" si="3"/>
        <v>580000</v>
      </c>
      <c r="B59" s="2">
        <f>UnitPrice*A59</f>
        <v>2900000</v>
      </c>
      <c r="C59" s="2">
        <f t="shared" si="2"/>
        <v>1230396.7307692308</v>
      </c>
      <c r="D59" s="2">
        <f>FixedCost</f>
        <v>616903.26923076925</v>
      </c>
      <c r="E59" s="2" cm="1">
        <f t="array" ref="E59">UnitCost*A59</f>
        <v>1052700</v>
      </c>
      <c r="F59" s="2">
        <f>Table2[[#This Row],[Fixed Costs]]+Table2[[#This Row],[Variable Costs]]</f>
        <v>1669603.2692307692</v>
      </c>
    </row>
    <row r="60" spans="1:6" x14ac:dyDescent="0.25">
      <c r="A60" s="1">
        <f t="shared" si="3"/>
        <v>590000</v>
      </c>
      <c r="B60" s="2">
        <f>UnitPrice*A60</f>
        <v>2950000</v>
      </c>
      <c r="C60" s="2">
        <f t="shared" si="2"/>
        <v>1262246.7307692308</v>
      </c>
      <c r="D60" s="2">
        <f>FixedCost</f>
        <v>616903.26923076925</v>
      </c>
      <c r="E60" s="2" cm="1">
        <f t="array" ref="E60">UnitCost*A60</f>
        <v>1070850</v>
      </c>
      <c r="F60" s="2">
        <f>Table2[[#This Row],[Fixed Costs]]+Table2[[#This Row],[Variable Costs]]</f>
        <v>1687753.2692307692</v>
      </c>
    </row>
    <row r="61" spans="1:6" x14ac:dyDescent="0.25">
      <c r="A61" s="1">
        <f t="shared" si="3"/>
        <v>600000</v>
      </c>
      <c r="B61" s="2">
        <f>UnitPrice*A61</f>
        <v>3000000</v>
      </c>
      <c r="C61" s="2">
        <f t="shared" si="2"/>
        <v>1294096.7307692308</v>
      </c>
      <c r="D61" s="2">
        <f>FixedCost</f>
        <v>616903.26923076925</v>
      </c>
      <c r="E61" s="2" cm="1">
        <f t="array" ref="E61">UnitCost*A61</f>
        <v>1089000</v>
      </c>
      <c r="F61" s="2">
        <f>Table2[[#This Row],[Fixed Costs]]+Table2[[#This Row],[Variable Costs]]</f>
        <v>1705903.2692307692</v>
      </c>
    </row>
    <row r="62" spans="1:6" x14ac:dyDescent="0.25">
      <c r="A62" s="1">
        <f t="shared" si="3"/>
        <v>610000</v>
      </c>
      <c r="B62" s="2">
        <f>UnitPrice*A62</f>
        <v>3050000</v>
      </c>
      <c r="C62" s="2">
        <f t="shared" si="2"/>
        <v>1325946.7307692308</v>
      </c>
      <c r="D62" s="2">
        <f>FixedCost</f>
        <v>616903.26923076925</v>
      </c>
      <c r="E62" s="2" cm="1">
        <f t="array" ref="E62">UnitCost*A62</f>
        <v>1107150</v>
      </c>
      <c r="F62" s="2">
        <f>Table2[[#This Row],[Fixed Costs]]+Table2[[#This Row],[Variable Costs]]</f>
        <v>1724053.2692307692</v>
      </c>
    </row>
    <row r="63" spans="1:6" x14ac:dyDescent="0.25">
      <c r="A63" s="1">
        <f t="shared" si="3"/>
        <v>620000</v>
      </c>
      <c r="B63" s="2">
        <f>UnitPrice*A63</f>
        <v>3100000</v>
      </c>
      <c r="C63" s="2">
        <f t="shared" si="2"/>
        <v>1357796.7307692308</v>
      </c>
      <c r="D63" s="2">
        <f>FixedCost</f>
        <v>616903.26923076925</v>
      </c>
      <c r="E63" s="2" cm="1">
        <f t="array" ref="E63">UnitCost*A63</f>
        <v>1125300</v>
      </c>
      <c r="F63" s="2">
        <f>Table2[[#This Row],[Fixed Costs]]+Table2[[#This Row],[Variable Costs]]</f>
        <v>1742203.2692307692</v>
      </c>
    </row>
    <row r="64" spans="1:6" x14ac:dyDescent="0.25">
      <c r="A64" s="1">
        <f t="shared" si="3"/>
        <v>630000</v>
      </c>
      <c r="B64" s="2">
        <f>UnitPrice*A64</f>
        <v>3150000</v>
      </c>
      <c r="C64" s="2">
        <f t="shared" si="2"/>
        <v>1389646.7307692308</v>
      </c>
      <c r="D64" s="2">
        <f>FixedCost</f>
        <v>616903.26923076925</v>
      </c>
      <c r="E64" s="2" cm="1">
        <f t="array" ref="E64">UnitCost*A64</f>
        <v>1143450</v>
      </c>
      <c r="F64" s="2">
        <f>Table2[[#This Row],[Fixed Costs]]+Table2[[#This Row],[Variable Costs]]</f>
        <v>1760353.2692307692</v>
      </c>
    </row>
    <row r="65" spans="1:5" x14ac:dyDescent="0.25">
      <c r="A65" s="1"/>
      <c r="B65" s="2"/>
      <c r="C65" s="2"/>
      <c r="D65" s="2"/>
      <c r="E65" s="2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2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</sheetData>
  <conditionalFormatting sqref="C65:C7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F7128"/>
        <color rgb="FFFFEB84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64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</vt:lpstr>
      <vt:lpstr>Graph</vt:lpstr>
      <vt:lpstr>FixedCost</vt:lpstr>
      <vt:lpstr>MaxVolume</vt:lpstr>
      <vt:lpstr>SteamRevenue</vt:lpstr>
      <vt:lpstr>TargetVolume</vt:lpstr>
      <vt:lpstr>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OConnor</dc:creator>
  <cp:lastModifiedBy>Jake OConnor</cp:lastModifiedBy>
  <cp:lastPrinted>2020-08-02T20:00:58Z</cp:lastPrinted>
  <dcterms:created xsi:type="dcterms:W3CDTF">2020-08-01T22:28:34Z</dcterms:created>
  <dcterms:modified xsi:type="dcterms:W3CDTF">2020-08-02T20:01:20Z</dcterms:modified>
</cp:coreProperties>
</file>