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edu-my.sharepoint.com/personal/jakoconn_uat_edu/Documents/MS544/"/>
    </mc:Choice>
  </mc:AlternateContent>
  <xr:revisionPtr revIDLastSave="0" documentId="8_{CE4F17FF-DD39-4CE4-84C4-F844C2C1EF70}" xr6:coauthVersionLast="47" xr6:coauthVersionMax="47" xr10:uidLastSave="{00000000-0000-0000-0000-000000000000}"/>
  <bookViews>
    <workbookView xWindow="0" yWindow="500" windowWidth="28800" windowHeight="17500" firstSheet="1" activeTab="1" xr2:uid="{00000000-000D-0000-FFFF-FFFF00000000}"/>
  </bookViews>
  <sheets>
    <sheet name="Build" sheetId="1" r:id="rId1"/>
    <sheet name="Buy" sheetId="2" r:id="rId2"/>
    <sheet name="Build vs Buy" sheetId="3" r:id="rId3"/>
    <sheet name="Cost Over Tim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H14" i="1"/>
  <c r="Q32" i="4"/>
  <c r="P32" i="4"/>
  <c r="L32" i="4"/>
  <c r="I32" i="4"/>
  <c r="D32" i="4"/>
  <c r="C32" i="4"/>
  <c r="A32" i="4"/>
  <c r="Q31" i="4"/>
  <c r="P31" i="4"/>
  <c r="L31" i="4"/>
  <c r="I31" i="4"/>
  <c r="D31" i="4"/>
  <c r="C31" i="4"/>
  <c r="A31" i="4"/>
  <c r="Q30" i="4"/>
  <c r="P30" i="4"/>
  <c r="L30" i="4"/>
  <c r="I30" i="4"/>
  <c r="D30" i="4"/>
  <c r="C30" i="4"/>
  <c r="A30" i="4"/>
  <c r="Q29" i="4"/>
  <c r="P29" i="4"/>
  <c r="L29" i="4"/>
  <c r="I29" i="4"/>
  <c r="D29" i="4"/>
  <c r="C29" i="4"/>
  <c r="A29" i="4"/>
  <c r="Q28" i="4"/>
  <c r="P28" i="4"/>
  <c r="L28" i="4"/>
  <c r="I28" i="4"/>
  <c r="D28" i="4"/>
  <c r="C28" i="4"/>
  <c r="A28" i="4"/>
  <c r="Q27" i="4"/>
  <c r="P27" i="4"/>
  <c r="L27" i="4"/>
  <c r="I27" i="4"/>
  <c r="D27" i="4"/>
  <c r="C27" i="4"/>
  <c r="A27" i="4"/>
  <c r="Q26" i="4"/>
  <c r="P26" i="4"/>
  <c r="L26" i="4"/>
  <c r="I26" i="4"/>
  <c r="D26" i="4"/>
  <c r="C26" i="4"/>
  <c r="A26" i="4"/>
  <c r="Q25" i="4"/>
  <c r="P25" i="4"/>
  <c r="L25" i="4"/>
  <c r="I25" i="4"/>
  <c r="D25" i="4"/>
  <c r="C25" i="4"/>
  <c r="A25" i="4"/>
  <c r="Q24" i="4"/>
  <c r="P24" i="4"/>
  <c r="L24" i="4"/>
  <c r="I24" i="4"/>
  <c r="D24" i="4"/>
  <c r="C24" i="4"/>
  <c r="A24" i="4"/>
  <c r="Q23" i="4"/>
  <c r="P23" i="4"/>
  <c r="L23" i="4"/>
  <c r="I23" i="4"/>
  <c r="D23" i="4"/>
  <c r="C23" i="4"/>
  <c r="A23" i="4"/>
  <c r="Q22" i="4"/>
  <c r="P22" i="4"/>
  <c r="L22" i="4"/>
  <c r="I22" i="4"/>
  <c r="D22" i="4"/>
  <c r="C22" i="4"/>
  <c r="A22" i="4"/>
  <c r="Q21" i="4"/>
  <c r="P21" i="4"/>
  <c r="L21" i="4"/>
  <c r="I21" i="4"/>
  <c r="D21" i="4"/>
  <c r="C21" i="4"/>
  <c r="A21" i="4"/>
  <c r="Q20" i="4"/>
  <c r="P20" i="4"/>
  <c r="L20" i="4"/>
  <c r="I20" i="4"/>
  <c r="D20" i="4"/>
  <c r="C20" i="4"/>
  <c r="A20" i="4"/>
  <c r="Q19" i="4"/>
  <c r="P19" i="4"/>
  <c r="L19" i="4"/>
  <c r="I19" i="4"/>
  <c r="D19" i="4"/>
  <c r="C19" i="4"/>
  <c r="A19" i="4"/>
  <c r="Q18" i="4"/>
  <c r="P18" i="4"/>
  <c r="L18" i="4"/>
  <c r="I18" i="4"/>
  <c r="D18" i="4"/>
  <c r="C18" i="4"/>
  <c r="A18" i="4"/>
  <c r="Q17" i="4"/>
  <c r="P17" i="4"/>
  <c r="L17" i="4"/>
  <c r="I17" i="4"/>
  <c r="D17" i="4"/>
  <c r="C17" i="4"/>
  <c r="A17" i="4"/>
  <c r="Q16" i="4"/>
  <c r="P16" i="4"/>
  <c r="L16" i="4"/>
  <c r="I16" i="4"/>
  <c r="D16" i="4"/>
  <c r="C16" i="4"/>
  <c r="A16" i="4"/>
  <c r="Q15" i="4"/>
  <c r="P15" i="4"/>
  <c r="L15" i="4"/>
  <c r="I15" i="4"/>
  <c r="D15" i="4"/>
  <c r="C15" i="4"/>
  <c r="B15" i="4"/>
  <c r="A15" i="4"/>
  <c r="A5" i="4"/>
  <c r="A6" i="4"/>
  <c r="A7" i="4"/>
  <c r="A8" i="4"/>
  <c r="A9" i="4"/>
  <c r="A10" i="4"/>
  <c r="A11" i="4"/>
  <c r="A12" i="4"/>
  <c r="A13" i="4"/>
  <c r="A14" i="4"/>
  <c r="Q4" i="4"/>
  <c r="Q5" i="4"/>
  <c r="Q6" i="4"/>
  <c r="Q7" i="4"/>
  <c r="Q8" i="4"/>
  <c r="Q9" i="4"/>
  <c r="Q10" i="4"/>
  <c r="Q11" i="4"/>
  <c r="Q12" i="4"/>
  <c r="Q13" i="4"/>
  <c r="Q14" i="4"/>
  <c r="I4" i="4"/>
  <c r="I5" i="4"/>
  <c r="I6" i="4"/>
  <c r="I7" i="4"/>
  <c r="I8" i="4"/>
  <c r="I9" i="4"/>
  <c r="I10" i="4"/>
  <c r="I11" i="4"/>
  <c r="I12" i="4"/>
  <c r="I13" i="4"/>
  <c r="I14" i="4"/>
  <c r="P4" i="4"/>
  <c r="P5" i="4"/>
  <c r="P6" i="4"/>
  <c r="P7" i="4"/>
  <c r="P8" i="4"/>
  <c r="P9" i="4"/>
  <c r="P10" i="4"/>
  <c r="P11" i="4"/>
  <c r="P12" i="4"/>
  <c r="P13" i="4"/>
  <c r="P14" i="4"/>
  <c r="L4" i="4"/>
  <c r="L5" i="4"/>
  <c r="L6" i="4"/>
  <c r="L7" i="4"/>
  <c r="L8" i="4"/>
  <c r="L9" i="4"/>
  <c r="L10" i="4"/>
  <c r="L11" i="4"/>
  <c r="L12" i="4"/>
  <c r="L13" i="4"/>
  <c r="L14" i="4"/>
  <c r="D8" i="4"/>
  <c r="D9" i="4"/>
  <c r="D10" i="4"/>
  <c r="D11" i="4"/>
  <c r="D12" i="4"/>
  <c r="D13" i="4"/>
  <c r="D14" i="4"/>
  <c r="C4" i="4"/>
  <c r="C5" i="4"/>
  <c r="C6" i="4"/>
  <c r="C7" i="4"/>
  <c r="C8" i="4"/>
  <c r="C9" i="4"/>
  <c r="C10" i="4"/>
  <c r="C11" i="4"/>
  <c r="C12" i="4"/>
  <c r="C13" i="4"/>
  <c r="C14" i="4"/>
  <c r="R13" i="4"/>
  <c r="R7" i="4"/>
  <c r="R5" i="4"/>
  <c r="R4" i="4"/>
  <c r="N13" i="4"/>
  <c r="N5" i="4"/>
  <c r="N4" i="4"/>
  <c r="J13" i="4"/>
  <c r="J6" i="4"/>
  <c r="J5" i="4"/>
  <c r="J4" i="4"/>
  <c r="B4" i="4"/>
  <c r="J9" i="3"/>
  <c r="J8" i="3"/>
  <c r="J7" i="3"/>
  <c r="J6" i="3"/>
  <c r="J5" i="3"/>
  <c r="J4" i="3"/>
  <c r="J3" i="3"/>
  <c r="H9" i="3"/>
  <c r="H8" i="3"/>
  <c r="H7" i="3"/>
  <c r="H6" i="3"/>
  <c r="H5" i="3"/>
  <c r="H4" i="3"/>
  <c r="H3" i="3"/>
  <c r="F9" i="3"/>
  <c r="F8" i="3"/>
  <c r="F7" i="3"/>
  <c r="F6" i="3"/>
  <c r="F5" i="3"/>
  <c r="F4" i="3"/>
  <c r="F3" i="3"/>
  <c r="D3" i="3"/>
  <c r="D9" i="3"/>
  <c r="D8" i="3"/>
  <c r="D7" i="3"/>
  <c r="D6" i="3"/>
  <c r="D5" i="3"/>
  <c r="D4" i="3"/>
  <c r="H16" i="1"/>
  <c r="H15" i="1"/>
  <c r="D6" i="1"/>
  <c r="D10" i="1"/>
  <c r="D9" i="1"/>
  <c r="D8" i="1"/>
  <c r="D7" i="1"/>
  <c r="D8" i="2"/>
  <c r="D13" i="2" s="1"/>
  <c r="D7" i="2"/>
  <c r="D12" i="2" s="1"/>
  <c r="D6" i="2"/>
  <c r="D11" i="2" s="1"/>
  <c r="D5" i="2"/>
  <c r="D10" i="2" s="1"/>
  <c r="C6" i="2"/>
  <c r="C11" i="2" s="1"/>
  <c r="C5" i="2"/>
  <c r="C10" i="2" s="1"/>
  <c r="B8" i="2"/>
  <c r="B13" i="2" s="1"/>
  <c r="B7" i="2"/>
  <c r="B12" i="2" s="1"/>
  <c r="B6" i="2"/>
  <c r="B11" i="2" s="1"/>
  <c r="B5" i="2"/>
  <c r="B10" i="2" s="1"/>
  <c r="N14" i="4" l="1"/>
  <c r="R12" i="4"/>
  <c r="J11" i="4"/>
  <c r="J10" i="4"/>
  <c r="R9" i="4"/>
  <c r="N8" i="4"/>
  <c r="J7" i="4"/>
  <c r="N6" i="4"/>
  <c r="N7" i="4"/>
  <c r="J9" i="4"/>
  <c r="J14" i="4"/>
  <c r="R6" i="4"/>
  <c r="R14" i="4"/>
  <c r="R8" i="4"/>
  <c r="J8" i="4"/>
  <c r="J12" i="4"/>
  <c r="N9" i="4"/>
  <c r="N10" i="4"/>
  <c r="N11" i="4"/>
  <c r="J15" i="4"/>
  <c r="R10" i="4"/>
  <c r="R11" i="4"/>
  <c r="N12" i="4"/>
  <c r="N15" i="4"/>
  <c r="R15" i="4"/>
  <c r="H10" i="3"/>
  <c r="J10" i="3"/>
  <c r="D10" i="3"/>
  <c r="F10" i="3"/>
  <c r="F15" i="4"/>
  <c r="B16" i="4"/>
  <c r="B5" i="4"/>
  <c r="D11" i="1"/>
  <c r="N16" i="4" l="1"/>
  <c r="J16" i="4"/>
  <c r="B17" i="4"/>
  <c r="R16" i="4"/>
  <c r="F16" i="4"/>
  <c r="B6" i="4"/>
  <c r="C16" i="1"/>
  <c r="C15" i="1"/>
  <c r="C14" i="1"/>
  <c r="B18" i="4" l="1"/>
  <c r="F17" i="4"/>
  <c r="J17" i="4"/>
  <c r="N17" i="4"/>
  <c r="R17" i="4"/>
  <c r="B7" i="4"/>
  <c r="D14" i="1"/>
  <c r="E14" i="1" s="1"/>
  <c r="D15" i="1"/>
  <c r="E15" i="1" s="1"/>
  <c r="D16" i="1"/>
  <c r="E16" i="1" s="1"/>
  <c r="N18" i="4" l="1"/>
  <c r="J18" i="4"/>
  <c r="B19" i="4"/>
  <c r="F18" i="4"/>
  <c r="R18" i="4"/>
  <c r="B8" i="4"/>
  <c r="G16" i="1"/>
  <c r="G15" i="1"/>
  <c r="G14" i="1"/>
  <c r="J19" i="4" l="1"/>
  <c r="B20" i="4"/>
  <c r="F19" i="4"/>
  <c r="R19" i="4"/>
  <c r="N19" i="4"/>
  <c r="B9" i="4"/>
  <c r="N20" i="4" l="1"/>
  <c r="B21" i="4"/>
  <c r="J20" i="4"/>
  <c r="R20" i="4"/>
  <c r="F20" i="4"/>
  <c r="B10" i="4"/>
  <c r="B22" i="4" l="1"/>
  <c r="F21" i="4"/>
  <c r="J21" i="4"/>
  <c r="N21" i="4"/>
  <c r="R21" i="4"/>
  <c r="B11" i="4"/>
  <c r="N22" i="4" l="1"/>
  <c r="J22" i="4"/>
  <c r="B23" i="4"/>
  <c r="R22" i="4"/>
  <c r="F22" i="4"/>
  <c r="B12" i="4"/>
  <c r="J23" i="4" l="1"/>
  <c r="B24" i="4"/>
  <c r="F23" i="4"/>
  <c r="R23" i="4"/>
  <c r="N23" i="4"/>
  <c r="B13" i="4"/>
  <c r="N24" i="4" l="1"/>
  <c r="B25" i="4"/>
  <c r="J24" i="4"/>
  <c r="F24" i="4"/>
  <c r="R24" i="4"/>
  <c r="B14" i="4"/>
  <c r="F14" i="4"/>
  <c r="F13" i="4"/>
  <c r="F12" i="4"/>
  <c r="F11" i="4"/>
  <c r="F10" i="4"/>
  <c r="F9" i="4"/>
  <c r="F8" i="4"/>
  <c r="F7" i="4"/>
  <c r="F6" i="4"/>
  <c r="F5" i="4"/>
  <c r="F4" i="4"/>
  <c r="B26" i="4" l="1"/>
  <c r="F25" i="4"/>
  <c r="J25" i="4"/>
  <c r="N25" i="4"/>
  <c r="R25" i="4"/>
  <c r="N26" i="4" l="1"/>
  <c r="B27" i="4"/>
  <c r="J26" i="4"/>
  <c r="R26" i="4"/>
  <c r="F26" i="4"/>
  <c r="J27" i="4" l="1"/>
  <c r="B28" i="4"/>
  <c r="F27" i="4"/>
  <c r="N27" i="4"/>
  <c r="R27" i="4"/>
  <c r="N28" i="4" l="1"/>
  <c r="J28" i="4"/>
  <c r="B29" i="4"/>
  <c r="R28" i="4"/>
  <c r="F28" i="4"/>
  <c r="F29" i="4" l="1"/>
  <c r="J29" i="4"/>
  <c r="B30" i="4"/>
  <c r="R29" i="4"/>
  <c r="N29" i="4"/>
  <c r="N30" i="4" l="1"/>
  <c r="J30" i="4"/>
  <c r="B31" i="4"/>
  <c r="F30" i="4"/>
  <c r="R30" i="4"/>
  <c r="J31" i="4" l="1"/>
  <c r="B32" i="4"/>
  <c r="F31" i="4"/>
  <c r="R31" i="4"/>
  <c r="N31" i="4"/>
  <c r="J32" i="4" l="1"/>
  <c r="N32" i="4"/>
  <c r="F32" i="4"/>
  <c r="R32" i="4"/>
</calcChain>
</file>

<file path=xl/sharedStrings.xml><?xml version="1.0" encoding="utf-8"?>
<sst xmlns="http://schemas.openxmlformats.org/spreadsheetml/2006/main" count="79" uniqueCount="55">
  <si>
    <t>Linear Productivity Factor</t>
  </si>
  <si>
    <t>Exponential Size Penalty</t>
  </si>
  <si>
    <t>Function Point Estimation</t>
  </si>
  <si>
    <t>Count</t>
  </si>
  <si>
    <t>FP Factor</t>
  </si>
  <si>
    <t>Function Points</t>
  </si>
  <si>
    <t>Inputs</t>
  </si>
  <si>
    <t>Interface Files</t>
  </si>
  <si>
    <t>Outputs</t>
  </si>
  <si>
    <t>Queries</t>
  </si>
  <si>
    <t>Logical Tables</t>
  </si>
  <si>
    <t>Total</t>
  </si>
  <si>
    <t>Language</t>
  </si>
  <si>
    <t>Factor</t>
  </si>
  <si>
    <t>FP</t>
  </si>
  <si>
    <t>KSLOC</t>
  </si>
  <si>
    <t>Engineer Months</t>
  </si>
  <si>
    <t>Engineer / Month</t>
  </si>
  <si>
    <t>Development Total</t>
  </si>
  <si>
    <t>Ongoing Est. (Month)</t>
  </si>
  <si>
    <t>C++</t>
  </si>
  <si>
    <t>C#</t>
  </si>
  <si>
    <t>Java</t>
  </si>
  <si>
    <t>Odoo</t>
  </si>
  <si>
    <t>Reckon</t>
  </si>
  <si>
    <t>Xero</t>
  </si>
  <si>
    <t>Monthly Flat Cost</t>
  </si>
  <si>
    <t>Monthly User Cost</t>
  </si>
  <si>
    <t>Company Size Costs (Monthly)</t>
  </si>
  <si>
    <t>LIMIT 200</t>
  </si>
  <si>
    <t>Company Size Costs (Yearly)</t>
  </si>
  <si>
    <t>Custom</t>
  </si>
  <si>
    <t>Category</t>
  </si>
  <si>
    <t>Score</t>
  </si>
  <si>
    <t>Value</t>
  </si>
  <si>
    <t>Score2</t>
  </si>
  <si>
    <t>Value3</t>
  </si>
  <si>
    <t>Score4</t>
  </si>
  <si>
    <t>Value5</t>
  </si>
  <si>
    <t>Score6</t>
  </si>
  <si>
    <t>Value7</t>
  </si>
  <si>
    <t>Upfront Cost</t>
  </si>
  <si>
    <t>Monthly Cost</t>
  </si>
  <si>
    <t>User Cost</t>
  </si>
  <si>
    <t>Flexibility</t>
  </si>
  <si>
    <t>Support</t>
  </si>
  <si>
    <t>Breadth of Features</t>
  </si>
  <si>
    <t>Cost for Growth</t>
  </si>
  <si>
    <t>Quarter-by-Quarter Costs</t>
  </si>
  <si>
    <t>Oodo</t>
  </si>
  <si>
    <t>Users</t>
  </si>
  <si>
    <t>Month</t>
  </si>
  <si>
    <t>Initial</t>
  </si>
  <si>
    <t>Flat/Mo</t>
  </si>
  <si>
    <t>User/Mo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</si>
</sst>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164" fontId="0" fillId="0" borderId="0" xfId="0" applyNumberFormat="1"/>
    <xf numFmtId="164" fontId="1" fillId="0" borderId="0" xfId="0" quotePrefix="1" applyNumberFormat="1" applyFont="1"/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1" fillId="3" borderId="3" xfId="0" applyNumberFormat="1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164" fontId="0" fillId="0" borderId="6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0" indent="0" justifyLastLine="0" shrinkToFit="0" readingOrder="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Cost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Build!$G$13</c:f>
              <c:strCache>
                <c:ptCount val="1"/>
                <c:pt idx="0">
                  <c:v>Development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Build!$A$14:$A$16</c:f>
              <c:strCache>
                <c:ptCount val="3"/>
                <c:pt idx="0">
                  <c:v>C++</c:v>
                </c:pt>
                <c:pt idx="1">
                  <c:v>C#</c:v>
                </c:pt>
                <c:pt idx="2">
                  <c:v>Java</c:v>
                </c:pt>
              </c:strCache>
            </c:strRef>
          </c:cat>
          <c:val>
            <c:numRef>
              <c:f>Build!$G$14:$G$16</c:f>
              <c:numCache>
                <c:formatCode>_([$$-409]* #,##0.00_);_([$$-409]* \(#,##0.00\);_([$$-409]* "-"??_);_(@_)</c:formatCode>
                <c:ptCount val="3"/>
                <c:pt idx="0">
                  <c:v>189643.75775413107</c:v>
                </c:pt>
                <c:pt idx="1">
                  <c:v>171243.02104875675</c:v>
                </c:pt>
                <c:pt idx="2">
                  <c:v>163898.49781598477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9149-8DCE-237DFF70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094736"/>
        <c:axId val="1566189952"/>
      </c:barChart>
      <c:catAx>
        <c:axId val="11620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89952"/>
        <c:crosses val="autoZero"/>
        <c:auto val="1"/>
        <c:lblAlgn val="ctr"/>
        <c:lblOffset val="100"/>
        <c:noMultiLvlLbl val="0"/>
      </c:catAx>
      <c:valAx>
        <c:axId val="15661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</a:t>
            </a:r>
            <a:r>
              <a:rPr lang="en-US" baseline="0"/>
              <a:t> vs Buy Cost over Time (200 Users)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'Cost Over Time'!$C$2:$F$2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Over Time'!$B$4:$B$32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</c:numCache>
            </c:numRef>
          </c:cat>
          <c:val>
            <c:numRef>
              <c:f>'Cost Over Time'!$F$4:$F$32</c:f>
              <c:numCache>
                <c:formatCode>_([$$-409]* #,##0.00_);_([$$-409]* \(#,##0.00\);_([$$-409]* "-"??_);_(@_)</c:formatCode>
                <c:ptCount val="29"/>
                <c:pt idx="0">
                  <c:v>163898.49781598477</c:v>
                </c:pt>
                <c:pt idx="1">
                  <c:v>196678.19737918174</c:v>
                </c:pt>
                <c:pt idx="2">
                  <c:v>229457.89694237869</c:v>
                </c:pt>
                <c:pt idx="3">
                  <c:v>262237.59650557564</c:v>
                </c:pt>
                <c:pt idx="4">
                  <c:v>295017.29606877262</c:v>
                </c:pt>
                <c:pt idx="5">
                  <c:v>327796.99563196959</c:v>
                </c:pt>
                <c:pt idx="6">
                  <c:v>360576.69519516651</c:v>
                </c:pt>
                <c:pt idx="7">
                  <c:v>393356.39475836349</c:v>
                </c:pt>
                <c:pt idx="8">
                  <c:v>426136.09432156046</c:v>
                </c:pt>
                <c:pt idx="9">
                  <c:v>458915.79388475744</c:v>
                </c:pt>
                <c:pt idx="10">
                  <c:v>491695.49344795442</c:v>
                </c:pt>
                <c:pt idx="11">
                  <c:v>524475.19301115139</c:v>
                </c:pt>
                <c:pt idx="12">
                  <c:v>557254.89257434825</c:v>
                </c:pt>
                <c:pt idx="13">
                  <c:v>590034.59213754535</c:v>
                </c:pt>
                <c:pt idx="14">
                  <c:v>622814.29170074221</c:v>
                </c:pt>
                <c:pt idx="15">
                  <c:v>655593.99126393918</c:v>
                </c:pt>
                <c:pt idx="16">
                  <c:v>688373.69082713616</c:v>
                </c:pt>
                <c:pt idx="17">
                  <c:v>721153.39039033314</c:v>
                </c:pt>
                <c:pt idx="18">
                  <c:v>753933.08995353011</c:v>
                </c:pt>
                <c:pt idx="19">
                  <c:v>786712.78951672709</c:v>
                </c:pt>
                <c:pt idx="20">
                  <c:v>819492.48907992407</c:v>
                </c:pt>
                <c:pt idx="21">
                  <c:v>852272.18864312093</c:v>
                </c:pt>
                <c:pt idx="22">
                  <c:v>885051.8882063179</c:v>
                </c:pt>
                <c:pt idx="23">
                  <c:v>917831.58776951488</c:v>
                </c:pt>
                <c:pt idx="24">
                  <c:v>950611.28733271186</c:v>
                </c:pt>
                <c:pt idx="25">
                  <c:v>983390.98689590883</c:v>
                </c:pt>
                <c:pt idx="26">
                  <c:v>1016170.6864591058</c:v>
                </c:pt>
                <c:pt idx="27">
                  <c:v>1048950.3860223028</c:v>
                </c:pt>
                <c:pt idx="28">
                  <c:v>1081730.0855854996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A-444E-A09E-B8C46BF6AF18}"/>
            </c:ext>
          </c:extLst>
        </c:ser>
        <c:ser>
          <c:idx val="2"/>
          <c:order val="1"/>
          <c:tx>
            <c:strRef>
              <c:f>'Cost Over Time'!$G$2:$J$2</c:f>
              <c:strCache>
                <c:ptCount val="1"/>
                <c:pt idx="0">
                  <c:v>Oodo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Over Time'!$B$4:$B$32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</c:numCache>
            </c:numRef>
          </c:cat>
          <c:val>
            <c:numRef>
              <c:f>'Cost Over Time'!$J$4:$J$32</c:f>
              <c:numCache>
                <c:formatCode>_([$$-409]* #,##0.00_);_([$$-409]* \(#,##0.00\);_([$$-409]* "-"??_);_(@_)</c:formatCode>
                <c:ptCount val="29"/>
                <c:pt idx="0">
                  <c:v>0</c:v>
                </c:pt>
                <c:pt idx="1">
                  <c:v>102400</c:v>
                </c:pt>
                <c:pt idx="2">
                  <c:v>204800</c:v>
                </c:pt>
                <c:pt idx="3">
                  <c:v>307200</c:v>
                </c:pt>
                <c:pt idx="4">
                  <c:v>409600</c:v>
                </c:pt>
                <c:pt idx="5">
                  <c:v>512000</c:v>
                </c:pt>
                <c:pt idx="6">
                  <c:v>614400</c:v>
                </c:pt>
                <c:pt idx="7">
                  <c:v>716800</c:v>
                </c:pt>
                <c:pt idx="8">
                  <c:v>819200</c:v>
                </c:pt>
                <c:pt idx="9">
                  <c:v>921600</c:v>
                </c:pt>
                <c:pt idx="10">
                  <c:v>1024000</c:v>
                </c:pt>
                <c:pt idx="11">
                  <c:v>1126400</c:v>
                </c:pt>
                <c:pt idx="12">
                  <c:v>1228800</c:v>
                </c:pt>
                <c:pt idx="13">
                  <c:v>1331200</c:v>
                </c:pt>
                <c:pt idx="14">
                  <c:v>1433600</c:v>
                </c:pt>
                <c:pt idx="15">
                  <c:v>1536000</c:v>
                </c:pt>
                <c:pt idx="16">
                  <c:v>1638400</c:v>
                </c:pt>
                <c:pt idx="17">
                  <c:v>1740800</c:v>
                </c:pt>
                <c:pt idx="18">
                  <c:v>1843200</c:v>
                </c:pt>
                <c:pt idx="19">
                  <c:v>1945600</c:v>
                </c:pt>
                <c:pt idx="20">
                  <c:v>2048000</c:v>
                </c:pt>
                <c:pt idx="21">
                  <c:v>2150400</c:v>
                </c:pt>
                <c:pt idx="22">
                  <c:v>2252800</c:v>
                </c:pt>
                <c:pt idx="23">
                  <c:v>2355200</c:v>
                </c:pt>
                <c:pt idx="24">
                  <c:v>2457600</c:v>
                </c:pt>
                <c:pt idx="25">
                  <c:v>2560000</c:v>
                </c:pt>
                <c:pt idx="26">
                  <c:v>2662400</c:v>
                </c:pt>
                <c:pt idx="27">
                  <c:v>2764800</c:v>
                </c:pt>
                <c:pt idx="28">
                  <c:v>2867200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A-444E-A09E-B8C46BF6AF18}"/>
            </c:ext>
          </c:extLst>
        </c:ser>
        <c:ser>
          <c:idx val="3"/>
          <c:order val="2"/>
          <c:tx>
            <c:strRef>
              <c:f>'Cost Over Time'!$K$2:$N$2</c:f>
              <c:strCache>
                <c:ptCount val="1"/>
                <c:pt idx="0">
                  <c:v>Reckon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'Cost Over Time'!$B$4:$B$32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</c:numCache>
            </c:numRef>
          </c:cat>
          <c:val>
            <c:numRef>
              <c:f>'Cost Over Time'!$N$4:$N$32</c:f>
              <c:numCache>
                <c:formatCode>_([$$-409]* #,##0.00_);_([$$-409]* \(#,##0.00\);_([$$-409]* "-"??_);_(@_)</c:formatCode>
                <c:ptCount val="29"/>
                <c:pt idx="0">
                  <c:v>0</c:v>
                </c:pt>
                <c:pt idx="1">
                  <c:v>268</c:v>
                </c:pt>
                <c:pt idx="2">
                  <c:v>536</c:v>
                </c:pt>
                <c:pt idx="3">
                  <c:v>804</c:v>
                </c:pt>
                <c:pt idx="4">
                  <c:v>1072</c:v>
                </c:pt>
                <c:pt idx="5">
                  <c:v>1340</c:v>
                </c:pt>
                <c:pt idx="6">
                  <c:v>1608</c:v>
                </c:pt>
                <c:pt idx="7">
                  <c:v>1876</c:v>
                </c:pt>
                <c:pt idx="8">
                  <c:v>2144</c:v>
                </c:pt>
                <c:pt idx="9">
                  <c:v>2412</c:v>
                </c:pt>
                <c:pt idx="10">
                  <c:v>2680</c:v>
                </c:pt>
                <c:pt idx="11">
                  <c:v>2948</c:v>
                </c:pt>
                <c:pt idx="12">
                  <c:v>3216</c:v>
                </c:pt>
                <c:pt idx="13">
                  <c:v>3484</c:v>
                </c:pt>
                <c:pt idx="14">
                  <c:v>3752</c:v>
                </c:pt>
                <c:pt idx="15">
                  <c:v>4020</c:v>
                </c:pt>
                <c:pt idx="16">
                  <c:v>4288</c:v>
                </c:pt>
                <c:pt idx="17">
                  <c:v>4556</c:v>
                </c:pt>
                <c:pt idx="18">
                  <c:v>4824</c:v>
                </c:pt>
                <c:pt idx="19">
                  <c:v>5092</c:v>
                </c:pt>
                <c:pt idx="20">
                  <c:v>5360</c:v>
                </c:pt>
                <c:pt idx="21">
                  <c:v>5628</c:v>
                </c:pt>
                <c:pt idx="22">
                  <c:v>5896</c:v>
                </c:pt>
                <c:pt idx="23">
                  <c:v>6164</c:v>
                </c:pt>
                <c:pt idx="24">
                  <c:v>6432</c:v>
                </c:pt>
                <c:pt idx="25">
                  <c:v>6700</c:v>
                </c:pt>
                <c:pt idx="26">
                  <c:v>6968</c:v>
                </c:pt>
                <c:pt idx="27">
                  <c:v>7236</c:v>
                </c:pt>
                <c:pt idx="28">
                  <c:v>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A-444E-A09E-B8C46BF6AF18}"/>
            </c:ext>
          </c:extLst>
        </c:ser>
        <c:ser>
          <c:idx val="4"/>
          <c:order val="3"/>
          <c:tx>
            <c:strRef>
              <c:f>'Cost Over Time'!$O$2:$R$2</c:f>
              <c:strCache>
                <c:ptCount val="1"/>
                <c:pt idx="0">
                  <c:v>Xero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'Cost Over Time'!$B$4:$B$32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</c:numCache>
            </c:numRef>
          </c:cat>
          <c:val>
            <c:numRef>
              <c:f>'Cost Over Time'!$R$4:$R$32</c:f>
              <c:numCache>
                <c:formatCode>_([$$-409]* #,##0.00_);_([$$-409]* \(#,##0.00\);_([$$-409]* "-"??_);_(@_)</c:formatCode>
                <c:ptCount val="29"/>
                <c:pt idx="0">
                  <c:v>0</c:v>
                </c:pt>
                <c:pt idx="1">
                  <c:v>5868</c:v>
                </c:pt>
                <c:pt idx="2">
                  <c:v>11736</c:v>
                </c:pt>
                <c:pt idx="3">
                  <c:v>17604</c:v>
                </c:pt>
                <c:pt idx="4">
                  <c:v>23472</c:v>
                </c:pt>
                <c:pt idx="5">
                  <c:v>29340</c:v>
                </c:pt>
                <c:pt idx="6">
                  <c:v>35208</c:v>
                </c:pt>
                <c:pt idx="7">
                  <c:v>41076</c:v>
                </c:pt>
                <c:pt idx="8">
                  <c:v>46944</c:v>
                </c:pt>
                <c:pt idx="9">
                  <c:v>52812</c:v>
                </c:pt>
                <c:pt idx="10">
                  <c:v>58680</c:v>
                </c:pt>
                <c:pt idx="11">
                  <c:v>64548</c:v>
                </c:pt>
                <c:pt idx="12">
                  <c:v>70416</c:v>
                </c:pt>
                <c:pt idx="13">
                  <c:v>76284</c:v>
                </c:pt>
                <c:pt idx="14">
                  <c:v>82152</c:v>
                </c:pt>
                <c:pt idx="15">
                  <c:v>88020</c:v>
                </c:pt>
                <c:pt idx="16">
                  <c:v>93888</c:v>
                </c:pt>
                <c:pt idx="17">
                  <c:v>99756</c:v>
                </c:pt>
                <c:pt idx="18">
                  <c:v>105624</c:v>
                </c:pt>
                <c:pt idx="19">
                  <c:v>111492</c:v>
                </c:pt>
                <c:pt idx="20">
                  <c:v>117360</c:v>
                </c:pt>
                <c:pt idx="21">
                  <c:v>123228</c:v>
                </c:pt>
                <c:pt idx="22">
                  <c:v>129096</c:v>
                </c:pt>
                <c:pt idx="23">
                  <c:v>134964</c:v>
                </c:pt>
                <c:pt idx="24">
                  <c:v>140832</c:v>
                </c:pt>
                <c:pt idx="25">
                  <c:v>146700</c:v>
                </c:pt>
                <c:pt idx="26">
                  <c:v>152568</c:v>
                </c:pt>
                <c:pt idx="27">
                  <c:v>158436</c:v>
                </c:pt>
                <c:pt idx="28">
                  <c:v>164304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9A-444E-A09E-B8C46BF6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58280"/>
        <c:axId val="38207912"/>
      </c:lineChart>
      <c:catAx>
        <c:axId val="14635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of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912"/>
        <c:crosses val="autoZero"/>
        <c:auto val="0"/>
        <c:lblAlgn val="ctr"/>
        <c:lblOffset val="100"/>
        <c:noMultiLvlLbl val="0"/>
      </c:catAx>
      <c:valAx>
        <c:axId val="382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3</xdr:col>
      <xdr:colOff>444500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D70D7-7121-0749-A5AD-C358AB9C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33</xdr:row>
      <xdr:rowOff>152400</xdr:rowOff>
    </xdr:from>
    <xdr:to>
      <xdr:col>13</xdr:col>
      <xdr:colOff>352425</xdr:colOff>
      <xdr:row>68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777FE93-2246-4034-ABB5-3ED2A84D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CB512-613D-4B0C-A257-E8B91211583D}" name="Table2" displayName="Table2" ref="A5:D10" totalsRowShown="0">
  <autoFilter ref="A5:D10" xr:uid="{2F3CB512-613D-4B0C-A257-E8B91211583D}"/>
  <tableColumns count="4">
    <tableColumn id="1" xr3:uid="{3AAADB8C-2A61-4400-A333-29FFAD52D599}" name="Function Point Estimation"/>
    <tableColumn id="2" xr3:uid="{C05613A8-910B-44B8-BA31-3E0D9B79771F}" name="Count" dataDxfId="19"/>
    <tableColumn id="3" xr3:uid="{9C7D0FD3-857F-4A2C-B93C-B581C8339001}" name="FP Factor" dataDxfId="18"/>
    <tableColumn id="4" xr3:uid="{D3F911A2-7821-4A2A-A811-FD87AF045334}" name="Function Points" dataDxfId="17">
      <calculatedColumnFormula>B6*C6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28532B-E316-4CFF-BA9F-5F9463BA9E29}" name="Table3" displayName="Table3" ref="A13:H16" totalsRowShown="0">
  <autoFilter ref="A13:H16" xr:uid="{1228532B-E316-4CFF-BA9F-5F9463BA9E29}"/>
  <tableColumns count="8">
    <tableColumn id="1" xr3:uid="{D7DB59D6-744C-441C-BA75-2695B326525C}" name="Language"/>
    <tableColumn id="2" xr3:uid="{6E9C76A2-5427-4F1E-81AB-5ED9A797BC50}" name="Factor" dataDxfId="16"/>
    <tableColumn id="3" xr3:uid="{B7639DA6-B2F2-4B88-8AE8-384890DFD44E}" name="FP" dataDxfId="15"/>
    <tableColumn id="4" xr3:uid="{102DF700-4331-4DAB-A912-111985ED2831}" name="KSLOC" dataDxfId="14">
      <calculatedColumnFormula>B14*C14/1000</calculatedColumnFormula>
    </tableColumn>
    <tableColumn id="5" xr3:uid="{655B1B97-296F-4FF0-BE63-7BBF65B7B306}" name="Engineer Months" dataDxfId="13"/>
    <tableColumn id="6" xr3:uid="{B9C2D1D6-574F-42C6-A76F-E1272F506E2F}" name="Engineer / Month" dataDxfId="12"/>
    <tableColumn id="7" xr3:uid="{B84F0CDF-B7C8-4848-BD75-EF132C7FDDE1}" name="Development Total" dataDxfId="11">
      <calculatedColumnFormula>E14*F14</calculatedColumnFormula>
    </tableColumn>
    <tableColumn id="8" xr3:uid="{619F0589-125A-4208-AA91-8D4F3C89C492}" name="Ongoing Est. (Month)" dataDxfId="10">
      <calculatedColumnFormula>E14*0.05*F14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71076-FDB8-1547-B8BB-8FB01956D9AC}" name="Table1" displayName="Table1" ref="A2:J10" totalsRowShown="0" headerRowDxfId="9">
  <autoFilter ref="A2:J10" xr:uid="{89B71076-FDB8-1547-B8BB-8FB01956D9AC}"/>
  <tableColumns count="10">
    <tableColumn id="1" xr3:uid="{4028EE72-3E83-3545-B3F1-BF47FB1C67EE}" name="Category"/>
    <tableColumn id="2" xr3:uid="{4E172AD1-3966-424E-94E5-46C1CA985691}" name="Factor" dataDxfId="8"/>
    <tableColumn id="3" xr3:uid="{495C6265-EC42-E143-B9D8-0C30F7690AA5}" name="Score" dataDxfId="7"/>
    <tableColumn id="4" xr3:uid="{9925B26E-6DF3-2B4E-9268-C7313B0D95F4}" name="Value" dataDxfId="6"/>
    <tableColumn id="5" xr3:uid="{244190AF-4C98-534A-9362-0ADB72A28E63}" name="Score2" dataDxfId="5"/>
    <tableColumn id="6" xr3:uid="{F3870367-B676-8C4B-B484-C384D822D7BD}" name="Value3" dataDxfId="4"/>
    <tableColumn id="7" xr3:uid="{355C8D0C-678D-7146-AA29-FF901E8FFD77}" name="Score4" dataDxfId="3"/>
    <tableColumn id="8" xr3:uid="{7E38A3AD-2720-6249-A9D7-77896F22EAB2}" name="Value5" dataDxfId="2"/>
    <tableColumn id="9" xr3:uid="{DFB9212A-C84F-494F-8400-2B2B43D4730C}" name="Score6" dataDxfId="1"/>
    <tableColumn id="10" xr3:uid="{71E8FEFA-7D55-F442-9B08-EF70DF25A2B1}" name="Value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workbookViewId="0">
      <selection activeCell="G10" sqref="G10"/>
    </sheetView>
  </sheetViews>
  <sheetFormatPr defaultColWidth="18" defaultRowHeight="15"/>
  <cols>
    <col min="1" max="1" width="26.5703125" customWidth="1"/>
    <col min="2" max="3" width="14.85546875" customWidth="1"/>
    <col min="4" max="4" width="17.28515625" customWidth="1"/>
    <col min="5" max="5" width="18.7109375" customWidth="1"/>
    <col min="6" max="6" width="19.140625" customWidth="1"/>
    <col min="7" max="7" width="20.7109375" customWidth="1"/>
    <col min="8" max="8" width="22.5703125" customWidth="1"/>
  </cols>
  <sheetData>
    <row r="2" spans="1:8">
      <c r="A2" t="s">
        <v>0</v>
      </c>
      <c r="B2">
        <v>2.5099999999999998</v>
      </c>
    </row>
    <row r="3" spans="1:8">
      <c r="A3" t="s">
        <v>1</v>
      </c>
      <c r="B3">
        <v>1.03</v>
      </c>
    </row>
    <row r="5" spans="1:8">
      <c r="A5" t="s">
        <v>2</v>
      </c>
      <c r="B5" t="s">
        <v>3</v>
      </c>
      <c r="C5" t="s">
        <v>4</v>
      </c>
      <c r="D5" t="s">
        <v>5</v>
      </c>
    </row>
    <row r="6" spans="1:8">
      <c r="A6" t="s">
        <v>6</v>
      </c>
      <c r="B6" s="4">
        <v>10</v>
      </c>
      <c r="C6" s="4">
        <v>4</v>
      </c>
      <c r="D6" s="4">
        <f t="shared" ref="D6:D10" si="0">B6*C6</f>
        <v>40</v>
      </c>
    </row>
    <row r="7" spans="1:8">
      <c r="A7" t="s">
        <v>7</v>
      </c>
      <c r="B7" s="4">
        <v>6</v>
      </c>
      <c r="C7" s="4">
        <v>7</v>
      </c>
      <c r="D7" s="4">
        <f t="shared" si="0"/>
        <v>42</v>
      </c>
    </row>
    <row r="8" spans="1:8">
      <c r="A8" t="s">
        <v>8</v>
      </c>
      <c r="B8" s="4">
        <v>6</v>
      </c>
      <c r="C8" s="4">
        <v>5</v>
      </c>
      <c r="D8" s="4">
        <f t="shared" si="0"/>
        <v>30</v>
      </c>
    </row>
    <row r="9" spans="1:8">
      <c r="A9" t="s">
        <v>9</v>
      </c>
      <c r="B9" s="4">
        <v>6</v>
      </c>
      <c r="C9" s="4">
        <v>4</v>
      </c>
      <c r="D9" s="4">
        <f t="shared" si="0"/>
        <v>24</v>
      </c>
    </row>
    <row r="10" spans="1:8">
      <c r="A10" t="s">
        <v>10</v>
      </c>
      <c r="B10" s="4">
        <v>4</v>
      </c>
      <c r="C10" s="4">
        <v>10</v>
      </c>
      <c r="D10" s="4">
        <f t="shared" si="0"/>
        <v>40</v>
      </c>
    </row>
    <row r="11" spans="1:8">
      <c r="C11" t="s">
        <v>11</v>
      </c>
      <c r="D11" s="4">
        <f>SUM(D6:D10)</f>
        <v>176</v>
      </c>
    </row>
    <row r="13" spans="1:8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>
      <c r="A14" t="s">
        <v>20</v>
      </c>
      <c r="B14" s="4">
        <v>53</v>
      </c>
      <c r="C14" s="4">
        <f>D11</f>
        <v>176</v>
      </c>
      <c r="D14" s="4">
        <f>B14*C14/1000</f>
        <v>9.3279999999999994</v>
      </c>
      <c r="E14" s="4">
        <f>B2*D14^B3</f>
        <v>25.035479571502453</v>
      </c>
      <c r="F14" s="2">
        <v>7575</v>
      </c>
      <c r="G14" s="2">
        <f>E14*F14</f>
        <v>189643.75775413107</v>
      </c>
      <c r="H14" s="2">
        <f>E14*0.05*F14</f>
        <v>9482.1878877065556</v>
      </c>
    </row>
    <row r="15" spans="1:8">
      <c r="A15" t="s">
        <v>21</v>
      </c>
      <c r="B15" s="4">
        <v>48</v>
      </c>
      <c r="C15" s="4">
        <f>D11</f>
        <v>176</v>
      </c>
      <c r="D15" s="4">
        <f>B15*C15/1000</f>
        <v>8.4480000000000004</v>
      </c>
      <c r="E15" s="4">
        <f>B2*D15^B3</f>
        <v>22.606339412377128</v>
      </c>
      <c r="F15" s="2">
        <v>7575</v>
      </c>
      <c r="G15" s="2">
        <f>E15*F15</f>
        <v>171243.02104875675</v>
      </c>
      <c r="H15" s="2">
        <f>E15*0.05*F15</f>
        <v>8562.1510524378373</v>
      </c>
    </row>
    <row r="16" spans="1:8">
      <c r="A16" t="s">
        <v>22</v>
      </c>
      <c r="B16" s="4">
        <v>46</v>
      </c>
      <c r="C16" s="4">
        <f>D11</f>
        <v>176</v>
      </c>
      <c r="D16" s="4">
        <f>B16*C16/1000</f>
        <v>8.0960000000000001</v>
      </c>
      <c r="E16" s="4">
        <f>B2*D16^B3</f>
        <v>21.636765388248815</v>
      </c>
      <c r="F16" s="2">
        <v>7575</v>
      </c>
      <c r="G16" s="2">
        <f>E16*F16</f>
        <v>163898.49781598477</v>
      </c>
      <c r="H16" s="2">
        <f>E16*0.05*F16</f>
        <v>8194.9248907992405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E16A-1249-4E19-8F76-AAEC24E9EECF}">
  <dimension ref="A1:D13"/>
  <sheetViews>
    <sheetView tabSelected="1" workbookViewId="0"/>
  </sheetViews>
  <sheetFormatPr defaultColWidth="18.7109375" defaultRowHeight="15"/>
  <cols>
    <col min="1" max="1" width="28.42578125" customWidth="1"/>
  </cols>
  <sheetData>
    <row r="1" spans="1:4">
      <c r="A1" s="7"/>
      <c r="B1" s="8" t="s">
        <v>23</v>
      </c>
      <c r="C1" s="8" t="s">
        <v>24</v>
      </c>
      <c r="D1" s="9" t="s">
        <v>25</v>
      </c>
    </row>
    <row r="2" spans="1:4">
      <c r="A2" s="10" t="s">
        <v>26</v>
      </c>
      <c r="B2" s="11">
        <v>0</v>
      </c>
      <c r="C2" s="11">
        <v>67</v>
      </c>
      <c r="D2" s="12">
        <v>67</v>
      </c>
    </row>
    <row r="3" spans="1:4">
      <c r="A3" s="13" t="s">
        <v>27</v>
      </c>
      <c r="B3" s="14">
        <v>128</v>
      </c>
      <c r="C3" s="14">
        <v>0</v>
      </c>
      <c r="D3" s="15">
        <v>7</v>
      </c>
    </row>
    <row r="4" spans="1:4">
      <c r="A4" s="10" t="s">
        <v>28</v>
      </c>
      <c r="B4" s="11"/>
      <c r="C4" s="11"/>
      <c r="D4" s="12"/>
    </row>
    <row r="5" spans="1:4">
      <c r="A5" s="13">
        <v>50</v>
      </c>
      <c r="B5" s="14">
        <f>B2+B3*A5</f>
        <v>6400</v>
      </c>
      <c r="C5" s="14">
        <f>C2+A5*C3</f>
        <v>67</v>
      </c>
      <c r="D5" s="15">
        <f>D2+A5*D3</f>
        <v>417</v>
      </c>
    </row>
    <row r="6" spans="1:4">
      <c r="A6" s="10">
        <v>100</v>
      </c>
      <c r="B6" s="11">
        <f>B2+B3*A6</f>
        <v>12800</v>
      </c>
      <c r="C6" s="11">
        <f>C2+A6*C3</f>
        <v>67</v>
      </c>
      <c r="D6" s="16">
        <f>D2+A6*D3</f>
        <v>767</v>
      </c>
    </row>
    <row r="7" spans="1:4">
      <c r="A7" s="13">
        <v>250</v>
      </c>
      <c r="B7" s="14">
        <f>B2+B3*A7</f>
        <v>32000</v>
      </c>
      <c r="C7" s="14" t="s">
        <v>29</v>
      </c>
      <c r="D7" s="15">
        <f>D2+A7*D3</f>
        <v>1817</v>
      </c>
    </row>
    <row r="8" spans="1:4">
      <c r="A8" s="10">
        <v>500</v>
      </c>
      <c r="B8" s="11">
        <f>B2+B3*A8</f>
        <v>64000</v>
      </c>
      <c r="C8" s="11" t="s">
        <v>29</v>
      </c>
      <c r="D8" s="16">
        <f>D2+A8*D3</f>
        <v>3567</v>
      </c>
    </row>
    <row r="9" spans="1:4">
      <c r="A9" s="13" t="s">
        <v>30</v>
      </c>
      <c r="B9" s="17"/>
      <c r="C9" s="17"/>
      <c r="D9" s="18"/>
    </row>
    <row r="10" spans="1:4">
      <c r="A10" s="10">
        <v>50</v>
      </c>
      <c r="B10" s="11">
        <f t="shared" ref="B10:D11" si="0">B5*12</f>
        <v>76800</v>
      </c>
      <c r="C10" s="11">
        <f t="shared" si="0"/>
        <v>804</v>
      </c>
      <c r="D10" s="12">
        <f t="shared" si="0"/>
        <v>5004</v>
      </c>
    </row>
    <row r="11" spans="1:4">
      <c r="A11" s="13">
        <v>100</v>
      </c>
      <c r="B11" s="14">
        <f t="shared" si="0"/>
        <v>153600</v>
      </c>
      <c r="C11" s="14">
        <f t="shared" si="0"/>
        <v>804</v>
      </c>
      <c r="D11" s="15">
        <f t="shared" si="0"/>
        <v>9204</v>
      </c>
    </row>
    <row r="12" spans="1:4">
      <c r="A12" s="10">
        <v>250</v>
      </c>
      <c r="B12" s="11">
        <f>B7*12</f>
        <v>384000</v>
      </c>
      <c r="C12" s="19" t="s">
        <v>29</v>
      </c>
      <c r="D12" s="12">
        <f>D7*12</f>
        <v>21804</v>
      </c>
    </row>
    <row r="13" spans="1:4">
      <c r="A13" s="20">
        <v>500</v>
      </c>
      <c r="B13" s="21">
        <f>B8*12</f>
        <v>768000</v>
      </c>
      <c r="C13" s="22" t="s">
        <v>29</v>
      </c>
      <c r="D13" s="23">
        <f>D8*12</f>
        <v>42804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24E4-227D-431B-8E88-39A496941091}">
  <dimension ref="A1:J13"/>
  <sheetViews>
    <sheetView workbookViewId="0">
      <selection activeCell="D15" sqref="D15"/>
    </sheetView>
  </sheetViews>
  <sheetFormatPr defaultColWidth="11" defaultRowHeight="15"/>
  <cols>
    <col min="1" max="1" width="18.7109375" customWidth="1"/>
    <col min="2" max="2" width="8.28515625" customWidth="1"/>
    <col min="3" max="3" width="7.85546875" customWidth="1"/>
    <col min="4" max="4" width="8" customWidth="1"/>
    <col min="5" max="5" width="8.85546875" customWidth="1"/>
    <col min="6" max="6" width="9" customWidth="1"/>
    <col min="7" max="7" width="8.85546875" customWidth="1"/>
    <col min="8" max="8" width="9" customWidth="1"/>
    <col min="9" max="9" width="8.85546875" customWidth="1"/>
    <col min="10" max="10" width="9" customWidth="1"/>
  </cols>
  <sheetData>
    <row r="1" spans="1:10">
      <c r="C1" s="24" t="s">
        <v>31</v>
      </c>
      <c r="D1" s="24"/>
      <c r="E1" s="24" t="s">
        <v>23</v>
      </c>
      <c r="F1" s="24"/>
      <c r="G1" s="24" t="s">
        <v>24</v>
      </c>
      <c r="H1" s="24"/>
      <c r="I1" s="24" t="s">
        <v>25</v>
      </c>
      <c r="J1" s="24"/>
    </row>
    <row r="2" spans="1:10">
      <c r="A2" t="s">
        <v>32</v>
      </c>
      <c r="B2" t="s">
        <v>13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t="s">
        <v>39</v>
      </c>
      <c r="J2" t="s">
        <v>40</v>
      </c>
    </row>
    <row r="3" spans="1:10">
      <c r="A3" t="s">
        <v>41</v>
      </c>
      <c r="B3" s="5">
        <v>3</v>
      </c>
      <c r="C3" s="5">
        <v>1</v>
      </c>
      <c r="D3" s="5">
        <f>C3*B3</f>
        <v>3</v>
      </c>
      <c r="E3" s="5">
        <v>5</v>
      </c>
      <c r="F3" s="5">
        <f>E3*B3</f>
        <v>15</v>
      </c>
      <c r="G3" s="5">
        <v>5</v>
      </c>
      <c r="H3" s="5">
        <f>G3*B3</f>
        <v>15</v>
      </c>
      <c r="I3" s="5">
        <v>5</v>
      </c>
      <c r="J3" s="5">
        <f>I3*B3</f>
        <v>15</v>
      </c>
    </row>
    <row r="4" spans="1:10">
      <c r="A4" t="s">
        <v>42</v>
      </c>
      <c r="B4" s="5">
        <v>5</v>
      </c>
      <c r="C4" s="5">
        <v>1</v>
      </c>
      <c r="D4" s="5">
        <f t="shared" ref="D4:D9" si="0">C4*B4</f>
        <v>5</v>
      </c>
      <c r="E4" s="5">
        <v>5</v>
      </c>
      <c r="F4" s="5">
        <f t="shared" ref="F4:F9" si="1">E4*B4</f>
        <v>25</v>
      </c>
      <c r="G4" s="5">
        <v>3</v>
      </c>
      <c r="H4" s="5">
        <f t="shared" ref="H4:H9" si="2">G4*B4</f>
        <v>15</v>
      </c>
      <c r="I4" s="5">
        <v>3</v>
      </c>
      <c r="J4" s="5">
        <f t="shared" ref="J4:J9" si="3">I4*B4</f>
        <v>15</v>
      </c>
    </row>
    <row r="5" spans="1:10">
      <c r="A5" t="s">
        <v>43</v>
      </c>
      <c r="B5" s="5">
        <v>3</v>
      </c>
      <c r="C5" s="5">
        <v>5</v>
      </c>
      <c r="D5" s="5">
        <f t="shared" si="0"/>
        <v>15</v>
      </c>
      <c r="E5" s="5">
        <v>1</v>
      </c>
      <c r="F5" s="5">
        <f t="shared" si="1"/>
        <v>3</v>
      </c>
      <c r="G5" s="5">
        <v>5</v>
      </c>
      <c r="H5" s="5">
        <f t="shared" si="2"/>
        <v>15</v>
      </c>
      <c r="I5" s="5">
        <v>4</v>
      </c>
      <c r="J5" s="5">
        <f t="shared" si="3"/>
        <v>12</v>
      </c>
    </row>
    <row r="6" spans="1:10">
      <c r="A6" t="s">
        <v>44</v>
      </c>
      <c r="B6" s="5">
        <v>4</v>
      </c>
      <c r="C6" s="5">
        <v>5</v>
      </c>
      <c r="D6" s="5">
        <f t="shared" si="0"/>
        <v>20</v>
      </c>
      <c r="E6" s="5">
        <v>5</v>
      </c>
      <c r="F6" s="5">
        <f t="shared" si="1"/>
        <v>20</v>
      </c>
      <c r="G6" s="5">
        <v>5</v>
      </c>
      <c r="H6" s="5">
        <f t="shared" si="2"/>
        <v>20</v>
      </c>
      <c r="I6" s="5">
        <v>5</v>
      </c>
      <c r="J6" s="5">
        <f t="shared" si="3"/>
        <v>20</v>
      </c>
    </row>
    <row r="7" spans="1:10">
      <c r="A7" t="s">
        <v>45</v>
      </c>
      <c r="B7" s="5">
        <v>4</v>
      </c>
      <c r="C7" s="5">
        <v>2</v>
      </c>
      <c r="D7" s="5">
        <f t="shared" si="0"/>
        <v>8</v>
      </c>
      <c r="E7" s="5">
        <v>5</v>
      </c>
      <c r="F7" s="5">
        <f t="shared" si="1"/>
        <v>20</v>
      </c>
      <c r="G7" s="5">
        <v>4</v>
      </c>
      <c r="H7" s="5">
        <f t="shared" si="2"/>
        <v>16</v>
      </c>
      <c r="I7" s="5">
        <v>4</v>
      </c>
      <c r="J7" s="5">
        <f t="shared" si="3"/>
        <v>16</v>
      </c>
    </row>
    <row r="8" spans="1:10">
      <c r="A8" t="s">
        <v>46</v>
      </c>
      <c r="B8" s="5">
        <v>5</v>
      </c>
      <c r="C8" s="5">
        <v>3</v>
      </c>
      <c r="D8" s="5">
        <f t="shared" si="0"/>
        <v>15</v>
      </c>
      <c r="E8" s="5">
        <v>4</v>
      </c>
      <c r="F8" s="5">
        <f t="shared" si="1"/>
        <v>20</v>
      </c>
      <c r="G8" s="5">
        <v>4</v>
      </c>
      <c r="H8" s="5">
        <f t="shared" si="2"/>
        <v>20</v>
      </c>
      <c r="I8" s="5">
        <v>4</v>
      </c>
      <c r="J8" s="5">
        <f t="shared" si="3"/>
        <v>20</v>
      </c>
    </row>
    <row r="9" spans="1:10">
      <c r="A9" t="s">
        <v>47</v>
      </c>
      <c r="B9" s="5">
        <v>5</v>
      </c>
      <c r="C9" s="5">
        <v>5</v>
      </c>
      <c r="D9" s="5">
        <f t="shared" si="0"/>
        <v>25</v>
      </c>
      <c r="E9" s="5">
        <v>1</v>
      </c>
      <c r="F9" s="5">
        <f t="shared" si="1"/>
        <v>5</v>
      </c>
      <c r="G9" s="5">
        <v>3</v>
      </c>
      <c r="H9" s="5">
        <f t="shared" si="2"/>
        <v>15</v>
      </c>
      <c r="I9" s="5">
        <v>4</v>
      </c>
      <c r="J9" s="5">
        <f t="shared" si="3"/>
        <v>20</v>
      </c>
    </row>
    <row r="10" spans="1:10">
      <c r="A10" t="s">
        <v>11</v>
      </c>
      <c r="B10" s="5"/>
      <c r="C10" s="5"/>
      <c r="D10" s="5">
        <f>SUM(D3:D9)</f>
        <v>91</v>
      </c>
      <c r="E10" s="5"/>
      <c r="F10" s="5">
        <f>SUM(F3:F9)</f>
        <v>108</v>
      </c>
      <c r="G10" s="5"/>
      <c r="H10" s="5">
        <f>SUM(H3:H9)</f>
        <v>116</v>
      </c>
      <c r="I10" s="5"/>
      <c r="J10" s="5">
        <f>SUM(J3:J9)</f>
        <v>118</v>
      </c>
    </row>
    <row r="13" spans="1:10">
      <c r="I13" s="6"/>
    </row>
  </sheetData>
  <mergeCells count="4">
    <mergeCell ref="C1:D1"/>
    <mergeCell ref="E1:F1"/>
    <mergeCell ref="I1:J1"/>
    <mergeCell ref="G1:H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2F6E2-C997-49A5-80ED-A7390F7D74F9}">
  <dimension ref="A1:R32"/>
  <sheetViews>
    <sheetView workbookViewId="0">
      <selection activeCell="A5" sqref="A5"/>
    </sheetView>
  </sheetViews>
  <sheetFormatPr defaultColWidth="9.85546875" defaultRowHeight="15"/>
  <cols>
    <col min="3" max="5" width="12.7109375" customWidth="1"/>
    <col min="6" max="6" width="14.140625" customWidth="1"/>
    <col min="7" max="9" width="12.7109375" customWidth="1"/>
    <col min="10" max="10" width="13.7109375" customWidth="1"/>
    <col min="11" max="18" width="12.7109375" customWidth="1"/>
  </cols>
  <sheetData>
    <row r="1" spans="1:18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>
      <c r="C2" s="24" t="s">
        <v>31</v>
      </c>
      <c r="D2" s="24"/>
      <c r="E2" s="24"/>
      <c r="F2" s="24"/>
      <c r="G2" s="24" t="s">
        <v>49</v>
      </c>
      <c r="H2" s="24"/>
      <c r="I2" s="24"/>
      <c r="J2" s="24"/>
      <c r="K2" s="24" t="s">
        <v>24</v>
      </c>
      <c r="L2" s="24"/>
      <c r="M2" s="24"/>
      <c r="N2" s="24"/>
      <c r="O2" s="24" t="s">
        <v>25</v>
      </c>
      <c r="P2" s="24"/>
      <c r="Q2" s="24"/>
      <c r="R2" s="24"/>
    </row>
    <row r="3" spans="1:18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11</v>
      </c>
      <c r="G3" t="s">
        <v>52</v>
      </c>
      <c r="H3" t="s">
        <v>53</v>
      </c>
      <c r="I3" t="s">
        <v>54</v>
      </c>
      <c r="J3" t="s">
        <v>11</v>
      </c>
      <c r="K3" t="s">
        <v>52</v>
      </c>
      <c r="L3" t="s">
        <v>53</v>
      </c>
      <c r="M3" t="s">
        <v>54</v>
      </c>
      <c r="N3" t="s">
        <v>11</v>
      </c>
      <c r="O3" t="s">
        <v>52</v>
      </c>
      <c r="P3" t="s">
        <v>53</v>
      </c>
      <c r="Q3" t="s">
        <v>54</v>
      </c>
      <c r="R3" t="s">
        <v>11</v>
      </c>
    </row>
    <row r="4" spans="1:18">
      <c r="A4">
        <v>200</v>
      </c>
      <c r="B4">
        <f>0</f>
        <v>0</v>
      </c>
      <c r="C4" s="2">
        <f>Build!$G$16</f>
        <v>163898.49781598477</v>
      </c>
      <c r="D4" s="2">
        <f>Build!$H$16</f>
        <v>8194.9248907992405</v>
      </c>
      <c r="E4" s="2">
        <v>0</v>
      </c>
      <c r="F4" s="2">
        <f t="shared" ref="F4:F14" si="0">SUM(C4, D4*B4, E4*A4*B4)</f>
        <v>163898.49781598477</v>
      </c>
      <c r="G4" s="2">
        <v>0</v>
      </c>
      <c r="H4" s="2">
        <v>0</v>
      </c>
      <c r="I4" s="2">
        <f>Buy!$B$3</f>
        <v>128</v>
      </c>
      <c r="J4" s="2">
        <f>SUM(G4, H4*B4, I4*A4*B4)</f>
        <v>0</v>
      </c>
      <c r="K4" s="2">
        <v>0</v>
      </c>
      <c r="L4" s="2">
        <f>Buy!$C$2</f>
        <v>67</v>
      </c>
      <c r="M4" s="2">
        <v>0</v>
      </c>
      <c r="N4" s="2">
        <f>SUM(K4, L4*B4, M4*A4*B4)</f>
        <v>0</v>
      </c>
      <c r="O4" s="2">
        <v>0</v>
      </c>
      <c r="P4" s="2">
        <f>Buy!$D$2</f>
        <v>67</v>
      </c>
      <c r="Q4" s="2">
        <f>Buy!$D$3</f>
        <v>7</v>
      </c>
      <c r="R4" s="2">
        <f>SUM(O4,P4*B4, Q4*A4*B4)</f>
        <v>0</v>
      </c>
    </row>
    <row r="5" spans="1:18">
      <c r="A5">
        <f t="shared" ref="A5:A32" si="1">$A$4</f>
        <v>200</v>
      </c>
      <c r="B5">
        <f>SUM(B4,4)</f>
        <v>4</v>
      </c>
      <c r="C5" s="2">
        <f>Build!$G$16</f>
        <v>163898.49781598477</v>
      </c>
      <c r="D5" s="2">
        <f>Build!$H$16</f>
        <v>8194.9248907992405</v>
      </c>
      <c r="E5" s="3">
        <v>0</v>
      </c>
      <c r="F5" s="2">
        <f t="shared" si="0"/>
        <v>196678.19737918174</v>
      </c>
      <c r="G5" s="3">
        <v>0</v>
      </c>
      <c r="H5" s="3">
        <v>0</v>
      </c>
      <c r="I5" s="2">
        <f>Buy!$B$3</f>
        <v>128</v>
      </c>
      <c r="J5" s="2">
        <f t="shared" ref="J5:J14" si="2">SUM(G5, H5*B5, I5*A5*B5)</f>
        <v>102400</v>
      </c>
      <c r="K5" s="3">
        <v>0</v>
      </c>
      <c r="L5" s="2">
        <f>Buy!$C$2</f>
        <v>67</v>
      </c>
      <c r="M5" s="3">
        <v>0</v>
      </c>
      <c r="N5" s="2">
        <f t="shared" ref="N5:N14" si="3">SUM(K5, L5*B5, M5*A5*B5)</f>
        <v>268</v>
      </c>
      <c r="O5" s="3">
        <v>0</v>
      </c>
      <c r="P5" s="2">
        <f>Buy!$D$2</f>
        <v>67</v>
      </c>
      <c r="Q5" s="2">
        <f>Buy!$D$3</f>
        <v>7</v>
      </c>
      <c r="R5" s="2">
        <f t="shared" ref="R5:R14" si="4">SUM(O5,P5*B5, Q5*A5*B5)</f>
        <v>5868</v>
      </c>
    </row>
    <row r="6" spans="1:18">
      <c r="A6">
        <f t="shared" si="1"/>
        <v>200</v>
      </c>
      <c r="B6">
        <f t="shared" ref="B6:B10" si="5">SUM(B5,4)</f>
        <v>8</v>
      </c>
      <c r="C6" s="2">
        <f>Build!$G$16</f>
        <v>163898.49781598477</v>
      </c>
      <c r="D6" s="2">
        <f>Build!$H$16</f>
        <v>8194.9248907992405</v>
      </c>
      <c r="E6" s="3">
        <v>0</v>
      </c>
      <c r="F6" s="2">
        <f t="shared" si="0"/>
        <v>229457.89694237869</v>
      </c>
      <c r="G6" s="3">
        <v>0</v>
      </c>
      <c r="H6" s="3">
        <v>0</v>
      </c>
      <c r="I6" s="2">
        <f>Buy!$B$3</f>
        <v>128</v>
      </c>
      <c r="J6" s="2">
        <f t="shared" si="2"/>
        <v>204800</v>
      </c>
      <c r="K6" s="3">
        <v>0</v>
      </c>
      <c r="L6" s="2">
        <f>Buy!$C$2</f>
        <v>67</v>
      </c>
      <c r="M6" s="3">
        <v>0</v>
      </c>
      <c r="N6" s="2">
        <f t="shared" si="3"/>
        <v>536</v>
      </c>
      <c r="O6" s="3">
        <v>0</v>
      </c>
      <c r="P6" s="2">
        <f>Buy!$D$2</f>
        <v>67</v>
      </c>
      <c r="Q6" s="2">
        <f>Buy!$D$3</f>
        <v>7</v>
      </c>
      <c r="R6" s="2">
        <f t="shared" si="4"/>
        <v>11736</v>
      </c>
    </row>
    <row r="7" spans="1:18">
      <c r="A7">
        <f t="shared" si="1"/>
        <v>200</v>
      </c>
      <c r="B7">
        <f t="shared" si="5"/>
        <v>12</v>
      </c>
      <c r="C7" s="2">
        <f>Build!$G$16</f>
        <v>163898.49781598477</v>
      </c>
      <c r="D7" s="2">
        <f>Build!$H$16</f>
        <v>8194.9248907992405</v>
      </c>
      <c r="E7" s="3">
        <v>0</v>
      </c>
      <c r="F7" s="2">
        <f t="shared" si="0"/>
        <v>262237.59650557564</v>
      </c>
      <c r="G7" s="3">
        <v>0</v>
      </c>
      <c r="H7" s="3">
        <v>0</v>
      </c>
      <c r="I7" s="2">
        <f>Buy!$B$3</f>
        <v>128</v>
      </c>
      <c r="J7" s="2">
        <f t="shared" si="2"/>
        <v>307200</v>
      </c>
      <c r="K7" s="3">
        <v>0</v>
      </c>
      <c r="L7" s="2">
        <f>Buy!$C$2</f>
        <v>67</v>
      </c>
      <c r="M7" s="3">
        <v>0</v>
      </c>
      <c r="N7" s="2">
        <f t="shared" si="3"/>
        <v>804</v>
      </c>
      <c r="O7" s="3">
        <v>0</v>
      </c>
      <c r="P7" s="2">
        <f>Buy!$D$2</f>
        <v>67</v>
      </c>
      <c r="Q7" s="2">
        <f>Buy!$D$3</f>
        <v>7</v>
      </c>
      <c r="R7" s="2">
        <f t="shared" si="4"/>
        <v>17604</v>
      </c>
    </row>
    <row r="8" spans="1:18">
      <c r="A8">
        <f t="shared" si="1"/>
        <v>200</v>
      </c>
      <c r="B8">
        <f t="shared" si="5"/>
        <v>16</v>
      </c>
      <c r="C8" s="2">
        <f>Build!$G$16</f>
        <v>163898.49781598477</v>
      </c>
      <c r="D8" s="2">
        <f>Build!$H$16</f>
        <v>8194.9248907992405</v>
      </c>
      <c r="E8" s="3">
        <v>0</v>
      </c>
      <c r="F8" s="2">
        <f t="shared" si="0"/>
        <v>295017.29606877262</v>
      </c>
      <c r="G8" s="3">
        <v>0</v>
      </c>
      <c r="H8" s="3">
        <v>0</v>
      </c>
      <c r="I8" s="2">
        <f>Buy!$B$3</f>
        <v>128</v>
      </c>
      <c r="J8" s="2">
        <f t="shared" si="2"/>
        <v>409600</v>
      </c>
      <c r="K8" s="3">
        <v>0</v>
      </c>
      <c r="L8" s="2">
        <f>Buy!$C$2</f>
        <v>67</v>
      </c>
      <c r="M8" s="3">
        <v>0</v>
      </c>
      <c r="N8" s="2">
        <f t="shared" si="3"/>
        <v>1072</v>
      </c>
      <c r="O8" s="3">
        <v>0</v>
      </c>
      <c r="P8" s="2">
        <f>Buy!$D$2</f>
        <v>67</v>
      </c>
      <c r="Q8" s="2">
        <f>Buy!$D$3</f>
        <v>7</v>
      </c>
      <c r="R8" s="2">
        <f t="shared" si="4"/>
        <v>23472</v>
      </c>
    </row>
    <row r="9" spans="1:18">
      <c r="A9">
        <f t="shared" si="1"/>
        <v>200</v>
      </c>
      <c r="B9">
        <f t="shared" si="5"/>
        <v>20</v>
      </c>
      <c r="C9" s="2">
        <f>Build!$G$16</f>
        <v>163898.49781598477</v>
      </c>
      <c r="D9" s="2">
        <f>Build!$H$16</f>
        <v>8194.9248907992405</v>
      </c>
      <c r="E9" s="3">
        <v>0</v>
      </c>
      <c r="F9" s="2">
        <f t="shared" si="0"/>
        <v>327796.99563196959</v>
      </c>
      <c r="G9" s="3">
        <v>0</v>
      </c>
      <c r="H9" s="3">
        <v>0</v>
      </c>
      <c r="I9" s="2">
        <f>Buy!$B$3</f>
        <v>128</v>
      </c>
      <c r="J9" s="2">
        <f t="shared" si="2"/>
        <v>512000</v>
      </c>
      <c r="K9" s="3">
        <v>0</v>
      </c>
      <c r="L9" s="2">
        <f>Buy!$C$2</f>
        <v>67</v>
      </c>
      <c r="M9" s="3">
        <v>0</v>
      </c>
      <c r="N9" s="2">
        <f t="shared" si="3"/>
        <v>1340</v>
      </c>
      <c r="O9" s="3">
        <v>0</v>
      </c>
      <c r="P9" s="2">
        <f>Buy!$D$2</f>
        <v>67</v>
      </c>
      <c r="Q9" s="2">
        <f>Buy!$D$3</f>
        <v>7</v>
      </c>
      <c r="R9" s="2">
        <f t="shared" si="4"/>
        <v>29340</v>
      </c>
    </row>
    <row r="10" spans="1:18">
      <c r="A10">
        <f t="shared" si="1"/>
        <v>200</v>
      </c>
      <c r="B10">
        <f t="shared" si="5"/>
        <v>24</v>
      </c>
      <c r="C10" s="2">
        <f>Build!$G$16</f>
        <v>163898.49781598477</v>
      </c>
      <c r="D10" s="2">
        <f>Build!$H$16</f>
        <v>8194.9248907992405</v>
      </c>
      <c r="E10" s="3">
        <v>0</v>
      </c>
      <c r="F10" s="2">
        <f t="shared" si="0"/>
        <v>360576.69519516651</v>
      </c>
      <c r="G10" s="3">
        <v>0</v>
      </c>
      <c r="H10" s="3">
        <v>0</v>
      </c>
      <c r="I10" s="2">
        <f>Buy!$B$3</f>
        <v>128</v>
      </c>
      <c r="J10" s="2">
        <f t="shared" si="2"/>
        <v>614400</v>
      </c>
      <c r="K10" s="3">
        <v>0</v>
      </c>
      <c r="L10" s="2">
        <f>Buy!$C$2</f>
        <v>67</v>
      </c>
      <c r="M10" s="3">
        <v>0</v>
      </c>
      <c r="N10" s="2">
        <f t="shared" si="3"/>
        <v>1608</v>
      </c>
      <c r="O10" s="3">
        <v>0</v>
      </c>
      <c r="P10" s="2">
        <f>Buy!$D$2</f>
        <v>67</v>
      </c>
      <c r="Q10" s="2">
        <f>Buy!$D$3</f>
        <v>7</v>
      </c>
      <c r="R10" s="2">
        <f t="shared" si="4"/>
        <v>35208</v>
      </c>
    </row>
    <row r="11" spans="1:18">
      <c r="A11">
        <f t="shared" si="1"/>
        <v>200</v>
      </c>
      <c r="B11">
        <f>SUM(B10,4)</f>
        <v>28</v>
      </c>
      <c r="C11" s="2">
        <f>Build!$G$16</f>
        <v>163898.49781598477</v>
      </c>
      <c r="D11" s="2">
        <f>Build!$H$16</f>
        <v>8194.9248907992405</v>
      </c>
      <c r="E11" s="3">
        <v>0</v>
      </c>
      <c r="F11" s="2">
        <f t="shared" si="0"/>
        <v>393356.39475836349</v>
      </c>
      <c r="G11" s="3">
        <v>0</v>
      </c>
      <c r="H11" s="3">
        <v>0</v>
      </c>
      <c r="I11" s="2">
        <f>Buy!$B$3</f>
        <v>128</v>
      </c>
      <c r="J11" s="2">
        <f t="shared" si="2"/>
        <v>716800</v>
      </c>
      <c r="K11" s="3">
        <v>0</v>
      </c>
      <c r="L11" s="2">
        <f>Buy!$C$2</f>
        <v>67</v>
      </c>
      <c r="M11" s="3">
        <v>0</v>
      </c>
      <c r="N11" s="2">
        <f t="shared" si="3"/>
        <v>1876</v>
      </c>
      <c r="O11" s="3">
        <v>0</v>
      </c>
      <c r="P11" s="2">
        <f>Buy!$D$2</f>
        <v>67</v>
      </c>
      <c r="Q11" s="2">
        <f>Buy!$D$3</f>
        <v>7</v>
      </c>
      <c r="R11" s="2">
        <f t="shared" si="4"/>
        <v>41076</v>
      </c>
    </row>
    <row r="12" spans="1:18">
      <c r="A12">
        <f t="shared" si="1"/>
        <v>200</v>
      </c>
      <c r="B12">
        <f>SUM(B11,4)</f>
        <v>32</v>
      </c>
      <c r="C12" s="2">
        <f>Build!$G$16</f>
        <v>163898.49781598477</v>
      </c>
      <c r="D12" s="2">
        <f>Build!$H$16</f>
        <v>8194.9248907992405</v>
      </c>
      <c r="E12" s="3">
        <v>0</v>
      </c>
      <c r="F12" s="2">
        <f t="shared" si="0"/>
        <v>426136.09432156046</v>
      </c>
      <c r="G12" s="3">
        <v>0</v>
      </c>
      <c r="H12" s="3">
        <v>0</v>
      </c>
      <c r="I12" s="2">
        <f>Buy!$B$3</f>
        <v>128</v>
      </c>
      <c r="J12" s="2">
        <f t="shared" si="2"/>
        <v>819200</v>
      </c>
      <c r="K12" s="3">
        <v>0</v>
      </c>
      <c r="L12" s="2">
        <f>Buy!$C$2</f>
        <v>67</v>
      </c>
      <c r="M12" s="3">
        <v>0</v>
      </c>
      <c r="N12" s="2">
        <f t="shared" si="3"/>
        <v>2144</v>
      </c>
      <c r="O12" s="3">
        <v>0</v>
      </c>
      <c r="P12" s="2">
        <f>Buy!$D$2</f>
        <v>67</v>
      </c>
      <c r="Q12" s="2">
        <f>Buy!$D$3</f>
        <v>7</v>
      </c>
      <c r="R12" s="2">
        <f t="shared" si="4"/>
        <v>46944</v>
      </c>
    </row>
    <row r="13" spans="1:18">
      <c r="A13">
        <f t="shared" si="1"/>
        <v>200</v>
      </c>
      <c r="B13">
        <f>SUM(B12,4)</f>
        <v>36</v>
      </c>
      <c r="C13" s="2">
        <f>Build!$G$16</f>
        <v>163898.49781598477</v>
      </c>
      <c r="D13" s="2">
        <f>Build!$H$16</f>
        <v>8194.9248907992405</v>
      </c>
      <c r="E13" s="3">
        <v>0</v>
      </c>
      <c r="F13" s="2">
        <f t="shared" si="0"/>
        <v>458915.79388475744</v>
      </c>
      <c r="G13" s="3">
        <v>0</v>
      </c>
      <c r="H13" s="3">
        <v>0</v>
      </c>
      <c r="I13" s="2">
        <f>Buy!$B$3</f>
        <v>128</v>
      </c>
      <c r="J13" s="2">
        <f t="shared" si="2"/>
        <v>921600</v>
      </c>
      <c r="K13" s="3">
        <v>0</v>
      </c>
      <c r="L13" s="2">
        <f>Buy!$C$2</f>
        <v>67</v>
      </c>
      <c r="M13" s="3">
        <v>0</v>
      </c>
      <c r="N13" s="2">
        <f t="shared" si="3"/>
        <v>2412</v>
      </c>
      <c r="O13" s="3">
        <v>0</v>
      </c>
      <c r="P13" s="2">
        <f>Buy!$D$2</f>
        <v>67</v>
      </c>
      <c r="Q13" s="2">
        <f>Buy!$D$3</f>
        <v>7</v>
      </c>
      <c r="R13" s="2">
        <f t="shared" si="4"/>
        <v>52812</v>
      </c>
    </row>
    <row r="14" spans="1:18">
      <c r="A14">
        <f t="shared" si="1"/>
        <v>200</v>
      </c>
      <c r="B14">
        <f>SUM(B13,4)</f>
        <v>40</v>
      </c>
      <c r="C14" s="2">
        <f>Build!$G$16</f>
        <v>163898.49781598477</v>
      </c>
      <c r="D14" s="2">
        <f>Build!$H$16</f>
        <v>8194.9248907992405</v>
      </c>
      <c r="E14" s="3">
        <v>0</v>
      </c>
      <c r="F14" s="2">
        <f t="shared" si="0"/>
        <v>491695.49344795442</v>
      </c>
      <c r="G14" s="3">
        <v>0</v>
      </c>
      <c r="H14" s="3">
        <v>0</v>
      </c>
      <c r="I14" s="2">
        <f>Buy!$B$3</f>
        <v>128</v>
      </c>
      <c r="J14" s="2">
        <f t="shared" si="2"/>
        <v>1024000</v>
      </c>
      <c r="K14" s="3">
        <v>0</v>
      </c>
      <c r="L14" s="2">
        <f>Buy!$C$2</f>
        <v>67</v>
      </c>
      <c r="M14" s="3">
        <v>0</v>
      </c>
      <c r="N14" s="2">
        <f t="shared" si="3"/>
        <v>2680</v>
      </c>
      <c r="O14" s="3">
        <v>0</v>
      </c>
      <c r="P14" s="2">
        <f>Buy!$D$2</f>
        <v>67</v>
      </c>
      <c r="Q14" s="2">
        <f>Buy!$D$3</f>
        <v>7</v>
      </c>
      <c r="R14" s="2">
        <f t="shared" si="4"/>
        <v>58680</v>
      </c>
    </row>
    <row r="15" spans="1:18">
      <c r="A15">
        <f t="shared" si="1"/>
        <v>200</v>
      </c>
      <c r="B15">
        <f t="shared" ref="B15:B32" si="6">SUM(B14,4)</f>
        <v>44</v>
      </c>
      <c r="C15" s="2">
        <f>Build!$G$16</f>
        <v>163898.49781598477</v>
      </c>
      <c r="D15" s="2">
        <f>Build!$H$16</f>
        <v>8194.9248907992405</v>
      </c>
      <c r="E15" s="3">
        <v>0</v>
      </c>
      <c r="F15" s="2">
        <f t="shared" ref="F15:F32" si="7">SUM(C15, D15*B15, E15*A15*B15)</f>
        <v>524475.19301115139</v>
      </c>
      <c r="G15" s="3">
        <v>0</v>
      </c>
      <c r="H15" s="3">
        <v>0</v>
      </c>
      <c r="I15" s="2">
        <f>Buy!$B$3</f>
        <v>128</v>
      </c>
      <c r="J15" s="2">
        <f t="shared" ref="J15:J32" si="8">SUM(G15, H15*B15, I15*A15*B15)</f>
        <v>1126400</v>
      </c>
      <c r="K15" s="3">
        <v>0</v>
      </c>
      <c r="L15" s="2">
        <f>Buy!$C$2</f>
        <v>67</v>
      </c>
      <c r="M15" s="3">
        <v>0</v>
      </c>
      <c r="N15" s="2">
        <f t="shared" ref="N15:N32" si="9">SUM(K15, L15*B15, M15*A15*B15)</f>
        <v>2948</v>
      </c>
      <c r="O15" s="3">
        <v>0</v>
      </c>
      <c r="P15" s="2">
        <f>Buy!$D$2</f>
        <v>67</v>
      </c>
      <c r="Q15" s="2">
        <f>Buy!$D$3</f>
        <v>7</v>
      </c>
      <c r="R15" s="2">
        <f t="shared" ref="R15:R32" si="10">SUM(O15,P15*B15, Q15*A15*B15)</f>
        <v>64548</v>
      </c>
    </row>
    <row r="16" spans="1:18">
      <c r="A16">
        <f t="shared" si="1"/>
        <v>200</v>
      </c>
      <c r="B16">
        <f t="shared" si="6"/>
        <v>48</v>
      </c>
      <c r="C16" s="2">
        <f>Build!$G$16</f>
        <v>163898.49781598477</v>
      </c>
      <c r="D16" s="2">
        <f>Build!$H$16</f>
        <v>8194.9248907992405</v>
      </c>
      <c r="E16" s="3">
        <v>0</v>
      </c>
      <c r="F16" s="2">
        <f t="shared" si="7"/>
        <v>557254.89257434825</v>
      </c>
      <c r="G16" s="3">
        <v>0</v>
      </c>
      <c r="H16" s="3">
        <v>0</v>
      </c>
      <c r="I16" s="2">
        <f>Buy!$B$3</f>
        <v>128</v>
      </c>
      <c r="J16" s="2">
        <f t="shared" si="8"/>
        <v>1228800</v>
      </c>
      <c r="K16" s="3">
        <v>0</v>
      </c>
      <c r="L16" s="2">
        <f>Buy!$C$2</f>
        <v>67</v>
      </c>
      <c r="M16" s="3">
        <v>0</v>
      </c>
      <c r="N16" s="2">
        <f t="shared" si="9"/>
        <v>3216</v>
      </c>
      <c r="O16" s="3">
        <v>0</v>
      </c>
      <c r="P16" s="2">
        <f>Buy!$D$2</f>
        <v>67</v>
      </c>
      <c r="Q16" s="2">
        <f>Buy!$D$3</f>
        <v>7</v>
      </c>
      <c r="R16" s="2">
        <f t="shared" si="10"/>
        <v>70416</v>
      </c>
    </row>
    <row r="17" spans="1:18">
      <c r="A17">
        <f t="shared" si="1"/>
        <v>200</v>
      </c>
      <c r="B17">
        <f t="shared" si="6"/>
        <v>52</v>
      </c>
      <c r="C17" s="2">
        <f>Build!$G$16</f>
        <v>163898.49781598477</v>
      </c>
      <c r="D17" s="2">
        <f>Build!$H$16</f>
        <v>8194.9248907992405</v>
      </c>
      <c r="E17" s="3">
        <v>0</v>
      </c>
      <c r="F17" s="2">
        <f t="shared" si="7"/>
        <v>590034.59213754535</v>
      </c>
      <c r="G17" s="3">
        <v>0</v>
      </c>
      <c r="H17" s="3">
        <v>0</v>
      </c>
      <c r="I17" s="2">
        <f>Buy!$B$3</f>
        <v>128</v>
      </c>
      <c r="J17" s="2">
        <f t="shared" si="8"/>
        <v>1331200</v>
      </c>
      <c r="K17" s="3">
        <v>0</v>
      </c>
      <c r="L17" s="2">
        <f>Buy!$C$2</f>
        <v>67</v>
      </c>
      <c r="M17" s="3">
        <v>0</v>
      </c>
      <c r="N17" s="2">
        <f t="shared" si="9"/>
        <v>3484</v>
      </c>
      <c r="O17" s="3">
        <v>0</v>
      </c>
      <c r="P17" s="2">
        <f>Buy!$D$2</f>
        <v>67</v>
      </c>
      <c r="Q17" s="2">
        <f>Buy!$D$3</f>
        <v>7</v>
      </c>
      <c r="R17" s="2">
        <f t="shared" si="10"/>
        <v>76284</v>
      </c>
    </row>
    <row r="18" spans="1:18">
      <c r="A18">
        <f t="shared" si="1"/>
        <v>200</v>
      </c>
      <c r="B18">
        <f t="shared" si="6"/>
        <v>56</v>
      </c>
      <c r="C18" s="2">
        <f>Build!$G$16</f>
        <v>163898.49781598477</v>
      </c>
      <c r="D18" s="2">
        <f>Build!$H$16</f>
        <v>8194.9248907992405</v>
      </c>
      <c r="E18" s="3">
        <v>0</v>
      </c>
      <c r="F18" s="2">
        <f t="shared" si="7"/>
        <v>622814.29170074221</v>
      </c>
      <c r="G18" s="3">
        <v>0</v>
      </c>
      <c r="H18" s="3">
        <v>0</v>
      </c>
      <c r="I18" s="2">
        <f>Buy!$B$3</f>
        <v>128</v>
      </c>
      <c r="J18" s="2">
        <f t="shared" si="8"/>
        <v>1433600</v>
      </c>
      <c r="K18" s="3">
        <v>0</v>
      </c>
      <c r="L18" s="2">
        <f>Buy!$C$2</f>
        <v>67</v>
      </c>
      <c r="M18" s="3">
        <v>0</v>
      </c>
      <c r="N18" s="2">
        <f t="shared" si="9"/>
        <v>3752</v>
      </c>
      <c r="O18" s="3">
        <v>0</v>
      </c>
      <c r="P18" s="2">
        <f>Buy!$D$2</f>
        <v>67</v>
      </c>
      <c r="Q18" s="2">
        <f>Buy!$D$3</f>
        <v>7</v>
      </c>
      <c r="R18" s="2">
        <f t="shared" si="10"/>
        <v>82152</v>
      </c>
    </row>
    <row r="19" spans="1:18">
      <c r="A19">
        <f t="shared" si="1"/>
        <v>200</v>
      </c>
      <c r="B19">
        <f t="shared" si="6"/>
        <v>60</v>
      </c>
      <c r="C19" s="2">
        <f>Build!$G$16</f>
        <v>163898.49781598477</v>
      </c>
      <c r="D19" s="2">
        <f>Build!$H$16</f>
        <v>8194.9248907992405</v>
      </c>
      <c r="E19" s="3">
        <v>0</v>
      </c>
      <c r="F19" s="2">
        <f t="shared" si="7"/>
        <v>655593.99126393918</v>
      </c>
      <c r="G19" s="3">
        <v>0</v>
      </c>
      <c r="H19" s="3">
        <v>0</v>
      </c>
      <c r="I19" s="2">
        <f>Buy!$B$3</f>
        <v>128</v>
      </c>
      <c r="J19" s="2">
        <f t="shared" si="8"/>
        <v>1536000</v>
      </c>
      <c r="K19" s="3">
        <v>0</v>
      </c>
      <c r="L19" s="2">
        <f>Buy!$C$2</f>
        <v>67</v>
      </c>
      <c r="M19" s="3">
        <v>0</v>
      </c>
      <c r="N19" s="2">
        <f t="shared" si="9"/>
        <v>4020</v>
      </c>
      <c r="O19" s="3">
        <v>0</v>
      </c>
      <c r="P19" s="2">
        <f>Buy!$D$2</f>
        <v>67</v>
      </c>
      <c r="Q19" s="2">
        <f>Buy!$D$3</f>
        <v>7</v>
      </c>
      <c r="R19" s="2">
        <f t="shared" si="10"/>
        <v>88020</v>
      </c>
    </row>
    <row r="20" spans="1:18">
      <c r="A20">
        <f t="shared" si="1"/>
        <v>200</v>
      </c>
      <c r="B20">
        <f t="shared" si="6"/>
        <v>64</v>
      </c>
      <c r="C20" s="2">
        <f>Build!$G$16</f>
        <v>163898.49781598477</v>
      </c>
      <c r="D20" s="2">
        <f>Build!$H$16</f>
        <v>8194.9248907992405</v>
      </c>
      <c r="E20" s="3">
        <v>0</v>
      </c>
      <c r="F20" s="2">
        <f t="shared" si="7"/>
        <v>688373.69082713616</v>
      </c>
      <c r="G20" s="3">
        <v>0</v>
      </c>
      <c r="H20" s="3">
        <v>0</v>
      </c>
      <c r="I20" s="2">
        <f>Buy!$B$3</f>
        <v>128</v>
      </c>
      <c r="J20" s="2">
        <f t="shared" si="8"/>
        <v>1638400</v>
      </c>
      <c r="K20" s="3">
        <v>0</v>
      </c>
      <c r="L20" s="2">
        <f>Buy!$C$2</f>
        <v>67</v>
      </c>
      <c r="M20" s="3">
        <v>0</v>
      </c>
      <c r="N20" s="2">
        <f t="shared" si="9"/>
        <v>4288</v>
      </c>
      <c r="O20" s="3">
        <v>0</v>
      </c>
      <c r="P20" s="2">
        <f>Buy!$D$2</f>
        <v>67</v>
      </c>
      <c r="Q20" s="2">
        <f>Buy!$D$3</f>
        <v>7</v>
      </c>
      <c r="R20" s="2">
        <f t="shared" si="10"/>
        <v>93888</v>
      </c>
    </row>
    <row r="21" spans="1:18">
      <c r="A21">
        <f t="shared" si="1"/>
        <v>200</v>
      </c>
      <c r="B21">
        <f t="shared" si="6"/>
        <v>68</v>
      </c>
      <c r="C21" s="2">
        <f>Build!$G$16</f>
        <v>163898.49781598477</v>
      </c>
      <c r="D21" s="2">
        <f>Build!$H$16</f>
        <v>8194.9248907992405</v>
      </c>
      <c r="E21" s="3">
        <v>0</v>
      </c>
      <c r="F21" s="2">
        <f t="shared" si="7"/>
        <v>721153.39039033314</v>
      </c>
      <c r="G21" s="3">
        <v>0</v>
      </c>
      <c r="H21" s="3">
        <v>0</v>
      </c>
      <c r="I21" s="2">
        <f>Buy!$B$3</f>
        <v>128</v>
      </c>
      <c r="J21" s="2">
        <f t="shared" si="8"/>
        <v>1740800</v>
      </c>
      <c r="K21" s="3">
        <v>0</v>
      </c>
      <c r="L21" s="2">
        <f>Buy!$C$2</f>
        <v>67</v>
      </c>
      <c r="M21" s="3">
        <v>0</v>
      </c>
      <c r="N21" s="2">
        <f t="shared" si="9"/>
        <v>4556</v>
      </c>
      <c r="O21" s="3">
        <v>0</v>
      </c>
      <c r="P21" s="2">
        <f>Buy!$D$2</f>
        <v>67</v>
      </c>
      <c r="Q21" s="2">
        <f>Buy!$D$3</f>
        <v>7</v>
      </c>
      <c r="R21" s="2">
        <f t="shared" si="10"/>
        <v>99756</v>
      </c>
    </row>
    <row r="22" spans="1:18">
      <c r="A22">
        <f t="shared" si="1"/>
        <v>200</v>
      </c>
      <c r="B22">
        <f t="shared" si="6"/>
        <v>72</v>
      </c>
      <c r="C22" s="2">
        <f>Build!$G$16</f>
        <v>163898.49781598477</v>
      </c>
      <c r="D22" s="2">
        <f>Build!$H$16</f>
        <v>8194.9248907992405</v>
      </c>
      <c r="E22" s="3">
        <v>0</v>
      </c>
      <c r="F22" s="2">
        <f t="shared" si="7"/>
        <v>753933.08995353011</v>
      </c>
      <c r="G22" s="3">
        <v>0</v>
      </c>
      <c r="H22" s="3">
        <v>0</v>
      </c>
      <c r="I22" s="2">
        <f>Buy!$B$3</f>
        <v>128</v>
      </c>
      <c r="J22" s="2">
        <f t="shared" si="8"/>
        <v>1843200</v>
      </c>
      <c r="K22" s="3">
        <v>0</v>
      </c>
      <c r="L22" s="2">
        <f>Buy!$C$2</f>
        <v>67</v>
      </c>
      <c r="M22" s="3">
        <v>0</v>
      </c>
      <c r="N22" s="2">
        <f t="shared" si="9"/>
        <v>4824</v>
      </c>
      <c r="O22" s="3">
        <v>0</v>
      </c>
      <c r="P22" s="2">
        <f>Buy!$D$2</f>
        <v>67</v>
      </c>
      <c r="Q22" s="2">
        <f>Buy!$D$3</f>
        <v>7</v>
      </c>
      <c r="R22" s="2">
        <f t="shared" si="10"/>
        <v>105624</v>
      </c>
    </row>
    <row r="23" spans="1:18">
      <c r="A23">
        <f t="shared" si="1"/>
        <v>200</v>
      </c>
      <c r="B23">
        <f t="shared" si="6"/>
        <v>76</v>
      </c>
      <c r="C23" s="2">
        <f>Build!$G$16</f>
        <v>163898.49781598477</v>
      </c>
      <c r="D23" s="2">
        <f>Build!$H$16</f>
        <v>8194.9248907992405</v>
      </c>
      <c r="E23" s="3">
        <v>0</v>
      </c>
      <c r="F23" s="2">
        <f t="shared" si="7"/>
        <v>786712.78951672709</v>
      </c>
      <c r="G23" s="3">
        <v>0</v>
      </c>
      <c r="H23" s="3">
        <v>0</v>
      </c>
      <c r="I23" s="2">
        <f>Buy!$B$3</f>
        <v>128</v>
      </c>
      <c r="J23" s="2">
        <f t="shared" si="8"/>
        <v>1945600</v>
      </c>
      <c r="K23" s="3">
        <v>0</v>
      </c>
      <c r="L23" s="2">
        <f>Buy!$C$2</f>
        <v>67</v>
      </c>
      <c r="M23" s="3">
        <v>0</v>
      </c>
      <c r="N23" s="2">
        <f t="shared" si="9"/>
        <v>5092</v>
      </c>
      <c r="O23" s="3">
        <v>0</v>
      </c>
      <c r="P23" s="2">
        <f>Buy!$D$2</f>
        <v>67</v>
      </c>
      <c r="Q23" s="2">
        <f>Buy!$D$3</f>
        <v>7</v>
      </c>
      <c r="R23" s="2">
        <f t="shared" si="10"/>
        <v>111492</v>
      </c>
    </row>
    <row r="24" spans="1:18">
      <c r="A24">
        <f t="shared" si="1"/>
        <v>200</v>
      </c>
      <c r="B24">
        <f t="shared" si="6"/>
        <v>80</v>
      </c>
      <c r="C24" s="2">
        <f>Build!$G$16</f>
        <v>163898.49781598477</v>
      </c>
      <c r="D24" s="2">
        <f>Build!$H$16</f>
        <v>8194.9248907992405</v>
      </c>
      <c r="E24" s="3">
        <v>0</v>
      </c>
      <c r="F24" s="2">
        <f t="shared" si="7"/>
        <v>819492.48907992407</v>
      </c>
      <c r="G24" s="3">
        <v>0</v>
      </c>
      <c r="H24" s="3">
        <v>0</v>
      </c>
      <c r="I24" s="2">
        <f>Buy!$B$3</f>
        <v>128</v>
      </c>
      <c r="J24" s="2">
        <f t="shared" si="8"/>
        <v>2048000</v>
      </c>
      <c r="K24" s="3">
        <v>0</v>
      </c>
      <c r="L24" s="2">
        <f>Buy!$C$2</f>
        <v>67</v>
      </c>
      <c r="M24" s="3">
        <v>0</v>
      </c>
      <c r="N24" s="2">
        <f t="shared" si="9"/>
        <v>5360</v>
      </c>
      <c r="O24" s="3">
        <v>0</v>
      </c>
      <c r="P24" s="2">
        <f>Buy!$D$2</f>
        <v>67</v>
      </c>
      <c r="Q24" s="2">
        <f>Buy!$D$3</f>
        <v>7</v>
      </c>
      <c r="R24" s="2">
        <f t="shared" si="10"/>
        <v>117360</v>
      </c>
    </row>
    <row r="25" spans="1:18">
      <c r="A25">
        <f t="shared" si="1"/>
        <v>200</v>
      </c>
      <c r="B25">
        <f t="shared" si="6"/>
        <v>84</v>
      </c>
      <c r="C25" s="2">
        <f>Build!$G$16</f>
        <v>163898.49781598477</v>
      </c>
      <c r="D25" s="2">
        <f>Build!$H$16</f>
        <v>8194.9248907992405</v>
      </c>
      <c r="E25" s="3">
        <v>0</v>
      </c>
      <c r="F25" s="2">
        <f t="shared" si="7"/>
        <v>852272.18864312093</v>
      </c>
      <c r="G25" s="3">
        <v>0</v>
      </c>
      <c r="H25" s="3">
        <v>0</v>
      </c>
      <c r="I25" s="2">
        <f>Buy!$B$3</f>
        <v>128</v>
      </c>
      <c r="J25" s="2">
        <f t="shared" si="8"/>
        <v>2150400</v>
      </c>
      <c r="K25" s="3">
        <v>0</v>
      </c>
      <c r="L25" s="2">
        <f>Buy!$C$2</f>
        <v>67</v>
      </c>
      <c r="M25" s="3">
        <v>0</v>
      </c>
      <c r="N25" s="2">
        <f t="shared" si="9"/>
        <v>5628</v>
      </c>
      <c r="O25" s="3">
        <v>0</v>
      </c>
      <c r="P25" s="2">
        <f>Buy!$D$2</f>
        <v>67</v>
      </c>
      <c r="Q25" s="2">
        <f>Buy!$D$3</f>
        <v>7</v>
      </c>
      <c r="R25" s="2">
        <f t="shared" si="10"/>
        <v>123228</v>
      </c>
    </row>
    <row r="26" spans="1:18">
      <c r="A26">
        <f t="shared" si="1"/>
        <v>200</v>
      </c>
      <c r="B26">
        <f t="shared" si="6"/>
        <v>88</v>
      </c>
      <c r="C26" s="2">
        <f>Build!$G$16</f>
        <v>163898.49781598477</v>
      </c>
      <c r="D26" s="2">
        <f>Build!$H$16</f>
        <v>8194.9248907992405</v>
      </c>
      <c r="E26" s="3">
        <v>0</v>
      </c>
      <c r="F26" s="2">
        <f t="shared" si="7"/>
        <v>885051.8882063179</v>
      </c>
      <c r="G26" s="3">
        <v>0</v>
      </c>
      <c r="H26" s="3">
        <v>0</v>
      </c>
      <c r="I26" s="2">
        <f>Buy!$B$3</f>
        <v>128</v>
      </c>
      <c r="J26" s="2">
        <f t="shared" si="8"/>
        <v>2252800</v>
      </c>
      <c r="K26" s="3">
        <v>0</v>
      </c>
      <c r="L26" s="2">
        <f>Buy!$C$2</f>
        <v>67</v>
      </c>
      <c r="M26" s="3">
        <v>0</v>
      </c>
      <c r="N26" s="2">
        <f t="shared" si="9"/>
        <v>5896</v>
      </c>
      <c r="O26" s="3">
        <v>0</v>
      </c>
      <c r="P26" s="2">
        <f>Buy!$D$2</f>
        <v>67</v>
      </c>
      <c r="Q26" s="2">
        <f>Buy!$D$3</f>
        <v>7</v>
      </c>
      <c r="R26" s="2">
        <f t="shared" si="10"/>
        <v>129096</v>
      </c>
    </row>
    <row r="27" spans="1:18">
      <c r="A27">
        <f t="shared" si="1"/>
        <v>200</v>
      </c>
      <c r="B27">
        <f t="shared" si="6"/>
        <v>92</v>
      </c>
      <c r="C27" s="2">
        <f>Build!$G$16</f>
        <v>163898.49781598477</v>
      </c>
      <c r="D27" s="2">
        <f>Build!$H$16</f>
        <v>8194.9248907992405</v>
      </c>
      <c r="E27" s="3">
        <v>0</v>
      </c>
      <c r="F27" s="2">
        <f t="shared" si="7"/>
        <v>917831.58776951488</v>
      </c>
      <c r="G27" s="3">
        <v>0</v>
      </c>
      <c r="H27" s="3">
        <v>0</v>
      </c>
      <c r="I27" s="2">
        <f>Buy!$B$3</f>
        <v>128</v>
      </c>
      <c r="J27" s="2">
        <f t="shared" si="8"/>
        <v>2355200</v>
      </c>
      <c r="K27" s="3">
        <v>0</v>
      </c>
      <c r="L27" s="2">
        <f>Buy!$C$2</f>
        <v>67</v>
      </c>
      <c r="M27" s="3">
        <v>0</v>
      </c>
      <c r="N27" s="2">
        <f t="shared" si="9"/>
        <v>6164</v>
      </c>
      <c r="O27" s="3">
        <v>0</v>
      </c>
      <c r="P27" s="2">
        <f>Buy!$D$2</f>
        <v>67</v>
      </c>
      <c r="Q27" s="2">
        <f>Buy!$D$3</f>
        <v>7</v>
      </c>
      <c r="R27" s="2">
        <f t="shared" si="10"/>
        <v>134964</v>
      </c>
    </row>
    <row r="28" spans="1:18">
      <c r="A28">
        <f t="shared" si="1"/>
        <v>200</v>
      </c>
      <c r="B28">
        <f t="shared" si="6"/>
        <v>96</v>
      </c>
      <c r="C28" s="2">
        <f>Build!$G$16</f>
        <v>163898.49781598477</v>
      </c>
      <c r="D28" s="2">
        <f>Build!$H$16</f>
        <v>8194.9248907992405</v>
      </c>
      <c r="E28" s="3">
        <v>0</v>
      </c>
      <c r="F28" s="2">
        <f t="shared" si="7"/>
        <v>950611.28733271186</v>
      </c>
      <c r="G28" s="3">
        <v>0</v>
      </c>
      <c r="H28" s="3">
        <v>0</v>
      </c>
      <c r="I28" s="2">
        <f>Buy!$B$3</f>
        <v>128</v>
      </c>
      <c r="J28" s="2">
        <f t="shared" si="8"/>
        <v>2457600</v>
      </c>
      <c r="K28" s="3">
        <v>0</v>
      </c>
      <c r="L28" s="2">
        <f>Buy!$C$2</f>
        <v>67</v>
      </c>
      <c r="M28" s="3">
        <v>0</v>
      </c>
      <c r="N28" s="2">
        <f t="shared" si="9"/>
        <v>6432</v>
      </c>
      <c r="O28" s="3">
        <v>0</v>
      </c>
      <c r="P28" s="2">
        <f>Buy!$D$2</f>
        <v>67</v>
      </c>
      <c r="Q28" s="2">
        <f>Buy!$D$3</f>
        <v>7</v>
      </c>
      <c r="R28" s="2">
        <f t="shared" si="10"/>
        <v>140832</v>
      </c>
    </row>
    <row r="29" spans="1:18">
      <c r="A29">
        <f t="shared" si="1"/>
        <v>200</v>
      </c>
      <c r="B29">
        <f t="shared" si="6"/>
        <v>100</v>
      </c>
      <c r="C29" s="2">
        <f>Build!$G$16</f>
        <v>163898.49781598477</v>
      </c>
      <c r="D29" s="2">
        <f>Build!$H$16</f>
        <v>8194.9248907992405</v>
      </c>
      <c r="E29" s="3">
        <v>0</v>
      </c>
      <c r="F29" s="2">
        <f t="shared" si="7"/>
        <v>983390.98689590883</v>
      </c>
      <c r="G29" s="3">
        <v>0</v>
      </c>
      <c r="H29" s="3">
        <v>0</v>
      </c>
      <c r="I29" s="2">
        <f>Buy!$B$3</f>
        <v>128</v>
      </c>
      <c r="J29" s="2">
        <f t="shared" si="8"/>
        <v>2560000</v>
      </c>
      <c r="K29" s="3">
        <v>0</v>
      </c>
      <c r="L29" s="2">
        <f>Buy!$C$2</f>
        <v>67</v>
      </c>
      <c r="M29" s="3">
        <v>0</v>
      </c>
      <c r="N29" s="2">
        <f t="shared" si="9"/>
        <v>6700</v>
      </c>
      <c r="O29" s="3">
        <v>0</v>
      </c>
      <c r="P29" s="2">
        <f>Buy!$D$2</f>
        <v>67</v>
      </c>
      <c r="Q29" s="2">
        <f>Buy!$D$3</f>
        <v>7</v>
      </c>
      <c r="R29" s="2">
        <f t="shared" si="10"/>
        <v>146700</v>
      </c>
    </row>
    <row r="30" spans="1:18">
      <c r="A30">
        <f t="shared" si="1"/>
        <v>200</v>
      </c>
      <c r="B30">
        <f t="shared" si="6"/>
        <v>104</v>
      </c>
      <c r="C30" s="2">
        <f>Build!$G$16</f>
        <v>163898.49781598477</v>
      </c>
      <c r="D30" s="2">
        <f>Build!$H$16</f>
        <v>8194.9248907992405</v>
      </c>
      <c r="E30" s="3">
        <v>0</v>
      </c>
      <c r="F30" s="2">
        <f t="shared" si="7"/>
        <v>1016170.6864591058</v>
      </c>
      <c r="G30" s="3">
        <v>0</v>
      </c>
      <c r="H30" s="3">
        <v>0</v>
      </c>
      <c r="I30" s="2">
        <f>Buy!$B$3</f>
        <v>128</v>
      </c>
      <c r="J30" s="2">
        <f t="shared" si="8"/>
        <v>2662400</v>
      </c>
      <c r="K30" s="3">
        <v>0</v>
      </c>
      <c r="L30" s="2">
        <f>Buy!$C$2</f>
        <v>67</v>
      </c>
      <c r="M30" s="3">
        <v>0</v>
      </c>
      <c r="N30" s="2">
        <f t="shared" si="9"/>
        <v>6968</v>
      </c>
      <c r="O30" s="3">
        <v>0</v>
      </c>
      <c r="P30" s="2">
        <f>Buy!$D$2</f>
        <v>67</v>
      </c>
      <c r="Q30" s="2">
        <f>Buy!$D$3</f>
        <v>7</v>
      </c>
      <c r="R30" s="2">
        <f t="shared" si="10"/>
        <v>152568</v>
      </c>
    </row>
    <row r="31" spans="1:18">
      <c r="A31">
        <f t="shared" si="1"/>
        <v>200</v>
      </c>
      <c r="B31">
        <f t="shared" si="6"/>
        <v>108</v>
      </c>
      <c r="C31" s="2">
        <f>Build!$G$16</f>
        <v>163898.49781598477</v>
      </c>
      <c r="D31" s="2">
        <f>Build!$H$16</f>
        <v>8194.9248907992405</v>
      </c>
      <c r="E31" s="3">
        <v>0</v>
      </c>
      <c r="F31" s="2">
        <f t="shared" si="7"/>
        <v>1048950.3860223028</v>
      </c>
      <c r="G31" s="3">
        <v>0</v>
      </c>
      <c r="H31" s="3">
        <v>0</v>
      </c>
      <c r="I31" s="2">
        <f>Buy!$B$3</f>
        <v>128</v>
      </c>
      <c r="J31" s="2">
        <f t="shared" si="8"/>
        <v>2764800</v>
      </c>
      <c r="K31" s="3">
        <v>0</v>
      </c>
      <c r="L31" s="2">
        <f>Buy!$C$2</f>
        <v>67</v>
      </c>
      <c r="M31" s="3">
        <v>0</v>
      </c>
      <c r="N31" s="2">
        <f t="shared" si="9"/>
        <v>7236</v>
      </c>
      <c r="O31" s="3">
        <v>0</v>
      </c>
      <c r="P31" s="2">
        <f>Buy!$D$2</f>
        <v>67</v>
      </c>
      <c r="Q31" s="2">
        <f>Buy!$D$3</f>
        <v>7</v>
      </c>
      <c r="R31" s="2">
        <f t="shared" si="10"/>
        <v>158436</v>
      </c>
    </row>
    <row r="32" spans="1:18">
      <c r="A32">
        <f t="shared" si="1"/>
        <v>200</v>
      </c>
      <c r="B32">
        <f t="shared" si="6"/>
        <v>112</v>
      </c>
      <c r="C32" s="2">
        <f>Build!$G$16</f>
        <v>163898.49781598477</v>
      </c>
      <c r="D32" s="2">
        <f>Build!$H$16</f>
        <v>8194.9248907992405</v>
      </c>
      <c r="E32" s="3">
        <v>0</v>
      </c>
      <c r="F32" s="2">
        <f t="shared" si="7"/>
        <v>1081730.0855854996</v>
      </c>
      <c r="G32" s="3">
        <v>0</v>
      </c>
      <c r="H32" s="3">
        <v>0</v>
      </c>
      <c r="I32" s="2">
        <f>Buy!$B$3</f>
        <v>128</v>
      </c>
      <c r="J32" s="2">
        <f t="shared" si="8"/>
        <v>2867200</v>
      </c>
      <c r="K32" s="3">
        <v>0</v>
      </c>
      <c r="L32" s="2">
        <f>Buy!$C$2</f>
        <v>67</v>
      </c>
      <c r="M32" s="3">
        <v>0</v>
      </c>
      <c r="N32" s="2">
        <f t="shared" si="9"/>
        <v>7504</v>
      </c>
      <c r="O32" s="3">
        <v>0</v>
      </c>
      <c r="P32" s="2">
        <f>Buy!$D$2</f>
        <v>67</v>
      </c>
      <c r="Q32" s="2">
        <f>Buy!$D$3</f>
        <v>7</v>
      </c>
      <c r="R32" s="2">
        <f t="shared" si="10"/>
        <v>164304</v>
      </c>
    </row>
  </sheetData>
  <mergeCells count="5">
    <mergeCell ref="C2:F2"/>
    <mergeCell ref="G2:J2"/>
    <mergeCell ref="K2:N2"/>
    <mergeCell ref="O2:R2"/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2021-07-24T21:42:38Z</dcterms:created>
  <dcterms:modified xsi:type="dcterms:W3CDTF">2021-07-25T04:37:43Z</dcterms:modified>
  <cp:category/>
  <cp:contentStatus/>
</cp:coreProperties>
</file>