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nga\OneDrive\Desktop\MA 528\"/>
    </mc:Choice>
  </mc:AlternateContent>
  <xr:revisionPtr revIDLastSave="0" documentId="13_ncr:1_{C37506E0-4149-4B05-95C4-D7DA5B48E73A}" xr6:coauthVersionLast="47" xr6:coauthVersionMax="47" xr10:uidLastSave="{00000000-0000-0000-0000-000000000000}"/>
  <bookViews>
    <workbookView xWindow="-108" yWindow="-108" windowWidth="23256" windowHeight="12576" xr2:uid="{9A964290-1F89-4F04-B0B9-61B593549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L6" i="1"/>
  <c r="I7" i="1"/>
  <c r="I6" i="1"/>
  <c r="I5" i="1"/>
  <c r="I4" i="1"/>
  <c r="A23" i="1"/>
  <c r="A10" i="1"/>
  <c r="A19" i="1"/>
  <c r="A16" i="1"/>
  <c r="A13" i="1"/>
  <c r="I15" i="1"/>
  <c r="I12" i="1"/>
  <c r="I14" i="1"/>
  <c r="I13" i="1"/>
  <c r="I11" i="1"/>
  <c r="A26" i="1"/>
  <c r="J4" i="1"/>
  <c r="K4" i="1" s="1"/>
  <c r="L4" i="1" s="1"/>
  <c r="I3" i="1"/>
  <c r="L3" i="1"/>
  <c r="K3" i="1"/>
  <c r="J3" i="1"/>
  <c r="K5" i="1" l="1"/>
  <c r="L5" i="1" s="1"/>
  <c r="K6" i="1" s="1"/>
</calcChain>
</file>

<file path=xl/sharedStrings.xml><?xml version="1.0" encoding="utf-8"?>
<sst xmlns="http://schemas.openxmlformats.org/spreadsheetml/2006/main" count="39" uniqueCount="31">
  <si>
    <t>Date</t>
  </si>
  <si>
    <t>Oct. 2017</t>
  </si>
  <si>
    <t>Feb. 2018</t>
  </si>
  <si>
    <t>Aug. 2018</t>
  </si>
  <si>
    <t>Feb. 2019</t>
  </si>
  <si>
    <t>Aug. 2019</t>
  </si>
  <si>
    <t>Spot</t>
  </si>
  <si>
    <t>Mar. 2018 Futures Price</t>
  </si>
  <si>
    <t>Sep. 2018 Futures Price</t>
  </si>
  <si>
    <t>Mar. 2019 Futures Price</t>
  </si>
  <si>
    <t>Sep. 2019 Futures Price</t>
  </si>
  <si>
    <t>Margin Account</t>
  </si>
  <si>
    <t>Margin Call Analysis</t>
  </si>
  <si>
    <t>Margin Call?</t>
  </si>
  <si>
    <t>N/A</t>
  </si>
  <si>
    <t xml:space="preserve">Total Payments with Hedging </t>
  </si>
  <si>
    <t>Feb 2018 Cents per Pound</t>
  </si>
  <si>
    <t>Aug 2018 Cents per Pound</t>
  </si>
  <si>
    <t>Feb 2019 Cents per Pound</t>
  </si>
  <si>
    <t>Aug 2019 Cents per Pound</t>
  </si>
  <si>
    <t xml:space="preserve">Total Payments without Hedging </t>
  </si>
  <si>
    <t>*Excess Margin Withdrawn</t>
  </si>
  <si>
    <t>Allocation Group Profits</t>
  </si>
  <si>
    <t>Alpha</t>
  </si>
  <si>
    <t>Bravo</t>
  </si>
  <si>
    <t>Charlie</t>
  </si>
  <si>
    <t>Delta</t>
  </si>
  <si>
    <t>Sum</t>
  </si>
  <si>
    <t>*</t>
  </si>
  <si>
    <t>Adjusted Margin Account</t>
  </si>
  <si>
    <t>Start 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</si>
</sst>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AA6D-FE61-49A3-B1A6-E4F7ACEC998F}">
  <dimension ref="A1:M26"/>
  <sheetViews>
    <sheetView tabSelected="1" workbookViewId="0">
      <selection activeCell="H1" sqref="H1:J1"/>
    </sheetView>
  </sheetViews>
  <sheetFormatPr defaultRowHeight="14.4" x14ac:dyDescent="0.3"/>
  <cols>
    <col min="1" max="1" width="20.109375" customWidth="1"/>
    <col min="2" max="2" width="8.6640625" customWidth="1"/>
    <col min="4" max="4" width="11" bestFit="1" customWidth="1"/>
    <col min="8" max="8" width="9.88671875" customWidth="1"/>
    <col min="9" max="9" width="17.21875" customWidth="1"/>
    <col min="10" max="10" width="14.6640625" customWidth="1"/>
    <col min="11" max="11" width="12.5546875" customWidth="1"/>
    <col min="12" max="12" width="21" customWidth="1"/>
    <col min="13" max="13" width="1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12</v>
      </c>
      <c r="I1" s="5"/>
      <c r="J1" s="5"/>
      <c r="K1" s="14"/>
      <c r="L1" s="14"/>
    </row>
    <row r="2" spans="1:13" x14ac:dyDescent="0.3">
      <c r="A2" t="s">
        <v>6</v>
      </c>
      <c r="B2">
        <v>372</v>
      </c>
      <c r="C2">
        <v>369</v>
      </c>
      <c r="D2">
        <v>365</v>
      </c>
      <c r="E2">
        <v>377</v>
      </c>
      <c r="F2">
        <v>388</v>
      </c>
      <c r="H2" s="1" t="s">
        <v>0</v>
      </c>
      <c r="I2" s="4" t="s">
        <v>30</v>
      </c>
      <c r="J2" s="4" t="s">
        <v>11</v>
      </c>
      <c r="K2" s="4" t="s">
        <v>13</v>
      </c>
      <c r="L2" s="4" t="s">
        <v>29</v>
      </c>
    </row>
    <row r="3" spans="1:13" x14ac:dyDescent="0.3">
      <c r="A3" t="s">
        <v>7</v>
      </c>
      <c r="B3">
        <v>372.3</v>
      </c>
      <c r="C3">
        <v>369.1</v>
      </c>
      <c r="H3" s="1" t="s">
        <v>1</v>
      </c>
      <c r="I3">
        <f>(32*B3+96*B4)*25000</f>
        <v>1192560000</v>
      </c>
      <c r="J3">
        <f>2000*128</f>
        <v>256000</v>
      </c>
      <c r="K3" s="2" t="str">
        <f>IF(J3&lt;=1500*128,"Yes","No")</f>
        <v>No</v>
      </c>
      <c r="L3">
        <f>IF(K3="No",J3,128*2000)</f>
        <v>256000</v>
      </c>
    </row>
    <row r="4" spans="1:13" x14ac:dyDescent="0.3">
      <c r="A4" t="s">
        <v>8</v>
      </c>
      <c r="B4">
        <v>372.8</v>
      </c>
      <c r="C4">
        <v>370.2</v>
      </c>
      <c r="D4">
        <v>364.8</v>
      </c>
      <c r="H4" s="1" t="s">
        <v>2</v>
      </c>
      <c r="I4">
        <f>(32*C3+96*C4)*25000</f>
        <v>1183759999.9999998</v>
      </c>
      <c r="J4">
        <f>L3+(32*(C3-B3)+96*(C4-B4))*25000</f>
        <v>-8544000.0000000447</v>
      </c>
      <c r="K4" s="2" t="str">
        <f t="shared" ref="K4:K7" si="0">IF(J4&lt;=1500*128,"Yes","No")</f>
        <v>Yes</v>
      </c>
      <c r="L4">
        <f>IF(K4="No",J4,128*2000)</f>
        <v>256000</v>
      </c>
    </row>
    <row r="5" spans="1:13" x14ac:dyDescent="0.3">
      <c r="A5" t="s">
        <v>9</v>
      </c>
      <c r="C5">
        <v>370.7</v>
      </c>
      <c r="D5">
        <v>364.3</v>
      </c>
      <c r="E5">
        <v>376.7</v>
      </c>
      <c r="H5" s="1" t="s">
        <v>3</v>
      </c>
      <c r="I5">
        <f>(32*D4+64*D5)*25000</f>
        <v>874720000.00000012</v>
      </c>
      <c r="J5">
        <f>L4+(32*(D4-C4)+64*(D5-C5))*25000</f>
        <v>-14303999.999999946</v>
      </c>
      <c r="K5" s="2" t="str">
        <f>IF(J5&lt;=1500*96,"Yes","No")</f>
        <v>Yes</v>
      </c>
      <c r="L5">
        <f>IF(K5="No",J5,96*2000)</f>
        <v>192000</v>
      </c>
    </row>
    <row r="6" spans="1:13" x14ac:dyDescent="0.3">
      <c r="A6" t="s">
        <v>10</v>
      </c>
      <c r="D6">
        <v>364.2</v>
      </c>
      <c r="E6">
        <v>376.5</v>
      </c>
      <c r="F6">
        <v>388.2</v>
      </c>
      <c r="H6" s="1" t="s">
        <v>4</v>
      </c>
      <c r="I6">
        <f>(32*E6+32*E5)*25000</f>
        <v>602560000</v>
      </c>
      <c r="J6">
        <f>L5+(32*(E5-D5)+32*(E6-D6))*25000</f>
        <v>19951999.999999993</v>
      </c>
      <c r="K6" s="2" t="str">
        <f>IF(J6&lt;=1500*64,"Yes","No")</f>
        <v>No</v>
      </c>
      <c r="L6">
        <f>64*2000</f>
        <v>128000</v>
      </c>
      <c r="M6" t="s">
        <v>28</v>
      </c>
    </row>
    <row r="7" spans="1:13" x14ac:dyDescent="0.3">
      <c r="H7" s="1" t="s">
        <v>5</v>
      </c>
      <c r="I7">
        <f>32*F6*25000</f>
        <v>310560000</v>
      </c>
      <c r="J7" s="2" t="s">
        <v>14</v>
      </c>
      <c r="K7" s="2" t="s">
        <v>14</v>
      </c>
      <c r="L7" s="2" t="s">
        <v>14</v>
      </c>
    </row>
    <row r="9" spans="1:13" x14ac:dyDescent="0.3">
      <c r="A9" s="8" t="s">
        <v>16</v>
      </c>
      <c r="B9" s="8"/>
    </row>
    <row r="10" spans="1:13" x14ac:dyDescent="0.3">
      <c r="A10" s="3">
        <f>C2+0.8*(B3-C3)</f>
        <v>371.56</v>
      </c>
      <c r="B10" s="3"/>
      <c r="H10" s="9" t="s">
        <v>22</v>
      </c>
      <c r="I10" s="9"/>
      <c r="L10" t="s">
        <v>21</v>
      </c>
    </row>
    <row r="11" spans="1:13" x14ac:dyDescent="0.3">
      <c r="H11" s="10" t="s">
        <v>23</v>
      </c>
      <c r="I11">
        <f>32*25000*(C3-B3)</f>
        <v>-2559999.9999999907</v>
      </c>
    </row>
    <row r="12" spans="1:13" x14ac:dyDescent="0.3">
      <c r="A12" s="8" t="s">
        <v>17</v>
      </c>
      <c r="B12" s="8"/>
      <c r="H12" s="11" t="s">
        <v>24</v>
      </c>
      <c r="I12">
        <f>32*25000*(D4-B4)</f>
        <v>-6400000</v>
      </c>
    </row>
    <row r="13" spans="1:13" x14ac:dyDescent="0.3">
      <c r="A13" s="3">
        <f>D2+0.8*(B4-D4)</f>
        <v>371.4</v>
      </c>
      <c r="B13" s="3"/>
      <c r="H13" s="12" t="s">
        <v>25</v>
      </c>
      <c r="I13">
        <f>25*32000*(E5-C5+C4-B4)</f>
        <v>2719999.9999999818</v>
      </c>
    </row>
    <row r="14" spans="1:13" x14ac:dyDescent="0.3">
      <c r="H14" s="13" t="s">
        <v>26</v>
      </c>
      <c r="I14">
        <f>25000*32*(F6-D6+D5-C5+C4-B4)</f>
        <v>12000000</v>
      </c>
    </row>
    <row r="15" spans="1:13" x14ac:dyDescent="0.3">
      <c r="A15" s="8" t="s">
        <v>18</v>
      </c>
      <c r="B15" s="8"/>
      <c r="H15" t="s">
        <v>27</v>
      </c>
      <c r="I15">
        <f>SUM(I11:I14)</f>
        <v>5759999.9999999907</v>
      </c>
    </row>
    <row r="16" spans="1:13" x14ac:dyDescent="0.3">
      <c r="A16" s="3">
        <f>E2+0.8*(B4-C4+C5-E5)</f>
        <v>374.28000000000003</v>
      </c>
      <c r="B16" s="3"/>
    </row>
    <row r="18" spans="1:2" x14ac:dyDescent="0.3">
      <c r="A18" s="8" t="s">
        <v>19</v>
      </c>
      <c r="B18" s="8"/>
    </row>
    <row r="19" spans="1:2" x14ac:dyDescent="0.3">
      <c r="A19" s="3">
        <f>F2+0.8*(B4-C4+C5-D5+D6-F6)</f>
        <v>376</v>
      </c>
      <c r="B19" s="3"/>
    </row>
    <row r="22" spans="1:2" x14ac:dyDescent="0.3">
      <c r="A22" s="7" t="s">
        <v>15</v>
      </c>
      <c r="B22" s="7"/>
    </row>
    <row r="23" spans="1:2" x14ac:dyDescent="0.3">
      <c r="A23" s="3">
        <f>1000000*(A10+A13+A16+A19)</f>
        <v>1493240000</v>
      </c>
      <c r="B23" s="3"/>
    </row>
    <row r="25" spans="1:2" x14ac:dyDescent="0.3">
      <c r="A25" s="6" t="s">
        <v>20</v>
      </c>
      <c r="B25" s="6"/>
    </row>
    <row r="26" spans="1:2" x14ac:dyDescent="0.3">
      <c r="A26" s="3">
        <f>SUM(C2:F2)*1000000</f>
        <v>1499000000</v>
      </c>
      <c r="B26" s="3"/>
    </row>
  </sheetData>
  <mergeCells count="14">
    <mergeCell ref="A18:B18"/>
    <mergeCell ref="A19:B19"/>
    <mergeCell ref="A25:B25"/>
    <mergeCell ref="A26:B26"/>
    <mergeCell ref="H10:I10"/>
    <mergeCell ref="H1:J1"/>
    <mergeCell ref="A9:B9"/>
    <mergeCell ref="A10:B10"/>
    <mergeCell ref="A23:B23"/>
    <mergeCell ref="A22:B22"/>
    <mergeCell ref="A12:B12"/>
    <mergeCell ref="A13:B13"/>
    <mergeCell ref="A15:B15"/>
    <mergeCell ref="A16:B16"/>
  </mergeCells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cp:lastPrinted>2022-09-14T20:00:13Z</cp:lastPrinted>
  <dcterms:created xsi:type="dcterms:W3CDTF">2022-09-14T18:09:28Z</dcterms:created>
  <dcterms:modified xsi:type="dcterms:W3CDTF">2022-09-14T20:00:17Z</dcterms:modified>
</cp:coreProperties>
</file>