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0" yWindow="1545" windowWidth="15300" windowHeight="6555" activeTab="1"/>
  </bookViews>
  <sheets>
    <sheet name="Scenario Summary" sheetId="6" r:id="rId1"/>
    <sheet name="Decision Support System" sheetId="1" r:id="rId2"/>
    <sheet name="Solver Answer Report" sheetId="10" r:id="rId3"/>
    <sheet name="Solver Problem" sheetId="2" r:id="rId4"/>
  </sheets>
  <definedNames>
    <definedName name="solver_adj" localSheetId="3" hidden="1">'Solver Problem'!$C$11:$C$15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'Solver Problem'!$C$11</definedName>
    <definedName name="solver_lhs2" localSheetId="3" hidden="1">'Solver Problem'!$C$12</definedName>
    <definedName name="solver_lhs3" localSheetId="3" hidden="1">'Solver Problem'!$C$13</definedName>
    <definedName name="solver_lhs4" localSheetId="3" hidden="1">'Solver Problem'!$C$14</definedName>
    <definedName name="solver_lhs5" localSheetId="3" hidden="1">'Solver Problem'!$C$15</definedName>
    <definedName name="solver_lhs6" localSheetId="3" hidden="1">'Solver Problem'!$D$6</definedName>
    <definedName name="solver_lhs7" localSheetId="3" hidden="1">'Solver Problem'!$E$6</definedName>
    <definedName name="solver_lhs8" localSheetId="3" hidden="1">'Solver Problem'!$F$6</definedName>
    <definedName name="solver_lin" localSheetId="3" hidden="1">2</definedName>
    <definedName name="solver_neg" localSheetId="3" hidden="1">2</definedName>
    <definedName name="solver_num" localSheetId="3" hidden="1">8</definedName>
    <definedName name="solver_nwt" localSheetId="3" hidden="1">1</definedName>
    <definedName name="solver_opt" localSheetId="3" hidden="1">'Solver Problem'!$D$19</definedName>
    <definedName name="solver_pre" localSheetId="3" hidden="1">0.000001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3</definedName>
    <definedName name="solver_rel7" localSheetId="3" hidden="1">3</definedName>
    <definedName name="solver_rel8" localSheetId="3" hidden="1">3</definedName>
    <definedName name="solver_rhs1" localSheetId="3" hidden="1">'Solver Problem'!$B$11</definedName>
    <definedName name="solver_rhs2" localSheetId="3" hidden="1">'Solver Problem'!$B$12</definedName>
    <definedName name="solver_rhs3" localSheetId="3" hidden="1">'Solver Problem'!$B$13</definedName>
    <definedName name="solver_rhs4" localSheetId="3" hidden="1">'Solver Problem'!$B$14</definedName>
    <definedName name="solver_rhs5" localSheetId="3" hidden="1">'Solver Problem'!$B$15</definedName>
    <definedName name="solver_rhs6" localSheetId="3" hidden="1">0</definedName>
    <definedName name="solver_rhs7" localSheetId="3" hidden="1">0</definedName>
    <definedName name="solver_rhs8" localSheetId="3" hidden="1">0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</definedNames>
  <calcPr calcId="124519"/>
</workbook>
</file>

<file path=xl/calcChain.xml><?xml version="1.0" encoding="utf-8"?>
<calcChain xmlns="http://schemas.openxmlformats.org/spreadsheetml/2006/main">
  <c r="D19" i="2"/>
  <c r="K65" i="1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K64"/>
  <c r="J64"/>
  <c r="I64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Z129"/>
  <c r="Y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29"/>
  <c r="B32" l="1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B54"/>
  <c r="E11"/>
  <c r="F11"/>
  <c r="G11"/>
  <c r="H11"/>
  <c r="E10"/>
  <c r="F10"/>
  <c r="G10"/>
  <c r="H10"/>
  <c r="E9"/>
  <c r="F9"/>
  <c r="G9"/>
  <c r="H9"/>
  <c r="E15"/>
  <c r="F15"/>
  <c r="G15"/>
  <c r="H15"/>
  <c r="E16"/>
  <c r="F16"/>
  <c r="G16"/>
  <c r="H16"/>
  <c r="E14"/>
  <c r="F14"/>
  <c r="G14"/>
  <c r="H14"/>
  <c r="E13"/>
  <c r="F13"/>
  <c r="G13"/>
  <c r="H13"/>
  <c r="D13"/>
  <c r="D16"/>
  <c r="D15"/>
  <c r="D14"/>
  <c r="D9"/>
  <c r="D10"/>
  <c r="D11"/>
  <c r="E12"/>
  <c r="F12"/>
  <c r="G12"/>
  <c r="H12"/>
  <c r="D12"/>
  <c r="D8"/>
  <c r="D21" s="1"/>
  <c r="E8"/>
  <c r="F8"/>
  <c r="F19" s="1"/>
  <c r="G8"/>
  <c r="H8"/>
  <c r="H19" s="1"/>
  <c r="B19"/>
  <c r="B29" s="1"/>
  <c r="B24" s="1"/>
  <c r="B20"/>
  <c r="B21"/>
  <c r="G19" l="1"/>
  <c r="E19"/>
  <c r="D20"/>
  <c r="D22" s="1"/>
  <c r="G21"/>
  <c r="E21"/>
  <c r="G20"/>
  <c r="E20"/>
  <c r="D19"/>
  <c r="D29" s="1"/>
  <c r="D24" s="1"/>
  <c r="H21"/>
  <c r="F21"/>
  <c r="H20"/>
  <c r="F20"/>
  <c r="H29"/>
  <c r="H24" s="1"/>
  <c r="F29"/>
  <c r="F24" s="1"/>
  <c r="G29"/>
  <c r="G24" s="1"/>
  <c r="E29"/>
  <c r="E24" s="1"/>
  <c r="B22"/>
  <c r="B23" s="1"/>
  <c r="B30" s="1"/>
  <c r="B31" s="1"/>
  <c r="B26" s="1"/>
  <c r="G22" l="1"/>
  <c r="G23" s="1"/>
  <c r="G30" s="1"/>
  <c r="F22"/>
  <c r="F23" s="1"/>
  <c r="F30" s="1"/>
  <c r="F31" s="1"/>
  <c r="H22"/>
  <c r="H23" s="1"/>
  <c r="H30" s="1"/>
  <c r="E22"/>
  <c r="E23" s="1"/>
  <c r="E30" s="1"/>
  <c r="E31" s="1"/>
  <c r="D23"/>
  <c r="D30" s="1"/>
  <c r="B25"/>
  <c r="E25" l="1"/>
  <c r="E26"/>
  <c r="F25"/>
  <c r="F26"/>
  <c r="G31"/>
  <c r="H31"/>
  <c r="D31"/>
  <c r="D25" l="1"/>
  <c r="D26"/>
  <c r="G25"/>
  <c r="G26"/>
  <c r="H25"/>
  <c r="H26"/>
  <c r="F32"/>
  <c r="E63" s="1"/>
  <c r="E32"/>
  <c r="D63" s="1"/>
  <c r="D32" l="1"/>
  <c r="C63" s="1"/>
  <c r="H32"/>
  <c r="G63" s="1"/>
  <c r="G32"/>
  <c r="F63" s="1"/>
  <c r="I25"/>
  <c r="H63" l="1"/>
  <c r="I32"/>
  <c r="B128" s="1"/>
</calcChain>
</file>

<file path=xl/sharedStrings.xml><?xml version="1.0" encoding="utf-8"?>
<sst xmlns="http://schemas.openxmlformats.org/spreadsheetml/2006/main" count="210" uniqueCount="173">
  <si>
    <t>Gross Sales</t>
  </si>
  <si>
    <t>Returns and Allowances</t>
  </si>
  <si>
    <t>Net Sales</t>
  </si>
  <si>
    <t>Cost of Goods</t>
  </si>
  <si>
    <t>Gross Profit</t>
  </si>
  <si>
    <t>Federal Tax</t>
  </si>
  <si>
    <t>State Tax</t>
  </si>
  <si>
    <t>Labor Cost</t>
  </si>
  <si>
    <t>Materials Cost</t>
  </si>
  <si>
    <t>Profit Before Tax</t>
  </si>
  <si>
    <t>FY2010</t>
  </si>
  <si>
    <t>FY2011</t>
  </si>
  <si>
    <t>FY2012</t>
  </si>
  <si>
    <t>Net Income (Profit After Tax)</t>
  </si>
  <si>
    <t>Total Overhead</t>
  </si>
  <si>
    <t>Year</t>
  </si>
  <si>
    <t>Database (data)</t>
  </si>
  <si>
    <t>Model Base (formulas)</t>
  </si>
  <si>
    <t>TV set</t>
  </si>
  <si>
    <t xml:space="preserve">Stereo </t>
  </si>
  <si>
    <t>Speaker</t>
  </si>
  <si>
    <t>Number to build</t>
  </si>
  <si>
    <t>Part Name</t>
  </si>
  <si>
    <t>Inventory</t>
  </si>
  <si>
    <t>Number Used</t>
  </si>
  <si>
    <t>Chassis</t>
  </si>
  <si>
    <t>Picture Tube</t>
  </si>
  <si>
    <t>Speaker Cone</t>
  </si>
  <si>
    <t xml:space="preserve">Power Supply </t>
  </si>
  <si>
    <t>Electronics</t>
  </si>
  <si>
    <t>Profit Per Product:</t>
  </si>
  <si>
    <t>Total Profit:</t>
  </si>
  <si>
    <t>Return Percentage</t>
  </si>
  <si>
    <t>Labor Cost Percentage</t>
  </si>
  <si>
    <t>Materials Cost Percentage</t>
  </si>
  <si>
    <t>Variable Overhead Percentage</t>
  </si>
  <si>
    <t>Federal Tax Percentage</t>
  </si>
  <si>
    <t>State Tax Percentage</t>
  </si>
  <si>
    <t>CIS 300 (Thatcher)</t>
  </si>
  <si>
    <t>Team Member #1 Name:</t>
  </si>
  <si>
    <t>Team Member #2 Name:</t>
  </si>
  <si>
    <t>Annual Growth Rate</t>
  </si>
  <si>
    <t>Answers</t>
  </si>
  <si>
    <t>2a.</t>
  </si>
  <si>
    <t>2c:</t>
  </si>
  <si>
    <t>2b:</t>
  </si>
  <si>
    <t>1a:</t>
  </si>
  <si>
    <t>1b:</t>
  </si>
  <si>
    <t>1c:</t>
  </si>
  <si>
    <t>1d:</t>
  </si>
  <si>
    <t>1e:</t>
  </si>
  <si>
    <t>Question 1</t>
  </si>
  <si>
    <t>Question 2</t>
  </si>
  <si>
    <t>Question 3</t>
  </si>
  <si>
    <t>Question 4</t>
  </si>
  <si>
    <t>Question 5</t>
  </si>
  <si>
    <t>Question 6</t>
  </si>
  <si>
    <t>Your solution should be available in the Scenario Manager and in the Scenario Summary Worksheet</t>
  </si>
  <si>
    <t>Two-Way Table</t>
  </si>
  <si>
    <t>Question 7</t>
  </si>
  <si>
    <t>7a:</t>
  </si>
  <si>
    <t>7b:</t>
  </si>
  <si>
    <t>7c:</t>
  </si>
  <si>
    <t>7d:</t>
  </si>
  <si>
    <t>3a:</t>
  </si>
  <si>
    <t>3b:</t>
  </si>
  <si>
    <t>3c:</t>
  </si>
  <si>
    <t>3d:</t>
  </si>
  <si>
    <t>Question 8</t>
  </si>
  <si>
    <t>8a:</t>
  </si>
  <si>
    <t>8b:</t>
  </si>
  <si>
    <t>8c:</t>
  </si>
  <si>
    <t>FY2013</t>
  </si>
  <si>
    <t>Projection Section</t>
  </si>
  <si>
    <t>Fixed Overhead Cost</t>
  </si>
  <si>
    <t>TV Sets</t>
  </si>
  <si>
    <t>Stereos</t>
  </si>
  <si>
    <t>Speakers</t>
  </si>
  <si>
    <t>MM&amp;G Percentage</t>
  </si>
  <si>
    <t>6b. Insight #1:</t>
  </si>
  <si>
    <t>MM&amp;G</t>
  </si>
  <si>
    <t>Question 11</t>
  </si>
  <si>
    <t>11a:</t>
  </si>
  <si>
    <t>11b:</t>
  </si>
  <si>
    <t>11c:</t>
  </si>
  <si>
    <t>One-Way Table and Graph</t>
  </si>
  <si>
    <t xml:space="preserve"> Insight #2:</t>
  </si>
  <si>
    <t>Base - FY2009</t>
  </si>
  <si>
    <t>FY2014</t>
  </si>
  <si>
    <t>Total Net Income FY2010-14 (under base assumptions)</t>
  </si>
  <si>
    <t>Total Net Income FY2010-14 (under investment assumptions)</t>
  </si>
  <si>
    <t>Formula that calculates the "effect" of the investments on Total Net Income FY2010-2014</t>
  </si>
  <si>
    <t>Total Federal Taxes (FY2010-FY2014)</t>
  </si>
  <si>
    <t>Total Net Income  (FY2010-FY2014)</t>
  </si>
  <si>
    <t>Jake Ellis</t>
  </si>
  <si>
    <t>Ben England</t>
  </si>
  <si>
    <t>$C$10</t>
  </si>
  <si>
    <t>$C$11</t>
  </si>
  <si>
    <t>$I$32</t>
  </si>
  <si>
    <t>Best Case</t>
  </si>
  <si>
    <t>Worst Case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</si>
  <si>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</si>
  <si>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</si>
  <si>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</si>
  <si>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</si>
  <si>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</si>
  <si>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</si>
  <si>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</si>
  <si>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</si>
  <si>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jmelli12 on 4/23/2010
Modified by jmelli12 on 4/23/2010</t>
  </si>
  <si>
    <t>Net Income Per Year</t>
  </si>
  <si>
    <t>Percentage growth rate</t>
  </si>
  <si>
    <t>Year 1</t>
  </si>
  <si>
    <t>Year 2</t>
  </si>
  <si>
    <t>Year 3</t>
  </si>
  <si>
    <t>Year 4</t>
  </si>
  <si>
    <t>Year 5</t>
  </si>
  <si>
    <t>Totals</t>
  </si>
  <si>
    <t>Fixed Overhead Costs</t>
  </si>
  <si>
    <t>Variable Overhead Costs</t>
  </si>
  <si>
    <t>This table shows that fixed costs are proportional to the variable costs, in a way that when both percentages move higher (positive), the total net income as a result, is lowered. Net income = revenue - costs; therefore, as the percentage of costs are raised, the total costs are increased and the revenue diminishes.</t>
  </si>
  <si>
    <t>This table shows that variable costs have a much greater effect on the total net income compared to the fixed overhead costs. By looking at the extremes, for example, comparing the fixed costs of 0%,-20% (C139) and 0%, 20% (W139) with the same effect on the variable costs, it is obvious that the variable costs have a greater effect on total net income than fixed costs.</t>
  </si>
  <si>
    <t>Average Cost Effect On Total Net Income</t>
  </si>
  <si>
    <t>Max Effect</t>
  </si>
  <si>
    <t>Min Effect</t>
  </si>
  <si>
    <t>Average Effect</t>
  </si>
  <si>
    <t>NO!</t>
  </si>
  <si>
    <t>It is not worthwhile because the increase in expense will always double the increase in amount of sales, which will cause a negitive total Net Income in the long run.</t>
  </si>
  <si>
    <t>No!!!</t>
  </si>
  <si>
    <t>The Total Net income in the fifth year Decreases from $475,313 to $350,798. That is a decrease of $124,515.</t>
  </si>
  <si>
    <t>Worksheet: [CIS300-EP-Ellis.England.xlsx]Solver Problem</t>
  </si>
  <si>
    <t>Adjustable Cells</t>
  </si>
  <si>
    <t>Cell</t>
  </si>
  <si>
    <t>Name</t>
  </si>
  <si>
    <t>Constraints</t>
  </si>
  <si>
    <t>Chassis Number Used</t>
  </si>
  <si>
    <t>$C$12</t>
  </si>
  <si>
    <t>Picture Tube Number Used</t>
  </si>
  <si>
    <t>$C$13</t>
  </si>
  <si>
    <t>Speaker Cone Number Used</t>
  </si>
  <si>
    <t>$C$14</t>
  </si>
  <si>
    <t>Power Supply  Number Used</t>
  </si>
  <si>
    <t>$C$15</t>
  </si>
  <si>
    <t>Electronics Number Used</t>
  </si>
  <si>
    <t>$D$6</t>
  </si>
  <si>
    <t>Number to build TV set</t>
  </si>
  <si>
    <t>$E$6</t>
  </si>
  <si>
    <t xml:space="preserve">Number to build Stereo </t>
  </si>
  <si>
    <t>$F$6</t>
  </si>
  <si>
    <t>Number to build Speaker</t>
  </si>
  <si>
    <t>$D$19</t>
  </si>
  <si>
    <t>Total Profit: TV set</t>
  </si>
  <si>
    <t>Microsoft Excel 12.0 Answer Report</t>
  </si>
  <si>
    <t>Report Created: 4/25/2010 11:18:15 PM</t>
  </si>
  <si>
    <t>Target Cell (Max)</t>
  </si>
  <si>
    <t>Original Value</t>
  </si>
  <si>
    <t>Final Value</t>
  </si>
  <si>
    <t>Cell Value</t>
  </si>
  <si>
    <t>Formula</t>
  </si>
  <si>
    <t>Status</t>
  </si>
  <si>
    <t>Slack</t>
  </si>
  <si>
    <t>$D$6&gt;=0</t>
  </si>
  <si>
    <t>Not Binding</t>
  </si>
  <si>
    <t>$E$6&gt;=0</t>
  </si>
  <si>
    <t>$F$6&gt;=0</t>
  </si>
  <si>
    <t>Binding</t>
  </si>
  <si>
    <t>$C$11&lt;=$B$11</t>
  </si>
  <si>
    <t>$C$12&lt;=$B$12</t>
  </si>
  <si>
    <t>$C$13&lt;=$B$13</t>
  </si>
  <si>
    <t>$C$14&lt;=$B$14</t>
  </si>
  <si>
    <t>$C$15&lt;=$B$15</t>
  </si>
  <si>
    <t>It increases the Total Net income by 117,600 for all 5 years</t>
  </si>
  <si>
    <t>Yes!</t>
  </si>
</sst>
</file>

<file path=xl/styles.xml><?xml version="1.0" encoding="utf-8"?>
<styleSheet xmlns="http://schemas.openxmlformats.org/spreadsheetml/2006/main">
  <numFmts count="7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0.0%"/>
  </numFmts>
  <fonts count="23">
    <font>
      <sz val="10"/>
      <color indexed="10"/>
      <name val="Geneva"/>
    </font>
    <font>
      <b/>
      <sz val="10"/>
      <name val="Geneva"/>
    </font>
    <font>
      <sz val="10"/>
      <color indexed="10"/>
      <name val="Geneva"/>
    </font>
    <font>
      <sz val="10"/>
      <name val="Geneva"/>
    </font>
    <font>
      <sz val="8"/>
      <name val="Geneva"/>
    </font>
    <font>
      <sz val="10"/>
      <color theme="1"/>
      <name val="Geneva"/>
    </font>
    <font>
      <b/>
      <sz val="10"/>
      <color theme="1"/>
      <name val="Geneva"/>
    </font>
    <font>
      <i/>
      <sz val="10"/>
      <color theme="1"/>
      <name val="Geneva"/>
    </font>
    <font>
      <sz val="9"/>
      <color theme="1"/>
      <name val="Geneva"/>
    </font>
    <font>
      <sz val="10"/>
      <color theme="1"/>
      <name val="Arial"/>
      <family val="2"/>
    </font>
    <font>
      <sz val="20"/>
      <color theme="1"/>
      <name val="Geneva"/>
    </font>
    <font>
      <b/>
      <sz val="9"/>
      <color theme="1"/>
      <name val="Geneva"/>
    </font>
    <font>
      <b/>
      <sz val="11"/>
      <color indexed="9"/>
      <name val="Geneva"/>
    </font>
    <font>
      <b/>
      <sz val="10"/>
      <color indexed="8"/>
      <name val="Geneva"/>
    </font>
    <font>
      <b/>
      <sz val="10"/>
      <color indexed="18"/>
      <name val="Geneva"/>
    </font>
    <font>
      <sz val="9"/>
      <color indexed="9"/>
      <name val="Geneva"/>
    </font>
    <font>
      <sz val="8"/>
      <color indexed="10"/>
      <name val="Geneva"/>
    </font>
    <font>
      <u/>
      <sz val="10"/>
      <color theme="1"/>
      <name val="Geneva"/>
    </font>
    <font>
      <b/>
      <u/>
      <sz val="10"/>
      <color theme="1"/>
      <name val="Geneva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0"/>
      <name val="Geneva"/>
    </font>
    <font>
      <b/>
      <sz val="10"/>
      <color indexed="18"/>
      <name val="Geneva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9" borderId="18" applyNumberFormat="0" applyAlignment="0" applyProtection="0"/>
    <xf numFmtId="0" fontId="20" fillId="10" borderId="0" applyNumberFormat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6" xfId="0" applyFont="1" applyBorder="1"/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5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9" fontId="5" fillId="0" borderId="0" xfId="0" applyNumberFormat="1" applyFont="1" applyBorder="1" applyProtection="1">
      <protection locked="0"/>
    </xf>
    <xf numFmtId="0" fontId="5" fillId="0" borderId="0" xfId="0" applyNumberFormat="1" applyFont="1" applyProtection="1">
      <protection locked="0"/>
    </xf>
    <xf numFmtId="0" fontId="5" fillId="2" borderId="0" xfId="0" applyNumberFormat="1" applyFont="1" applyFill="1" applyBorder="1" applyProtection="1">
      <protection locked="0"/>
    </xf>
    <xf numFmtId="0" fontId="5" fillId="0" borderId="0" xfId="0" applyNumberFormat="1" applyFont="1" applyBorder="1" applyProtection="1">
      <protection locked="0"/>
    </xf>
    <xf numFmtId="0" fontId="6" fillId="3" borderId="8" xfId="0" applyFont="1" applyFill="1" applyBorder="1" applyAlignment="1" applyProtection="1">
      <alignment horizontal="center"/>
      <protection locked="0"/>
    </xf>
    <xf numFmtId="0" fontId="6" fillId="3" borderId="9" xfId="0" applyFont="1" applyFill="1" applyBorder="1" applyAlignment="1" applyProtection="1">
      <alignment horizontal="center"/>
      <protection locked="0"/>
    </xf>
    <xf numFmtId="0" fontId="6" fillId="3" borderId="10" xfId="0" applyFont="1" applyFill="1" applyBorder="1" applyAlignment="1" applyProtection="1">
      <alignment horizontal="center"/>
      <protection locked="0"/>
    </xf>
    <xf numFmtId="0" fontId="6" fillId="3" borderId="7" xfId="0" applyFont="1" applyFill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0" xfId="0" applyFont="1" applyProtection="1"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 applyAlignment="1" applyProtection="1">
      <alignment horizontal="center"/>
      <protection locked="0"/>
    </xf>
    <xf numFmtId="0" fontId="5" fillId="0" borderId="7" xfId="0" applyFont="1" applyBorder="1" applyProtection="1">
      <protection locked="0"/>
    </xf>
    <xf numFmtId="0" fontId="6" fillId="0" borderId="8" xfId="0" applyNumberFormat="1" applyFont="1" applyBorder="1" applyProtection="1"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0" fontId="6" fillId="0" borderId="0" xfId="0" applyFont="1" applyAlignment="1" applyProtection="1">
      <alignment horizontal="left" indent="1"/>
      <protection locked="0"/>
    </xf>
    <xf numFmtId="0" fontId="5" fillId="0" borderId="4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0" xfId="0" quotePrefix="1" applyFont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6" fontId="5" fillId="0" borderId="0" xfId="0" applyNumberFormat="1" applyFont="1" applyBorder="1" applyProtection="1">
      <protection locked="0"/>
    </xf>
    <xf numFmtId="49" fontId="5" fillId="0" borderId="0" xfId="0" applyNumberFormat="1" applyFont="1" applyBorder="1" applyProtection="1">
      <protection locked="0"/>
    </xf>
    <xf numFmtId="6" fontId="9" fillId="0" borderId="0" xfId="0" applyNumberFormat="1" applyFont="1" applyBorder="1" applyAlignment="1" applyProtection="1">
      <alignment horizontal="right" vertical="top" wrapText="1"/>
      <protection locked="0"/>
    </xf>
    <xf numFmtId="0" fontId="6" fillId="0" borderId="13" xfId="0" applyFont="1" applyBorder="1" applyProtection="1">
      <protection locked="0"/>
    </xf>
    <xf numFmtId="0" fontId="6" fillId="0" borderId="13" xfId="0" applyFont="1" applyBorder="1" applyAlignment="1" applyProtection="1">
      <alignment horizontal="left"/>
      <protection locked="0"/>
    </xf>
    <xf numFmtId="0" fontId="6" fillId="0" borderId="12" xfId="0" applyFont="1" applyBorder="1" applyProtection="1">
      <protection locked="0"/>
    </xf>
    <xf numFmtId="0" fontId="5" fillId="0" borderId="4" xfId="0" applyNumberFormat="1" applyFont="1" applyBorder="1" applyProtection="1">
      <protection locked="0"/>
    </xf>
    <xf numFmtId="0" fontId="5" fillId="0" borderId="5" xfId="0" applyNumberFormat="1" applyFont="1" applyBorder="1" applyProtection="1">
      <protection locked="0"/>
    </xf>
    <xf numFmtId="0" fontId="6" fillId="0" borderId="13" xfId="0" quotePrefix="1" applyFont="1" applyBorder="1" applyAlignment="1" applyProtection="1">
      <alignment horizontal="left"/>
      <protection locked="0"/>
    </xf>
    <xf numFmtId="49" fontId="6" fillId="0" borderId="0" xfId="0" applyNumberFormat="1" applyFont="1" applyBorder="1" applyProtection="1">
      <protection locked="0"/>
    </xf>
    <xf numFmtId="6" fontId="6" fillId="0" borderId="0" xfId="0" applyNumberFormat="1" applyFont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6" fillId="3" borderId="0" xfId="0" applyFont="1" applyFill="1" applyAlignment="1" applyProtection="1">
      <alignment horizontal="right"/>
      <protection locked="0"/>
    </xf>
    <xf numFmtId="5" fontId="5" fillId="0" borderId="0" xfId="0" applyNumberFormat="1" applyFont="1" applyProtection="1">
      <protection locked="0"/>
    </xf>
    <xf numFmtId="0" fontId="5" fillId="0" borderId="0" xfId="0" applyFont="1" applyFill="1" applyAlignment="1" applyProtection="1">
      <alignment horizontal="right"/>
      <protection locked="0"/>
    </xf>
    <xf numFmtId="0" fontId="5" fillId="0" borderId="0" xfId="0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center"/>
      <protection locked="0"/>
    </xf>
    <xf numFmtId="164" fontId="5" fillId="0" borderId="1" xfId="2" applyNumberFormat="1" applyFont="1" applyBorder="1" applyAlignment="1" applyProtection="1">
      <alignment horizontal="center"/>
      <protection locked="0"/>
    </xf>
    <xf numFmtId="164" fontId="5" fillId="0" borderId="11" xfId="2" applyNumberFormat="1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3" fontId="3" fillId="0" borderId="8" xfId="1" applyFont="1" applyBorder="1" applyAlignment="1">
      <alignment horizontal="center"/>
    </xf>
    <xf numFmtId="43" fontId="3" fillId="0" borderId="9" xfId="1" applyFont="1" applyBorder="1" applyAlignment="1">
      <alignment horizontal="center"/>
    </xf>
    <xf numFmtId="43" fontId="3" fillId="0" borderId="10" xfId="1" applyFont="1" applyBorder="1" applyAlignment="1">
      <alignment horizontal="center"/>
    </xf>
    <xf numFmtId="43" fontId="3" fillId="0" borderId="7" xfId="1" applyFont="1" applyBorder="1" applyAlignment="1">
      <alignment horizontal="center"/>
    </xf>
    <xf numFmtId="9" fontId="5" fillId="0" borderId="13" xfId="0" applyNumberFormat="1" applyFont="1" applyBorder="1" applyAlignment="1" applyProtection="1">
      <alignment horizontal="center"/>
      <protection locked="0"/>
    </xf>
    <xf numFmtId="6" fontId="5" fillId="0" borderId="13" xfId="0" applyNumberFormat="1" applyFont="1" applyBorder="1" applyAlignment="1" applyProtection="1">
      <alignment horizontal="center"/>
      <protection locked="0"/>
    </xf>
    <xf numFmtId="9" fontId="5" fillId="0" borderId="12" xfId="0" applyNumberFormat="1" applyFont="1" applyBorder="1" applyAlignment="1" applyProtection="1">
      <alignment horizontal="center"/>
      <protection locked="0"/>
    </xf>
    <xf numFmtId="10" fontId="5" fillId="0" borderId="1" xfId="2" applyNumberFormat="1" applyFont="1" applyBorder="1" applyAlignment="1" applyProtection="1">
      <alignment horizontal="center"/>
      <protection locked="0"/>
    </xf>
    <xf numFmtId="9" fontId="5" fillId="0" borderId="1" xfId="3" applyFont="1" applyBorder="1" applyAlignment="1" applyProtection="1">
      <alignment horizontal="center"/>
      <protection locked="0"/>
    </xf>
    <xf numFmtId="10" fontId="5" fillId="0" borderId="4" xfId="3" applyNumberFormat="1" applyFont="1" applyBorder="1" applyAlignment="1" applyProtection="1">
      <alignment horizontal="center"/>
      <protection locked="0"/>
    </xf>
    <xf numFmtId="10" fontId="5" fillId="0" borderId="4" xfId="0" applyNumberFormat="1" applyFont="1" applyBorder="1" applyAlignment="1" applyProtection="1">
      <alignment horizontal="center"/>
      <protection locked="0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14" xfId="0" applyNumberFormat="1" applyFill="1" applyBorder="1" applyAlignment="1"/>
    <xf numFmtId="0" fontId="12" fillId="4" borderId="16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0" borderId="17" xfId="0" applyFill="1" applyBorder="1" applyAlignment="1"/>
    <xf numFmtId="0" fontId="13" fillId="5" borderId="0" xfId="0" applyFont="1" applyFill="1" applyBorder="1" applyAlignment="1">
      <alignment horizontal="left"/>
    </xf>
    <xf numFmtId="0" fontId="14" fillId="5" borderId="17" xfId="0" applyFont="1" applyFill="1" applyBorder="1" applyAlignment="1">
      <alignment horizontal="left"/>
    </xf>
    <xf numFmtId="0" fontId="13" fillId="5" borderId="14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right"/>
    </xf>
    <xf numFmtId="0" fontId="15" fillId="4" borderId="16" xfId="0" applyFont="1" applyFill="1" applyBorder="1" applyAlignment="1">
      <alignment horizontal="right"/>
    </xf>
    <xf numFmtId="10" fontId="0" fillId="6" borderId="0" xfId="0" applyNumberFormat="1" applyFill="1" applyBorder="1" applyAlignment="1"/>
    <xf numFmtId="0" fontId="16" fillId="0" borderId="0" xfId="0" applyFont="1" applyFill="1" applyBorder="1" applyAlignment="1">
      <alignment vertical="top" wrapText="1"/>
    </xf>
    <xf numFmtId="0" fontId="18" fillId="0" borderId="0" xfId="0" applyFont="1" applyProtection="1">
      <protection locked="0"/>
    </xf>
    <xf numFmtId="165" fontId="17" fillId="7" borderId="0" xfId="0" applyNumberFormat="1" applyFont="1" applyFill="1" applyProtection="1">
      <protection locked="0"/>
    </xf>
    <xf numFmtId="165" fontId="17" fillId="7" borderId="0" xfId="0" applyNumberFormat="1" applyFont="1" applyFill="1" applyBorder="1" applyAlignment="1" applyProtection="1">
      <protection locked="0"/>
    </xf>
    <xf numFmtId="165" fontId="5" fillId="0" borderId="0" xfId="0" applyNumberFormat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protection locked="0"/>
    </xf>
    <xf numFmtId="6" fontId="5" fillId="0" borderId="0" xfId="0" applyNumberFormat="1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wrapText="1"/>
      <protection locked="0"/>
    </xf>
    <xf numFmtId="38" fontId="5" fillId="0" borderId="13" xfId="0" applyNumberFormat="1" applyFont="1" applyBorder="1" applyAlignment="1" applyProtection="1">
      <alignment horizontal="center"/>
      <protection locked="0"/>
    </xf>
    <xf numFmtId="38" fontId="7" fillId="0" borderId="13" xfId="0" applyNumberFormat="1" applyFont="1" applyBorder="1" applyProtection="1">
      <protection locked="0"/>
    </xf>
    <xf numFmtId="38" fontId="5" fillId="0" borderId="12" xfId="0" applyNumberFormat="1" applyFont="1" applyBorder="1" applyAlignment="1" applyProtection="1">
      <alignment horizontal="center"/>
      <protection locked="0"/>
    </xf>
    <xf numFmtId="38" fontId="5" fillId="0" borderId="13" xfId="0" applyNumberFormat="1" applyFont="1" applyBorder="1" applyAlignment="1" applyProtection="1">
      <protection locked="0"/>
    </xf>
    <xf numFmtId="38" fontId="7" fillId="0" borderId="4" xfId="0" applyNumberFormat="1" applyFont="1" applyBorder="1" applyAlignment="1" applyProtection="1">
      <protection locked="0"/>
    </xf>
    <xf numFmtId="38" fontId="7" fillId="0" borderId="0" xfId="0" applyNumberFormat="1" applyFont="1" applyBorder="1" applyAlignment="1" applyProtection="1">
      <alignment horizontal="center"/>
      <protection locked="0"/>
    </xf>
    <xf numFmtId="38" fontId="7" fillId="0" borderId="5" xfId="0" applyNumberFormat="1" applyFont="1" applyBorder="1" applyAlignment="1" applyProtection="1">
      <alignment horizontal="center"/>
      <protection locked="0"/>
    </xf>
    <xf numFmtId="38" fontId="5" fillId="0" borderId="12" xfId="0" applyNumberFormat="1" applyFont="1" applyBorder="1" applyAlignment="1" applyProtection="1">
      <protection locked="0"/>
    </xf>
    <xf numFmtId="40" fontId="5" fillId="0" borderId="11" xfId="0" applyNumberFormat="1" applyFont="1" applyBorder="1" applyProtection="1">
      <protection locked="0"/>
    </xf>
    <xf numFmtId="40" fontId="5" fillId="0" borderId="7" xfId="0" applyNumberFormat="1" applyFont="1" applyBorder="1" applyProtection="1">
      <protection locked="0"/>
    </xf>
    <xf numFmtId="164" fontId="1" fillId="0" borderId="10" xfId="0" applyNumberFormat="1" applyFont="1" applyBorder="1" applyAlignment="1" applyProtection="1">
      <alignment horizontal="center"/>
      <protection locked="0"/>
    </xf>
    <xf numFmtId="38" fontId="5" fillId="0" borderId="7" xfId="0" applyNumberFormat="1" applyFont="1" applyBorder="1" applyProtection="1">
      <protection locked="0"/>
    </xf>
    <xf numFmtId="38" fontId="5" fillId="0" borderId="11" xfId="0" applyNumberFormat="1" applyFont="1" applyBorder="1" applyProtection="1">
      <protection locked="0"/>
    </xf>
    <xf numFmtId="0" fontId="5" fillId="8" borderId="0" xfId="0" applyFont="1" applyFill="1" applyProtection="1">
      <protection locked="0"/>
    </xf>
    <xf numFmtId="0" fontId="10" fillId="3" borderId="8" xfId="0" applyFont="1" applyFill="1" applyBorder="1" applyAlignment="1" applyProtection="1">
      <alignment horizontal="center"/>
      <protection locked="0"/>
    </xf>
    <xf numFmtId="0" fontId="10" fillId="3" borderId="10" xfId="0" applyFont="1" applyFill="1" applyBorder="1" applyAlignment="1" applyProtection="1">
      <alignment horizontal="center"/>
      <protection locked="0"/>
    </xf>
    <xf numFmtId="0" fontId="11" fillId="3" borderId="8" xfId="0" applyFont="1" applyFill="1" applyBorder="1" applyAlignment="1" applyProtection="1">
      <alignment horizontal="center"/>
      <protection locked="0"/>
    </xf>
    <xf numFmtId="0" fontId="11" fillId="3" borderId="9" xfId="0" applyFont="1" applyFill="1" applyBorder="1" applyAlignment="1" applyProtection="1">
      <alignment horizontal="center"/>
      <protection locked="0"/>
    </xf>
    <xf numFmtId="0" fontId="11" fillId="3" borderId="10" xfId="0" applyFont="1" applyFill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left"/>
      <protection locked="0"/>
    </xf>
    <xf numFmtId="0" fontId="5" fillId="0" borderId="9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21" fillId="0" borderId="0" xfId="0" applyFo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19" xfId="0" applyNumberFormat="1" applyFill="1" applyBorder="1" applyAlignment="1"/>
    <xf numFmtId="0" fontId="0" fillId="0" borderId="20" xfId="0" applyNumberFormat="1" applyFill="1" applyBorder="1" applyAlignment="1"/>
    <xf numFmtId="43" fontId="0" fillId="0" borderId="20" xfId="0" applyNumberFormat="1" applyFill="1" applyBorder="1" applyAlignment="1"/>
    <xf numFmtId="0" fontId="22" fillId="0" borderId="21" xfId="0" applyFont="1" applyFill="1" applyBorder="1" applyAlignment="1">
      <alignment horizontal="center"/>
    </xf>
    <xf numFmtId="164" fontId="5" fillId="0" borderId="7" xfId="2" applyNumberFormat="1" applyFont="1" applyBorder="1" applyProtection="1">
      <protection locked="0"/>
    </xf>
    <xf numFmtId="0" fontId="5" fillId="0" borderId="7" xfId="0" applyFont="1" applyBorder="1" applyAlignment="1" applyProtection="1">
      <alignment horizontal="right"/>
      <protection locked="0"/>
    </xf>
    <xf numFmtId="9" fontId="19" fillId="9" borderId="18" xfId="4" applyNumberFormat="1" applyProtection="1">
      <protection locked="0"/>
    </xf>
    <xf numFmtId="9" fontId="19" fillId="9" borderId="18" xfId="4" applyNumberFormat="1" applyAlignment="1" applyProtection="1">
      <protection locked="0"/>
    </xf>
    <xf numFmtId="0" fontId="19" fillId="9" borderId="18" xfId="4" applyProtection="1">
      <protection locked="0"/>
    </xf>
    <xf numFmtId="166" fontId="19" fillId="9" borderId="18" xfId="4" applyNumberFormat="1" applyProtection="1">
      <protection locked="0"/>
    </xf>
    <xf numFmtId="164" fontId="20" fillId="10" borderId="0" xfId="5" applyNumberFormat="1" applyProtection="1">
      <protection locked="0"/>
    </xf>
  </cellXfs>
  <cellStyles count="6">
    <cellStyle name="Accent4" xfId="5" builtinId="41"/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fgColor rgb="FF00B050"/>
        </patternFill>
      </fill>
    </dxf>
    <dxf>
      <fill>
        <patternFill patternType="darkTrellis">
          <fgColor rgb="FF00B050"/>
        </patternFill>
      </fill>
    </dxf>
    <dxf>
      <font>
        <condense val="0"/>
        <extend val="0"/>
        <color rgb="FF9C0006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>
        <c:manualLayout>
          <c:layoutTarget val="inner"/>
          <c:xMode val="edge"/>
          <c:yMode val="edge"/>
          <c:x val="0.33590712375906345"/>
          <c:y val="0.20807748676004723"/>
          <c:w val="0.45634921802998935"/>
          <c:h val="0.56952643457976282"/>
        </c:manualLayout>
      </c:layout>
      <c:lineChart>
        <c:grouping val="standard"/>
        <c:ser>
          <c:idx val="0"/>
          <c:order val="0"/>
          <c:tx>
            <c:strRef>
              <c:f>'Decision Support System'!$C$62:$C$63</c:f>
              <c:strCache>
                <c:ptCount val="1"/>
                <c:pt idx="0">
                  <c:v>Year 1 $475,313</c:v>
                </c:pt>
              </c:strCache>
            </c:strRef>
          </c:tx>
          <c:marker>
            <c:symbol val="none"/>
          </c:marker>
          <c:cat>
            <c:numRef>
              <c:f>'Decision Support System'!$B$64:$B$92</c:f>
              <c:numCache>
                <c:formatCode>0.0%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cat>
          <c:val>
            <c:numRef>
              <c:f>'Decision Support System'!$C$64:$C$92</c:f>
              <c:numCache>
                <c:formatCode>"$"#,##0_);[Red]\("$"#,##0\)</c:formatCode>
                <c:ptCount val="29"/>
                <c:pt idx="0">
                  <c:v>472291.62499999994</c:v>
                </c:pt>
                <c:pt idx="1">
                  <c:v>470781.1875</c:v>
                </c:pt>
                <c:pt idx="2">
                  <c:v>469270.75</c:v>
                </c:pt>
                <c:pt idx="3">
                  <c:v>467760.3125</c:v>
                </c:pt>
                <c:pt idx="4">
                  <c:v>466249.875</c:v>
                </c:pt>
                <c:pt idx="5">
                  <c:v>464739.43749999994</c:v>
                </c:pt>
                <c:pt idx="6">
                  <c:v>463229</c:v>
                </c:pt>
                <c:pt idx="7">
                  <c:v>461718.5625</c:v>
                </c:pt>
                <c:pt idx="8">
                  <c:v>460208.125</c:v>
                </c:pt>
                <c:pt idx="9">
                  <c:v>458697.6875</c:v>
                </c:pt>
                <c:pt idx="10">
                  <c:v>457187.24999999994</c:v>
                </c:pt>
                <c:pt idx="11">
                  <c:v>455676.8125</c:v>
                </c:pt>
                <c:pt idx="12">
                  <c:v>454166.375</c:v>
                </c:pt>
                <c:pt idx="13">
                  <c:v>452655.9375</c:v>
                </c:pt>
                <c:pt idx="14">
                  <c:v>451145.5</c:v>
                </c:pt>
                <c:pt idx="15">
                  <c:v>449635.06249999994</c:v>
                </c:pt>
                <c:pt idx="16">
                  <c:v>448124.625</c:v>
                </c:pt>
                <c:pt idx="17">
                  <c:v>446614.1875</c:v>
                </c:pt>
                <c:pt idx="18">
                  <c:v>445103.75</c:v>
                </c:pt>
                <c:pt idx="19">
                  <c:v>443593.3125</c:v>
                </c:pt>
                <c:pt idx="20">
                  <c:v>442082.87499999994</c:v>
                </c:pt>
                <c:pt idx="21">
                  <c:v>440572.4375</c:v>
                </c:pt>
                <c:pt idx="22">
                  <c:v>439062</c:v>
                </c:pt>
                <c:pt idx="23">
                  <c:v>437551.5625</c:v>
                </c:pt>
                <c:pt idx="24">
                  <c:v>436041.125</c:v>
                </c:pt>
                <c:pt idx="25">
                  <c:v>434530.68749999994</c:v>
                </c:pt>
                <c:pt idx="26">
                  <c:v>433020.25</c:v>
                </c:pt>
                <c:pt idx="27">
                  <c:v>431509.8125</c:v>
                </c:pt>
                <c:pt idx="28">
                  <c:v>429999.375</c:v>
                </c:pt>
              </c:numCache>
            </c:numRef>
          </c:val>
        </c:ser>
        <c:ser>
          <c:idx val="1"/>
          <c:order val="1"/>
          <c:tx>
            <c:strRef>
              <c:f>'Decision Support System'!$D$62:$D$63</c:f>
              <c:strCache>
                <c:ptCount val="1"/>
                <c:pt idx="0">
                  <c:v>Year 2 $475,313</c:v>
                </c:pt>
              </c:strCache>
            </c:strRef>
          </c:tx>
          <c:marker>
            <c:symbol val="none"/>
          </c:marker>
          <c:cat>
            <c:numRef>
              <c:f>'Decision Support System'!$B$64:$B$92</c:f>
              <c:numCache>
                <c:formatCode>0.0%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cat>
          <c:val>
            <c:numRef>
              <c:f>'Decision Support System'!$D$64:$D$92</c:f>
              <c:numCache>
                <c:formatCode>"$"#,##0_);[Red]\("$"#,##0\)</c:formatCode>
                <c:ptCount val="29"/>
                <c:pt idx="0">
                  <c:v>469240.54124999989</c:v>
                </c:pt>
                <c:pt idx="1">
                  <c:v>466181.90531249996</c:v>
                </c:pt>
                <c:pt idx="2">
                  <c:v>463108.16500000004</c:v>
                </c:pt>
                <c:pt idx="3">
                  <c:v>460019.32031249994</c:v>
                </c:pt>
                <c:pt idx="4">
                  <c:v>456915.37125000003</c:v>
                </c:pt>
                <c:pt idx="5">
                  <c:v>453796.31781249994</c:v>
                </c:pt>
                <c:pt idx="6">
                  <c:v>450662.15999999992</c:v>
                </c:pt>
                <c:pt idx="7">
                  <c:v>447512.89781250001</c:v>
                </c:pt>
                <c:pt idx="8">
                  <c:v>444348.53125</c:v>
                </c:pt>
                <c:pt idx="9">
                  <c:v>441169.06031250005</c:v>
                </c:pt>
                <c:pt idx="10">
                  <c:v>437974.48499999987</c:v>
                </c:pt>
                <c:pt idx="11">
                  <c:v>434764.80531249993</c:v>
                </c:pt>
                <c:pt idx="12">
                  <c:v>431540.02124999999</c:v>
                </c:pt>
                <c:pt idx="13">
                  <c:v>428300.1328125</c:v>
                </c:pt>
                <c:pt idx="14">
                  <c:v>425045.14</c:v>
                </c:pt>
                <c:pt idx="15">
                  <c:v>421775.04281249992</c:v>
                </c:pt>
                <c:pt idx="16">
                  <c:v>418489.84124999994</c:v>
                </c:pt>
                <c:pt idx="17">
                  <c:v>415189.53531250008</c:v>
                </c:pt>
                <c:pt idx="18">
                  <c:v>411874.12499999994</c:v>
                </c:pt>
                <c:pt idx="19">
                  <c:v>408543.61031250004</c:v>
                </c:pt>
                <c:pt idx="20">
                  <c:v>405197.9912499999</c:v>
                </c:pt>
                <c:pt idx="21">
                  <c:v>401837.26781249989</c:v>
                </c:pt>
                <c:pt idx="22">
                  <c:v>398461.44000000006</c:v>
                </c:pt>
                <c:pt idx="23">
                  <c:v>395070.5078125</c:v>
                </c:pt>
                <c:pt idx="24">
                  <c:v>391664.47125000006</c:v>
                </c:pt>
                <c:pt idx="25">
                  <c:v>388243.33031249995</c:v>
                </c:pt>
                <c:pt idx="26">
                  <c:v>384807.08499999985</c:v>
                </c:pt>
                <c:pt idx="27">
                  <c:v>381355.73531250004</c:v>
                </c:pt>
                <c:pt idx="28">
                  <c:v>377889.28124999994</c:v>
                </c:pt>
              </c:numCache>
            </c:numRef>
          </c:val>
        </c:ser>
        <c:ser>
          <c:idx val="2"/>
          <c:order val="2"/>
          <c:tx>
            <c:strRef>
              <c:f>'Decision Support System'!$E$62:$E$63</c:f>
              <c:strCache>
                <c:ptCount val="1"/>
                <c:pt idx="0">
                  <c:v>Year 3 $475,313</c:v>
                </c:pt>
              </c:strCache>
            </c:strRef>
          </c:tx>
          <c:marker>
            <c:symbol val="none"/>
          </c:marker>
          <c:cat>
            <c:numRef>
              <c:f>'Decision Support System'!$B$64:$B$92</c:f>
              <c:numCache>
                <c:formatCode>0.0%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cat>
          <c:val>
            <c:numRef>
              <c:f>'Decision Support System'!$E$64:$E$92</c:f>
              <c:numCache>
                <c:formatCode>"$"#,##0_);[Red]\("$"#,##0\)</c:formatCode>
                <c:ptCount val="29"/>
                <c:pt idx="0">
                  <c:v>466158.94666250004</c:v>
                </c:pt>
                <c:pt idx="1">
                  <c:v>461513.6338921875</c:v>
                </c:pt>
                <c:pt idx="2">
                  <c:v>456822.32829999988</c:v>
                </c:pt>
                <c:pt idx="3">
                  <c:v>452084.80332031241</c:v>
                </c:pt>
                <c:pt idx="4">
                  <c:v>447300.83238750021</c:v>
                </c:pt>
                <c:pt idx="5">
                  <c:v>442470.18893593771</c:v>
                </c:pt>
                <c:pt idx="6">
                  <c:v>437592.64639999985</c:v>
                </c:pt>
                <c:pt idx="7">
                  <c:v>432667.97821406252</c:v>
                </c:pt>
                <c:pt idx="8">
                  <c:v>427695.95781249995</c:v>
                </c:pt>
                <c:pt idx="9">
                  <c:v>422676.35862968757</c:v>
                </c:pt>
                <c:pt idx="10">
                  <c:v>417608.95409999986</c:v>
                </c:pt>
                <c:pt idx="11">
                  <c:v>412493.51765781257</c:v>
                </c:pt>
                <c:pt idx="12">
                  <c:v>407329.82273750001</c:v>
                </c:pt>
                <c:pt idx="13">
                  <c:v>402117.64277343743</c:v>
                </c:pt>
                <c:pt idx="14">
                  <c:v>396856.75119999994</c:v>
                </c:pt>
                <c:pt idx="15">
                  <c:v>391546.92145156232</c:v>
                </c:pt>
                <c:pt idx="16">
                  <c:v>386187.92696249991</c:v>
                </c:pt>
                <c:pt idx="17">
                  <c:v>380779.54116718739</c:v>
                </c:pt>
                <c:pt idx="18">
                  <c:v>375321.53749999998</c:v>
                </c:pt>
                <c:pt idx="19">
                  <c:v>369813.68939531234</c:v>
                </c:pt>
                <c:pt idx="20">
                  <c:v>364255.77028749994</c:v>
                </c:pt>
                <c:pt idx="21">
                  <c:v>358647.55361093744</c:v>
                </c:pt>
                <c:pt idx="22">
                  <c:v>352988.81279999984</c:v>
                </c:pt>
                <c:pt idx="23">
                  <c:v>347279.3212890625</c:v>
                </c:pt>
                <c:pt idx="24">
                  <c:v>341518.85251250025</c:v>
                </c:pt>
                <c:pt idx="25">
                  <c:v>335707.17990468757</c:v>
                </c:pt>
                <c:pt idx="26">
                  <c:v>329844.07689999975</c:v>
                </c:pt>
                <c:pt idx="27">
                  <c:v>323929.31693281233</c:v>
                </c:pt>
                <c:pt idx="28">
                  <c:v>317962.67343750002</c:v>
                </c:pt>
              </c:numCache>
            </c:numRef>
          </c:val>
        </c:ser>
        <c:ser>
          <c:idx val="3"/>
          <c:order val="3"/>
          <c:tx>
            <c:strRef>
              <c:f>'Decision Support System'!$F$62:$F$63</c:f>
              <c:strCache>
                <c:ptCount val="1"/>
                <c:pt idx="0">
                  <c:v>Year 4 $475,313</c:v>
                </c:pt>
              </c:strCache>
            </c:strRef>
          </c:tx>
          <c:marker>
            <c:symbol val="none"/>
          </c:marker>
          <c:cat>
            <c:numRef>
              <c:f>'Decision Support System'!$B$64:$B$92</c:f>
              <c:numCache>
                <c:formatCode>0.0%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cat>
          <c:val>
            <c:numRef>
              <c:f>'Decision Support System'!$F$64:$F$92</c:f>
              <c:numCache>
                <c:formatCode>"$"#,##0_);[Red]\("$"#,##0\)</c:formatCode>
                <c:ptCount val="29"/>
                <c:pt idx="0">
                  <c:v>463046.53612912487</c:v>
                </c:pt>
                <c:pt idx="1">
                  <c:v>456775.33840057038</c:v>
                </c:pt>
                <c:pt idx="2">
                  <c:v>450410.77486599993</c:v>
                </c:pt>
                <c:pt idx="3">
                  <c:v>443951.92340332025</c:v>
                </c:pt>
                <c:pt idx="4">
                  <c:v>437397.85735912505</c:v>
                </c:pt>
                <c:pt idx="5">
                  <c:v>430747.64554869535</c:v>
                </c:pt>
                <c:pt idx="6">
                  <c:v>424000.35225599975</c:v>
                </c:pt>
                <c:pt idx="7">
                  <c:v>417155.03723369545</c:v>
                </c:pt>
                <c:pt idx="8">
                  <c:v>410210.75570312492</c:v>
                </c:pt>
                <c:pt idx="9">
                  <c:v>403166.5583543203</c:v>
                </c:pt>
                <c:pt idx="10">
                  <c:v>396021.49134599988</c:v>
                </c:pt>
                <c:pt idx="11">
                  <c:v>388774.59630557045</c:v>
                </c:pt>
                <c:pt idx="12">
                  <c:v>381424.91032912501</c:v>
                </c:pt>
                <c:pt idx="13">
                  <c:v>373971.46598144522</c:v>
                </c:pt>
                <c:pt idx="14">
                  <c:v>366413.29129600001</c:v>
                </c:pt>
                <c:pt idx="15">
                  <c:v>358749.40977494535</c:v>
                </c:pt>
                <c:pt idx="16">
                  <c:v>350978.84038912487</c:v>
                </c:pt>
                <c:pt idx="17">
                  <c:v>343100.59757807024</c:v>
                </c:pt>
                <c:pt idx="18">
                  <c:v>335113.6912499998</c:v>
                </c:pt>
                <c:pt idx="19">
                  <c:v>327017.12678182032</c:v>
                </c:pt>
                <c:pt idx="20">
                  <c:v>318809.90501912497</c:v>
                </c:pt>
                <c:pt idx="21">
                  <c:v>310491.02227619512</c:v>
                </c:pt>
                <c:pt idx="22">
                  <c:v>302059.47033599979</c:v>
                </c:pt>
                <c:pt idx="23">
                  <c:v>293514.23645019531</c:v>
                </c:pt>
                <c:pt idx="24">
                  <c:v>284854.30333912512</c:v>
                </c:pt>
                <c:pt idx="25">
                  <c:v>276078.64919182024</c:v>
                </c:pt>
                <c:pt idx="26">
                  <c:v>267186.24766599975</c:v>
                </c:pt>
                <c:pt idx="27">
                  <c:v>258176.06788807031</c:v>
                </c:pt>
                <c:pt idx="28">
                  <c:v>249047.07445312524</c:v>
                </c:pt>
              </c:numCache>
            </c:numRef>
          </c:val>
        </c:ser>
        <c:ser>
          <c:idx val="4"/>
          <c:order val="4"/>
          <c:tx>
            <c:strRef>
              <c:f>'Decision Support System'!$G$62:$G$63</c:f>
              <c:strCache>
                <c:ptCount val="1"/>
                <c:pt idx="0">
                  <c:v>Year 5 $475,313</c:v>
                </c:pt>
              </c:strCache>
            </c:strRef>
          </c:tx>
          <c:marker>
            <c:symbol val="none"/>
          </c:marker>
          <c:cat>
            <c:numRef>
              <c:f>'Decision Support System'!$B$64:$B$92</c:f>
              <c:numCache>
                <c:formatCode>0.0%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cat>
          <c:val>
            <c:numRef>
              <c:f>'Decision Support System'!$G$64:$G$92</c:f>
              <c:numCache>
                <c:formatCode>"$"#,##0_);[Red]\("$"#,##0\)</c:formatCode>
                <c:ptCount val="29"/>
                <c:pt idx="0">
                  <c:v>459903.0014904163</c:v>
                </c:pt>
                <c:pt idx="1">
                  <c:v>451965.96847657888</c:v>
                </c:pt>
                <c:pt idx="2">
                  <c:v>443870.99036331981</c:v>
                </c:pt>
                <c:pt idx="3">
                  <c:v>435615.72148840345</c:v>
                </c:pt>
                <c:pt idx="4">
                  <c:v>427197.79307989887</c:v>
                </c:pt>
                <c:pt idx="5">
                  <c:v>418614.81314289989</c:v>
                </c:pt>
                <c:pt idx="6">
                  <c:v>409864.36634624004</c:v>
                </c:pt>
                <c:pt idx="7">
                  <c:v>400944.01390921173</c:v>
                </c:pt>
                <c:pt idx="8">
                  <c:v>391851.2934882812</c:v>
                </c:pt>
                <c:pt idx="9">
                  <c:v>382583.71906380798</c:v>
                </c:pt>
                <c:pt idx="10">
                  <c:v>373138.78082675976</c:v>
                </c:pt>
                <c:pt idx="11">
                  <c:v>363513.94506543258</c:v>
                </c:pt>
                <c:pt idx="12">
                  <c:v>353706.65405216371</c:v>
                </c:pt>
                <c:pt idx="13">
                  <c:v>343714.32593005383</c:v>
                </c:pt>
                <c:pt idx="14">
                  <c:v>333534.3545996797</c:v>
                </c:pt>
                <c:pt idx="15">
                  <c:v>323164.10960581567</c:v>
                </c:pt>
                <c:pt idx="16">
                  <c:v>312600.9360241461</c:v>
                </c:pt>
                <c:pt idx="17">
                  <c:v>301842.15434798703</c:v>
                </c:pt>
                <c:pt idx="18">
                  <c:v>290885.06037499988</c:v>
                </c:pt>
                <c:pt idx="19">
                  <c:v>279726.92509391159</c:v>
                </c:pt>
                <c:pt idx="20">
                  <c:v>268364.99457122851</c:v>
                </c:pt>
                <c:pt idx="21">
                  <c:v>256796.48983795775</c:v>
                </c:pt>
                <c:pt idx="22">
                  <c:v>245018.60677631985</c:v>
                </c:pt>
                <c:pt idx="23">
                  <c:v>233028.51600646973</c:v>
                </c:pt>
                <c:pt idx="24">
                  <c:v>220823.3627732115</c:v>
                </c:pt>
                <c:pt idx="25">
                  <c:v>208400.26683271595</c:v>
                </c:pt>
                <c:pt idx="26">
                  <c:v>195756.32233923979</c:v>
                </c:pt>
                <c:pt idx="27">
                  <c:v>182888.59773184039</c:v>
                </c:pt>
                <c:pt idx="28">
                  <c:v>169794.13562109385</c:v>
                </c:pt>
              </c:numCache>
            </c:numRef>
          </c:val>
        </c:ser>
        <c:marker val="1"/>
        <c:axId val="56820096"/>
        <c:axId val="56821632"/>
      </c:lineChart>
      <c:catAx>
        <c:axId val="56820096"/>
        <c:scaling>
          <c:orientation val="minMax"/>
        </c:scaling>
        <c:axPos val="b"/>
        <c:numFmt formatCode="0.0%" sourceLinked="1"/>
        <c:tickLblPos val="nextTo"/>
        <c:crossAx val="56821632"/>
        <c:crosses val="autoZero"/>
        <c:auto val="1"/>
        <c:lblAlgn val="ctr"/>
        <c:lblOffset val="100"/>
      </c:catAx>
      <c:valAx>
        <c:axId val="56821632"/>
        <c:scaling>
          <c:orientation val="minMax"/>
        </c:scaling>
        <c:axPos val="l"/>
        <c:majorGridlines/>
        <c:numFmt formatCode="&quot;$&quot;#,##0_);[Red]\(&quot;$&quot;#,##0\)" sourceLinked="1"/>
        <c:tickLblPos val="nextTo"/>
        <c:crossAx val="56820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1933575</xdr:colOff>
      <xdr:row>92</xdr:row>
      <xdr:rowOff>95249</xdr:rowOff>
    </xdr:from>
    <xdr:to>
      <xdr:col>6</xdr:col>
      <xdr:colOff>866775</xdr:colOff>
      <xdr:row>123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0.37766</cdr:x>
      <cdr:y>0.88235</cdr:y>
    </cdr:from>
    <cdr:to>
      <cdr:x>0.69159</cdr:x>
      <cdr:y>0.98529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5100" y="4370295"/>
          <a:ext cx="2248612" cy="509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Percentage</a:t>
          </a:r>
          <a:r>
            <a:rPr lang="en-US" sz="1100" baseline="0"/>
            <a:t> Growth Rate</a:t>
          </a:r>
          <a:endParaRPr lang="en-US" sz="1100"/>
        </a:p>
      </cdr:txBody>
    </cdr:sp>
  </cdr:relSizeAnchor>
  <cdr:relSizeAnchor xmlns:cdr="http://schemas.openxmlformats.org/drawingml/2006/chartDrawing">
    <cdr:from>
      <cdr:x>0.01469</cdr:x>
      <cdr:y>0.22304</cdr:y>
    </cdr:from>
    <cdr:to>
      <cdr:x>0.21762</cdr:x>
      <cdr:y>0.39461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4774" y="866776"/>
          <a:ext cx="1447801" cy="666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Net Income Per Year</a:t>
          </a:r>
        </a:p>
      </cdr:txBody>
    </cdr:sp>
  </cdr:relSizeAnchor>
  <cdr:relSizeAnchor xmlns:cdr="http://schemas.openxmlformats.org/drawingml/2006/chartDrawing">
    <cdr:from>
      <cdr:x>0.44726</cdr:x>
      <cdr:y>0.01226</cdr:y>
    </cdr:from>
    <cdr:to>
      <cdr:x>0.79706</cdr:x>
      <cdr:y>0.02402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190875" y="47626"/>
          <a:ext cx="2495550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0.33644</cdr:x>
      <cdr:y>0.08462</cdr:y>
    </cdr:from>
    <cdr:to>
      <cdr:x>0.79388</cdr:x>
      <cdr:y>0.15385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409825" y="419101"/>
          <a:ext cx="327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Effect</a:t>
          </a:r>
          <a:r>
            <a:rPr lang="en-US" sz="1100" baseline="0"/>
            <a:t>s of the increases of labor cost on Net Income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2"/>
  <sheetViews>
    <sheetView showGridLines="0" workbookViewId="0"/>
  </sheetViews>
  <sheetFormatPr defaultRowHeight="12.75" outlineLevelRow="1" outlineLevelCol="1"/>
  <cols>
    <col min="3" max="3" width="6.28515625" customWidth="1"/>
    <col min="4" max="7" width="13.28515625" bestFit="1" customWidth="1" outlineLevel="1"/>
  </cols>
  <sheetData>
    <row r="1" spans="2:7" ht="13.5" thickBot="1"/>
    <row r="2" spans="2:7" ht="15">
      <c r="B2" s="86" t="s">
        <v>102</v>
      </c>
      <c r="C2" s="86"/>
      <c r="D2" s="91"/>
      <c r="E2" s="91"/>
      <c r="F2" s="91"/>
      <c r="G2" s="91"/>
    </row>
    <row r="3" spans="2:7" ht="15" collapsed="1">
      <c r="B3" s="85"/>
      <c r="C3" s="85"/>
      <c r="D3" s="92" t="s">
        <v>104</v>
      </c>
      <c r="E3" s="92" t="s">
        <v>99</v>
      </c>
      <c r="F3" s="92" t="s">
        <v>100</v>
      </c>
      <c r="G3" s="92" t="s">
        <v>101</v>
      </c>
    </row>
    <row r="4" spans="2:7" ht="67.5" hidden="1" outlineLevel="1">
      <c r="B4" s="88"/>
      <c r="C4" s="88"/>
      <c r="D4" s="82"/>
      <c r="E4" s="94" t="s">
        <v>109</v>
      </c>
      <c r="F4" s="94" t="s">
        <v>109</v>
      </c>
      <c r="G4" s="94" t="s">
        <v>109</v>
      </c>
    </row>
    <row r="5" spans="2:7">
      <c r="B5" s="89" t="s">
        <v>103</v>
      </c>
      <c r="C5" s="89"/>
      <c r="D5" s="87"/>
      <c r="E5" s="87"/>
      <c r="F5" s="87"/>
      <c r="G5" s="87"/>
    </row>
    <row r="6" spans="2:7" outlineLevel="1">
      <c r="B6" s="88"/>
      <c r="C6" s="88" t="s">
        <v>96</v>
      </c>
      <c r="D6" s="83">
        <v>0</v>
      </c>
      <c r="E6" s="93">
        <v>-0.03</v>
      </c>
      <c r="F6" s="93">
        <v>5.5E-2</v>
      </c>
      <c r="G6" s="93">
        <v>0.01</v>
      </c>
    </row>
    <row r="7" spans="2:7" outlineLevel="1">
      <c r="B7" s="88"/>
      <c r="C7" s="88" t="s">
        <v>97</v>
      </c>
      <c r="D7" s="83">
        <v>0</v>
      </c>
      <c r="E7" s="93">
        <v>-0.02</v>
      </c>
      <c r="F7" s="93">
        <v>4.4999999999999998E-2</v>
      </c>
      <c r="G7" s="93">
        <v>0.02</v>
      </c>
    </row>
    <row r="8" spans="2:7">
      <c r="B8" s="89" t="s">
        <v>105</v>
      </c>
      <c r="C8" s="89"/>
      <c r="D8" s="87"/>
      <c r="E8" s="87"/>
      <c r="F8" s="87"/>
      <c r="G8" s="87"/>
    </row>
    <row r="9" spans="2:7" ht="13.5" outlineLevel="1" thickBot="1">
      <c r="B9" s="90"/>
      <c r="C9" s="90" t="s">
        <v>98</v>
      </c>
      <c r="D9" s="84">
        <v>2376562.5</v>
      </c>
      <c r="E9" s="84">
        <v>2670099.9750256198</v>
      </c>
      <c r="F9" s="84">
        <v>1708482.9032501101</v>
      </c>
      <c r="G9" s="84">
        <v>2158801.5893553998</v>
      </c>
    </row>
    <row r="10" spans="2:7">
      <c r="B10" t="s">
        <v>106</v>
      </c>
    </row>
    <row r="11" spans="2:7">
      <c r="B11" t="s">
        <v>107</v>
      </c>
    </row>
    <row r="12" spans="2:7">
      <c r="B1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Z171"/>
  <sheetViews>
    <sheetView tabSelected="1" workbookViewId="0">
      <selection activeCell="B4" sqref="B4"/>
    </sheetView>
  </sheetViews>
  <sheetFormatPr defaultColWidth="10.7109375" defaultRowHeight="12.75"/>
  <cols>
    <col min="1" max="1" width="29.85546875" style="15" bestFit="1" customWidth="1"/>
    <col min="2" max="2" width="32" style="15" customWidth="1"/>
    <col min="3" max="3" width="19.5703125" style="15" bestFit="1" customWidth="1"/>
    <col min="4" max="8" width="14" style="15" bestFit="1" customWidth="1"/>
    <col min="9" max="9" width="16.5703125" style="15" bestFit="1" customWidth="1"/>
    <col min="10" max="10" width="10.7109375" style="15" bestFit="1" customWidth="1"/>
    <col min="11" max="11" width="12.7109375" style="15" bestFit="1" customWidth="1"/>
    <col min="12" max="23" width="10.7109375" style="15"/>
    <col min="24" max="24" width="35.7109375" style="15" bestFit="1" customWidth="1"/>
    <col min="25" max="16384" width="10.7109375" style="15"/>
  </cols>
  <sheetData>
    <row r="1" spans="1:11" ht="13.5" thickBot="1">
      <c r="A1" s="28" t="s">
        <v>38</v>
      </c>
      <c r="D1" s="35"/>
    </row>
    <row r="2" spans="1:11" ht="13.5" thickBot="1">
      <c r="A2" s="36" t="s">
        <v>39</v>
      </c>
      <c r="B2" s="26" t="s">
        <v>94</v>
      </c>
      <c r="D2" s="35"/>
    </row>
    <row r="3" spans="1:11" ht="13.5" thickBot="1">
      <c r="A3" s="36" t="s">
        <v>40</v>
      </c>
      <c r="B3" s="27" t="s">
        <v>95</v>
      </c>
      <c r="D3" s="120" t="s">
        <v>73</v>
      </c>
      <c r="E3" s="121"/>
      <c r="F3" s="121"/>
      <c r="G3" s="121"/>
      <c r="H3" s="122"/>
    </row>
    <row r="4" spans="1:11">
      <c r="A4" s="36"/>
      <c r="B4" s="16"/>
      <c r="D4" s="37"/>
      <c r="E4" s="16"/>
      <c r="F4" s="16"/>
      <c r="G4" s="16"/>
      <c r="H4" s="38"/>
    </row>
    <row r="5" spans="1:11">
      <c r="D5" s="39" t="s">
        <v>15</v>
      </c>
      <c r="E5" s="40" t="s">
        <v>15</v>
      </c>
      <c r="F5" s="40" t="s">
        <v>15</v>
      </c>
      <c r="G5" s="40" t="s">
        <v>15</v>
      </c>
      <c r="H5" s="41" t="s">
        <v>15</v>
      </c>
      <c r="I5" s="16"/>
      <c r="J5" s="16"/>
    </row>
    <row r="6" spans="1:11" ht="13.5" thickBot="1">
      <c r="B6" s="16"/>
      <c r="C6" s="16"/>
      <c r="D6" s="39">
        <v>1</v>
      </c>
      <c r="E6" s="40">
        <v>2</v>
      </c>
      <c r="F6" s="42">
        <v>3</v>
      </c>
      <c r="G6" s="40">
        <v>4</v>
      </c>
      <c r="H6" s="43">
        <v>5</v>
      </c>
      <c r="I6" s="16"/>
      <c r="J6" s="44"/>
    </row>
    <row r="7" spans="1:11" ht="13.5" thickBot="1">
      <c r="A7" s="25" t="s">
        <v>16</v>
      </c>
      <c r="B7" s="22" t="s">
        <v>87</v>
      </c>
      <c r="C7" s="22" t="s">
        <v>41</v>
      </c>
      <c r="D7" s="33" t="s">
        <v>10</v>
      </c>
      <c r="E7" s="29" t="s">
        <v>11</v>
      </c>
      <c r="F7" s="29" t="s">
        <v>12</v>
      </c>
      <c r="G7" s="29" t="s">
        <v>72</v>
      </c>
      <c r="H7" s="30" t="s">
        <v>88</v>
      </c>
      <c r="I7" s="17"/>
      <c r="J7" s="45"/>
      <c r="K7" s="46"/>
    </row>
    <row r="8" spans="1:11" ht="13.5" thickBot="1">
      <c r="A8" s="47" t="s">
        <v>0</v>
      </c>
      <c r="B8" s="62">
        <v>2750000</v>
      </c>
      <c r="C8" s="81">
        <v>0</v>
      </c>
      <c r="D8" s="61">
        <f>$B$8*(1+$C$8)^D6</f>
        <v>2750000</v>
      </c>
      <c r="E8" s="61">
        <f t="shared" ref="E8:H8" si="0">$B$8*(1+$C$8)^E6</f>
        <v>2750000</v>
      </c>
      <c r="F8" s="61">
        <f t="shared" si="0"/>
        <v>2750000</v>
      </c>
      <c r="G8" s="61">
        <f t="shared" si="0"/>
        <v>2750000</v>
      </c>
      <c r="H8" s="61">
        <f t="shared" si="0"/>
        <v>2750000</v>
      </c>
      <c r="I8" s="44"/>
      <c r="J8" s="45"/>
      <c r="K8" s="46"/>
    </row>
    <row r="9" spans="1:11" ht="13.5" thickBot="1">
      <c r="A9" s="47" t="s">
        <v>32</v>
      </c>
      <c r="B9" s="75">
        <v>0.03</v>
      </c>
      <c r="C9" s="80">
        <v>0</v>
      </c>
      <c r="D9" s="79">
        <f>$B$9*(1+$C$9)^D6</f>
        <v>0.03</v>
      </c>
      <c r="E9" s="79">
        <f t="shared" ref="E9:H9" si="1">$B$9*(1+$C$9)^E6</f>
        <v>0.03</v>
      </c>
      <c r="F9" s="79">
        <f t="shared" si="1"/>
        <v>0.03</v>
      </c>
      <c r="G9" s="79">
        <f t="shared" si="1"/>
        <v>0.03</v>
      </c>
      <c r="H9" s="79">
        <f t="shared" si="1"/>
        <v>0.03</v>
      </c>
      <c r="I9" s="18"/>
      <c r="J9" s="45"/>
      <c r="K9" s="46"/>
    </row>
    <row r="10" spans="1:11" ht="13.5" thickBot="1">
      <c r="A10" s="48" t="s">
        <v>33</v>
      </c>
      <c r="B10" s="75">
        <v>0.13</v>
      </c>
      <c r="C10" s="80">
        <v>0</v>
      </c>
      <c r="D10" s="79">
        <f>$B$10*(1+$C$10)^D6</f>
        <v>0.13</v>
      </c>
      <c r="E10" s="79">
        <f t="shared" ref="E10:H10" si="2">$B$10*(1+$C$10)^E6</f>
        <v>0.13</v>
      </c>
      <c r="F10" s="79">
        <f t="shared" si="2"/>
        <v>0.13</v>
      </c>
      <c r="G10" s="79">
        <f t="shared" si="2"/>
        <v>0.13</v>
      </c>
      <c r="H10" s="79">
        <f t="shared" si="2"/>
        <v>0.13</v>
      </c>
      <c r="I10" s="18"/>
      <c r="J10" s="45"/>
      <c r="K10" s="46"/>
    </row>
    <row r="11" spans="1:11" ht="13.5" thickBot="1">
      <c r="A11" s="48" t="s">
        <v>34</v>
      </c>
      <c r="B11" s="75">
        <v>0.24</v>
      </c>
      <c r="C11" s="80">
        <v>0</v>
      </c>
      <c r="D11" s="79">
        <f>$B$11*(1+$C$11)^D6</f>
        <v>0.24</v>
      </c>
      <c r="E11" s="79">
        <f t="shared" ref="E11:H11" si="3">$B$11*(1+$C$11)^E6</f>
        <v>0.24</v>
      </c>
      <c r="F11" s="79">
        <f t="shared" si="3"/>
        <v>0.24</v>
      </c>
      <c r="G11" s="79">
        <f t="shared" si="3"/>
        <v>0.24</v>
      </c>
      <c r="H11" s="79">
        <f t="shared" si="3"/>
        <v>0.24</v>
      </c>
      <c r="I11" s="18"/>
      <c r="J11" s="45"/>
      <c r="K11" s="46"/>
    </row>
    <row r="12" spans="1:11" ht="13.5" thickBot="1">
      <c r="A12" s="48" t="s">
        <v>74</v>
      </c>
      <c r="B12" s="76">
        <v>80000</v>
      </c>
      <c r="C12" s="80">
        <v>0</v>
      </c>
      <c r="D12" s="61">
        <f>$B$12*(1+$C$12)^D6</f>
        <v>80000</v>
      </c>
      <c r="E12" s="61">
        <f t="shared" ref="E12:H12" si="4">$B$12*(1+$C$12)^E6</f>
        <v>80000</v>
      </c>
      <c r="F12" s="61">
        <f t="shared" si="4"/>
        <v>80000</v>
      </c>
      <c r="G12" s="61">
        <f t="shared" si="4"/>
        <v>80000</v>
      </c>
      <c r="H12" s="61">
        <f t="shared" si="4"/>
        <v>80000</v>
      </c>
      <c r="I12" s="44"/>
      <c r="J12" s="45"/>
      <c r="K12" s="46"/>
    </row>
    <row r="13" spans="1:11" ht="13.5" thickBot="1">
      <c r="A13" s="47" t="s">
        <v>35</v>
      </c>
      <c r="B13" s="75">
        <v>0.3</v>
      </c>
      <c r="C13" s="80">
        <v>0</v>
      </c>
      <c r="D13" s="78">
        <f>$B$13*(1+$C$13)^D6</f>
        <v>0.3</v>
      </c>
      <c r="E13" s="78">
        <f t="shared" ref="E13:H13" si="5">$B$13*(1+$C$13)^E6</f>
        <v>0.3</v>
      </c>
      <c r="F13" s="78">
        <f t="shared" si="5"/>
        <v>0.3</v>
      </c>
      <c r="G13" s="78">
        <f t="shared" si="5"/>
        <v>0.3</v>
      </c>
      <c r="H13" s="78">
        <f t="shared" si="5"/>
        <v>0.3</v>
      </c>
      <c r="I13" s="18"/>
      <c r="J13" s="45"/>
      <c r="K13" s="46"/>
    </row>
    <row r="14" spans="1:11" ht="13.5" thickBot="1">
      <c r="A14" s="47" t="s">
        <v>78</v>
      </c>
      <c r="B14" s="75">
        <v>0.2</v>
      </c>
      <c r="C14" s="80">
        <v>0</v>
      </c>
      <c r="D14" s="78">
        <f>$B$14*(1+$C$14)^D6</f>
        <v>0.2</v>
      </c>
      <c r="E14" s="78">
        <f t="shared" ref="E14:H14" si="6">$B$14*(1+$C$14)^E6</f>
        <v>0.2</v>
      </c>
      <c r="F14" s="78">
        <f t="shared" si="6"/>
        <v>0.2</v>
      </c>
      <c r="G14" s="78">
        <f t="shared" si="6"/>
        <v>0.2</v>
      </c>
      <c r="H14" s="78">
        <f t="shared" si="6"/>
        <v>0.2</v>
      </c>
      <c r="I14" s="18"/>
      <c r="J14" s="45"/>
      <c r="K14" s="46"/>
    </row>
    <row r="15" spans="1:11" ht="13.5" thickBot="1">
      <c r="A15" s="47" t="s">
        <v>36</v>
      </c>
      <c r="B15" s="75">
        <v>0.28000000000000003</v>
      </c>
      <c r="C15" s="80">
        <v>0</v>
      </c>
      <c r="D15" s="79">
        <f>$B$15*(1+$C$15)^D6</f>
        <v>0.28000000000000003</v>
      </c>
      <c r="E15" s="79">
        <f t="shared" ref="E15:H15" si="7">$B$15*(1+$C$15)^E6</f>
        <v>0.28000000000000003</v>
      </c>
      <c r="F15" s="79">
        <f t="shared" si="7"/>
        <v>0.28000000000000003</v>
      </c>
      <c r="G15" s="79">
        <f t="shared" si="7"/>
        <v>0.28000000000000003</v>
      </c>
      <c r="H15" s="79">
        <f t="shared" si="7"/>
        <v>0.28000000000000003</v>
      </c>
      <c r="I15" s="18"/>
      <c r="J15" s="45"/>
      <c r="K15" s="46"/>
    </row>
    <row r="16" spans="1:11" ht="13.5" thickBot="1">
      <c r="A16" s="49" t="s">
        <v>37</v>
      </c>
      <c r="B16" s="77">
        <v>7.0000000000000007E-2</v>
      </c>
      <c r="C16" s="80">
        <v>0</v>
      </c>
      <c r="D16" s="79">
        <f>$B$16*(1+$C$16)^D6</f>
        <v>7.0000000000000007E-2</v>
      </c>
      <c r="E16" s="79">
        <f t="shared" ref="E16:H16" si="8">$B$16*(1+$C$16)^E6</f>
        <v>7.0000000000000007E-2</v>
      </c>
      <c r="F16" s="79">
        <f t="shared" si="8"/>
        <v>7.0000000000000007E-2</v>
      </c>
      <c r="G16" s="79">
        <f t="shared" si="8"/>
        <v>7.0000000000000007E-2</v>
      </c>
      <c r="H16" s="79">
        <f t="shared" si="8"/>
        <v>7.0000000000000007E-2</v>
      </c>
      <c r="I16" s="18"/>
      <c r="J16" s="45"/>
      <c r="K16" s="46"/>
    </row>
    <row r="17" spans="1:11" ht="13.5" thickBot="1">
      <c r="B17" s="19"/>
      <c r="C17" s="19"/>
      <c r="D17" s="50"/>
      <c r="E17" s="21"/>
      <c r="F17" s="21"/>
      <c r="G17" s="21"/>
      <c r="H17" s="51"/>
      <c r="I17" s="16"/>
      <c r="J17" s="45"/>
      <c r="K17" s="46"/>
    </row>
    <row r="18" spans="1:11" ht="13.5" thickBot="1">
      <c r="A18" s="25" t="s">
        <v>17</v>
      </c>
      <c r="B18" s="22" t="s">
        <v>87</v>
      </c>
      <c r="C18" s="32"/>
      <c r="D18" s="22" t="s">
        <v>10</v>
      </c>
      <c r="E18" s="23" t="s">
        <v>11</v>
      </c>
      <c r="F18" s="23" t="s">
        <v>12</v>
      </c>
      <c r="G18" s="23" t="s">
        <v>72</v>
      </c>
      <c r="H18" s="24" t="s">
        <v>88</v>
      </c>
      <c r="I18" s="16"/>
      <c r="J18" s="45"/>
      <c r="K18" s="46"/>
    </row>
    <row r="19" spans="1:11">
      <c r="A19" s="47" t="s">
        <v>1</v>
      </c>
      <c r="B19" s="104">
        <f>B9*B8</f>
        <v>82500</v>
      </c>
      <c r="C19" s="20"/>
      <c r="D19" s="107">
        <f>D9*D8</f>
        <v>82500</v>
      </c>
      <c r="E19" s="107">
        <f t="shared" ref="E19:H19" si="9">E9*E8</f>
        <v>82500</v>
      </c>
      <c r="F19" s="107">
        <f t="shared" si="9"/>
        <v>82500</v>
      </c>
      <c r="G19" s="107">
        <f t="shared" si="9"/>
        <v>82500</v>
      </c>
      <c r="H19" s="107">
        <f t="shared" si="9"/>
        <v>82500</v>
      </c>
      <c r="I19" s="16"/>
      <c r="J19" s="45"/>
      <c r="K19" s="46"/>
    </row>
    <row r="20" spans="1:11">
      <c r="A20" s="52" t="s">
        <v>7</v>
      </c>
      <c r="B20" s="104">
        <f>B10*B8</f>
        <v>357500</v>
      </c>
      <c r="C20" s="20"/>
      <c r="D20" s="107">
        <f>D10*D8</f>
        <v>357500</v>
      </c>
      <c r="E20" s="107">
        <f t="shared" ref="E20:H20" si="10">E10*E8</f>
        <v>357500</v>
      </c>
      <c r="F20" s="107">
        <f t="shared" si="10"/>
        <v>357500</v>
      </c>
      <c r="G20" s="107">
        <f t="shared" si="10"/>
        <v>357500</v>
      </c>
      <c r="H20" s="107">
        <f t="shared" si="10"/>
        <v>357500</v>
      </c>
      <c r="I20" s="44"/>
      <c r="J20" s="45"/>
      <c r="K20" s="46"/>
    </row>
    <row r="21" spans="1:11">
      <c r="A21" s="47" t="s">
        <v>8</v>
      </c>
      <c r="B21" s="104">
        <f>B11*B8</f>
        <v>660000</v>
      </c>
      <c r="C21" s="20"/>
      <c r="D21" s="107">
        <f>D11*D8</f>
        <v>660000</v>
      </c>
      <c r="E21" s="107">
        <f t="shared" ref="E21:H21" si="11">E11*E8</f>
        <v>660000</v>
      </c>
      <c r="F21" s="107">
        <f t="shared" si="11"/>
        <v>660000</v>
      </c>
      <c r="G21" s="107">
        <f t="shared" si="11"/>
        <v>660000</v>
      </c>
      <c r="H21" s="107">
        <f t="shared" si="11"/>
        <v>660000</v>
      </c>
      <c r="I21" s="44"/>
      <c r="J21" s="18"/>
    </row>
    <row r="22" spans="1:11">
      <c r="A22" s="47" t="s">
        <v>14</v>
      </c>
      <c r="B22" s="104">
        <f>B13*(B20+B21)+B12</f>
        <v>385250</v>
      </c>
      <c r="C22" s="20"/>
      <c r="D22" s="107">
        <f>D13*(D20+D21)+D12</f>
        <v>385250</v>
      </c>
      <c r="E22" s="107">
        <f t="shared" ref="E22:H22" si="12">E13*(E20+E21)+E12</f>
        <v>385250</v>
      </c>
      <c r="F22" s="107">
        <f t="shared" si="12"/>
        <v>385250</v>
      </c>
      <c r="G22" s="107">
        <f t="shared" si="12"/>
        <v>385250</v>
      </c>
      <c r="H22" s="107">
        <f t="shared" si="12"/>
        <v>385250</v>
      </c>
      <c r="I22" s="44"/>
      <c r="J22" s="45"/>
    </row>
    <row r="23" spans="1:11">
      <c r="A23" s="47" t="s">
        <v>3</v>
      </c>
      <c r="B23" s="104">
        <f>SUM(B20,B21,B22)</f>
        <v>1402750</v>
      </c>
      <c r="C23" s="20"/>
      <c r="D23" s="107">
        <f>SUM(D20,D21,D22)</f>
        <v>1402750</v>
      </c>
      <c r="E23" s="107">
        <f t="shared" ref="E23:H23" si="13">SUM(E20,E21,E22)</f>
        <v>1402750</v>
      </c>
      <c r="F23" s="107">
        <f t="shared" si="13"/>
        <v>1402750</v>
      </c>
      <c r="G23" s="107">
        <f t="shared" si="13"/>
        <v>1402750</v>
      </c>
      <c r="H23" s="107">
        <f t="shared" si="13"/>
        <v>1402750</v>
      </c>
      <c r="I23" s="44"/>
      <c r="J23" s="45"/>
    </row>
    <row r="24" spans="1:11" ht="13.5" thickBot="1">
      <c r="A24" s="47" t="s">
        <v>80</v>
      </c>
      <c r="B24" s="104">
        <f>B14*B29</f>
        <v>533500</v>
      </c>
      <c r="C24" s="20"/>
      <c r="D24" s="107">
        <f>D14*D29</f>
        <v>533500</v>
      </c>
      <c r="E24" s="107">
        <f t="shared" ref="E24:H24" si="14">E14*E29</f>
        <v>533500</v>
      </c>
      <c r="F24" s="107">
        <f t="shared" si="14"/>
        <v>533500</v>
      </c>
      <c r="G24" s="107">
        <f t="shared" si="14"/>
        <v>533500</v>
      </c>
      <c r="H24" s="107">
        <f t="shared" si="14"/>
        <v>533500</v>
      </c>
      <c r="I24" s="44"/>
      <c r="J24" s="45"/>
    </row>
    <row r="25" spans="1:11" ht="13.5" thickBot="1">
      <c r="A25" s="47" t="s">
        <v>5</v>
      </c>
      <c r="B25" s="104">
        <f>B15*B31</f>
        <v>204750.00000000003</v>
      </c>
      <c r="C25" s="20"/>
      <c r="D25" s="107">
        <f>D15*D31</f>
        <v>204750.00000000003</v>
      </c>
      <c r="E25" s="107">
        <f t="shared" ref="E25:H25" si="15">E15*E31</f>
        <v>204750.00000000003</v>
      </c>
      <c r="F25" s="107">
        <f t="shared" si="15"/>
        <v>204750.00000000003</v>
      </c>
      <c r="G25" s="107">
        <f t="shared" si="15"/>
        <v>204750.00000000003</v>
      </c>
      <c r="H25" s="107">
        <f t="shared" si="15"/>
        <v>204750.00000000003</v>
      </c>
      <c r="I25" s="114">
        <f>SUM(D25:H25)</f>
        <v>1023750.0000000001</v>
      </c>
      <c r="J25" s="53" t="s">
        <v>92</v>
      </c>
    </row>
    <row r="26" spans="1:11">
      <c r="A26" s="47" t="s">
        <v>6</v>
      </c>
      <c r="B26" s="104">
        <f>B16*B31</f>
        <v>51187.500000000007</v>
      </c>
      <c r="C26" s="20"/>
      <c r="D26" s="107">
        <f>D16*D31</f>
        <v>51187.500000000007</v>
      </c>
      <c r="E26" s="107">
        <f t="shared" ref="E26:H26" si="16">E16*E31</f>
        <v>51187.500000000007</v>
      </c>
      <c r="F26" s="107">
        <f t="shared" si="16"/>
        <v>51187.500000000007</v>
      </c>
      <c r="G26" s="107">
        <f t="shared" si="16"/>
        <v>51187.500000000007</v>
      </c>
      <c r="H26" s="107">
        <f t="shared" si="16"/>
        <v>51187.500000000007</v>
      </c>
      <c r="I26" s="44"/>
      <c r="J26" s="45"/>
    </row>
    <row r="27" spans="1:11">
      <c r="A27" s="47"/>
      <c r="B27" s="105"/>
      <c r="C27" s="20"/>
      <c r="D27" s="108"/>
      <c r="E27" s="109"/>
      <c r="F27" s="109"/>
      <c r="G27" s="109"/>
      <c r="H27" s="110"/>
      <c r="I27" s="44"/>
      <c r="J27" s="45"/>
    </row>
    <row r="28" spans="1:11">
      <c r="A28" s="47"/>
      <c r="B28" s="105"/>
      <c r="C28" s="20"/>
      <c r="D28" s="108"/>
      <c r="E28" s="109"/>
      <c r="F28" s="109"/>
      <c r="G28" s="109"/>
      <c r="H28" s="110"/>
      <c r="I28" s="44"/>
      <c r="J28" s="45"/>
    </row>
    <row r="29" spans="1:11">
      <c r="A29" s="47" t="s">
        <v>2</v>
      </c>
      <c r="B29" s="104">
        <f>B8-B19</f>
        <v>2667500</v>
      </c>
      <c r="C29" s="20"/>
      <c r="D29" s="107">
        <f>D8-D19</f>
        <v>2667500</v>
      </c>
      <c r="E29" s="107">
        <f t="shared" ref="E29:H29" si="17">E8-E19</f>
        <v>2667500</v>
      </c>
      <c r="F29" s="107">
        <f t="shared" si="17"/>
        <v>2667500</v>
      </c>
      <c r="G29" s="107">
        <f t="shared" si="17"/>
        <v>2667500</v>
      </c>
      <c r="H29" s="107">
        <f t="shared" si="17"/>
        <v>2667500</v>
      </c>
      <c r="I29" s="44"/>
      <c r="J29" s="16"/>
    </row>
    <row r="30" spans="1:11">
      <c r="A30" s="47" t="s">
        <v>4</v>
      </c>
      <c r="B30" s="104">
        <f>B29-B23</f>
        <v>1264750</v>
      </c>
      <c r="C30" s="20"/>
      <c r="D30" s="107">
        <f>D29-D23</f>
        <v>1264750</v>
      </c>
      <c r="E30" s="107">
        <f t="shared" ref="E30:H30" si="18">E29-E23</f>
        <v>1264750</v>
      </c>
      <c r="F30" s="107">
        <f t="shared" si="18"/>
        <v>1264750</v>
      </c>
      <c r="G30" s="107">
        <f t="shared" si="18"/>
        <v>1264750</v>
      </c>
      <c r="H30" s="107">
        <f t="shared" si="18"/>
        <v>1264750</v>
      </c>
      <c r="I30" s="44"/>
      <c r="J30" s="16"/>
    </row>
    <row r="31" spans="1:11" ht="13.5" thickBot="1">
      <c r="A31" s="47" t="s">
        <v>9</v>
      </c>
      <c r="B31" s="104">
        <f>B30-B24</f>
        <v>731250</v>
      </c>
      <c r="C31" s="20"/>
      <c r="D31" s="107">
        <f>D30-D24</f>
        <v>731250</v>
      </c>
      <c r="E31" s="107">
        <f t="shared" ref="E31:H31" si="19">E30-E24</f>
        <v>731250</v>
      </c>
      <c r="F31" s="107">
        <f t="shared" si="19"/>
        <v>731250</v>
      </c>
      <c r="G31" s="107">
        <f t="shared" si="19"/>
        <v>731250</v>
      </c>
      <c r="H31" s="107">
        <f t="shared" si="19"/>
        <v>731250</v>
      </c>
    </row>
    <row r="32" spans="1:11" ht="13.5" thickBot="1">
      <c r="A32" s="49" t="s">
        <v>13</v>
      </c>
      <c r="B32" s="106">
        <f>B31-B26-B25</f>
        <v>475312.5</v>
      </c>
      <c r="C32" s="20"/>
      <c r="D32" s="111">
        <f>D31-D26-D25</f>
        <v>475312.5</v>
      </c>
      <c r="E32" s="111">
        <f t="shared" ref="E32:H32" si="20">E31-E26-E25</f>
        <v>475312.5</v>
      </c>
      <c r="F32" s="111">
        <f t="shared" si="20"/>
        <v>475312.5</v>
      </c>
      <c r="G32" s="111">
        <f t="shared" si="20"/>
        <v>475312.5</v>
      </c>
      <c r="H32" s="111">
        <f t="shared" si="20"/>
        <v>475312.5</v>
      </c>
      <c r="I32" s="114">
        <f>SUM(D32:H32)</f>
        <v>2376562.5</v>
      </c>
      <c r="J32" s="54" t="s">
        <v>93</v>
      </c>
    </row>
    <row r="33" spans="1:9">
      <c r="A33" s="16"/>
      <c r="B33" s="21"/>
      <c r="C33" s="21"/>
      <c r="D33" s="21"/>
      <c r="E33" s="21"/>
      <c r="F33" s="21"/>
      <c r="G33" s="21"/>
      <c r="H33" s="21"/>
      <c r="I33" s="44"/>
    </row>
    <row r="34" spans="1:9">
      <c r="A34" s="16"/>
      <c r="B34" s="21"/>
      <c r="C34" s="21"/>
      <c r="D34" s="21"/>
      <c r="E34" s="21"/>
      <c r="F34" s="21"/>
      <c r="G34" s="21"/>
      <c r="H34" s="21"/>
      <c r="I34" s="44"/>
    </row>
    <row r="35" spans="1:9" ht="13.5" thickBot="1">
      <c r="A35" s="16"/>
      <c r="B35" s="21"/>
      <c r="C35" s="21"/>
      <c r="D35" s="21"/>
      <c r="E35" s="21"/>
      <c r="F35" s="21"/>
      <c r="G35" s="21"/>
      <c r="H35" s="21"/>
      <c r="I35" s="44"/>
    </row>
    <row r="36" spans="1:9" ht="26.25" thickBot="1">
      <c r="A36" s="118" t="s">
        <v>42</v>
      </c>
      <c r="B36" s="119"/>
      <c r="C36" s="21"/>
      <c r="D36" s="21"/>
      <c r="E36" s="21"/>
      <c r="F36" s="21"/>
      <c r="G36" s="21"/>
      <c r="H36" s="21"/>
      <c r="I36" s="44"/>
    </row>
    <row r="37" spans="1:9">
      <c r="A37" s="55"/>
      <c r="B37" s="21"/>
      <c r="C37" s="21"/>
      <c r="D37" s="21"/>
      <c r="E37" s="21"/>
      <c r="F37" s="21"/>
      <c r="G37" s="21"/>
      <c r="H37" s="21"/>
      <c r="I37" s="44"/>
    </row>
    <row r="38" spans="1:9" ht="13.5" thickBot="1">
      <c r="A38" s="56" t="s">
        <v>51</v>
      </c>
      <c r="E38" s="57"/>
      <c r="F38" s="57"/>
      <c r="G38" s="57"/>
      <c r="H38" s="57"/>
    </row>
    <row r="39" spans="1:9" ht="13.5" thickBot="1">
      <c r="A39" s="58" t="s">
        <v>46</v>
      </c>
      <c r="B39" s="112">
        <v>501678</v>
      </c>
    </row>
    <row r="40" spans="1:9" ht="13.5" thickBot="1">
      <c r="A40" s="59" t="s">
        <v>47</v>
      </c>
      <c r="B40" s="113">
        <v>529362</v>
      </c>
    </row>
    <row r="41" spans="1:9" ht="13.5" thickBot="1">
      <c r="A41" s="59" t="s">
        <v>48</v>
      </c>
      <c r="B41" s="113">
        <v>558430</v>
      </c>
    </row>
    <row r="42" spans="1:9" ht="13.5" thickBot="1">
      <c r="A42" s="59" t="s">
        <v>49</v>
      </c>
      <c r="B42" s="113">
        <v>588952</v>
      </c>
    </row>
    <row r="43" spans="1:9" ht="13.5" thickBot="1">
      <c r="A43" s="59" t="s">
        <v>50</v>
      </c>
      <c r="B43" s="113">
        <v>620999</v>
      </c>
    </row>
    <row r="44" spans="1:9">
      <c r="A44" s="59"/>
    </row>
    <row r="45" spans="1:9" ht="13.5" thickBot="1">
      <c r="A45" s="56" t="s">
        <v>52</v>
      </c>
    </row>
    <row r="46" spans="1:9" ht="13.5" thickBot="1">
      <c r="A46" s="59" t="s">
        <v>43</v>
      </c>
      <c r="B46" s="31">
        <v>0.92</v>
      </c>
    </row>
    <row r="47" spans="1:9" ht="13.5" thickBot="1">
      <c r="A47" s="59" t="s">
        <v>45</v>
      </c>
      <c r="B47" s="31">
        <v>14.81</v>
      </c>
    </row>
    <row r="48" spans="1:9" ht="13.5" thickBot="1">
      <c r="A48" s="59" t="s">
        <v>44</v>
      </c>
      <c r="B48" s="31">
        <v>7.16</v>
      </c>
    </row>
    <row r="49" spans="1:11">
      <c r="A49" s="59"/>
    </row>
    <row r="50" spans="1:11" ht="13.5" thickBot="1">
      <c r="A50" s="56" t="s">
        <v>53</v>
      </c>
    </row>
    <row r="51" spans="1:11" ht="13.5" thickBot="1">
      <c r="A51" s="59" t="s">
        <v>64</v>
      </c>
      <c r="B51" s="115">
        <v>503974</v>
      </c>
    </row>
    <row r="52" spans="1:11" ht="13.5" thickBot="1">
      <c r="A52" s="59" t="s">
        <v>65</v>
      </c>
      <c r="B52" s="115">
        <v>2376563</v>
      </c>
      <c r="C52" s="15" t="s">
        <v>89</v>
      </c>
    </row>
    <row r="53" spans="1:11" ht="13.5" thickBot="1">
      <c r="A53" s="59"/>
      <c r="B53" s="115">
        <v>2494163</v>
      </c>
      <c r="C53" s="15" t="s">
        <v>90</v>
      </c>
    </row>
    <row r="54" spans="1:11" ht="13.5" thickBot="1">
      <c r="A54" s="59"/>
      <c r="B54" s="116">
        <f>B53-B52</f>
        <v>117600</v>
      </c>
      <c r="C54" s="15" t="s">
        <v>91</v>
      </c>
    </row>
    <row r="55" spans="1:11" ht="13.5" thickBot="1">
      <c r="A55" s="59" t="s">
        <v>66</v>
      </c>
      <c r="B55" s="31" t="s">
        <v>172</v>
      </c>
    </row>
    <row r="56" spans="1:11" ht="13.5" thickBot="1">
      <c r="A56" s="59" t="s">
        <v>67</v>
      </c>
      <c r="B56" s="31" t="s">
        <v>171</v>
      </c>
    </row>
    <row r="57" spans="1:11">
      <c r="A57" s="59"/>
    </row>
    <row r="58" spans="1:11">
      <c r="A58" s="56" t="s">
        <v>54</v>
      </c>
      <c r="B58" s="15" t="s">
        <v>57</v>
      </c>
    </row>
    <row r="59" spans="1:11">
      <c r="A59" s="59"/>
    </row>
    <row r="60" spans="1:11">
      <c r="A60" s="56" t="s">
        <v>55</v>
      </c>
      <c r="B60" s="28" t="s">
        <v>85</v>
      </c>
      <c r="J60" s="60"/>
    </row>
    <row r="61" spans="1:11">
      <c r="A61" s="59"/>
      <c r="D61" s="95" t="s">
        <v>110</v>
      </c>
      <c r="E61" s="95"/>
    </row>
    <row r="62" spans="1:11" ht="15">
      <c r="A62" s="59"/>
      <c r="C62" s="139" t="s">
        <v>112</v>
      </c>
      <c r="D62" s="139" t="s">
        <v>113</v>
      </c>
      <c r="E62" s="139" t="s">
        <v>114</v>
      </c>
      <c r="F62" s="139" t="s">
        <v>115</v>
      </c>
      <c r="G62" s="139" t="s">
        <v>116</v>
      </c>
      <c r="H62" s="117" t="s">
        <v>117</v>
      </c>
      <c r="I62" s="117" t="s">
        <v>125</v>
      </c>
      <c r="J62" s="117" t="s">
        <v>123</v>
      </c>
      <c r="K62" s="117" t="s">
        <v>124</v>
      </c>
    </row>
    <row r="63" spans="1:11">
      <c r="A63" s="59"/>
      <c r="C63" s="97">
        <f>D32</f>
        <v>475312.5</v>
      </c>
      <c r="D63" s="96">
        <f>E32</f>
        <v>475312.5</v>
      </c>
      <c r="E63" s="96">
        <f>F32</f>
        <v>475312.5</v>
      </c>
      <c r="F63" s="96">
        <f>G32</f>
        <v>475312.5</v>
      </c>
      <c r="G63" s="96">
        <f>H32</f>
        <v>475312.5</v>
      </c>
      <c r="H63" s="98">
        <f>SUM(C63:G63)</f>
        <v>2376562.5</v>
      </c>
    </row>
    <row r="64" spans="1:11" ht="15">
      <c r="A64" s="59"/>
      <c r="B64" s="140">
        <v>0.01</v>
      </c>
      <c r="C64" s="101">
        <f t="dataTable" ref="C64:G92" dt2D="0" dtr="0" r1="C10" ca="1"/>
        <v>472291.62499999994</v>
      </c>
      <c r="D64" s="101">
        <v>469240.54124999989</v>
      </c>
      <c r="E64" s="101">
        <v>466158.94666250004</v>
      </c>
      <c r="F64" s="101">
        <v>463046.53612912487</v>
      </c>
      <c r="G64" s="101">
        <v>459903.0014904163</v>
      </c>
      <c r="H64" s="101">
        <f t="shared" ref="H64:H92" si="21">SUM(C64:G64)</f>
        <v>2330640.6505320412</v>
      </c>
      <c r="I64" s="101">
        <f>AVERAGE(C64:G64)</f>
        <v>466128.13010640827</v>
      </c>
      <c r="J64" s="101">
        <f>MAX(C64:G64)</f>
        <v>472291.62499999994</v>
      </c>
      <c r="K64" s="101">
        <f>MIN(C64:G64)</f>
        <v>459903.0014904163</v>
      </c>
    </row>
    <row r="65" spans="1:11" ht="15">
      <c r="A65" s="59"/>
      <c r="B65" s="140">
        <v>1.4999999999999999E-2</v>
      </c>
      <c r="C65" s="101">
        <v>470781.1875</v>
      </c>
      <c r="D65" s="101">
        <v>466181.90531249996</v>
      </c>
      <c r="E65" s="101">
        <v>461513.6338921875</v>
      </c>
      <c r="F65" s="101">
        <v>456775.33840057038</v>
      </c>
      <c r="G65" s="101">
        <v>451965.96847657888</v>
      </c>
      <c r="H65" s="101">
        <f t="shared" si="21"/>
        <v>2307218.0335818366</v>
      </c>
      <c r="I65" s="101">
        <f t="shared" ref="I65:I92" si="22">AVERAGE(C65:G65)</f>
        <v>461443.6067163673</v>
      </c>
      <c r="J65" s="101">
        <f t="shared" ref="J65:J92" si="23">MAX(C65:G65)</f>
        <v>470781.1875</v>
      </c>
      <c r="K65" s="101">
        <f t="shared" ref="K65:K92" si="24">MIN(C65:G65)</f>
        <v>451965.96847657888</v>
      </c>
    </row>
    <row r="66" spans="1:11" ht="15">
      <c r="A66" s="59"/>
      <c r="B66" s="140">
        <v>0.02</v>
      </c>
      <c r="C66" s="101">
        <v>469270.75</v>
      </c>
      <c r="D66" s="101">
        <v>463108.16500000004</v>
      </c>
      <c r="E66" s="101">
        <v>456822.32829999988</v>
      </c>
      <c r="F66" s="101">
        <v>450410.77486599993</v>
      </c>
      <c r="G66" s="101">
        <v>443870.99036331981</v>
      </c>
      <c r="H66" s="101">
        <f t="shared" si="21"/>
        <v>2283483.0085293199</v>
      </c>
      <c r="I66" s="101">
        <f t="shared" si="22"/>
        <v>456696.60170586396</v>
      </c>
      <c r="J66" s="101">
        <f t="shared" si="23"/>
        <v>469270.75</v>
      </c>
      <c r="K66" s="101">
        <f t="shared" si="24"/>
        <v>443870.99036331981</v>
      </c>
    </row>
    <row r="67" spans="1:11" ht="15">
      <c r="B67" s="140">
        <v>2.5000000000000001E-2</v>
      </c>
      <c r="C67" s="101">
        <v>467760.3125</v>
      </c>
      <c r="D67" s="101">
        <v>460019.32031249994</v>
      </c>
      <c r="E67" s="101">
        <v>452084.80332031241</v>
      </c>
      <c r="F67" s="101">
        <v>443951.92340332025</v>
      </c>
      <c r="G67" s="101">
        <v>435615.72148840345</v>
      </c>
      <c r="H67" s="101">
        <f t="shared" si="21"/>
        <v>2259432.0810245364</v>
      </c>
      <c r="I67" s="101">
        <f t="shared" si="22"/>
        <v>451886.41620490729</v>
      </c>
      <c r="J67" s="101">
        <f t="shared" si="23"/>
        <v>467760.3125</v>
      </c>
      <c r="K67" s="101">
        <f t="shared" si="24"/>
        <v>435615.72148840345</v>
      </c>
    </row>
    <row r="68" spans="1:11" ht="15">
      <c r="B68" s="140">
        <v>0.03</v>
      </c>
      <c r="C68" s="101">
        <v>466249.875</v>
      </c>
      <c r="D68" s="101">
        <v>456915.37125000003</v>
      </c>
      <c r="E68" s="101">
        <v>447300.83238750021</v>
      </c>
      <c r="F68" s="101">
        <v>437397.85735912505</v>
      </c>
      <c r="G68" s="101">
        <v>427197.79307989887</v>
      </c>
      <c r="H68" s="101">
        <f t="shared" si="21"/>
        <v>2235061.7290765243</v>
      </c>
      <c r="I68" s="101">
        <f t="shared" si="22"/>
        <v>447012.34581530484</v>
      </c>
      <c r="J68" s="101">
        <f t="shared" si="23"/>
        <v>466249.875</v>
      </c>
      <c r="K68" s="101">
        <f t="shared" si="24"/>
        <v>427197.79307989887</v>
      </c>
    </row>
    <row r="69" spans="1:11" ht="15">
      <c r="B69" s="140">
        <v>3.5000000000000003E-2</v>
      </c>
      <c r="C69" s="101">
        <v>464739.43749999994</v>
      </c>
      <c r="D69" s="101">
        <v>453796.31781249994</v>
      </c>
      <c r="E69" s="101">
        <v>442470.18893593771</v>
      </c>
      <c r="F69" s="101">
        <v>430747.64554869535</v>
      </c>
      <c r="G69" s="101">
        <v>418614.81314289989</v>
      </c>
      <c r="H69" s="101">
        <f t="shared" si="21"/>
        <v>2210368.4029400325</v>
      </c>
      <c r="I69" s="101">
        <f t="shared" si="22"/>
        <v>442073.68058800651</v>
      </c>
      <c r="J69" s="101">
        <f t="shared" si="23"/>
        <v>464739.43749999994</v>
      </c>
      <c r="K69" s="101">
        <f t="shared" si="24"/>
        <v>418614.81314289989</v>
      </c>
    </row>
    <row r="70" spans="1:11" ht="15">
      <c r="B70" s="140">
        <v>0.04</v>
      </c>
      <c r="C70" s="101">
        <v>463229</v>
      </c>
      <c r="D70" s="101">
        <v>450662.15999999992</v>
      </c>
      <c r="E70" s="101">
        <v>437592.64639999985</v>
      </c>
      <c r="F70" s="101">
        <v>424000.35225599975</v>
      </c>
      <c r="G70" s="101">
        <v>409864.36634624004</v>
      </c>
      <c r="H70" s="101">
        <f t="shared" si="21"/>
        <v>2185348.5250022393</v>
      </c>
      <c r="I70" s="101">
        <f t="shared" si="22"/>
        <v>437069.70500044787</v>
      </c>
      <c r="J70" s="101">
        <f t="shared" si="23"/>
        <v>463229</v>
      </c>
      <c r="K70" s="101">
        <f t="shared" si="24"/>
        <v>409864.36634624004</v>
      </c>
    </row>
    <row r="71" spans="1:11" ht="15">
      <c r="B71" s="140">
        <v>4.4999999999999998E-2</v>
      </c>
      <c r="C71" s="101">
        <v>461718.5625</v>
      </c>
      <c r="D71" s="101">
        <v>447512.89781250001</v>
      </c>
      <c r="E71" s="101">
        <v>432667.97821406252</v>
      </c>
      <c r="F71" s="101">
        <v>417155.03723369545</v>
      </c>
      <c r="G71" s="101">
        <v>400944.01390921173</v>
      </c>
      <c r="H71" s="101">
        <f t="shared" si="21"/>
        <v>2159998.4896694697</v>
      </c>
      <c r="I71" s="101">
        <f t="shared" si="22"/>
        <v>431999.69793389394</v>
      </c>
      <c r="J71" s="101">
        <f t="shared" si="23"/>
        <v>461718.5625</v>
      </c>
      <c r="K71" s="101">
        <f t="shared" si="24"/>
        <v>400944.01390921173</v>
      </c>
    </row>
    <row r="72" spans="1:11" ht="15">
      <c r="B72" s="140">
        <v>0.05</v>
      </c>
      <c r="C72" s="101">
        <v>460208.125</v>
      </c>
      <c r="D72" s="101">
        <v>444348.53125</v>
      </c>
      <c r="E72" s="101">
        <v>427695.95781249995</v>
      </c>
      <c r="F72" s="101">
        <v>410210.75570312492</v>
      </c>
      <c r="G72" s="101">
        <v>391851.2934882812</v>
      </c>
      <c r="H72" s="101">
        <f t="shared" si="21"/>
        <v>2134314.6632539062</v>
      </c>
      <c r="I72" s="101">
        <f t="shared" si="22"/>
        <v>426862.93265078124</v>
      </c>
      <c r="J72" s="101">
        <f t="shared" si="23"/>
        <v>460208.125</v>
      </c>
      <c r="K72" s="101">
        <f t="shared" si="24"/>
        <v>391851.2934882812</v>
      </c>
    </row>
    <row r="73" spans="1:11" ht="15">
      <c r="B73" s="140">
        <v>5.5E-2</v>
      </c>
      <c r="C73" s="101">
        <v>458697.6875</v>
      </c>
      <c r="D73" s="101">
        <v>441169.06031250005</v>
      </c>
      <c r="E73" s="101">
        <v>422676.35862968757</v>
      </c>
      <c r="F73" s="101">
        <v>403166.5583543203</v>
      </c>
      <c r="G73" s="101">
        <v>382583.71906380798</v>
      </c>
      <c r="H73" s="101">
        <f t="shared" si="21"/>
        <v>2108293.3838603157</v>
      </c>
      <c r="I73" s="101">
        <f t="shared" si="22"/>
        <v>421658.67677206313</v>
      </c>
      <c r="J73" s="101">
        <f t="shared" si="23"/>
        <v>458697.6875</v>
      </c>
      <c r="K73" s="101">
        <f t="shared" si="24"/>
        <v>382583.71906380798</v>
      </c>
    </row>
    <row r="74" spans="1:11" ht="15">
      <c r="B74" s="140">
        <v>0.06</v>
      </c>
      <c r="C74" s="101">
        <v>457187.24999999994</v>
      </c>
      <c r="D74" s="101">
        <v>437974.48499999987</v>
      </c>
      <c r="E74" s="101">
        <v>417608.95409999986</v>
      </c>
      <c r="F74" s="101">
        <v>396021.49134599988</v>
      </c>
      <c r="G74" s="101">
        <v>373138.78082675976</v>
      </c>
      <c r="H74" s="101">
        <f t="shared" si="21"/>
        <v>2081930.9612727591</v>
      </c>
      <c r="I74" s="101">
        <f t="shared" si="22"/>
        <v>416386.1922545518</v>
      </c>
      <c r="J74" s="101">
        <f t="shared" si="23"/>
        <v>457187.24999999994</v>
      </c>
      <c r="K74" s="101">
        <f t="shared" si="24"/>
        <v>373138.78082675976</v>
      </c>
    </row>
    <row r="75" spans="1:11" ht="15">
      <c r="A75" s="95" t="s">
        <v>111</v>
      </c>
      <c r="B75" s="140">
        <v>6.5000000000000002E-2</v>
      </c>
      <c r="C75" s="101">
        <v>455676.8125</v>
      </c>
      <c r="D75" s="101">
        <v>434764.80531249993</v>
      </c>
      <c r="E75" s="101">
        <v>412493.51765781257</v>
      </c>
      <c r="F75" s="101">
        <v>388774.59630557045</v>
      </c>
      <c r="G75" s="101">
        <v>363513.94506543258</v>
      </c>
      <c r="H75" s="101">
        <f t="shared" si="21"/>
        <v>2055223.6768413158</v>
      </c>
      <c r="I75" s="101">
        <f t="shared" si="22"/>
        <v>411044.73536826315</v>
      </c>
      <c r="J75" s="101">
        <f t="shared" si="23"/>
        <v>455676.8125</v>
      </c>
      <c r="K75" s="101">
        <f t="shared" si="24"/>
        <v>363513.94506543258</v>
      </c>
    </row>
    <row r="76" spans="1:11" ht="15">
      <c r="B76" s="140">
        <v>7.0000000000000007E-2</v>
      </c>
      <c r="C76" s="101">
        <v>454166.375</v>
      </c>
      <c r="D76" s="101">
        <v>431540.02124999999</v>
      </c>
      <c r="E76" s="101">
        <v>407329.82273750001</v>
      </c>
      <c r="F76" s="101">
        <v>381424.91032912501</v>
      </c>
      <c r="G76" s="101">
        <v>353706.65405216371</v>
      </c>
      <c r="H76" s="101">
        <f t="shared" si="21"/>
        <v>2028167.7833687889</v>
      </c>
      <c r="I76" s="101">
        <f t="shared" si="22"/>
        <v>405633.55667375779</v>
      </c>
      <c r="J76" s="101">
        <f t="shared" si="23"/>
        <v>454166.375</v>
      </c>
      <c r="K76" s="101">
        <f t="shared" si="24"/>
        <v>353706.65405216371</v>
      </c>
    </row>
    <row r="77" spans="1:11" ht="15">
      <c r="B77" s="140">
        <v>7.4999999999999997E-2</v>
      </c>
      <c r="C77" s="101">
        <v>452655.9375</v>
      </c>
      <c r="D77" s="101">
        <v>428300.1328125</v>
      </c>
      <c r="E77" s="101">
        <v>402117.64277343743</v>
      </c>
      <c r="F77" s="101">
        <v>373971.46598144522</v>
      </c>
      <c r="G77" s="101">
        <v>343714.32593005383</v>
      </c>
      <c r="H77" s="101">
        <f t="shared" si="21"/>
        <v>2000759.5049974364</v>
      </c>
      <c r="I77" s="101">
        <f t="shared" si="22"/>
        <v>400151.90099948726</v>
      </c>
      <c r="J77" s="101">
        <f t="shared" si="23"/>
        <v>452655.9375</v>
      </c>
      <c r="K77" s="101">
        <f t="shared" si="24"/>
        <v>343714.32593005383</v>
      </c>
    </row>
    <row r="78" spans="1:11" ht="15">
      <c r="B78" s="140">
        <v>0.08</v>
      </c>
      <c r="C78" s="101">
        <v>451145.5</v>
      </c>
      <c r="D78" s="101">
        <v>425045.14</v>
      </c>
      <c r="E78" s="101">
        <v>396856.75119999994</v>
      </c>
      <c r="F78" s="101">
        <v>366413.29129600001</v>
      </c>
      <c r="G78" s="101">
        <v>333534.3545996797</v>
      </c>
      <c r="H78" s="101">
        <f t="shared" si="21"/>
        <v>1972995.0370956799</v>
      </c>
      <c r="I78" s="101">
        <f t="shared" si="22"/>
        <v>394599.007419136</v>
      </c>
      <c r="J78" s="101">
        <f t="shared" si="23"/>
        <v>451145.5</v>
      </c>
      <c r="K78" s="101">
        <f t="shared" si="24"/>
        <v>333534.3545996797</v>
      </c>
    </row>
    <row r="79" spans="1:11" ht="15">
      <c r="B79" s="140">
        <v>8.5000000000000006E-2</v>
      </c>
      <c r="C79" s="101">
        <v>449635.06249999994</v>
      </c>
      <c r="D79" s="101">
        <v>421775.04281249992</v>
      </c>
      <c r="E79" s="101">
        <v>391546.92145156232</v>
      </c>
      <c r="F79" s="101">
        <v>358749.40977494535</v>
      </c>
      <c r="G79" s="101">
        <v>323164.10960581567</v>
      </c>
      <c r="H79" s="101">
        <f t="shared" si="21"/>
        <v>1944870.5461448233</v>
      </c>
      <c r="I79" s="101">
        <f t="shared" si="22"/>
        <v>388974.10922896466</v>
      </c>
      <c r="J79" s="101">
        <f t="shared" si="23"/>
        <v>449635.06249999994</v>
      </c>
      <c r="K79" s="101">
        <f t="shared" si="24"/>
        <v>323164.10960581567</v>
      </c>
    </row>
    <row r="80" spans="1:11" ht="15">
      <c r="B80" s="140">
        <v>0.09</v>
      </c>
      <c r="C80" s="101">
        <v>448124.625</v>
      </c>
      <c r="D80" s="101">
        <v>418489.84124999994</v>
      </c>
      <c r="E80" s="101">
        <v>386187.92696249991</v>
      </c>
      <c r="F80" s="101">
        <v>350978.84038912487</v>
      </c>
      <c r="G80" s="101">
        <v>312600.9360241461</v>
      </c>
      <c r="H80" s="101">
        <f t="shared" si="21"/>
        <v>1916382.1696257708</v>
      </c>
      <c r="I80" s="101">
        <f t="shared" si="22"/>
        <v>383276.43392515415</v>
      </c>
      <c r="J80" s="101">
        <f t="shared" si="23"/>
        <v>448124.625</v>
      </c>
      <c r="K80" s="101">
        <f t="shared" si="24"/>
        <v>312600.9360241461</v>
      </c>
    </row>
    <row r="81" spans="2:11" ht="15">
      <c r="B81" s="140">
        <v>9.5000000000000001E-2</v>
      </c>
      <c r="C81" s="101">
        <v>446614.1875</v>
      </c>
      <c r="D81" s="101">
        <v>415189.53531250008</v>
      </c>
      <c r="E81" s="101">
        <v>380779.54116718739</v>
      </c>
      <c r="F81" s="101">
        <v>343100.59757807024</v>
      </c>
      <c r="G81" s="101">
        <v>301842.15434798703</v>
      </c>
      <c r="H81" s="101">
        <f t="shared" si="21"/>
        <v>1887526.0159057444</v>
      </c>
      <c r="I81" s="101">
        <f t="shared" si="22"/>
        <v>377505.20318114886</v>
      </c>
      <c r="J81" s="101">
        <f t="shared" si="23"/>
        <v>446614.1875</v>
      </c>
      <c r="K81" s="101">
        <f t="shared" si="24"/>
        <v>301842.15434798703</v>
      </c>
    </row>
    <row r="82" spans="2:11" ht="15">
      <c r="B82" s="140">
        <v>0.1</v>
      </c>
      <c r="C82" s="101">
        <v>445103.75</v>
      </c>
      <c r="D82" s="101">
        <v>411874.12499999994</v>
      </c>
      <c r="E82" s="101">
        <v>375321.53749999998</v>
      </c>
      <c r="F82" s="101">
        <v>335113.6912499998</v>
      </c>
      <c r="G82" s="101">
        <v>290885.06037499988</v>
      </c>
      <c r="H82" s="101">
        <f t="shared" si="21"/>
        <v>1858298.1641249997</v>
      </c>
      <c r="I82" s="101">
        <f t="shared" si="22"/>
        <v>371659.63282499992</v>
      </c>
      <c r="J82" s="101">
        <f t="shared" si="23"/>
        <v>445103.75</v>
      </c>
      <c r="K82" s="101">
        <f t="shared" si="24"/>
        <v>290885.06037499988</v>
      </c>
    </row>
    <row r="83" spans="2:11" ht="15">
      <c r="B83" s="140">
        <v>0.105</v>
      </c>
      <c r="C83" s="101">
        <v>443593.3125</v>
      </c>
      <c r="D83" s="101">
        <v>408543.61031250004</v>
      </c>
      <c r="E83" s="101">
        <v>369813.68939531234</v>
      </c>
      <c r="F83" s="101">
        <v>327017.12678182032</v>
      </c>
      <c r="G83" s="101">
        <v>279726.92509391159</v>
      </c>
      <c r="H83" s="101">
        <f t="shared" si="21"/>
        <v>1828694.6640835442</v>
      </c>
      <c r="I83" s="101">
        <f t="shared" si="22"/>
        <v>365738.93281670881</v>
      </c>
      <c r="J83" s="101">
        <f t="shared" si="23"/>
        <v>443593.3125</v>
      </c>
      <c r="K83" s="101">
        <f t="shared" si="24"/>
        <v>279726.92509391159</v>
      </c>
    </row>
    <row r="84" spans="2:11" ht="15">
      <c r="B84" s="140">
        <v>0.11</v>
      </c>
      <c r="C84" s="101">
        <v>442082.87499999994</v>
      </c>
      <c r="D84" s="101">
        <v>405197.9912499999</v>
      </c>
      <c r="E84" s="101">
        <v>364255.77028749994</v>
      </c>
      <c r="F84" s="101">
        <v>318809.90501912497</v>
      </c>
      <c r="G84" s="101">
        <v>268364.99457122851</v>
      </c>
      <c r="H84" s="101">
        <f t="shared" si="21"/>
        <v>1798711.5361278532</v>
      </c>
      <c r="I84" s="101">
        <f t="shared" si="22"/>
        <v>359742.30722557066</v>
      </c>
      <c r="J84" s="101">
        <f t="shared" si="23"/>
        <v>442082.87499999994</v>
      </c>
      <c r="K84" s="101">
        <f t="shared" si="24"/>
        <v>268364.99457122851</v>
      </c>
    </row>
    <row r="85" spans="2:11" ht="15">
      <c r="B85" s="140">
        <v>0.115</v>
      </c>
      <c r="C85" s="101">
        <v>440572.4375</v>
      </c>
      <c r="D85" s="101">
        <v>401837.26781249989</v>
      </c>
      <c r="E85" s="101">
        <v>358647.55361093744</v>
      </c>
      <c r="F85" s="101">
        <v>310491.02227619512</v>
      </c>
      <c r="G85" s="101">
        <v>256796.48983795775</v>
      </c>
      <c r="H85" s="101">
        <f t="shared" si="21"/>
        <v>1768344.7710375905</v>
      </c>
      <c r="I85" s="101">
        <f t="shared" si="22"/>
        <v>353668.95420751808</v>
      </c>
      <c r="J85" s="101">
        <f t="shared" si="23"/>
        <v>440572.4375</v>
      </c>
      <c r="K85" s="101">
        <f t="shared" si="24"/>
        <v>256796.48983795775</v>
      </c>
    </row>
    <row r="86" spans="2:11" ht="15">
      <c r="B86" s="140">
        <v>0.12</v>
      </c>
      <c r="C86" s="101">
        <v>439062</v>
      </c>
      <c r="D86" s="101">
        <v>398461.44000000006</v>
      </c>
      <c r="E86" s="101">
        <v>352988.81279999984</v>
      </c>
      <c r="F86" s="101">
        <v>302059.47033599979</v>
      </c>
      <c r="G86" s="101">
        <v>245018.60677631985</v>
      </c>
      <c r="H86" s="101">
        <f t="shared" si="21"/>
        <v>1737590.3299123195</v>
      </c>
      <c r="I86" s="101">
        <f t="shared" si="22"/>
        <v>347518.06598246389</v>
      </c>
      <c r="J86" s="101">
        <f t="shared" si="23"/>
        <v>439062</v>
      </c>
      <c r="K86" s="101">
        <f t="shared" si="24"/>
        <v>245018.60677631985</v>
      </c>
    </row>
    <row r="87" spans="2:11" ht="15">
      <c r="B87" s="140">
        <v>0.125</v>
      </c>
      <c r="C87" s="101">
        <v>437551.5625</v>
      </c>
      <c r="D87" s="101">
        <v>395070.5078125</v>
      </c>
      <c r="E87" s="101">
        <v>347279.3212890625</v>
      </c>
      <c r="F87" s="101">
        <v>293514.23645019531</v>
      </c>
      <c r="G87" s="101">
        <v>233028.51600646973</v>
      </c>
      <c r="H87" s="101">
        <f t="shared" si="21"/>
        <v>1706444.1440582275</v>
      </c>
      <c r="I87" s="101">
        <f t="shared" si="22"/>
        <v>341288.82881164551</v>
      </c>
      <c r="J87" s="101">
        <f t="shared" si="23"/>
        <v>437551.5625</v>
      </c>
      <c r="K87" s="101">
        <f t="shared" si="24"/>
        <v>233028.51600646973</v>
      </c>
    </row>
    <row r="88" spans="2:11" ht="15">
      <c r="B88" s="140">
        <v>0.13</v>
      </c>
      <c r="C88" s="101">
        <v>436041.125</v>
      </c>
      <c r="D88" s="101">
        <v>391664.47125000006</v>
      </c>
      <c r="E88" s="101">
        <v>341518.85251250025</v>
      </c>
      <c r="F88" s="101">
        <v>284854.30333912512</v>
      </c>
      <c r="G88" s="101">
        <v>220823.3627732115</v>
      </c>
      <c r="H88" s="101">
        <f t="shared" si="21"/>
        <v>1674902.1148748368</v>
      </c>
      <c r="I88" s="101">
        <f t="shared" si="22"/>
        <v>334980.42297496734</v>
      </c>
      <c r="J88" s="101">
        <f t="shared" si="23"/>
        <v>436041.125</v>
      </c>
      <c r="K88" s="101">
        <f t="shared" si="24"/>
        <v>220823.3627732115</v>
      </c>
    </row>
    <row r="89" spans="2:11" ht="15">
      <c r="B89" s="140">
        <v>0.13500000000000001</v>
      </c>
      <c r="C89" s="101">
        <v>434530.68749999994</v>
      </c>
      <c r="D89" s="101">
        <v>388243.33031249995</v>
      </c>
      <c r="E89" s="101">
        <v>335707.17990468757</v>
      </c>
      <c r="F89" s="101">
        <v>276078.64919182024</v>
      </c>
      <c r="G89" s="101">
        <v>208400.26683271595</v>
      </c>
      <c r="H89" s="101">
        <f t="shared" si="21"/>
        <v>1642960.1137417238</v>
      </c>
      <c r="I89" s="101">
        <f t="shared" si="22"/>
        <v>328592.02274834475</v>
      </c>
      <c r="J89" s="101">
        <f t="shared" si="23"/>
        <v>434530.68749999994</v>
      </c>
      <c r="K89" s="101">
        <f t="shared" si="24"/>
        <v>208400.26683271595</v>
      </c>
    </row>
    <row r="90" spans="2:11" ht="15">
      <c r="B90" s="140">
        <v>0.14000000000000001</v>
      </c>
      <c r="C90" s="101">
        <v>433020.25</v>
      </c>
      <c r="D90" s="101">
        <v>384807.08499999985</v>
      </c>
      <c r="E90" s="101">
        <v>329844.07689999975</v>
      </c>
      <c r="F90" s="101">
        <v>267186.24766599975</v>
      </c>
      <c r="G90" s="101">
        <v>195756.32233923979</v>
      </c>
      <c r="H90" s="101">
        <f t="shared" si="21"/>
        <v>1610613.9819052392</v>
      </c>
      <c r="I90" s="101">
        <f t="shared" si="22"/>
        <v>322122.79638104781</v>
      </c>
      <c r="J90" s="101">
        <f t="shared" si="23"/>
        <v>433020.25</v>
      </c>
      <c r="K90" s="101">
        <f t="shared" si="24"/>
        <v>195756.32233923979</v>
      </c>
    </row>
    <row r="91" spans="2:11" ht="15">
      <c r="B91" s="140">
        <v>0.14499999999999999</v>
      </c>
      <c r="C91" s="101">
        <v>431509.8125</v>
      </c>
      <c r="D91" s="101">
        <v>381355.73531250004</v>
      </c>
      <c r="E91" s="101">
        <v>323929.31693281233</v>
      </c>
      <c r="F91" s="101">
        <v>258176.06788807031</v>
      </c>
      <c r="G91" s="101">
        <v>182888.59773184039</v>
      </c>
      <c r="H91" s="101">
        <f t="shared" si="21"/>
        <v>1577859.5303652231</v>
      </c>
      <c r="I91" s="101">
        <f t="shared" si="22"/>
        <v>315571.90607304464</v>
      </c>
      <c r="J91" s="101">
        <f t="shared" si="23"/>
        <v>431509.8125</v>
      </c>
      <c r="K91" s="101">
        <f t="shared" si="24"/>
        <v>182888.59773184039</v>
      </c>
    </row>
    <row r="92" spans="2:11" ht="15">
      <c r="B92" s="140">
        <v>0.15</v>
      </c>
      <c r="C92" s="101">
        <v>429999.375</v>
      </c>
      <c r="D92" s="101">
        <v>377889.28124999994</v>
      </c>
      <c r="E92" s="101">
        <v>317962.67343750002</v>
      </c>
      <c r="F92" s="101">
        <v>249047.07445312524</v>
      </c>
      <c r="G92" s="101">
        <v>169794.13562109385</v>
      </c>
      <c r="H92" s="101">
        <f t="shared" si="21"/>
        <v>1544692.5397617191</v>
      </c>
      <c r="I92" s="101">
        <f t="shared" si="22"/>
        <v>308938.50795234379</v>
      </c>
      <c r="J92" s="101">
        <f t="shared" si="23"/>
        <v>429999.375</v>
      </c>
      <c r="K92" s="101">
        <f t="shared" si="24"/>
        <v>169794.13562109385</v>
      </c>
    </row>
    <row r="125" spans="1:26">
      <c r="A125" s="56" t="s">
        <v>56</v>
      </c>
      <c r="B125" s="28" t="s">
        <v>58</v>
      </c>
    </row>
    <row r="126" spans="1:26">
      <c r="B126" s="126" t="s">
        <v>118</v>
      </c>
      <c r="C126" s="127"/>
      <c r="D126" s="127"/>
      <c r="E126" s="127"/>
      <c r="F126" s="127"/>
      <c r="G126" s="127"/>
    </row>
    <row r="127" spans="1:26">
      <c r="C127" s="99"/>
      <c r="D127" s="99"/>
      <c r="E127" s="99"/>
      <c r="F127" s="99"/>
      <c r="G127" s="99"/>
    </row>
    <row r="128" spans="1:26" ht="15">
      <c r="B128" s="141">
        <f>I32</f>
        <v>2376562.5</v>
      </c>
      <c r="C128" s="138">
        <v>-0.2</v>
      </c>
      <c r="D128" s="138">
        <v>-0.18</v>
      </c>
      <c r="E128" s="138">
        <v>-0.16</v>
      </c>
      <c r="F128" s="138">
        <v>-0.14000000000000001</v>
      </c>
      <c r="G128" s="138">
        <v>-0.12</v>
      </c>
      <c r="H128" s="137">
        <v>-0.1</v>
      </c>
      <c r="I128" s="137">
        <v>-0.08</v>
      </c>
      <c r="J128" s="137">
        <v>-0.06</v>
      </c>
      <c r="K128" s="137">
        <v>-0.04</v>
      </c>
      <c r="L128" s="137">
        <v>-0.02</v>
      </c>
      <c r="M128" s="137">
        <v>0</v>
      </c>
      <c r="N128" s="137">
        <v>0.02</v>
      </c>
      <c r="O128" s="137">
        <v>0.04</v>
      </c>
      <c r="P128" s="137">
        <v>0.06</v>
      </c>
      <c r="Q128" s="137">
        <v>0.08</v>
      </c>
      <c r="R128" s="137">
        <v>0.1</v>
      </c>
      <c r="S128" s="137">
        <v>0.12</v>
      </c>
      <c r="T128" s="137">
        <v>0.14000000000000001</v>
      </c>
      <c r="U128" s="137">
        <v>0.16</v>
      </c>
      <c r="V128" s="137">
        <v>0.18</v>
      </c>
      <c r="W128" s="137">
        <v>0.2</v>
      </c>
      <c r="X128" s="117" t="s">
        <v>122</v>
      </c>
      <c r="Y128" s="117" t="s">
        <v>123</v>
      </c>
      <c r="Z128" s="117" t="s">
        <v>124</v>
      </c>
    </row>
    <row r="129" spans="1:26" ht="15">
      <c r="A129" s="100"/>
      <c r="B129" s="137">
        <v>-0.2</v>
      </c>
      <c r="C129" s="101">
        <f t="dataTable" ref="C129:W149" dt2D="1" dtr="1" r1="C12" r2="C13"/>
        <v>2955195.6719999998</v>
      </c>
      <c r="D129" s="101">
        <v>2945973.4926335998</v>
      </c>
      <c r="E129" s="101">
        <v>2936210.0922751995</v>
      </c>
      <c r="F129" s="101">
        <v>2925877.4907648</v>
      </c>
      <c r="G129" s="101">
        <v>2914946.6696063997</v>
      </c>
      <c r="H129" s="101">
        <v>2903387.5520000001</v>
      </c>
      <c r="I129" s="101">
        <v>2891168.9828736</v>
      </c>
      <c r="J129" s="101">
        <v>2878258.7089151996</v>
      </c>
      <c r="K129" s="101">
        <v>2864623.3586048</v>
      </c>
      <c r="L129" s="101">
        <v>2850228.4222464003</v>
      </c>
      <c r="M129" s="101">
        <v>2835038.2319999998</v>
      </c>
      <c r="N129" s="101">
        <v>2819015.9419136001</v>
      </c>
      <c r="O129" s="101">
        <v>2802123.5079552</v>
      </c>
      <c r="P129" s="101">
        <v>2784321.6680447995</v>
      </c>
      <c r="Q129" s="101">
        <v>2765569.9220864</v>
      </c>
      <c r="R129" s="101">
        <v>2745826.5119999996</v>
      </c>
      <c r="S129" s="101">
        <v>2725048.4017535998</v>
      </c>
      <c r="T129" s="101">
        <v>2703191.2573951995</v>
      </c>
      <c r="U129" s="101">
        <v>2680209.4270847999</v>
      </c>
      <c r="V129" s="101">
        <v>2656055.9211263997</v>
      </c>
      <c r="W129" s="101">
        <v>2630682.392</v>
      </c>
      <c r="X129" s="101">
        <f>AVERAGE(C129:W129)</f>
        <v>2819664.4583466672</v>
      </c>
      <c r="Y129" s="101">
        <f>MAX(C129:W129)</f>
        <v>2955195.6719999998</v>
      </c>
      <c r="Z129" s="101">
        <f>MIN(C129:W129)</f>
        <v>2630682.392</v>
      </c>
    </row>
    <row r="130" spans="1:26" ht="15">
      <c r="A130" s="100"/>
      <c r="B130" s="137">
        <v>-0.18</v>
      </c>
      <c r="C130" s="101">
        <v>2920007.2938550794</v>
      </c>
      <c r="D130" s="101">
        <v>2910785.1144886799</v>
      </c>
      <c r="E130" s="101">
        <v>2901021.7141302796</v>
      </c>
      <c r="F130" s="101">
        <v>2890689.1126198797</v>
      </c>
      <c r="G130" s="101">
        <v>2879758.2914614799</v>
      </c>
      <c r="H130" s="101">
        <v>2868199.1738550798</v>
      </c>
      <c r="I130" s="101">
        <v>2855980.6047286792</v>
      </c>
      <c r="J130" s="101">
        <v>2843070.3307702797</v>
      </c>
      <c r="K130" s="101">
        <v>2829434.9804598796</v>
      </c>
      <c r="L130" s="101">
        <v>2815040.0441014795</v>
      </c>
      <c r="M130" s="101">
        <v>2799849.8538550795</v>
      </c>
      <c r="N130" s="101">
        <v>2783827.5637686797</v>
      </c>
      <c r="O130" s="101">
        <v>2766935.1298102792</v>
      </c>
      <c r="P130" s="101">
        <v>2749133.2898998791</v>
      </c>
      <c r="Q130" s="101">
        <v>2730381.5439414796</v>
      </c>
      <c r="R130" s="101">
        <v>2710638.1338550798</v>
      </c>
      <c r="S130" s="101">
        <v>2689860.0236086799</v>
      </c>
      <c r="T130" s="101">
        <v>2668002.8792502796</v>
      </c>
      <c r="U130" s="101">
        <v>2645021.04893988</v>
      </c>
      <c r="V130" s="101">
        <v>2620867.5429814798</v>
      </c>
      <c r="W130" s="101">
        <v>2595494.0138550797</v>
      </c>
      <c r="X130" s="101">
        <f t="shared" ref="X130:X149" si="25">AVERAGE(C130:W130)</f>
        <v>2784476.0802017464</v>
      </c>
      <c r="Y130" s="101">
        <f t="shared" ref="Y130:Y149" si="26">MAX(C130:W130)</f>
        <v>2920007.2938550794</v>
      </c>
      <c r="Z130" s="101">
        <f t="shared" ref="Z130:Z149" si="27">MIN(C130:W130)</f>
        <v>2595494.0138550797</v>
      </c>
    </row>
    <row r="131" spans="1:26" ht="15">
      <c r="A131" s="100"/>
      <c r="B131" s="137">
        <v>-0.16</v>
      </c>
      <c r="C131" s="101">
        <v>2882753.8193625598</v>
      </c>
      <c r="D131" s="101">
        <v>2873531.6399961598</v>
      </c>
      <c r="E131" s="101">
        <v>2863768.23963776</v>
      </c>
      <c r="F131" s="101">
        <v>2853435.6381273596</v>
      </c>
      <c r="G131" s="101">
        <v>2842504.8169689602</v>
      </c>
      <c r="H131" s="101">
        <v>2830945.6993625597</v>
      </c>
      <c r="I131" s="101">
        <v>2818727.13023616</v>
      </c>
      <c r="J131" s="101">
        <v>2805816.8562777601</v>
      </c>
      <c r="K131" s="101">
        <v>2792181.50596736</v>
      </c>
      <c r="L131" s="101">
        <v>2777786.5696089603</v>
      </c>
      <c r="M131" s="101">
        <v>2762596.3793625599</v>
      </c>
      <c r="N131" s="101">
        <v>2746574.0892761601</v>
      </c>
      <c r="O131" s="101">
        <v>2729681.6553177596</v>
      </c>
      <c r="P131" s="101">
        <v>2711879.8154073595</v>
      </c>
      <c r="Q131" s="101">
        <v>2693128.06944896</v>
      </c>
      <c r="R131" s="101">
        <v>2673384.6593625597</v>
      </c>
      <c r="S131" s="101">
        <v>2652606.5491161598</v>
      </c>
      <c r="T131" s="101">
        <v>2630749.40475776</v>
      </c>
      <c r="U131" s="101">
        <v>2607767.5744473599</v>
      </c>
      <c r="V131" s="101">
        <v>2583614.0684889602</v>
      </c>
      <c r="W131" s="101">
        <v>2558240.53936256</v>
      </c>
      <c r="X131" s="101">
        <f t="shared" si="25"/>
        <v>2747222.6057092273</v>
      </c>
      <c r="Y131" s="101">
        <f t="shared" si="26"/>
        <v>2882753.8193625598</v>
      </c>
      <c r="Z131" s="101">
        <f t="shared" si="27"/>
        <v>2558240.53936256</v>
      </c>
    </row>
    <row r="132" spans="1:26" ht="15">
      <c r="A132" s="100"/>
      <c r="B132" s="137">
        <v>-0.14000000000000001</v>
      </c>
      <c r="C132" s="101">
        <v>2843328.48672444</v>
      </c>
      <c r="D132" s="101">
        <v>2834106.30735804</v>
      </c>
      <c r="E132" s="101">
        <v>2824342.9069996402</v>
      </c>
      <c r="F132" s="101">
        <v>2814010.3054892402</v>
      </c>
      <c r="G132" s="101">
        <v>2803079.4843308399</v>
      </c>
      <c r="H132" s="101">
        <v>2791520.3667244399</v>
      </c>
      <c r="I132" s="101">
        <v>2779301.7975980402</v>
      </c>
      <c r="J132" s="101">
        <v>2766391.5236396398</v>
      </c>
      <c r="K132" s="101">
        <v>2752756.1733292397</v>
      </c>
      <c r="L132" s="101">
        <v>2738361.2369708405</v>
      </c>
      <c r="M132" s="101">
        <v>2723171.0467244396</v>
      </c>
      <c r="N132" s="101">
        <v>2707148.7566380398</v>
      </c>
      <c r="O132" s="101">
        <v>2690256.3226796403</v>
      </c>
      <c r="P132" s="101">
        <v>2672454.4827692397</v>
      </c>
      <c r="Q132" s="101">
        <v>2653702.7368108397</v>
      </c>
      <c r="R132" s="101">
        <v>2633959.3267244399</v>
      </c>
      <c r="S132" s="101">
        <v>2613181.21647804</v>
      </c>
      <c r="T132" s="101">
        <v>2591324.0721196397</v>
      </c>
      <c r="U132" s="101">
        <v>2568342.2418092401</v>
      </c>
      <c r="V132" s="101">
        <v>2544188.7358508403</v>
      </c>
      <c r="W132" s="101">
        <v>2518815.2067244397</v>
      </c>
      <c r="X132" s="101">
        <f t="shared" si="25"/>
        <v>2707797.2730711075</v>
      </c>
      <c r="Y132" s="101">
        <f t="shared" si="26"/>
        <v>2843328.48672444</v>
      </c>
      <c r="Z132" s="101">
        <f t="shared" si="27"/>
        <v>2518815.2067244397</v>
      </c>
    </row>
    <row r="133" spans="1:26" ht="15">
      <c r="A133" s="100"/>
      <c r="B133" s="137">
        <v>-0.12</v>
      </c>
      <c r="C133" s="101">
        <v>2801620.5722419196</v>
      </c>
      <c r="D133" s="101">
        <v>2792398.3928755196</v>
      </c>
      <c r="E133" s="101">
        <v>2782634.9925171197</v>
      </c>
      <c r="F133" s="101">
        <v>2772302.3910067203</v>
      </c>
      <c r="G133" s="101">
        <v>2761371.5698483195</v>
      </c>
      <c r="H133" s="101">
        <v>2749812.4522419199</v>
      </c>
      <c r="I133" s="101">
        <v>2737593.8831155198</v>
      </c>
      <c r="J133" s="101">
        <v>2724683.6091571199</v>
      </c>
      <c r="K133" s="101">
        <v>2711048.2588467197</v>
      </c>
      <c r="L133" s="101">
        <v>2696653.3224883191</v>
      </c>
      <c r="M133" s="101">
        <v>2681463.1322419196</v>
      </c>
      <c r="N133" s="101">
        <v>2665440.8421555199</v>
      </c>
      <c r="O133" s="101">
        <v>2648548.4081971198</v>
      </c>
      <c r="P133" s="101">
        <v>2630746.5682867197</v>
      </c>
      <c r="Q133" s="101">
        <v>2611994.8223283198</v>
      </c>
      <c r="R133" s="101">
        <v>2592251.4122419199</v>
      </c>
      <c r="S133" s="101">
        <v>2571473.3019955195</v>
      </c>
      <c r="T133" s="101">
        <v>2549616.1576371193</v>
      </c>
      <c r="U133" s="101">
        <v>2526634.3273267196</v>
      </c>
      <c r="V133" s="101">
        <v>2502480.8213683199</v>
      </c>
      <c r="W133" s="101">
        <v>2477107.2922419198</v>
      </c>
      <c r="X133" s="101">
        <f t="shared" si="25"/>
        <v>2666089.358588587</v>
      </c>
      <c r="Y133" s="101">
        <f t="shared" si="26"/>
        <v>2801620.5722419196</v>
      </c>
      <c r="Z133" s="101">
        <f t="shared" si="27"/>
        <v>2477107.2922419198</v>
      </c>
    </row>
    <row r="134" spans="1:26" ht="15">
      <c r="A134" s="100"/>
      <c r="B134" s="137">
        <v>-0.1</v>
      </c>
      <c r="C134" s="101">
        <v>2757515.314125</v>
      </c>
      <c r="D134" s="101">
        <v>2748293.1347585996</v>
      </c>
      <c r="E134" s="101">
        <v>2738529.7344001997</v>
      </c>
      <c r="F134" s="101">
        <v>2728197.1328897998</v>
      </c>
      <c r="G134" s="101">
        <v>2717266.3117314</v>
      </c>
      <c r="H134" s="101">
        <v>2705707.1941250004</v>
      </c>
      <c r="I134" s="101">
        <v>2693488.6249986002</v>
      </c>
      <c r="J134" s="101">
        <v>2680578.3510402003</v>
      </c>
      <c r="K134" s="101">
        <v>2666943.0007298002</v>
      </c>
      <c r="L134" s="101">
        <v>2652548.0643714</v>
      </c>
      <c r="M134" s="101">
        <v>2637357.8741250001</v>
      </c>
      <c r="N134" s="101">
        <v>2621335.5840385994</v>
      </c>
      <c r="O134" s="101">
        <v>2604443.1500801998</v>
      </c>
      <c r="P134" s="101">
        <v>2586641.3101698002</v>
      </c>
      <c r="Q134" s="101">
        <v>2567889.5642113998</v>
      </c>
      <c r="R134" s="101">
        <v>2548146.1541249994</v>
      </c>
      <c r="S134" s="101">
        <v>2527368.0438786</v>
      </c>
      <c r="T134" s="101">
        <v>2505510.8995201997</v>
      </c>
      <c r="U134" s="101">
        <v>2482529.0692097996</v>
      </c>
      <c r="V134" s="101">
        <v>2458375.5632513999</v>
      </c>
      <c r="W134" s="101">
        <v>2433002.0341250002</v>
      </c>
      <c r="X134" s="101">
        <f t="shared" si="25"/>
        <v>2621984.1004716665</v>
      </c>
      <c r="Y134" s="101">
        <f t="shared" si="26"/>
        <v>2757515.314125</v>
      </c>
      <c r="Z134" s="101">
        <f t="shared" si="27"/>
        <v>2433002.0341250002</v>
      </c>
    </row>
    <row r="135" spans="1:26" ht="15">
      <c r="A135" s="100"/>
      <c r="B135" s="137">
        <v>-0.08</v>
      </c>
      <c r="C135" s="101">
        <v>2710893.8363020797</v>
      </c>
      <c r="D135" s="101">
        <v>2701671.6569356797</v>
      </c>
      <c r="E135" s="101">
        <v>2691908.2565772794</v>
      </c>
      <c r="F135" s="101">
        <v>2681575.6550668795</v>
      </c>
      <c r="G135" s="101">
        <v>2670644.8339084797</v>
      </c>
      <c r="H135" s="101">
        <v>2659085.7163020796</v>
      </c>
      <c r="I135" s="101">
        <v>2646867.1471756799</v>
      </c>
      <c r="J135" s="101">
        <v>2633956.87321728</v>
      </c>
      <c r="K135" s="101">
        <v>2620321.5229068799</v>
      </c>
      <c r="L135" s="101">
        <v>2605926.5865484797</v>
      </c>
      <c r="M135" s="101">
        <v>2590736.3963020798</v>
      </c>
      <c r="N135" s="101">
        <v>2574714.10621568</v>
      </c>
      <c r="O135" s="101">
        <v>2557821.67225728</v>
      </c>
      <c r="P135" s="101">
        <v>2540019.8323468799</v>
      </c>
      <c r="Q135" s="101">
        <v>2521268.0863884795</v>
      </c>
      <c r="R135" s="101">
        <v>2501524.6763020791</v>
      </c>
      <c r="S135" s="101">
        <v>2480746.5660556797</v>
      </c>
      <c r="T135" s="101">
        <v>2458889.4216972794</v>
      </c>
      <c r="U135" s="101">
        <v>2435907.5913868798</v>
      </c>
      <c r="V135" s="101">
        <v>2411754.0854284796</v>
      </c>
      <c r="W135" s="101">
        <v>2386380.5563020799</v>
      </c>
      <c r="X135" s="101">
        <f t="shared" si="25"/>
        <v>2575362.6226487458</v>
      </c>
      <c r="Y135" s="101">
        <f t="shared" si="26"/>
        <v>2710893.8363020797</v>
      </c>
      <c r="Z135" s="101">
        <f t="shared" si="27"/>
        <v>2386380.5563020799</v>
      </c>
    </row>
    <row r="136" spans="1:26" ht="15">
      <c r="A136" s="100"/>
      <c r="B136" s="137">
        <v>-0.06</v>
      </c>
      <c r="C136" s="101">
        <v>2661633.07222956</v>
      </c>
      <c r="D136" s="101">
        <v>2652410.89286316</v>
      </c>
      <c r="E136" s="101">
        <v>2642647.4925047597</v>
      </c>
      <c r="F136" s="101">
        <v>2632314.8909943597</v>
      </c>
      <c r="G136" s="101">
        <v>2621384.0698359599</v>
      </c>
      <c r="H136" s="101">
        <v>2609824.9522295599</v>
      </c>
      <c r="I136" s="101">
        <v>2597606.3831031602</v>
      </c>
      <c r="J136" s="101">
        <v>2584696.1091447598</v>
      </c>
      <c r="K136" s="101">
        <v>2571060.7588343602</v>
      </c>
      <c r="L136" s="101">
        <v>2556665.82247596</v>
      </c>
      <c r="M136" s="101">
        <v>2541475.6322295601</v>
      </c>
      <c r="N136" s="101">
        <v>2525453.3421431603</v>
      </c>
      <c r="O136" s="101">
        <v>2508560.9081847603</v>
      </c>
      <c r="P136" s="101">
        <v>2490759.0682743597</v>
      </c>
      <c r="Q136" s="101">
        <v>2472007.3223159602</v>
      </c>
      <c r="R136" s="101">
        <v>2452263.9122295598</v>
      </c>
      <c r="S136" s="101">
        <v>2431485.80198316</v>
      </c>
      <c r="T136" s="101">
        <v>2409628.6576247597</v>
      </c>
      <c r="U136" s="101">
        <v>2386646.8273143601</v>
      </c>
      <c r="V136" s="101">
        <v>2362493.3213559603</v>
      </c>
      <c r="W136" s="101">
        <v>2337119.7922295602</v>
      </c>
      <c r="X136" s="101">
        <f t="shared" si="25"/>
        <v>2526101.8585762265</v>
      </c>
      <c r="Y136" s="101">
        <f t="shared" si="26"/>
        <v>2661633.07222956</v>
      </c>
      <c r="Z136" s="101">
        <f t="shared" si="27"/>
        <v>2337119.7922295602</v>
      </c>
    </row>
    <row r="137" spans="1:26" ht="15">
      <c r="A137" s="100"/>
      <c r="B137" s="137">
        <v>-0.04</v>
      </c>
      <c r="C137" s="101">
        <v>2609605.6887014401</v>
      </c>
      <c r="D137" s="101">
        <v>2600383.5093350401</v>
      </c>
      <c r="E137" s="101">
        <v>2590620.1089766398</v>
      </c>
      <c r="F137" s="101">
        <v>2580287.5074662399</v>
      </c>
      <c r="G137" s="101">
        <v>2569356.68630784</v>
      </c>
      <c r="H137" s="101">
        <v>2557797.56870144</v>
      </c>
      <c r="I137" s="101">
        <v>2545578.9995750403</v>
      </c>
      <c r="J137" s="101">
        <v>2532668.7256166404</v>
      </c>
      <c r="K137" s="101">
        <v>2519033.3753062403</v>
      </c>
      <c r="L137" s="101">
        <v>2504638.4389478401</v>
      </c>
      <c r="M137" s="101">
        <v>2489448.2487014402</v>
      </c>
      <c r="N137" s="101">
        <v>2473425.9586150399</v>
      </c>
      <c r="O137" s="101">
        <v>2456533.5246566399</v>
      </c>
      <c r="P137" s="101">
        <v>2438731.6847462398</v>
      </c>
      <c r="Q137" s="101">
        <v>2419979.9387878403</v>
      </c>
      <c r="R137" s="101">
        <v>2400236.52870144</v>
      </c>
      <c r="S137" s="101">
        <v>2379458.4184550396</v>
      </c>
      <c r="T137" s="101">
        <v>2357601.2740966403</v>
      </c>
      <c r="U137" s="101">
        <v>2334619.4437862397</v>
      </c>
      <c r="V137" s="101">
        <v>2310465.9378278404</v>
      </c>
      <c r="W137" s="101">
        <v>2285092.4087014403</v>
      </c>
      <c r="X137" s="101">
        <f t="shared" si="25"/>
        <v>2474074.4750481071</v>
      </c>
      <c r="Y137" s="101">
        <f t="shared" si="26"/>
        <v>2609605.6887014401</v>
      </c>
      <c r="Z137" s="101">
        <f t="shared" si="27"/>
        <v>2285092.4087014403</v>
      </c>
    </row>
    <row r="138" spans="1:26" ht="15">
      <c r="A138" s="100"/>
      <c r="B138" s="137">
        <v>-0.02</v>
      </c>
      <c r="C138" s="101">
        <v>2554680.0096589196</v>
      </c>
      <c r="D138" s="101">
        <v>2545457.8302925201</v>
      </c>
      <c r="E138" s="101">
        <v>2535694.4299341198</v>
      </c>
      <c r="F138" s="101">
        <v>2525361.8284237199</v>
      </c>
      <c r="G138" s="101">
        <v>2514431.00726532</v>
      </c>
      <c r="H138" s="101">
        <v>2502871.8896589195</v>
      </c>
      <c r="I138" s="101">
        <v>2490653.3205325198</v>
      </c>
      <c r="J138" s="101">
        <v>2477743.0465741199</v>
      </c>
      <c r="K138" s="101">
        <v>2464107.6962637203</v>
      </c>
      <c r="L138" s="101">
        <v>2449712.7599053201</v>
      </c>
      <c r="M138" s="101">
        <v>2434522.5696589197</v>
      </c>
      <c r="N138" s="101">
        <v>2418500.2795725199</v>
      </c>
      <c r="O138" s="101">
        <v>2401607.8456141199</v>
      </c>
      <c r="P138" s="101">
        <v>2383806.0057037198</v>
      </c>
      <c r="Q138" s="101">
        <v>2365054.2597453203</v>
      </c>
      <c r="R138" s="101">
        <v>2345310.8496589195</v>
      </c>
      <c r="S138" s="101">
        <v>2324532.7394125201</v>
      </c>
      <c r="T138" s="101">
        <v>2302675.5950541198</v>
      </c>
      <c r="U138" s="101">
        <v>2279693.7647437202</v>
      </c>
      <c r="V138" s="101">
        <v>2255540.25878532</v>
      </c>
      <c r="W138" s="101">
        <v>2230166.7296589199</v>
      </c>
      <c r="X138" s="101">
        <f t="shared" si="25"/>
        <v>2419148.7960055866</v>
      </c>
      <c r="Y138" s="101">
        <f t="shared" si="26"/>
        <v>2554680.0096589196</v>
      </c>
      <c r="Z138" s="101">
        <f t="shared" si="27"/>
        <v>2230166.7296589199</v>
      </c>
    </row>
    <row r="139" spans="1:26" ht="15">
      <c r="A139" s="102" t="s">
        <v>119</v>
      </c>
      <c r="B139" s="137">
        <v>0</v>
      </c>
      <c r="C139" s="101">
        <v>2496719.94</v>
      </c>
      <c r="D139" s="101">
        <v>2487497.7606335999</v>
      </c>
      <c r="E139" s="101">
        <v>2477734.3602751996</v>
      </c>
      <c r="F139" s="101">
        <v>2467401.7587648001</v>
      </c>
      <c r="G139" s="101">
        <v>2456470.9376063999</v>
      </c>
      <c r="H139" s="101">
        <v>2444911.8199999998</v>
      </c>
      <c r="I139" s="101">
        <v>2432693.2508736001</v>
      </c>
      <c r="J139" s="101">
        <v>2419782.9769152002</v>
      </c>
      <c r="K139" s="101">
        <v>2406147.6266047996</v>
      </c>
      <c r="L139" s="101">
        <v>2391752.6902464</v>
      </c>
      <c r="M139" s="101">
        <v>2376562.5</v>
      </c>
      <c r="N139" s="101">
        <v>2360540.2099135998</v>
      </c>
      <c r="O139" s="101">
        <v>2343647.7759552002</v>
      </c>
      <c r="P139" s="101">
        <v>2325845.9360448001</v>
      </c>
      <c r="Q139" s="101">
        <v>2307094.1900863997</v>
      </c>
      <c r="R139" s="101">
        <v>2287350.7799999998</v>
      </c>
      <c r="S139" s="101">
        <v>2266572.6697535999</v>
      </c>
      <c r="T139" s="101">
        <v>2244715.5253952001</v>
      </c>
      <c r="U139" s="101">
        <v>2221733.6950848</v>
      </c>
      <c r="V139" s="101">
        <v>2197580.1891263998</v>
      </c>
      <c r="W139" s="101">
        <v>2172206.66</v>
      </c>
      <c r="X139" s="101">
        <f t="shared" si="25"/>
        <v>2361188.7263466674</v>
      </c>
      <c r="Y139" s="101">
        <f t="shared" si="26"/>
        <v>2496719.94</v>
      </c>
      <c r="Z139" s="101">
        <f t="shared" si="27"/>
        <v>2172206.66</v>
      </c>
    </row>
    <row r="140" spans="1:26" ht="15">
      <c r="A140" s="100"/>
      <c r="B140" s="137">
        <v>0.02</v>
      </c>
      <c r="C140" s="101">
        <v>2435584.88938908</v>
      </c>
      <c r="D140" s="101">
        <v>2426362.71002268</v>
      </c>
      <c r="E140" s="101">
        <v>2416599.3096642797</v>
      </c>
      <c r="F140" s="101">
        <v>2406266.7081538802</v>
      </c>
      <c r="G140" s="101">
        <v>2395335.8869954799</v>
      </c>
      <c r="H140" s="101">
        <v>2383776.7693890799</v>
      </c>
      <c r="I140" s="101">
        <v>2371558.2002626802</v>
      </c>
      <c r="J140" s="101">
        <v>2358647.9263042803</v>
      </c>
      <c r="K140" s="101">
        <v>2345012.5759938797</v>
      </c>
      <c r="L140" s="101">
        <v>2330617.63963548</v>
      </c>
      <c r="M140" s="101">
        <v>2315427.4493890796</v>
      </c>
      <c r="N140" s="101">
        <v>2299405.1593026798</v>
      </c>
      <c r="O140" s="101">
        <v>2282512.7253442798</v>
      </c>
      <c r="P140" s="101">
        <v>2264710.8854338801</v>
      </c>
      <c r="Q140" s="101">
        <v>2245959.1394754797</v>
      </c>
      <c r="R140" s="101">
        <v>2226215.7293890794</v>
      </c>
      <c r="S140" s="101">
        <v>2205437.61914268</v>
      </c>
      <c r="T140" s="101">
        <v>2183580.4747842797</v>
      </c>
      <c r="U140" s="101">
        <v>2160598.6444738801</v>
      </c>
      <c r="V140" s="101">
        <v>2136445.1385154803</v>
      </c>
      <c r="W140" s="101">
        <v>2111071.6093890797</v>
      </c>
      <c r="X140" s="101">
        <f t="shared" si="25"/>
        <v>2300053.6757357465</v>
      </c>
      <c r="Y140" s="101">
        <f t="shared" si="26"/>
        <v>2435584.88938908</v>
      </c>
      <c r="Z140" s="101">
        <f t="shared" si="27"/>
        <v>2111071.6093890797</v>
      </c>
    </row>
    <row r="141" spans="1:26" ht="15">
      <c r="A141" s="100"/>
      <c r="B141" s="137">
        <v>0.04</v>
      </c>
      <c r="C141" s="101">
        <v>2371129.6960665598</v>
      </c>
      <c r="D141" s="101">
        <v>2361907.5167001598</v>
      </c>
      <c r="E141" s="101">
        <v>2352144.1163417599</v>
      </c>
      <c r="F141" s="101">
        <v>2341811.51483136</v>
      </c>
      <c r="G141" s="101">
        <v>2330880.6936729597</v>
      </c>
      <c r="H141" s="101">
        <v>2319321.5760665596</v>
      </c>
      <c r="I141" s="101">
        <v>2307103.0069401599</v>
      </c>
      <c r="J141" s="101">
        <v>2294192.7329817601</v>
      </c>
      <c r="K141" s="101">
        <v>2280557.3826713599</v>
      </c>
      <c r="L141" s="101">
        <v>2266162.4463129602</v>
      </c>
      <c r="M141" s="101">
        <v>2250972.2560665598</v>
      </c>
      <c r="N141" s="101">
        <v>2234949.9659801596</v>
      </c>
      <c r="O141" s="101">
        <v>2218057.5320217595</v>
      </c>
      <c r="P141" s="101">
        <v>2200255.6921113594</v>
      </c>
      <c r="Q141" s="101">
        <v>2181503.94615296</v>
      </c>
      <c r="R141" s="101">
        <v>2161760.5360665601</v>
      </c>
      <c r="S141" s="101">
        <v>2140982.4258201597</v>
      </c>
      <c r="T141" s="101">
        <v>2119125.2814617599</v>
      </c>
      <c r="U141" s="101">
        <v>2096143.4511513598</v>
      </c>
      <c r="V141" s="101">
        <v>2071989.9451929596</v>
      </c>
      <c r="W141" s="101">
        <v>2046616.41606656</v>
      </c>
      <c r="X141" s="101">
        <f t="shared" si="25"/>
        <v>2235598.4824132267</v>
      </c>
      <c r="Y141" s="101">
        <f t="shared" si="26"/>
        <v>2371129.6960665598</v>
      </c>
      <c r="Z141" s="101">
        <f t="shared" si="27"/>
        <v>2046616.41606656</v>
      </c>
    </row>
    <row r="142" spans="1:26" ht="15">
      <c r="A142" s="100"/>
      <c r="B142" s="137">
        <v>0.06</v>
      </c>
      <c r="C142" s="101">
        <v>2303204.5506584402</v>
      </c>
      <c r="D142" s="101">
        <v>2293982.3712920398</v>
      </c>
      <c r="E142" s="101">
        <v>2284218.9709336394</v>
      </c>
      <c r="F142" s="101">
        <v>2273886.3694232395</v>
      </c>
      <c r="G142" s="101">
        <v>2262955.5482648397</v>
      </c>
      <c r="H142" s="101">
        <v>2251396.4306584396</v>
      </c>
      <c r="I142" s="101">
        <v>2239177.8615320399</v>
      </c>
      <c r="J142" s="101">
        <v>2226267.58757364</v>
      </c>
      <c r="K142" s="101">
        <v>2212632.2372632399</v>
      </c>
      <c r="L142" s="101">
        <v>2198237.3009048402</v>
      </c>
      <c r="M142" s="101">
        <v>2183047.1106584398</v>
      </c>
      <c r="N142" s="101">
        <v>2167024.8205720396</v>
      </c>
      <c r="O142" s="101">
        <v>2150132.3866136395</v>
      </c>
      <c r="P142" s="101">
        <v>2132330.5467032399</v>
      </c>
      <c r="Q142" s="101">
        <v>2113578.8007448399</v>
      </c>
      <c r="R142" s="101">
        <v>2093835.3906584398</v>
      </c>
      <c r="S142" s="101">
        <v>2073057.2804120397</v>
      </c>
      <c r="T142" s="101">
        <v>2051200.1360536395</v>
      </c>
      <c r="U142" s="101">
        <v>2028218.3057432401</v>
      </c>
      <c r="V142" s="101">
        <v>2004064.7997848401</v>
      </c>
      <c r="W142" s="101">
        <v>1978691.27065844</v>
      </c>
      <c r="X142" s="101">
        <f t="shared" si="25"/>
        <v>2167673.3370051063</v>
      </c>
      <c r="Y142" s="101">
        <f t="shared" si="26"/>
        <v>2303204.5506584402</v>
      </c>
      <c r="Z142" s="101">
        <f t="shared" si="27"/>
        <v>1978691.27065844</v>
      </c>
    </row>
    <row r="143" spans="1:26" ht="15">
      <c r="A143" s="100"/>
      <c r="B143" s="137">
        <v>0.08</v>
      </c>
      <c r="C143" s="101">
        <v>2231654.9199859197</v>
      </c>
      <c r="D143" s="101">
        <v>2222432.7406195197</v>
      </c>
      <c r="E143" s="101">
        <v>2212669.3402611199</v>
      </c>
      <c r="F143" s="101">
        <v>2202336.7387507199</v>
      </c>
      <c r="G143" s="101">
        <v>2191405.9175923197</v>
      </c>
      <c r="H143" s="101">
        <v>2179846.7999859196</v>
      </c>
      <c r="I143" s="101">
        <v>2167628.2308595194</v>
      </c>
      <c r="J143" s="101">
        <v>2154717.95690112</v>
      </c>
      <c r="K143" s="101">
        <v>2141082.6065907199</v>
      </c>
      <c r="L143" s="101">
        <v>2126687.6702323197</v>
      </c>
      <c r="M143" s="101">
        <v>2111497.4799859198</v>
      </c>
      <c r="N143" s="101">
        <v>2095475.1898995198</v>
      </c>
      <c r="O143" s="101">
        <v>2078582.7559411195</v>
      </c>
      <c r="P143" s="101">
        <v>2060780.9160307199</v>
      </c>
      <c r="Q143" s="101">
        <v>2042029.1700723199</v>
      </c>
      <c r="R143" s="101">
        <v>2022285.7599859196</v>
      </c>
      <c r="S143" s="101">
        <v>2001507.6497395195</v>
      </c>
      <c r="T143" s="101">
        <v>1979650.5053811194</v>
      </c>
      <c r="U143" s="101">
        <v>1956668.6750707203</v>
      </c>
      <c r="V143" s="101">
        <v>1932515.1691123196</v>
      </c>
      <c r="W143" s="101">
        <v>1907141.6399859195</v>
      </c>
      <c r="X143" s="101">
        <f t="shared" si="25"/>
        <v>2096123.7063325862</v>
      </c>
      <c r="Y143" s="101">
        <f t="shared" si="26"/>
        <v>2231654.9199859197</v>
      </c>
      <c r="Z143" s="101">
        <f t="shared" si="27"/>
        <v>1907141.6399859195</v>
      </c>
    </row>
    <row r="144" spans="1:26" ht="15">
      <c r="A144" s="100"/>
      <c r="B144" s="137">
        <v>0.1</v>
      </c>
      <c r="C144" s="101">
        <v>2156321.4708749996</v>
      </c>
      <c r="D144" s="101">
        <v>2147099.2915085997</v>
      </c>
      <c r="E144" s="101">
        <v>2137335.8911501998</v>
      </c>
      <c r="F144" s="101">
        <v>2127003.2896397999</v>
      </c>
      <c r="G144" s="101">
        <v>2116072.4684813996</v>
      </c>
      <c r="H144" s="101">
        <v>2104513.3508749995</v>
      </c>
      <c r="I144" s="101">
        <v>2092294.7817485998</v>
      </c>
      <c r="J144" s="101">
        <v>2079384.5077901995</v>
      </c>
      <c r="K144" s="101">
        <v>2065749.1574797996</v>
      </c>
      <c r="L144" s="101">
        <v>2051354.2211214001</v>
      </c>
      <c r="M144" s="101">
        <v>2036164.0308749997</v>
      </c>
      <c r="N144" s="101">
        <v>2020141.7407885995</v>
      </c>
      <c r="O144" s="101">
        <v>2003249.3068301994</v>
      </c>
      <c r="P144" s="101">
        <v>1985447.4669197998</v>
      </c>
      <c r="Q144" s="101">
        <v>1966695.7209613994</v>
      </c>
      <c r="R144" s="101">
        <v>1946952.3108749995</v>
      </c>
      <c r="S144" s="101">
        <v>1926174.2006285994</v>
      </c>
      <c r="T144" s="101">
        <v>1904317.0562701994</v>
      </c>
      <c r="U144" s="101">
        <v>1881335.2259597997</v>
      </c>
      <c r="V144" s="101">
        <v>1857181.7200014</v>
      </c>
      <c r="W144" s="101">
        <v>1831808.1908749999</v>
      </c>
      <c r="X144" s="101">
        <f t="shared" si="25"/>
        <v>2020790.2572216662</v>
      </c>
      <c r="Y144" s="101">
        <f t="shared" si="26"/>
        <v>2156321.4708749996</v>
      </c>
      <c r="Z144" s="101">
        <f t="shared" si="27"/>
        <v>1831808.1908749999</v>
      </c>
    </row>
    <row r="145" spans="1:26" ht="15">
      <c r="A145" s="100"/>
      <c r="B145" s="137">
        <v>0.12</v>
      </c>
      <c r="C145" s="101">
        <v>2077039.9939660793</v>
      </c>
      <c r="D145" s="101">
        <v>2067817.8145996798</v>
      </c>
      <c r="E145" s="101">
        <v>2058054.4142412797</v>
      </c>
      <c r="F145" s="101">
        <v>2047721.81273088</v>
      </c>
      <c r="G145" s="101">
        <v>2036790.9915724797</v>
      </c>
      <c r="H145" s="101">
        <v>2025231.8739660794</v>
      </c>
      <c r="I145" s="101">
        <v>2013013.3048396795</v>
      </c>
      <c r="J145" s="101">
        <v>2000103.0308812796</v>
      </c>
      <c r="K145" s="101">
        <v>1986467.6805708795</v>
      </c>
      <c r="L145" s="101">
        <v>1972072.7442124798</v>
      </c>
      <c r="M145" s="101">
        <v>1956882.5539660794</v>
      </c>
      <c r="N145" s="101">
        <v>1940860.2638796796</v>
      </c>
      <c r="O145" s="101">
        <v>1923967.8299212796</v>
      </c>
      <c r="P145" s="101">
        <v>1906165.9900108792</v>
      </c>
      <c r="Q145" s="101">
        <v>1887414.2440524795</v>
      </c>
      <c r="R145" s="101">
        <v>1867670.8339660796</v>
      </c>
      <c r="S145" s="101">
        <v>1846892.7237196795</v>
      </c>
      <c r="T145" s="101">
        <v>1825035.5793612795</v>
      </c>
      <c r="U145" s="101">
        <v>1802053.7490508799</v>
      </c>
      <c r="V145" s="101">
        <v>1777900.2430924799</v>
      </c>
      <c r="W145" s="101">
        <v>1752526.7139660798</v>
      </c>
      <c r="X145" s="101">
        <f t="shared" si="25"/>
        <v>1941508.7803127461</v>
      </c>
      <c r="Y145" s="101">
        <f t="shared" si="26"/>
        <v>2077039.9939660793</v>
      </c>
      <c r="Z145" s="101">
        <f t="shared" si="27"/>
        <v>1752526.7139660798</v>
      </c>
    </row>
    <row r="146" spans="1:26" ht="15">
      <c r="A146" s="100"/>
      <c r="B146" s="137">
        <v>0.14000000000000001</v>
      </c>
      <c r="C146" s="101">
        <v>1993641.3275235593</v>
      </c>
      <c r="D146" s="101">
        <v>1984419.1481571596</v>
      </c>
      <c r="E146" s="101">
        <v>1974655.7477987593</v>
      </c>
      <c r="F146" s="101">
        <v>1964323.1462883593</v>
      </c>
      <c r="G146" s="101">
        <v>1953392.3251299593</v>
      </c>
      <c r="H146" s="101">
        <v>1941833.2075235592</v>
      </c>
      <c r="I146" s="101">
        <v>1929614.6383971595</v>
      </c>
      <c r="J146" s="101">
        <v>1916704.3644387596</v>
      </c>
      <c r="K146" s="101">
        <v>1903069.014128359</v>
      </c>
      <c r="L146" s="101">
        <v>1888674.0777699593</v>
      </c>
      <c r="M146" s="101">
        <v>1873483.8875235594</v>
      </c>
      <c r="N146" s="101">
        <v>1857461.5974371596</v>
      </c>
      <c r="O146" s="101">
        <v>1840569.1634787596</v>
      </c>
      <c r="P146" s="101">
        <v>1822767.3235683593</v>
      </c>
      <c r="Q146" s="101">
        <v>1804015.5776099595</v>
      </c>
      <c r="R146" s="101">
        <v>1784272.1675235592</v>
      </c>
      <c r="S146" s="101">
        <v>1763494.0572771595</v>
      </c>
      <c r="T146" s="101">
        <v>1741636.9129187595</v>
      </c>
      <c r="U146" s="101">
        <v>1718655.0826083594</v>
      </c>
      <c r="V146" s="101">
        <v>1694501.5766499597</v>
      </c>
      <c r="W146" s="101">
        <v>1669128.0475235591</v>
      </c>
      <c r="X146" s="101">
        <f t="shared" si="25"/>
        <v>1858110.1138702254</v>
      </c>
      <c r="Y146" s="101">
        <f t="shared" si="26"/>
        <v>1993641.3275235593</v>
      </c>
      <c r="Z146" s="101">
        <f t="shared" si="27"/>
        <v>1669128.0475235591</v>
      </c>
    </row>
    <row r="147" spans="1:26" ht="15">
      <c r="A147" s="100"/>
      <c r="B147" s="137">
        <v>0.16</v>
      </c>
      <c r="C147" s="101">
        <v>1905951.28124544</v>
      </c>
      <c r="D147" s="101">
        <v>1896729.10187904</v>
      </c>
      <c r="E147" s="101">
        <v>1886965.7015206402</v>
      </c>
      <c r="F147" s="101">
        <v>1876633.10001024</v>
      </c>
      <c r="G147" s="101">
        <v>1865702.2788518402</v>
      </c>
      <c r="H147" s="101">
        <v>1854143.1612454401</v>
      </c>
      <c r="I147" s="101">
        <v>1841924.5921190402</v>
      </c>
      <c r="J147" s="101">
        <v>1829014.3181606401</v>
      </c>
      <c r="K147" s="101">
        <v>1815378.9678502399</v>
      </c>
      <c r="L147" s="101">
        <v>1800984.0314918403</v>
      </c>
      <c r="M147" s="101">
        <v>1785793.8412454398</v>
      </c>
      <c r="N147" s="101">
        <v>1769771.5511590403</v>
      </c>
      <c r="O147" s="101">
        <v>1752879.1172006403</v>
      </c>
      <c r="P147" s="101">
        <v>1735077.2772902402</v>
      </c>
      <c r="Q147" s="101">
        <v>1716325.5313318402</v>
      </c>
      <c r="R147" s="101">
        <v>1696582.1212454401</v>
      </c>
      <c r="S147" s="101">
        <v>1675804.0109990402</v>
      </c>
      <c r="T147" s="101">
        <v>1653946.86664064</v>
      </c>
      <c r="U147" s="101">
        <v>1630965.0363302403</v>
      </c>
      <c r="V147" s="101">
        <v>1606811.5303718399</v>
      </c>
      <c r="W147" s="101">
        <v>1581438.00124544</v>
      </c>
      <c r="X147" s="101">
        <f t="shared" si="25"/>
        <v>1770420.0675921063</v>
      </c>
      <c r="Y147" s="101">
        <f t="shared" si="26"/>
        <v>1905951.28124544</v>
      </c>
      <c r="Z147" s="101">
        <f t="shared" si="27"/>
        <v>1581438.00124544</v>
      </c>
    </row>
    <row r="148" spans="1:26" ht="15">
      <c r="A148" s="100"/>
      <c r="B148" s="137">
        <v>0.18</v>
      </c>
      <c r="C148" s="101">
        <v>1813790.5600729205</v>
      </c>
      <c r="D148" s="101">
        <v>1804568.3807065201</v>
      </c>
      <c r="E148" s="101">
        <v>1794804.9803481202</v>
      </c>
      <c r="F148" s="101">
        <v>1784472.3788377203</v>
      </c>
      <c r="G148" s="101">
        <v>1773541.5576793205</v>
      </c>
      <c r="H148" s="101">
        <v>1761982.4400729204</v>
      </c>
      <c r="I148" s="101">
        <v>1749763.87094652</v>
      </c>
      <c r="J148" s="101">
        <v>1736853.5969881203</v>
      </c>
      <c r="K148" s="101">
        <v>1723218.2466777205</v>
      </c>
      <c r="L148" s="101">
        <v>1708823.3103193203</v>
      </c>
      <c r="M148" s="101">
        <v>1693633.1200729203</v>
      </c>
      <c r="N148" s="101">
        <v>1677610.8299865201</v>
      </c>
      <c r="O148" s="101">
        <v>1660718.3960281201</v>
      </c>
      <c r="P148" s="101">
        <v>1642916.5561177204</v>
      </c>
      <c r="Q148" s="101">
        <v>1624164.8101593202</v>
      </c>
      <c r="R148" s="101">
        <v>1604421.4000729206</v>
      </c>
      <c r="S148" s="101">
        <v>1583643.2898265203</v>
      </c>
      <c r="T148" s="101">
        <v>1561786.14546812</v>
      </c>
      <c r="U148" s="101">
        <v>1538804.3151577206</v>
      </c>
      <c r="V148" s="101">
        <v>1514650.8091993204</v>
      </c>
      <c r="W148" s="101">
        <v>1489277.2800729205</v>
      </c>
      <c r="X148" s="101">
        <f t="shared" si="25"/>
        <v>1678259.346419587</v>
      </c>
      <c r="Y148" s="101">
        <f t="shared" si="26"/>
        <v>1813790.5600729205</v>
      </c>
      <c r="Z148" s="101">
        <f t="shared" si="27"/>
        <v>1489277.2800729205</v>
      </c>
    </row>
    <row r="149" spans="1:26" ht="15">
      <c r="A149" s="100"/>
      <c r="B149" s="137">
        <v>0.2</v>
      </c>
      <c r="C149" s="101">
        <v>1716974.6880000001</v>
      </c>
      <c r="D149" s="101">
        <v>1707752.5086335998</v>
      </c>
      <c r="E149" s="101">
        <v>1697989.1082751998</v>
      </c>
      <c r="F149" s="101">
        <v>1687656.5067647998</v>
      </c>
      <c r="G149" s="101">
        <v>1676725.6856064</v>
      </c>
      <c r="H149" s="101">
        <v>1665166.568</v>
      </c>
      <c r="I149" s="101">
        <v>1652947.9988735998</v>
      </c>
      <c r="J149" s="101">
        <v>1640037.7249151999</v>
      </c>
      <c r="K149" s="101">
        <v>1626402.3746048003</v>
      </c>
      <c r="L149" s="101">
        <v>1612007.4382464001</v>
      </c>
      <c r="M149" s="101">
        <v>1596817.2480000001</v>
      </c>
      <c r="N149" s="101">
        <v>1580794.9579135997</v>
      </c>
      <c r="O149" s="101">
        <v>1563902.5239551999</v>
      </c>
      <c r="P149" s="101">
        <v>1546100.6840448002</v>
      </c>
      <c r="Q149" s="101">
        <v>1527348.9380863998</v>
      </c>
      <c r="R149" s="101">
        <v>1507605.5280000002</v>
      </c>
      <c r="S149" s="101">
        <v>1486827.4177536</v>
      </c>
      <c r="T149" s="101">
        <v>1464970.2733951998</v>
      </c>
      <c r="U149" s="101">
        <v>1441988.4430848002</v>
      </c>
      <c r="V149" s="101">
        <v>1417834.9371264004</v>
      </c>
      <c r="W149" s="101">
        <v>1392461.4080000001</v>
      </c>
      <c r="X149" s="101">
        <f t="shared" si="25"/>
        <v>1581443.4743466666</v>
      </c>
      <c r="Y149" s="101">
        <f t="shared" si="26"/>
        <v>1716974.6880000001</v>
      </c>
      <c r="Z149" s="101">
        <f t="shared" si="27"/>
        <v>1392461.4080000001</v>
      </c>
    </row>
    <row r="150" spans="1:26" ht="13.5" thickBot="1"/>
    <row r="151" spans="1:26" ht="13.5" thickBot="1">
      <c r="A151" s="34" t="s">
        <v>79</v>
      </c>
      <c r="B151" s="123" t="s">
        <v>120</v>
      </c>
      <c r="C151" s="124"/>
      <c r="D151" s="124"/>
      <c r="E151" s="124"/>
      <c r="F151" s="124"/>
      <c r="G151" s="124"/>
      <c r="H151" s="124"/>
      <c r="I151" s="124"/>
      <c r="J151" s="124"/>
      <c r="K151" s="125"/>
    </row>
    <row r="152" spans="1:26" ht="13.5" thickBot="1">
      <c r="A152" s="34" t="s">
        <v>86</v>
      </c>
      <c r="B152" s="123" t="s">
        <v>121</v>
      </c>
      <c r="C152" s="124"/>
      <c r="D152" s="124"/>
      <c r="E152" s="124"/>
      <c r="F152" s="124"/>
      <c r="G152" s="124"/>
      <c r="H152" s="124"/>
      <c r="I152" s="124"/>
      <c r="J152" s="124"/>
      <c r="K152" s="125"/>
    </row>
    <row r="155" spans="1:26" ht="13.5" thickBot="1">
      <c r="A155" s="56" t="s">
        <v>59</v>
      </c>
    </row>
    <row r="156" spans="1:26" ht="13.5" thickBot="1">
      <c r="A156" s="59" t="s">
        <v>60</v>
      </c>
      <c r="B156" s="115">
        <v>350798</v>
      </c>
    </row>
    <row r="157" spans="1:26" ht="13.5" thickBot="1">
      <c r="A157" s="59" t="s">
        <v>61</v>
      </c>
      <c r="B157" s="115">
        <v>-33962</v>
      </c>
    </row>
    <row r="158" spans="1:26" ht="13.5" thickBot="1">
      <c r="A158" s="59" t="s">
        <v>62</v>
      </c>
      <c r="B158" s="31" t="s">
        <v>126</v>
      </c>
    </row>
    <row r="159" spans="1:26" ht="64.5" thickBot="1">
      <c r="A159" s="59" t="s">
        <v>63</v>
      </c>
      <c r="B159" s="103" t="s">
        <v>127</v>
      </c>
    </row>
    <row r="161" spans="1:3" ht="13.5" thickBot="1">
      <c r="A161" s="56" t="s">
        <v>68</v>
      </c>
    </row>
    <row r="162" spans="1:3" ht="13.5" thickBot="1">
      <c r="A162" s="59" t="s">
        <v>69</v>
      </c>
      <c r="B162" s="115">
        <v>467205</v>
      </c>
    </row>
    <row r="163" spans="1:3" ht="13.5" thickBot="1">
      <c r="A163" s="59" t="s">
        <v>70</v>
      </c>
      <c r="B163" s="136" t="s">
        <v>128</v>
      </c>
    </row>
    <row r="164" spans="1:3" ht="13.5" thickBot="1">
      <c r="A164" s="59" t="s">
        <v>71</v>
      </c>
      <c r="B164" s="31" t="s">
        <v>129</v>
      </c>
    </row>
    <row r="166" spans="1:3" ht="13.5" thickBot="1">
      <c r="A166" s="56" t="s">
        <v>81</v>
      </c>
    </row>
    <row r="167" spans="1:3" ht="13.5" thickBot="1">
      <c r="A167" s="59" t="s">
        <v>82</v>
      </c>
      <c r="B167" s="31">
        <v>200</v>
      </c>
      <c r="C167" s="15" t="s">
        <v>75</v>
      </c>
    </row>
    <row r="168" spans="1:3" ht="13.5" thickBot="1">
      <c r="B168" s="31">
        <v>200</v>
      </c>
      <c r="C168" s="15" t="s">
        <v>76</v>
      </c>
    </row>
    <row r="169" spans="1:3" ht="13.5" thickBot="1">
      <c r="B169" s="26">
        <v>0</v>
      </c>
      <c r="C169" s="15" t="s">
        <v>77</v>
      </c>
    </row>
    <row r="170" spans="1:3" ht="13.5" thickBot="1">
      <c r="A170" s="59" t="s">
        <v>83</v>
      </c>
      <c r="B170" s="135">
        <v>25000</v>
      </c>
    </row>
    <row r="171" spans="1:3" ht="13.5" thickBot="1">
      <c r="A171" s="59" t="s">
        <v>84</v>
      </c>
      <c r="B171" s="31"/>
    </row>
  </sheetData>
  <sheetProtection selectLockedCells="1" selectUnlockedCells="1"/>
  <scenarios current="2" show="0" sqref="I32">
    <scenario name="Best Case" locked="1" count="2" user="jmelli12" comment="Created by jmelli12 on 4/23/2010&#10;Modified by jmelli12 on 4/23/2010">
      <inputCells r="C10" val="-0.03" numFmtId="10"/>
      <inputCells r="C11" val="-0.02" numFmtId="10"/>
    </scenario>
    <scenario name="Worst Case" locked="1" count="2" user="jmelli12" comment="Created by jmelli12 on 4/23/2010&#10;Modified by jmelli12 on 4/23/2010">
      <inputCells r="C10" val="0.055" numFmtId="10"/>
      <inputCells r="C11" val="0.045" numFmtId="10"/>
    </scenario>
    <scenario name="Most Likely" locked="1" count="2" user="jmelli12" comment="Created by jmelli12 on 4/23/2010&#10;Modified by jmelli12 on 4/23/2010">
      <inputCells r="C10" val="0.01" numFmtId="10"/>
      <inputCells r="C11" val="0.02" numFmtId="10"/>
    </scenario>
  </scenarios>
  <dataConsolidate/>
  <mergeCells count="5">
    <mergeCell ref="A36:B36"/>
    <mergeCell ref="D3:H3"/>
    <mergeCell ref="B151:K151"/>
    <mergeCell ref="B152:K152"/>
    <mergeCell ref="B126:G126"/>
  </mergeCells>
  <phoneticPr fontId="0" type="noConversion"/>
  <conditionalFormatting sqref="B19:B32">
    <cfRule type="cellIs" dxfId="5" priority="6" operator="lessThan">
      <formula>0</formula>
    </cfRule>
  </conditionalFormatting>
  <conditionalFormatting sqref="I25 I32">
    <cfRule type="cellIs" dxfId="4" priority="5" operator="greaterThan">
      <formula>0</formula>
    </cfRule>
    <cfRule type="cellIs" dxfId="3" priority="4" operator="greaterThan">
      <formula>0</formula>
    </cfRule>
    <cfRule type="cellIs" dxfId="2" priority="3" operator="greaterThan">
      <formula>1700156</formula>
    </cfRule>
    <cfRule type="cellIs" dxfId="1" priority="1" operator="lessThan">
      <formula>0</formula>
    </cfRule>
  </conditionalFormatting>
  <conditionalFormatting sqref="I25">
    <cfRule type="cellIs" dxfId="0" priority="2" operator="greaterThan">
      <formula>0</formula>
    </cfRule>
  </conditionalFormatting>
  <printOptions gridLines="1" gridLinesSet="0"/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showGridLines="0" workbookViewId="0">
      <selection activeCell="I7" sqref="I7"/>
    </sheetView>
  </sheetViews>
  <sheetFormatPr defaultRowHeight="12.75"/>
  <cols>
    <col min="1" max="1" width="2.28515625" customWidth="1"/>
    <col min="2" max="2" width="6.28515625" bestFit="1" customWidth="1"/>
    <col min="3" max="3" width="25.28515625" bestFit="1" customWidth="1"/>
    <col min="4" max="4" width="14.28515625" bestFit="1" customWidth="1"/>
    <col min="5" max="5" width="14" bestFit="1" customWidth="1"/>
    <col min="6" max="6" width="10.5703125" bestFit="1" customWidth="1"/>
    <col min="7" max="7" width="6" customWidth="1"/>
  </cols>
  <sheetData>
    <row r="1" spans="1:5">
      <c r="A1" s="128" t="s">
        <v>152</v>
      </c>
    </row>
    <row r="2" spans="1:5">
      <c r="A2" s="128" t="s">
        <v>130</v>
      </c>
    </row>
    <row r="3" spans="1:5">
      <c r="A3" s="128" t="s">
        <v>153</v>
      </c>
    </row>
    <row r="6" spans="1:5" ht="13.5" thickBot="1">
      <c r="A6" t="s">
        <v>154</v>
      </c>
    </row>
    <row r="7" spans="1:5" ht="13.5" thickBot="1">
      <c r="B7" s="134" t="s">
        <v>132</v>
      </c>
      <c r="C7" s="134" t="s">
        <v>133</v>
      </c>
      <c r="D7" s="134" t="s">
        <v>155</v>
      </c>
      <c r="E7" s="134" t="s">
        <v>156</v>
      </c>
    </row>
    <row r="8" spans="1:5" ht="13.5" thickBot="1">
      <c r="B8" s="130" t="s">
        <v>150</v>
      </c>
      <c r="C8" s="130" t="s">
        <v>151</v>
      </c>
      <c r="D8" s="133">
        <v>25000</v>
      </c>
      <c r="E8" s="133">
        <v>25000</v>
      </c>
    </row>
    <row r="11" spans="1:5" ht="13.5" thickBot="1">
      <c r="A11" t="s">
        <v>131</v>
      </c>
    </row>
    <row r="12" spans="1:5" ht="13.5" thickBot="1">
      <c r="B12" s="134" t="s">
        <v>132</v>
      </c>
      <c r="C12" s="134" t="s">
        <v>133</v>
      </c>
      <c r="D12" s="134" t="s">
        <v>155</v>
      </c>
      <c r="E12" s="134" t="s">
        <v>156</v>
      </c>
    </row>
    <row r="13" spans="1:5">
      <c r="B13" s="129" t="s">
        <v>97</v>
      </c>
      <c r="C13" s="129" t="s">
        <v>135</v>
      </c>
      <c r="D13" s="131">
        <v>400</v>
      </c>
      <c r="E13" s="131">
        <v>400</v>
      </c>
    </row>
    <row r="14" spans="1:5">
      <c r="B14" s="129" t="s">
        <v>136</v>
      </c>
      <c r="C14" s="129" t="s">
        <v>137</v>
      </c>
      <c r="D14" s="131">
        <v>200</v>
      </c>
      <c r="E14" s="131">
        <v>200</v>
      </c>
    </row>
    <row r="15" spans="1:5">
      <c r="B15" s="129" t="s">
        <v>138</v>
      </c>
      <c r="C15" s="129" t="s">
        <v>139</v>
      </c>
      <c r="D15" s="131">
        <v>800</v>
      </c>
      <c r="E15" s="131">
        <v>800</v>
      </c>
    </row>
    <row r="16" spans="1:5">
      <c r="B16" s="129" t="s">
        <v>140</v>
      </c>
      <c r="C16" s="129" t="s">
        <v>141</v>
      </c>
      <c r="D16" s="131">
        <v>400</v>
      </c>
      <c r="E16" s="131">
        <v>400</v>
      </c>
    </row>
    <row r="17" spans="1:7" ht="13.5" thickBot="1">
      <c r="B17" s="130" t="s">
        <v>142</v>
      </c>
      <c r="C17" s="130" t="s">
        <v>143</v>
      </c>
      <c r="D17" s="132">
        <v>600</v>
      </c>
      <c r="E17" s="132">
        <v>600</v>
      </c>
    </row>
    <row r="20" spans="1:7" ht="13.5" thickBot="1">
      <c r="A20" t="s">
        <v>134</v>
      </c>
    </row>
    <row r="21" spans="1:7" ht="13.5" thickBot="1">
      <c r="B21" s="134" t="s">
        <v>132</v>
      </c>
      <c r="C21" s="134" t="s">
        <v>133</v>
      </c>
      <c r="D21" s="134" t="s">
        <v>157</v>
      </c>
      <c r="E21" s="134" t="s">
        <v>158</v>
      </c>
      <c r="F21" s="134" t="s">
        <v>159</v>
      </c>
      <c r="G21" s="134" t="s">
        <v>160</v>
      </c>
    </row>
    <row r="22" spans="1:7">
      <c r="B22" s="129" t="s">
        <v>144</v>
      </c>
      <c r="C22" s="129" t="s">
        <v>145</v>
      </c>
      <c r="D22" s="131">
        <v>200</v>
      </c>
      <c r="E22" s="129" t="s">
        <v>161</v>
      </c>
      <c r="F22" s="129" t="s">
        <v>162</v>
      </c>
      <c r="G22" s="131">
        <v>200</v>
      </c>
    </row>
    <row r="23" spans="1:7">
      <c r="B23" s="129" t="s">
        <v>146</v>
      </c>
      <c r="C23" s="129" t="s">
        <v>147</v>
      </c>
      <c r="D23" s="131">
        <v>200</v>
      </c>
      <c r="E23" s="129" t="s">
        <v>163</v>
      </c>
      <c r="F23" s="129" t="s">
        <v>162</v>
      </c>
      <c r="G23" s="131">
        <v>200</v>
      </c>
    </row>
    <row r="24" spans="1:7">
      <c r="B24" s="129" t="s">
        <v>148</v>
      </c>
      <c r="C24" s="129" t="s">
        <v>149</v>
      </c>
      <c r="D24" s="131">
        <v>0</v>
      </c>
      <c r="E24" s="129" t="s">
        <v>164</v>
      </c>
      <c r="F24" s="129" t="s">
        <v>165</v>
      </c>
      <c r="G24" s="131">
        <v>0</v>
      </c>
    </row>
    <row r="25" spans="1:7">
      <c r="B25" s="129" t="s">
        <v>97</v>
      </c>
      <c r="C25" s="129" t="s">
        <v>135</v>
      </c>
      <c r="D25" s="131">
        <v>400</v>
      </c>
      <c r="E25" s="129" t="s">
        <v>166</v>
      </c>
      <c r="F25" s="129" t="s">
        <v>162</v>
      </c>
      <c r="G25" s="129">
        <v>50</v>
      </c>
    </row>
    <row r="26" spans="1:7">
      <c r="B26" s="129" t="s">
        <v>136</v>
      </c>
      <c r="C26" s="129" t="s">
        <v>137</v>
      </c>
      <c r="D26" s="131">
        <v>200</v>
      </c>
      <c r="E26" s="129" t="s">
        <v>167</v>
      </c>
      <c r="F26" s="129" t="s">
        <v>165</v>
      </c>
      <c r="G26" s="129">
        <v>0</v>
      </c>
    </row>
    <row r="27" spans="1:7">
      <c r="B27" s="129" t="s">
        <v>138</v>
      </c>
      <c r="C27" s="129" t="s">
        <v>139</v>
      </c>
      <c r="D27" s="131">
        <v>800</v>
      </c>
      <c r="E27" s="129" t="s">
        <v>168</v>
      </c>
      <c r="F27" s="129" t="s">
        <v>165</v>
      </c>
      <c r="G27" s="129">
        <v>0</v>
      </c>
    </row>
    <row r="28" spans="1:7">
      <c r="B28" s="129" t="s">
        <v>140</v>
      </c>
      <c r="C28" s="129" t="s">
        <v>141</v>
      </c>
      <c r="D28" s="131">
        <v>400</v>
      </c>
      <c r="E28" s="129" t="s">
        <v>169</v>
      </c>
      <c r="F28" s="129" t="s">
        <v>162</v>
      </c>
      <c r="G28" s="129">
        <v>50</v>
      </c>
    </row>
    <row r="29" spans="1:7" ht="13.5" thickBot="1">
      <c r="B29" s="130" t="s">
        <v>142</v>
      </c>
      <c r="C29" s="130" t="s">
        <v>143</v>
      </c>
      <c r="D29" s="132">
        <v>600</v>
      </c>
      <c r="E29" s="130" t="s">
        <v>170</v>
      </c>
      <c r="F29" s="130" t="s">
        <v>165</v>
      </c>
      <c r="G29" s="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F19"/>
  <sheetViews>
    <sheetView topLeftCell="A3" workbookViewId="0">
      <selection activeCell="H16" sqref="H16"/>
    </sheetView>
  </sheetViews>
  <sheetFormatPr defaultRowHeight="12.75"/>
  <cols>
    <col min="1" max="1" width="13.140625" style="1" bestFit="1" customWidth="1"/>
    <col min="2" max="2" width="13" style="1" bestFit="1" customWidth="1"/>
    <col min="3" max="3" width="18.7109375" style="1" bestFit="1" customWidth="1"/>
    <col min="4" max="4" width="14.5703125" style="1" bestFit="1" customWidth="1"/>
    <col min="5" max="6" width="13" style="1" bestFit="1" customWidth="1"/>
    <col min="7" max="16384" width="9.140625" style="1"/>
  </cols>
  <sheetData>
    <row r="4" spans="1:6" ht="13.5" thickBot="1"/>
    <row r="5" spans="1:6" ht="13.5" thickBot="1">
      <c r="A5" s="2"/>
      <c r="B5" s="3"/>
      <c r="C5" s="3"/>
      <c r="D5" s="4" t="s">
        <v>18</v>
      </c>
      <c r="E5" s="4" t="s">
        <v>19</v>
      </c>
      <c r="F5" s="5" t="s">
        <v>20</v>
      </c>
    </row>
    <row r="6" spans="1:6" ht="13.5" thickBot="1">
      <c r="A6" s="6"/>
      <c r="B6" s="7"/>
      <c r="C6" s="8" t="s">
        <v>21</v>
      </c>
      <c r="D6" s="63">
        <v>200</v>
      </c>
      <c r="E6" s="64">
        <v>200</v>
      </c>
      <c r="F6" s="65">
        <v>0</v>
      </c>
    </row>
    <row r="7" spans="1:6">
      <c r="A7" s="6"/>
      <c r="B7" s="7"/>
      <c r="C7" s="7"/>
      <c r="D7" s="7"/>
      <c r="E7" s="7"/>
      <c r="F7" s="9"/>
    </row>
    <row r="8" spans="1:6">
      <c r="A8" s="6"/>
      <c r="B8" s="7"/>
      <c r="C8" s="7"/>
      <c r="D8" s="7"/>
      <c r="E8" s="7"/>
      <c r="F8" s="9"/>
    </row>
    <row r="9" spans="1:6">
      <c r="A9" s="6"/>
      <c r="B9" s="7"/>
      <c r="C9" s="7"/>
      <c r="D9" s="7"/>
      <c r="E9" s="7"/>
      <c r="F9" s="9"/>
    </row>
    <row r="10" spans="1:6" ht="13.5" thickBot="1">
      <c r="A10" s="10" t="s">
        <v>22</v>
      </c>
      <c r="B10" s="11" t="s">
        <v>23</v>
      </c>
      <c r="C10" s="11" t="s">
        <v>24</v>
      </c>
      <c r="D10" s="7"/>
      <c r="E10" s="7"/>
      <c r="F10" s="9"/>
    </row>
    <row r="11" spans="1:6" ht="13.5" thickBot="1">
      <c r="A11" s="6" t="s">
        <v>25</v>
      </c>
      <c r="B11" s="66">
        <v>450</v>
      </c>
      <c r="C11" s="67">
        <v>400</v>
      </c>
      <c r="D11" s="66">
        <v>1</v>
      </c>
      <c r="E11" s="66">
        <v>1</v>
      </c>
      <c r="F11" s="68">
        <v>0</v>
      </c>
    </row>
    <row r="12" spans="1:6" ht="13.5" thickBot="1">
      <c r="A12" s="6" t="s">
        <v>26</v>
      </c>
      <c r="B12" s="66">
        <v>200</v>
      </c>
      <c r="C12" s="67">
        <v>200</v>
      </c>
      <c r="D12" s="66">
        <v>1</v>
      </c>
      <c r="E12" s="66">
        <v>0</v>
      </c>
      <c r="F12" s="68">
        <v>0</v>
      </c>
    </row>
    <row r="13" spans="1:6" ht="13.5" thickBot="1">
      <c r="A13" s="6" t="s">
        <v>27</v>
      </c>
      <c r="B13" s="66">
        <v>800</v>
      </c>
      <c r="C13" s="67">
        <v>800</v>
      </c>
      <c r="D13" s="66">
        <v>2</v>
      </c>
      <c r="E13" s="66">
        <v>2</v>
      </c>
      <c r="F13" s="68">
        <v>1</v>
      </c>
    </row>
    <row r="14" spans="1:6" ht="13.5" thickBot="1">
      <c r="A14" s="6" t="s">
        <v>28</v>
      </c>
      <c r="B14" s="66">
        <v>450</v>
      </c>
      <c r="C14" s="67">
        <v>400</v>
      </c>
      <c r="D14" s="66">
        <v>1</v>
      </c>
      <c r="E14" s="66">
        <v>1</v>
      </c>
      <c r="F14" s="68">
        <v>0</v>
      </c>
    </row>
    <row r="15" spans="1:6" ht="13.5" thickBot="1">
      <c r="A15" s="12" t="s">
        <v>29</v>
      </c>
      <c r="B15" s="69">
        <v>600</v>
      </c>
      <c r="C15" s="67">
        <v>600</v>
      </c>
      <c r="D15" s="69">
        <v>2</v>
      </c>
      <c r="E15" s="69">
        <v>1</v>
      </c>
      <c r="F15" s="70">
        <v>1</v>
      </c>
    </row>
    <row r="16" spans="1:6" ht="13.5" thickBot="1"/>
    <row r="17" spans="3:6" ht="13.5" thickBot="1">
      <c r="C17" s="14" t="s">
        <v>30</v>
      </c>
      <c r="D17" s="71">
        <v>75</v>
      </c>
      <c r="E17" s="72">
        <v>50</v>
      </c>
      <c r="F17" s="73">
        <v>35</v>
      </c>
    </row>
    <row r="18" spans="3:6" ht="13.5" thickBot="1"/>
    <row r="19" spans="3:6" ht="13.5" thickBot="1">
      <c r="C19" s="13" t="s">
        <v>31</v>
      </c>
      <c r="D19" s="74">
        <f>(D17*D6)+(E17*E6)+(F17*F6)</f>
        <v>25000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Decision Support System</vt:lpstr>
      <vt:lpstr>Solver Answer Report</vt:lpstr>
      <vt:lpstr>Solver Problem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O'Donnell</dc:creator>
  <cp:lastModifiedBy>Ben England</cp:lastModifiedBy>
  <cp:lastPrinted>1999-04-14T12:52:04Z</cp:lastPrinted>
  <dcterms:created xsi:type="dcterms:W3CDTF">1996-09-07T19:56:06Z</dcterms:created>
  <dcterms:modified xsi:type="dcterms:W3CDTF">2010-04-26T03:29:40Z</dcterms:modified>
</cp:coreProperties>
</file>