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cc17b8640d0f1b9/Documents/College/Clubs/Solar Car/BPS/Headnode/BOM/"/>
    </mc:Choice>
  </mc:AlternateContent>
  <xr:revisionPtr revIDLastSave="538" documentId="11_F25DC773A252ABDACC10485D499E79FA5BDE58E8" xr6:coauthVersionLast="47" xr6:coauthVersionMax="47" xr10:uidLastSave="{37F636E1-E3D6-4C6B-AE04-F856F2E33D1B}"/>
  <bookViews>
    <workbookView xWindow="-120" yWindow="-120" windowWidth="29040" windowHeight="15840" xr2:uid="{00000000-000D-0000-FFFF-FFFF00000000}"/>
  </bookViews>
  <sheets>
    <sheet name="Headnode Board BOM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3" l="1"/>
  <c r="L8" i="3"/>
  <c r="L14" i="3"/>
  <c r="L16" i="3"/>
  <c r="L17" i="3"/>
  <c r="L18" i="3"/>
  <c r="L19" i="3"/>
  <c r="L20" i="3"/>
  <c r="L21" i="3"/>
  <c r="L22" i="3"/>
  <c r="L23" i="3"/>
  <c r="L25" i="3"/>
  <c r="K2" i="3" l="1"/>
  <c r="L2" i="3" s="1"/>
  <c r="K3" i="3" l="1"/>
  <c r="L3" i="3" s="1"/>
  <c r="K4" i="3"/>
  <c r="L4" i="3" s="1"/>
  <c r="K5" i="3"/>
  <c r="L5" i="3" s="1"/>
  <c r="K6" i="3"/>
  <c r="L6" i="3" s="1"/>
  <c r="K7" i="3"/>
  <c r="L7" i="3" s="1"/>
  <c r="K8" i="3"/>
  <c r="K9" i="3"/>
  <c r="L9" i="3" s="1"/>
  <c r="K10" i="3"/>
  <c r="L10" i="3" s="1"/>
  <c r="K11" i="3"/>
  <c r="L11" i="3" s="1"/>
  <c r="K12" i="3"/>
  <c r="L12" i="3" s="1"/>
  <c r="K13" i="3"/>
  <c r="L13" i="3" s="1"/>
  <c r="K14" i="3"/>
  <c r="K15" i="3"/>
  <c r="L15" i="3" s="1"/>
  <c r="K16" i="3"/>
  <c r="K17" i="3"/>
  <c r="K18" i="3"/>
  <c r="K19" i="3"/>
  <c r="K20" i="3"/>
  <c r="K21" i="3"/>
  <c r="K22" i="3"/>
  <c r="K23" i="3"/>
  <c r="K24" i="3"/>
  <c r="L24" i="3" s="1"/>
  <c r="K25" i="3"/>
  <c r="C16" i="3"/>
  <c r="C9" i="3" l="1"/>
  <c r="J9" i="3"/>
  <c r="C25" i="3"/>
  <c r="C24" i="3"/>
  <c r="C23" i="3"/>
  <c r="C22" i="3"/>
  <c r="C21" i="3"/>
  <c r="C20" i="3"/>
  <c r="C19" i="3"/>
  <c r="C18" i="3"/>
  <c r="C17" i="3"/>
  <c r="C15" i="3"/>
  <c r="C14" i="3"/>
  <c r="C13" i="3"/>
  <c r="C12" i="3"/>
  <c r="C11" i="3"/>
  <c r="C10" i="3"/>
  <c r="C3" i="3"/>
  <c r="C4" i="3"/>
  <c r="C2" i="3"/>
  <c r="C7" i="3"/>
  <c r="J6" i="3"/>
  <c r="C5" i="3"/>
  <c r="C6" i="3"/>
  <c r="C8" i="3"/>
  <c r="O4" i="3" l="1"/>
</calcChain>
</file>

<file path=xl/sharedStrings.xml><?xml version="1.0" encoding="utf-8"?>
<sst xmlns="http://schemas.openxmlformats.org/spreadsheetml/2006/main" count="139" uniqueCount="137">
  <si>
    <t>General Part</t>
  </si>
  <si>
    <t>PCB Label</t>
  </si>
  <si>
    <t>Manufacturer Number</t>
  </si>
  <si>
    <t>Package Size</t>
  </si>
  <si>
    <t>Value</t>
  </si>
  <si>
    <t>Cost per unit</t>
  </si>
  <si>
    <t>Amount Per Board</t>
  </si>
  <si>
    <t>Amount Per Order</t>
  </si>
  <si>
    <t>Cost Per Order Per Part</t>
  </si>
  <si>
    <t>Number of Boards:</t>
  </si>
  <si>
    <t>Total cost:</t>
  </si>
  <si>
    <t>Custom Reference</t>
  </si>
  <si>
    <t>Board Name:</t>
  </si>
  <si>
    <t>Retailer Number</t>
  </si>
  <si>
    <t>Retailer Link</t>
  </si>
  <si>
    <t>Headnode</t>
  </si>
  <si>
    <t>FDD4141</t>
  </si>
  <si>
    <t>PMOS</t>
  </si>
  <si>
    <t>Q15</t>
  </si>
  <si>
    <t>D1</t>
  </si>
  <si>
    <t>FB1</t>
  </si>
  <si>
    <t>C2</t>
  </si>
  <si>
    <t>C9</t>
  </si>
  <si>
    <t>F1</t>
  </si>
  <si>
    <t>Q16</t>
  </si>
  <si>
    <t>Fault1</t>
  </si>
  <si>
    <t>SMCJ12A</t>
  </si>
  <si>
    <t>HI1206N800R-10</t>
  </si>
  <si>
    <t>CL31A106MOHNNNE</t>
  </si>
  <si>
    <t>C1</t>
  </si>
  <si>
    <t>CL31F105ZOCNNNC</t>
  </si>
  <si>
    <t>08055C104JAT2A</t>
  </si>
  <si>
    <t>CGA3E2X8R2A103K080AD</t>
  </si>
  <si>
    <t>RC0603FR-071KL</t>
  </si>
  <si>
    <t>HSMH-C150</t>
  </si>
  <si>
    <t>IRLML6402TRPBF</t>
  </si>
  <si>
    <t>12V Zener</t>
  </si>
  <si>
    <t>Ferrite Bead</t>
  </si>
  <si>
    <t>10 uF 16V Cap</t>
  </si>
  <si>
    <t>10 nF 100V Cap</t>
  </si>
  <si>
    <t>0.1 uF 50V Cap</t>
  </si>
  <si>
    <t>Blade Fuse Holder</t>
  </si>
  <si>
    <t>1k Res</t>
  </si>
  <si>
    <t>Red LED</t>
  </si>
  <si>
    <t>6 Pin Minifit</t>
  </si>
  <si>
    <t>4 pin Minifit</t>
  </si>
  <si>
    <t>2 Pin Minifit</t>
  </si>
  <si>
    <t>2 Pin Megafit</t>
  </si>
  <si>
    <t>J2, J4, J5</t>
  </si>
  <si>
    <t>J14</t>
  </si>
  <si>
    <t>J3, J7, J9, J12</t>
  </si>
  <si>
    <t>J6, J8, J10, J11, J13, J15, J17</t>
  </si>
  <si>
    <t>10 pF 50V Cap</t>
  </si>
  <si>
    <t>C0805C100G5GACTU</t>
  </si>
  <si>
    <t>C8, C12</t>
  </si>
  <si>
    <t>1N4001-T</t>
  </si>
  <si>
    <t>Rectifier Diode</t>
  </si>
  <si>
    <t>SN74AHCT1G04DCKR</t>
  </si>
  <si>
    <t>Inverter</t>
  </si>
  <si>
    <t>U6</t>
  </si>
  <si>
    <t>3 Channel 3 Input AND</t>
  </si>
  <si>
    <t>MC14073BDG</t>
  </si>
  <si>
    <t>U3</t>
  </si>
  <si>
    <t>Quad Channel 2 Input NAND</t>
  </si>
  <si>
    <t>74AC00SCX</t>
  </si>
  <si>
    <t>RC0603FR-0710KL</t>
  </si>
  <si>
    <t>10k Res</t>
  </si>
  <si>
    <t>MGSF1N03LT1G</t>
  </si>
  <si>
    <t>NMOS</t>
  </si>
  <si>
    <t>Q1, Q2, Q3, Q4, Q5, Q6</t>
  </si>
  <si>
    <t>D2, D3, D4, D5</t>
  </si>
  <si>
    <t>R-78AA5.0-1.0SMD-R</t>
  </si>
  <si>
    <t>U2</t>
  </si>
  <si>
    <t>5V Switching Reg</t>
  </si>
  <si>
    <t>U4, U5</t>
  </si>
  <si>
    <t>R1, R2, R3, R4, R5, R6, R7, R8, R9, R11, R12, R14, R15, R16, R17, R18 R19, R21, R27, R31, R32, R34, R35, R37, R38, R40</t>
  </si>
  <si>
    <t>R10, R12, R33, R36, R39</t>
  </si>
  <si>
    <t>U7, U10, U11</t>
  </si>
  <si>
    <t>High Side Switch</t>
  </si>
  <si>
    <t>C3, C5, C6, C7, C10, C11, C13, C14, C15, C16, C17</t>
  </si>
  <si>
    <t>SMCJ12ALFCT-ND</t>
  </si>
  <si>
    <t>https://www.digikey.com/en/products/detail/littelfuse-inc/SMCJ12A/762376</t>
  </si>
  <si>
    <t>1N4001DICT-ND</t>
  </si>
  <si>
    <t>https://www.digikey.com/en/products/detail/diodes-incorporated/1N4001-T/601</t>
  </si>
  <si>
    <t>516-1439-1-ND</t>
  </si>
  <si>
    <t>https://www.digikey.com/en/products/detail/broadcom-limited/HSMH-C150/637700</t>
  </si>
  <si>
    <t>https://www.digikey.com/en/products/detail/texas-instruments/SN74AHCT1G04DCKR/376059</t>
  </si>
  <si>
    <t>296-4706-1-ND</t>
  </si>
  <si>
    <t>MC14073BDGOS-ND</t>
  </si>
  <si>
    <t>74AC00SCXCT-ND</t>
  </si>
  <si>
    <t>http://www.digikey.com/product-detail/en/fairchild-semiconductor/74AC00SCX/74AC00SCXCT-ND/1626130</t>
  </si>
  <si>
    <t>https://www.digikey.com/en/products/detail/on-semiconductor/MC14073BDG/1478796</t>
  </si>
  <si>
    <t>FDD4141CT-ND</t>
  </si>
  <si>
    <t>https://www.digikey.com/en/products/detail/on-semiconductor/FDD4141/1658354</t>
  </si>
  <si>
    <t>MGSF1N03LT1GOSCT-ND</t>
  </si>
  <si>
    <t>https://www.digikey.com/en/products/detail/on-semiconductor/MGSF1N03LT1G/919443</t>
  </si>
  <si>
    <t>IRLML6402PbF</t>
  </si>
  <si>
    <t>https://www.digikey.com/en/products/detail/infineon-technologies/IRLML6402TRPBF/811437</t>
  </si>
  <si>
    <t>WM11969-ND</t>
  </si>
  <si>
    <t>WM21351-ND</t>
  </si>
  <si>
    <t>WM1352-ND</t>
  </si>
  <si>
    <t>https://www.digikey.com/en/products/detail/molex/0039301040/561079</t>
  </si>
  <si>
    <t>https://www.digikey.lt/product-detail/en/molex/0768250002/WM11969-ND/5639611</t>
  </si>
  <si>
    <t>https://www.digikey.com/en/products/detail/molex/0039300020/930320?s=N4IgTCBcDaIAxwMwE5ELmOIC6BfIA</t>
  </si>
  <si>
    <t>https://www.digikey.com/en/products/detail/molex/0039301040/561079?s=N4IgTCBcDaIOoFkCMBmArGAtAOQCIgF0BfIA</t>
  </si>
  <si>
    <t>36-3568-ND</t>
  </si>
  <si>
    <t>https://www.digikey.com/en/products/detail/keystone-electronics/3568/2137306</t>
  </si>
  <si>
    <t>945-1044-2-ND</t>
  </si>
  <si>
    <t>https://www.digikey.com/en/products/detail/recom-power/R-78AA5-0-1-0SMD-R/2256224?s=N4IgTCBcDaIEoFoDsAOAgmgrAOgAwIEY8BlAWQBEE4QBdAXyA</t>
  </si>
  <si>
    <t>311-1.00KHRCT-ND</t>
  </si>
  <si>
    <t>311-10.0KHRCT-ND</t>
  </si>
  <si>
    <t>https://www.digikey.com/en/products/detail/yageo/RC0603FR-071KL/726843</t>
  </si>
  <si>
    <t>https://www.digikey.com/en/products/detail/yageo/RC0603FR-0710KL/726880</t>
  </si>
  <si>
    <t>BTF500601TEAAUMA1</t>
  </si>
  <si>
    <t>BTF500601TEAAUMA1TR-ND</t>
  </si>
  <si>
    <t>https://www.digikey.com/en/products/detail/infineon-technologies/BTF500601TEAAUMA1/2523005</t>
  </si>
  <si>
    <t>10 uF 16V</t>
  </si>
  <si>
    <t>0.1 uF 50V</t>
  </si>
  <si>
    <t>10 nF 100V</t>
  </si>
  <si>
    <t>10 pF 50V</t>
  </si>
  <si>
    <t>1k</t>
  </si>
  <si>
    <t>10k</t>
  </si>
  <si>
    <t>1276-2877-2-ND</t>
  </si>
  <si>
    <t>https://www.digikey.com/en/products/detail/samsung-electro-mechanics/CL31A106MOHNNNE/3888535?s=N4IgTCBcDaIMIBkDMBGAgigDANgLIHkAJAOVIFEQBdAXyA</t>
  </si>
  <si>
    <t>https://www.digikey.com/en/products/detail/samsung-electro-mechanics/CL31F105ZOCNNNC/3888515?s=N4IgTCBcDaIMIBkDMBGAYigDAVgFoHk4A5EuEAXQF8g</t>
  </si>
  <si>
    <t>1 uF 16V</t>
  </si>
  <si>
    <t>1 uF 16V Cap</t>
  </si>
  <si>
    <t>https://www.digikey.com/en/products/detail/kyocera-avx/08055C104JAT2A/929984?s=N4IgTCBcDaIAwA44FZkGECMcAsApAggCpj4gC6AvkA</t>
  </si>
  <si>
    <t>478-3352-2-ND</t>
  </si>
  <si>
    <t>1276-2857-2-ND</t>
  </si>
  <si>
    <t>https://www.digikey.com/en/products/detail/tdk-corporation/CGA3E2X8R2A103K080AD/3248155?s=N4IgTCBcDaIMIHECCBmAomAGgDgEpiQEYAGFAaWO2KQBEQBdAXyA</t>
  </si>
  <si>
    <t>445-8825-2-ND</t>
  </si>
  <si>
    <t>399-C0805C100G5GAC7800TR-ND</t>
  </si>
  <si>
    <t>https://www.digikey.com/en/products/detail/kemet/C0805C100G5GAC7800/12701157?s=N4IgTCBcDaIMIAYAcCCscCMCEHFU4EE4AVAVRAF0BfIA</t>
  </si>
  <si>
    <t>240-2409-2-ND</t>
  </si>
  <si>
    <t>80 Ohm</t>
  </si>
  <si>
    <t>https://www.digikey.com/en/products/detail/laird-signal-integrity-products/HI1206N800R-10/806646?s=N4IgTCBcDaIBIEkCMYAMA2AcgDlagSgLRKogC6AvkA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</si>
</sst>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Arial"/>
      <family val="2"/>
    </font>
    <font>
      <sz val="9"/>
      <color rgb="FF444444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164" fontId="0" fillId="0" borderId="0" xfId="0" applyNumberFormat="1"/>
    <xf numFmtId="0" fontId="0" fillId="0" borderId="0" xfId="0" applyNumberFormat="1"/>
    <xf numFmtId="164" fontId="1" fillId="0" borderId="2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right" wrapText="1"/>
    </xf>
    <xf numFmtId="16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horizontal="left" wrapText="1"/>
    </xf>
    <xf numFmtId="0" fontId="6" fillId="0" borderId="0" xfId="1"/>
    <xf numFmtId="0" fontId="6" fillId="0" borderId="0" xfId="1" applyAlignment="1">
      <alignment horizontal="left"/>
    </xf>
    <xf numFmtId="0" fontId="8" fillId="0" borderId="0" xfId="0" applyFont="1"/>
    <xf numFmtId="0" fontId="5" fillId="0" borderId="0" xfId="0" applyFont="1" applyAlignment="1"/>
    <xf numFmtId="0" fontId="7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0" fillId="0" borderId="0" xfId="0" applyNumberFormat="1" applyAlignment="1">
      <alignment horizontal="left" wrapText="1"/>
    </xf>
  </cellXfs>
  <cellStyles count="2">
    <cellStyle name="Hyperlink" xfId="1" builtinId="8"/>
    <cellStyle name="Normal" xfId="0" builtinId="0"/>
  </cellStyles>
  <dxfs count="15"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6FC914-C09C-4C9B-ACE4-4B670F43256B}" name="Table46" displayName="Table46" ref="A1:L25" totalsRowShown="0" headerRowDxfId="14" headerRowBorderDxfId="13" tableBorderDxfId="12">
  <autoFilter ref="A1:L25" xr:uid="{2FF588D6-917E-485D-B7FB-69CC0451A801}"/>
  <tableColumns count="12">
    <tableColumn id="1" xr3:uid="{BB015961-5515-41C0-9D28-1CB12B4596DB}" name="General Part" dataDxfId="11"/>
    <tableColumn id="2" xr3:uid="{068D1BA3-F2EE-413A-9E8E-885BC901458C}" name="PCB Label" dataDxfId="10"/>
    <tableColumn id="9" xr3:uid="{B7D1AA3E-E09E-4CAE-8573-026435E74593}" name="Custom Reference" dataDxfId="9">
      <calculatedColumnFormula>_xlfn.CONCAT($O$1, " ", Table46[[#This Row],[PCB Label]])</calculatedColumnFormula>
    </tableColumn>
    <tableColumn id="3" xr3:uid="{63CD43CB-A1DF-49C2-A528-986E60A364FB}" name="Manufacturer Number" dataDxfId="8"/>
    <tableColumn id="4" xr3:uid="{1A5ED86E-8DC0-4980-97BE-646DDAB1CD1F}" name="Retailer Number" dataDxfId="7"/>
    <tableColumn id="5" xr3:uid="{AC4EF06D-3A8B-40A6-AFAD-023BD99DE57B}" name="Package Size" dataDxfId="6"/>
    <tableColumn id="6" xr3:uid="{D9AB7C1D-C640-45C2-87D3-4F9439D18522}" name="Value" dataDxfId="5"/>
    <tableColumn id="10" xr3:uid="{766E5271-A178-4119-AA90-5AD5DD195F88}" name="Retailer Link" dataDxfId="4"/>
    <tableColumn id="11" xr3:uid="{899B2A5D-63F0-4BC5-9B45-73C0034BDE39}" name="Amount Per Board" dataDxfId="3"/>
    <tableColumn id="12" xr3:uid="{AD5C73E3-9EC9-477C-81F9-4A8478BFB6D9}" name="Cost per unit" dataDxfId="2">
      <calculatedColumnFormula>0</calculatedColumnFormula>
    </tableColumn>
    <tableColumn id="7" xr3:uid="{C11C5BC2-3136-465A-BD5C-4F06DBC195CF}" name="Amount Per Order" dataDxfId="1">
      <calculatedColumnFormula>$O$2*Table46[[#This Row],[Amount Per Board]]</calculatedColumnFormula>
    </tableColumn>
    <tableColumn id="8" xr3:uid="{B8BCB9C9-AD63-4E42-A7A7-05CDDC5FB6CC}" name="Cost Per Order Per Part" dataDxfId="0">
      <calculatedColumnFormula>Table46[[#This Row],[Amount Per Order]]*Table46[[#This Row],[Cost per unit]]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infineon-technologies/IRLML6402TRPBF/811437" TargetMode="External"/><Relationship Id="rId13" Type="http://schemas.openxmlformats.org/officeDocument/2006/relationships/hyperlink" Target="https://www.digikey.com/en/products/detail/keystone-electronics/3568/2137306" TargetMode="External"/><Relationship Id="rId18" Type="http://schemas.openxmlformats.org/officeDocument/2006/relationships/hyperlink" Target="https://www.digikey.com/en/products/detail/samsung-electro-mechanics/CL31A106MOHNNNE/3888535?s=N4IgTCBcDaIMIBkDMBGAgigDANgLIHkAJAOVIFEQBdAXyA" TargetMode="External"/><Relationship Id="rId3" Type="http://schemas.openxmlformats.org/officeDocument/2006/relationships/hyperlink" Target="https://www.digikey.com/en/products/detail/broadcom-limited/HSMH-C150/637700" TargetMode="External"/><Relationship Id="rId21" Type="http://schemas.openxmlformats.org/officeDocument/2006/relationships/hyperlink" Target="https://www.digikey.com/en/products/detail/tdk-corporation/CGA3E2X8R2A103K080AD/3248155?s=N4IgTCBcDaIMIHECCBmAomAGgDgEpiQEYAGFAaWO2KQBEQBdAXyA" TargetMode="External"/><Relationship Id="rId7" Type="http://schemas.openxmlformats.org/officeDocument/2006/relationships/hyperlink" Target="https://www.digikey.com/en/products/detail/on-semiconductor/MGSF1N03LT1G/919443" TargetMode="External"/><Relationship Id="rId12" Type="http://schemas.openxmlformats.org/officeDocument/2006/relationships/hyperlink" Target="https://www.digikey.com/en/products/detail/molex/0039301040/561079?s=N4IgTCBcDaIOoFkCMBmArGAtAOQCIgF0BfIA" TargetMode="External"/><Relationship Id="rId17" Type="http://schemas.openxmlformats.org/officeDocument/2006/relationships/hyperlink" Target="https://www.digikey.com/en/products/detail/infineon-technologies/BTF500601TEAAUMA1/2523005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digikey.com/en/products/detail/diodes-incorporated/1N4001-T/601" TargetMode="External"/><Relationship Id="rId16" Type="http://schemas.openxmlformats.org/officeDocument/2006/relationships/hyperlink" Target="https://www.digikey.com/en/products/detail/yageo/RC0603FR-0710KL/726880" TargetMode="External"/><Relationship Id="rId20" Type="http://schemas.openxmlformats.org/officeDocument/2006/relationships/hyperlink" Target="https://www.digikey.com/en/products/detail/kyocera-avx/08055C104JAT2A/929984?s=N4IgTCBcDaIAwA44FZkGECMcAsApAggCpj4gC6AvkA" TargetMode="External"/><Relationship Id="rId1" Type="http://schemas.openxmlformats.org/officeDocument/2006/relationships/hyperlink" Target="https://www.digikey.com/en/products/detail/littelfuse-inc/SMCJ12A/762376" TargetMode="External"/><Relationship Id="rId6" Type="http://schemas.openxmlformats.org/officeDocument/2006/relationships/hyperlink" Target="https://www.digikey.com/en/products/detail/on-semiconductor/MC14073BDG/1478796" TargetMode="External"/><Relationship Id="rId11" Type="http://schemas.openxmlformats.org/officeDocument/2006/relationships/hyperlink" Target="https://www.digikey.com/en/products/detail/molex/0039300020/930320?s=N4IgTCBcDaIAxwMwE5ELmOIC6BfIA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fairchild-semiconductor/74AC00SCX/74AC00SCXCT-ND/1626130" TargetMode="External"/><Relationship Id="rId15" Type="http://schemas.openxmlformats.org/officeDocument/2006/relationships/hyperlink" Target="https://www.digikey.com/en/products/detail/yageo/RC0603FR-071KL/726843" TargetMode="External"/><Relationship Id="rId23" Type="http://schemas.openxmlformats.org/officeDocument/2006/relationships/hyperlink" Target="https://www.digikey.com/en/products/detail/laird-signal-integrity-products/HI1206N800R-10/806646?s=N4IgTCBcDaIBIEkCMYAMA2AcgDlagSgLRKogC6AvkA" TargetMode="External"/><Relationship Id="rId10" Type="http://schemas.openxmlformats.org/officeDocument/2006/relationships/hyperlink" Target="https://www.digikey.lt/product-detail/en/molex/0768250002/WM11969-ND/5639611" TargetMode="External"/><Relationship Id="rId19" Type="http://schemas.openxmlformats.org/officeDocument/2006/relationships/hyperlink" Target="https://www.digikey.com/en/products/detail/samsung-electro-mechanics/CL31F105ZOCNNNC/3888515?s=N4IgTCBcDaIMIBkDMBGAYigDAVgFoHk4A5EuEAXQF8g" TargetMode="External"/><Relationship Id="rId4" Type="http://schemas.openxmlformats.org/officeDocument/2006/relationships/hyperlink" Target="https://www.digikey.com/en/products/detail/texas-instruments/SN74AHCT1G04DCKR/376059" TargetMode="External"/><Relationship Id="rId9" Type="http://schemas.openxmlformats.org/officeDocument/2006/relationships/hyperlink" Target="https://www.digikey.com/en/products/detail/molex/0039301040/561079" TargetMode="External"/><Relationship Id="rId14" Type="http://schemas.openxmlformats.org/officeDocument/2006/relationships/hyperlink" Target="https://www.digikey.com/en/products/detail/recom-power/R-78AA5-0-1-0SMD-R/2256224?s=N4IgTCBcDaIEoFoDsAOAgmgrAOgAwIEY8BlAWQBEE4QBdAXyA" TargetMode="External"/><Relationship Id="rId22" Type="http://schemas.openxmlformats.org/officeDocument/2006/relationships/hyperlink" Target="https://www.digikey.com/en/products/detail/kemet/C0805C100G5GAC7800/12701157?s=N4IgTCBcDaIMIAYAcCCscCMCEHFU4EE4AVAVRAF0Bf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441C-3070-4DA7-9693-C55FD01B95B0}">
  <sheetPr codeName="Sheet2"/>
  <dimension ref="A1:AA25"/>
  <sheetViews>
    <sheetView tabSelected="1" zoomScale="85" zoomScaleNormal="85" workbookViewId="0">
      <selection activeCell="N15" sqref="N15"/>
    </sheetView>
  </sheetViews>
  <sheetFormatPr defaultRowHeight="15" x14ac:dyDescent="0.25"/>
  <cols>
    <col min="1" max="1" width="18.42578125" style="9" customWidth="1"/>
    <col min="2" max="2" width="18.140625" style="9" customWidth="1"/>
    <col min="3" max="3" width="21.85546875" style="9" customWidth="1"/>
    <col min="4" max="4" width="23" style="9" customWidth="1"/>
    <col min="5" max="5" width="27.42578125" style="9" customWidth="1"/>
    <col min="6" max="6" width="12.85546875" style="9" customWidth="1"/>
    <col min="7" max="7" width="12.42578125" style="9" customWidth="1"/>
    <col min="8" max="8" width="15.5703125" style="9" customWidth="1"/>
    <col min="9" max="11" width="17.140625" customWidth="1"/>
    <col min="12" max="12" width="19.42578125" style="2" customWidth="1"/>
    <col min="14" max="14" width="19.140625" customWidth="1"/>
    <col min="15" max="15" width="15.85546875" customWidth="1"/>
  </cols>
  <sheetData>
    <row r="1" spans="1:27" s="9" customFormat="1" ht="30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13</v>
      </c>
      <c r="F1" s="1" t="s">
        <v>3</v>
      </c>
      <c r="G1" s="1" t="s">
        <v>4</v>
      </c>
      <c r="H1" s="1" t="s">
        <v>14</v>
      </c>
      <c r="I1" s="1" t="s">
        <v>6</v>
      </c>
      <c r="J1" s="4" t="s">
        <v>5</v>
      </c>
      <c r="K1" s="4" t="s">
        <v>7</v>
      </c>
      <c r="L1" s="4" t="s">
        <v>8</v>
      </c>
      <c r="M1" s="6"/>
      <c r="N1" s="13" t="s">
        <v>12</v>
      </c>
      <c r="O1" s="12" t="s">
        <v>15</v>
      </c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</row>
    <row r="2" spans="1:27" x14ac:dyDescent="0.25">
      <c r="A2" s="9" t="s">
        <v>36</v>
      </c>
      <c r="B2" s="14" t="s">
        <v>19</v>
      </c>
      <c r="C2" s="14" t="str">
        <f>_xlfn.CONCAT($O$1, " ", Table46[[#This Row],[PCB Label]])</f>
        <v>Headnode D1</v>
      </c>
      <c r="D2" s="9" t="s">
        <v>26</v>
      </c>
      <c r="E2" s="18" t="s">
        <v>80</v>
      </c>
      <c r="G2" s="14"/>
      <c r="H2" s="15" t="s">
        <v>81</v>
      </c>
      <c r="I2">
        <v>2</v>
      </c>
      <c r="J2" s="2">
        <v>0.57999999999999996</v>
      </c>
      <c r="K2" s="3">
        <f>$O$2*Table46[[#This Row],[Amount Per Board]]</f>
        <v>6</v>
      </c>
      <c r="L2" s="2">
        <f>Table46[[#This Row],[Amount Per Order]]*Table46[[#This Row],[Cost per unit]]</f>
        <v>3.4799999999999995</v>
      </c>
      <c r="N2" s="7" t="s">
        <v>9</v>
      </c>
      <c r="O2" s="10">
        <v>3</v>
      </c>
    </row>
    <row r="3" spans="1:27" ht="30" x14ac:dyDescent="0.25">
      <c r="A3" s="9" t="s">
        <v>56</v>
      </c>
      <c r="B3" s="14" t="s">
        <v>70</v>
      </c>
      <c r="C3" s="14" t="str">
        <f>_xlfn.CONCAT($O$1, " ", Table46[[#This Row],[PCB Label]])</f>
        <v>Headnode D2, D3, D4, D5</v>
      </c>
      <c r="D3" s="9" t="s">
        <v>55</v>
      </c>
      <c r="E3" s="18" t="s">
        <v>82</v>
      </c>
      <c r="G3" s="14"/>
      <c r="H3" s="15" t="s">
        <v>83</v>
      </c>
      <c r="I3" s="3">
        <v>5</v>
      </c>
      <c r="J3" s="2">
        <v>0.57999999999999996</v>
      </c>
      <c r="K3" s="3">
        <f>$O$2*Table46[[#This Row],[Amount Per Board]]</f>
        <v>15</v>
      </c>
      <c r="L3" s="2">
        <f>Table46[[#This Row],[Amount Per Order]]*Table46[[#This Row],[Cost per unit]]</f>
        <v>8.6999999999999993</v>
      </c>
      <c r="N3" s="7"/>
      <c r="O3" s="10"/>
    </row>
    <row r="4" spans="1:27" x14ac:dyDescent="0.25">
      <c r="A4" s="9" t="s">
        <v>43</v>
      </c>
      <c r="B4" s="14" t="s">
        <v>25</v>
      </c>
      <c r="C4" s="14" t="str">
        <f>_xlfn.CONCAT($O$1, " ", Table46[[#This Row],[PCB Label]])</f>
        <v>Headnode Fault1</v>
      </c>
      <c r="D4" s="9" t="s">
        <v>34</v>
      </c>
      <c r="E4" s="18" t="s">
        <v>84</v>
      </c>
      <c r="F4" s="9">
        <v>1206</v>
      </c>
      <c r="G4" s="14"/>
      <c r="H4" s="15" t="s">
        <v>85</v>
      </c>
      <c r="I4" s="3">
        <v>2</v>
      </c>
      <c r="J4" s="2">
        <v>0.48</v>
      </c>
      <c r="K4" s="3">
        <f>$O$2*Table46[[#This Row],[Amount Per Board]]</f>
        <v>6</v>
      </c>
      <c r="L4" s="2">
        <f>Table46[[#This Row],[Amount Per Order]]*Table46[[#This Row],[Cost per unit]]</f>
        <v>2.88</v>
      </c>
      <c r="N4" s="5" t="s">
        <v>10</v>
      </c>
      <c r="O4" s="11">
        <f>SUM(L:L)</f>
        <v>209.19000000000003</v>
      </c>
    </row>
    <row r="5" spans="1:27" x14ac:dyDescent="0.25">
      <c r="A5" s="9" t="s">
        <v>38</v>
      </c>
      <c r="B5" s="14" t="s">
        <v>29</v>
      </c>
      <c r="C5" s="14" t="str">
        <f>_xlfn.CONCAT($O$1, " ", Table46[[#This Row],[PCB Label]])</f>
        <v>Headnode C1</v>
      </c>
      <c r="D5" s="9" t="s">
        <v>28</v>
      </c>
      <c r="E5" s="17" t="s">
        <v>122</v>
      </c>
      <c r="F5" s="9">
        <v>1206</v>
      </c>
      <c r="G5" s="14" t="s">
        <v>116</v>
      </c>
      <c r="H5" s="16" t="s">
        <v>123</v>
      </c>
      <c r="I5" s="3">
        <v>2</v>
      </c>
      <c r="J5" s="2">
        <v>0.28000000000000003</v>
      </c>
      <c r="K5" s="3">
        <f>$O$2*Table46[[#This Row],[Amount Per Board]]</f>
        <v>6</v>
      </c>
      <c r="L5" s="2">
        <f>Table46[[#This Row],[Amount Per Order]]*Table46[[#This Row],[Cost per unit]]</f>
        <v>1.6800000000000002</v>
      </c>
    </row>
    <row r="6" spans="1:27" x14ac:dyDescent="0.25">
      <c r="A6" s="9" t="s">
        <v>126</v>
      </c>
      <c r="B6" s="14" t="s">
        <v>21</v>
      </c>
      <c r="C6" s="14" t="str">
        <f>_xlfn.CONCAT($O$1, " ", Table46[[#This Row],[PCB Label]])</f>
        <v>Headnode C2</v>
      </c>
      <c r="D6" s="9" t="s">
        <v>30</v>
      </c>
      <c r="E6" s="17" t="s">
        <v>129</v>
      </c>
      <c r="F6" s="9">
        <v>1206</v>
      </c>
      <c r="G6" s="14" t="s">
        <v>125</v>
      </c>
      <c r="H6" s="16" t="s">
        <v>124</v>
      </c>
      <c r="I6" s="3">
        <v>2</v>
      </c>
      <c r="J6" s="2">
        <f>0</f>
        <v>0</v>
      </c>
      <c r="K6" s="3">
        <f>$O$2*Table46[[#This Row],[Amount Per Board]]</f>
        <v>6</v>
      </c>
      <c r="L6" s="2">
        <f>Table46[[#This Row],[Amount Per Order]]*Table46[[#This Row],[Cost per unit]]</f>
        <v>0</v>
      </c>
    </row>
    <row r="7" spans="1:27" x14ac:dyDescent="0.25">
      <c r="A7" s="9" t="s">
        <v>40</v>
      </c>
      <c r="B7" s="14" t="s">
        <v>22</v>
      </c>
      <c r="C7" s="14" t="str">
        <f>_xlfn.CONCAT($O$1, " ", Table46[[#This Row],[PCB Label]])</f>
        <v>Headnode C9</v>
      </c>
      <c r="D7" s="9" t="s">
        <v>31</v>
      </c>
      <c r="E7" s="9" t="s">
        <v>128</v>
      </c>
      <c r="F7" s="9">
        <v>805</v>
      </c>
      <c r="G7" s="14" t="s">
        <v>117</v>
      </c>
      <c r="H7" s="16" t="s">
        <v>127</v>
      </c>
      <c r="I7" s="3">
        <v>2</v>
      </c>
      <c r="J7" s="2">
        <v>0.18</v>
      </c>
      <c r="K7" s="3">
        <f>$O$2*Table46[[#This Row],[Amount Per Board]]</f>
        <v>6</v>
      </c>
      <c r="L7" s="2">
        <f>Table46[[#This Row],[Amount Per Order]]*Table46[[#This Row],[Cost per unit]]</f>
        <v>1.08</v>
      </c>
    </row>
    <row r="8" spans="1:27" ht="45" x14ac:dyDescent="0.25">
      <c r="A8" s="9" t="s">
        <v>39</v>
      </c>
      <c r="B8" s="14" t="s">
        <v>79</v>
      </c>
      <c r="C8" s="14" t="str">
        <f>_xlfn.CONCAT($O$1, " ", Table46[[#This Row],[PCB Label]])</f>
        <v>Headnode C3, C5, C6, C7, C10, C11, C13, C14, C15, C16, C17</v>
      </c>
      <c r="D8" s="9" t="s">
        <v>32</v>
      </c>
      <c r="E8" s="17" t="s">
        <v>131</v>
      </c>
      <c r="F8" s="9">
        <v>603</v>
      </c>
      <c r="G8" s="14" t="s">
        <v>118</v>
      </c>
      <c r="H8" s="16" t="s">
        <v>130</v>
      </c>
      <c r="I8" s="3">
        <v>15</v>
      </c>
      <c r="J8" s="2">
        <v>0.25</v>
      </c>
      <c r="K8" s="3">
        <f>$O$2*Table46[[#This Row],[Amount Per Board]]</f>
        <v>45</v>
      </c>
      <c r="L8" s="2">
        <f>Table46[[#This Row],[Amount Per Order]]*Table46[[#This Row],[Cost per unit]]</f>
        <v>11.25</v>
      </c>
    </row>
    <row r="9" spans="1:27" x14ac:dyDescent="0.25">
      <c r="A9" s="9" t="s">
        <v>52</v>
      </c>
      <c r="B9" s="14" t="s">
        <v>54</v>
      </c>
      <c r="C9" s="14" t="str">
        <f>_xlfn.CONCAT($O$1, " ", Table46[[#This Row],[PCB Label]])</f>
        <v>Headnode C8, C12</v>
      </c>
      <c r="D9" s="9" t="s">
        <v>53</v>
      </c>
      <c r="E9" s="17" t="s">
        <v>132</v>
      </c>
      <c r="F9" s="9">
        <v>805</v>
      </c>
      <c r="G9" s="14" t="s">
        <v>119</v>
      </c>
      <c r="H9" s="16" t="s">
        <v>133</v>
      </c>
      <c r="I9" s="3">
        <v>3</v>
      </c>
      <c r="J9" s="2">
        <f>0</f>
        <v>0</v>
      </c>
      <c r="K9" s="3">
        <f>$O$2*Table46[[#This Row],[Amount Per Board]]</f>
        <v>9</v>
      </c>
      <c r="L9" s="2">
        <f>Table46[[#This Row],[Amount Per Order]]*Table46[[#This Row],[Cost per unit]]</f>
        <v>0</v>
      </c>
    </row>
    <row r="10" spans="1:27" x14ac:dyDescent="0.25">
      <c r="A10" s="9" t="s">
        <v>58</v>
      </c>
      <c r="B10" s="14" t="s">
        <v>59</v>
      </c>
      <c r="C10" s="14" t="str">
        <f>_xlfn.CONCAT($O$1, " ", Table46[[#This Row],[PCB Label]])</f>
        <v>Headnode U6</v>
      </c>
      <c r="D10" s="9" t="s">
        <v>57</v>
      </c>
      <c r="E10" s="18" t="s">
        <v>87</v>
      </c>
      <c r="G10" s="14"/>
      <c r="H10" s="15" t="s">
        <v>86</v>
      </c>
      <c r="I10" s="3">
        <v>2</v>
      </c>
      <c r="J10" s="2">
        <v>0.38</v>
      </c>
      <c r="K10" s="3">
        <f>$O$2*Table46[[#This Row],[Amount Per Board]]</f>
        <v>6</v>
      </c>
      <c r="L10" s="2">
        <f>Table46[[#This Row],[Amount Per Order]]*Table46[[#This Row],[Cost per unit]]</f>
        <v>2.2800000000000002</v>
      </c>
    </row>
    <row r="11" spans="1:27" x14ac:dyDescent="0.25">
      <c r="A11" s="9" t="s">
        <v>60</v>
      </c>
      <c r="B11" s="14" t="s">
        <v>74</v>
      </c>
      <c r="C11" s="14" t="str">
        <f>_xlfn.CONCAT($O$1, " ", Table46[[#This Row],[PCB Label]])</f>
        <v>Headnode U4, U5</v>
      </c>
      <c r="D11" s="9" t="s">
        <v>61</v>
      </c>
      <c r="E11" s="18" t="s">
        <v>88</v>
      </c>
      <c r="G11" s="14"/>
      <c r="H11" s="15" t="s">
        <v>91</v>
      </c>
      <c r="I11" s="3">
        <v>3</v>
      </c>
      <c r="J11" s="2">
        <v>0.46</v>
      </c>
      <c r="K11" s="3">
        <f>$O$2*Table46[[#This Row],[Amount Per Board]]</f>
        <v>9</v>
      </c>
      <c r="L11" s="2">
        <f>Table46[[#This Row],[Amount Per Order]]*Table46[[#This Row],[Cost per unit]]</f>
        <v>4.1400000000000006</v>
      </c>
    </row>
    <row r="12" spans="1:27" x14ac:dyDescent="0.25">
      <c r="A12" s="9" t="s">
        <v>63</v>
      </c>
      <c r="B12" s="14" t="s">
        <v>62</v>
      </c>
      <c r="C12" s="14" t="str">
        <f>_xlfn.CONCAT($O$1, " ", Table46[[#This Row],[PCB Label]])</f>
        <v>Headnode U3</v>
      </c>
      <c r="D12" s="9" t="s">
        <v>64</v>
      </c>
      <c r="E12" s="18" t="s">
        <v>89</v>
      </c>
      <c r="G12" s="14"/>
      <c r="H12" s="15" t="s">
        <v>90</v>
      </c>
      <c r="I12" s="3">
        <v>2</v>
      </c>
      <c r="J12" s="2">
        <v>0.63</v>
      </c>
      <c r="K12" s="3">
        <f>$O$2*Table46[[#This Row],[Amount Per Board]]</f>
        <v>6</v>
      </c>
      <c r="L12" s="2">
        <f>Table46[[#This Row],[Amount Per Order]]*Table46[[#This Row],[Cost per unit]]</f>
        <v>3.7800000000000002</v>
      </c>
    </row>
    <row r="13" spans="1:27" x14ac:dyDescent="0.25">
      <c r="A13" s="9" t="s">
        <v>17</v>
      </c>
      <c r="B13" s="14" t="s">
        <v>18</v>
      </c>
      <c r="C13" s="14" t="str">
        <f>_xlfn.CONCAT($O$1, " ", Table46[[#This Row],[PCB Label]])</f>
        <v>Headnode Q15</v>
      </c>
      <c r="D13" s="9" t="s">
        <v>16</v>
      </c>
      <c r="E13" s="19" t="s">
        <v>92</v>
      </c>
      <c r="G13" s="14"/>
      <c r="H13" s="15" t="s">
        <v>93</v>
      </c>
      <c r="I13" s="3">
        <v>2</v>
      </c>
      <c r="J13" s="2">
        <v>1.05</v>
      </c>
      <c r="K13" s="3">
        <f>$O$2*Table46[[#This Row],[Amount Per Board]]</f>
        <v>6</v>
      </c>
      <c r="L13" s="2">
        <f>Table46[[#This Row],[Amount Per Order]]*Table46[[#This Row],[Cost per unit]]</f>
        <v>6.3000000000000007</v>
      </c>
    </row>
    <row r="14" spans="1:27" ht="30" x14ac:dyDescent="0.25">
      <c r="A14" s="9" t="s">
        <v>68</v>
      </c>
      <c r="B14" s="14" t="s">
        <v>69</v>
      </c>
      <c r="C14" s="14" t="str">
        <f>_xlfn.CONCAT($O$1, " ", Table46[[#This Row],[PCB Label]])</f>
        <v>Headnode Q1, Q2, Q3, Q4, Q5, Q6</v>
      </c>
      <c r="D14" s="9" t="s">
        <v>67</v>
      </c>
      <c r="E14" s="18" t="s">
        <v>94</v>
      </c>
      <c r="G14" s="14"/>
      <c r="H14" s="15" t="s">
        <v>95</v>
      </c>
      <c r="I14" s="3">
        <v>10</v>
      </c>
      <c r="J14" s="2">
        <v>0.47</v>
      </c>
      <c r="K14" s="3">
        <f>$O$2*Table46[[#This Row],[Amount Per Board]]</f>
        <v>30</v>
      </c>
      <c r="L14" s="2">
        <f>Table46[[#This Row],[Amount Per Order]]*Table46[[#This Row],[Cost per unit]]</f>
        <v>14.1</v>
      </c>
    </row>
    <row r="15" spans="1:27" x14ac:dyDescent="0.25">
      <c r="A15" s="9" t="s">
        <v>17</v>
      </c>
      <c r="B15" s="14" t="s">
        <v>24</v>
      </c>
      <c r="C15" s="14" t="str">
        <f>_xlfn.CONCAT($O$1, " ", Table46[[#This Row],[PCB Label]])</f>
        <v>Headnode Q16</v>
      </c>
      <c r="D15" s="9" t="s">
        <v>35</v>
      </c>
      <c r="E15" s="20" t="s">
        <v>96</v>
      </c>
      <c r="G15" s="14"/>
      <c r="H15" s="15" t="s">
        <v>97</v>
      </c>
      <c r="I15" s="3">
        <v>2</v>
      </c>
      <c r="J15" s="2">
        <v>0.55000000000000004</v>
      </c>
      <c r="K15" s="3">
        <f>$O$2*Table46[[#This Row],[Amount Per Board]]</f>
        <v>6</v>
      </c>
      <c r="L15" s="2">
        <f>Table46[[#This Row],[Amount Per Order]]*Table46[[#This Row],[Cost per unit]]</f>
        <v>3.3000000000000003</v>
      </c>
    </row>
    <row r="16" spans="1:27" ht="23.25" customHeight="1" x14ac:dyDescent="0.25">
      <c r="A16" s="9" t="s">
        <v>78</v>
      </c>
      <c r="B16" s="14" t="s">
        <v>77</v>
      </c>
      <c r="C16" s="14" t="str">
        <f>_xlfn.CONCAT($O$1, " ", Table46[[#This Row],[PCB Label]])</f>
        <v>Headnode U7, U10, U11</v>
      </c>
      <c r="D16" s="21" t="s">
        <v>113</v>
      </c>
      <c r="E16" s="21" t="s">
        <v>114</v>
      </c>
      <c r="G16" s="14"/>
      <c r="H16" s="16" t="s">
        <v>115</v>
      </c>
      <c r="I16" s="3">
        <v>3</v>
      </c>
      <c r="J16" s="2">
        <v>4.8099999999999996</v>
      </c>
      <c r="K16" s="3">
        <f>$O$2*Table46[[#This Row],[Amount Per Board]]</f>
        <v>9</v>
      </c>
      <c r="L16" s="2">
        <f>Table46[[#This Row],[Amount Per Order]]*Table46[[#This Row],[Cost per unit]]</f>
        <v>43.29</v>
      </c>
    </row>
    <row r="17" spans="1:12" ht="30" x14ac:dyDescent="0.25">
      <c r="A17" s="9" t="s">
        <v>42</v>
      </c>
      <c r="B17" s="14" t="s">
        <v>76</v>
      </c>
      <c r="C17" s="14" t="str">
        <f>_xlfn.CONCAT($O$1, " ", Table46[[#This Row],[PCB Label]])</f>
        <v>Headnode R10, R12, R33, R36, R39</v>
      </c>
      <c r="D17" s="9" t="s">
        <v>33</v>
      </c>
      <c r="E17" s="18" t="s">
        <v>109</v>
      </c>
      <c r="F17" s="9">
        <v>603</v>
      </c>
      <c r="G17" s="14" t="s">
        <v>120</v>
      </c>
      <c r="H17" s="15" t="s">
        <v>111</v>
      </c>
      <c r="I17" s="3">
        <v>10</v>
      </c>
      <c r="J17" s="2">
        <v>0.1</v>
      </c>
      <c r="K17" s="3">
        <f>$O$2*Table46[[#This Row],[Amount Per Board]]</f>
        <v>30</v>
      </c>
      <c r="L17" s="2">
        <f>Table46[[#This Row],[Amount Per Order]]*Table46[[#This Row],[Cost per unit]]</f>
        <v>3</v>
      </c>
    </row>
    <row r="18" spans="1:12" ht="90" x14ac:dyDescent="0.25">
      <c r="A18" s="9" t="s">
        <v>66</v>
      </c>
      <c r="B18" s="14" t="s">
        <v>75</v>
      </c>
      <c r="C18" s="14" t="str">
        <f>_xlfn.CONCAT($O$1, " ", Table46[[#This Row],[PCB Label]])</f>
        <v>Headnode R1, R2, R3, R4, R5, R6, R7, R8, R9, R11, R12, R14, R15, R16, R17, R18 R19, R21, R27, R31, R32, R34, R35, R37, R38, R40</v>
      </c>
      <c r="D18" s="9" t="s">
        <v>65</v>
      </c>
      <c r="E18" s="18" t="s">
        <v>110</v>
      </c>
      <c r="F18" s="9">
        <v>603</v>
      </c>
      <c r="G18" s="14" t="s">
        <v>121</v>
      </c>
      <c r="H18" s="15" t="s">
        <v>112</v>
      </c>
      <c r="I18" s="3">
        <v>40</v>
      </c>
      <c r="J18" s="2">
        <v>0.1</v>
      </c>
      <c r="K18" s="3">
        <f>$O$2*Table46[[#This Row],[Amount Per Board]]</f>
        <v>120</v>
      </c>
      <c r="L18" s="2">
        <f>Table46[[#This Row],[Amount Per Order]]*Table46[[#This Row],[Cost per unit]]</f>
        <v>12</v>
      </c>
    </row>
    <row r="19" spans="1:12" x14ac:dyDescent="0.25">
      <c r="A19" s="9" t="s">
        <v>37</v>
      </c>
      <c r="B19" s="14" t="s">
        <v>20</v>
      </c>
      <c r="C19" s="14" t="str">
        <f>_xlfn.CONCAT($O$1, " ", Table46[[#This Row],[PCB Label]])</f>
        <v>Headnode FB1</v>
      </c>
      <c r="D19" s="9" t="s">
        <v>27</v>
      </c>
      <c r="E19" s="17" t="s">
        <v>134</v>
      </c>
      <c r="F19" s="9">
        <v>1206</v>
      </c>
      <c r="G19" s="14" t="s">
        <v>135</v>
      </c>
      <c r="H19" s="16" t="s">
        <v>136</v>
      </c>
      <c r="I19" s="3">
        <v>3</v>
      </c>
      <c r="J19" s="2">
        <f>0.1</f>
        <v>0.1</v>
      </c>
      <c r="K19" s="3">
        <f>$O$2*Table46[[#This Row],[Amount Per Board]]</f>
        <v>9</v>
      </c>
      <c r="L19" s="2">
        <f>Table46[[#This Row],[Amount Per Order]]*Table46[[#This Row],[Cost per unit]]</f>
        <v>0.9</v>
      </c>
    </row>
    <row r="20" spans="1:12" x14ac:dyDescent="0.25">
      <c r="A20" s="9" t="s">
        <v>73</v>
      </c>
      <c r="B20" s="14" t="s">
        <v>72</v>
      </c>
      <c r="C20" s="14" t="str">
        <f>_xlfn.CONCAT($O$1, " ", Table46[[#This Row],[PCB Label]])</f>
        <v>Headnode U2</v>
      </c>
      <c r="D20" s="9" t="s">
        <v>71</v>
      </c>
      <c r="E20" s="21" t="s">
        <v>107</v>
      </c>
      <c r="G20" s="14"/>
      <c r="H20" s="16" t="s">
        <v>108</v>
      </c>
      <c r="I20" s="3">
        <v>1</v>
      </c>
      <c r="J20" s="2">
        <v>9.84</v>
      </c>
      <c r="K20" s="3">
        <f>$O$2*Table46[[#This Row],[Amount Per Board]]</f>
        <v>3</v>
      </c>
      <c r="L20" s="2">
        <f>Table46[[#This Row],[Amount Per Order]]*Table46[[#This Row],[Cost per unit]]</f>
        <v>29.52</v>
      </c>
    </row>
    <row r="21" spans="1:12" ht="30" x14ac:dyDescent="0.25">
      <c r="A21" s="9" t="s">
        <v>46</v>
      </c>
      <c r="B21" s="14" t="s">
        <v>51</v>
      </c>
      <c r="C21" s="14" t="str">
        <f>_xlfn.CONCAT($O$1, " ", Table46[[#This Row],[PCB Label]])</f>
        <v>Headnode J6, J8, J10, J11, J13, J15, J17</v>
      </c>
      <c r="D21" s="9">
        <v>39300020</v>
      </c>
      <c r="E21" s="18" t="s">
        <v>99</v>
      </c>
      <c r="G21" s="14"/>
      <c r="H21" s="15" t="s">
        <v>103</v>
      </c>
      <c r="I21" s="3">
        <v>10</v>
      </c>
      <c r="J21" s="2">
        <v>0.66</v>
      </c>
      <c r="K21" s="3">
        <f>$O$2*Table46[[#This Row],[Amount Per Board]]</f>
        <v>30</v>
      </c>
      <c r="L21" s="2">
        <f>Table46[[#This Row],[Amount Per Order]]*Table46[[#This Row],[Cost per unit]]</f>
        <v>19.8</v>
      </c>
    </row>
    <row r="22" spans="1:12" x14ac:dyDescent="0.25">
      <c r="A22" s="9" t="s">
        <v>45</v>
      </c>
      <c r="B22" s="14" t="s">
        <v>50</v>
      </c>
      <c r="C22" s="14" t="str">
        <f>_xlfn.CONCAT($O$1, " ", Table46[[#This Row],[PCB Label]])</f>
        <v>Headnode J3, J7, J9, J12</v>
      </c>
      <c r="D22" s="9">
        <v>39301040</v>
      </c>
      <c r="E22" s="18" t="s">
        <v>100</v>
      </c>
      <c r="G22" s="14"/>
      <c r="H22" s="15" t="s">
        <v>101</v>
      </c>
      <c r="I22" s="3">
        <v>5</v>
      </c>
      <c r="J22" s="2">
        <v>0.75</v>
      </c>
      <c r="K22" s="3">
        <f>$O$2*Table46[[#This Row],[Amount Per Board]]</f>
        <v>15</v>
      </c>
      <c r="L22" s="2">
        <f>Table46[[#This Row],[Amount Per Order]]*Table46[[#This Row],[Cost per unit]]</f>
        <v>11.25</v>
      </c>
    </row>
    <row r="23" spans="1:12" x14ac:dyDescent="0.25">
      <c r="A23" s="9" t="s">
        <v>44</v>
      </c>
      <c r="B23" s="14" t="s">
        <v>49</v>
      </c>
      <c r="C23" s="14" t="str">
        <f>_xlfn.CONCAT($O$1, " ", Table46[[#This Row],[PCB Label]])</f>
        <v>Headnode J14</v>
      </c>
      <c r="D23" s="9">
        <v>39301060</v>
      </c>
      <c r="E23" s="9" t="s">
        <v>100</v>
      </c>
      <c r="G23" s="14"/>
      <c r="H23" s="16" t="s">
        <v>104</v>
      </c>
      <c r="I23" s="3">
        <v>2</v>
      </c>
      <c r="J23" s="2">
        <v>0.85</v>
      </c>
      <c r="K23" s="3">
        <f>$O$2*Table46[[#This Row],[Amount Per Board]]</f>
        <v>6</v>
      </c>
      <c r="L23" s="2">
        <f>Table46[[#This Row],[Amount Per Order]]*Table46[[#This Row],[Cost per unit]]</f>
        <v>5.0999999999999996</v>
      </c>
    </row>
    <row r="24" spans="1:12" x14ac:dyDescent="0.25">
      <c r="A24" s="9" t="s">
        <v>47</v>
      </c>
      <c r="B24" s="14" t="s">
        <v>48</v>
      </c>
      <c r="C24" s="14" t="str">
        <f>_xlfn.CONCAT($O$1, " ", Table46[[#This Row],[PCB Label]])</f>
        <v>Headnode J2, J4, J5</v>
      </c>
      <c r="D24" s="9">
        <v>768250002</v>
      </c>
      <c r="E24" s="18" t="s">
        <v>98</v>
      </c>
      <c r="G24" s="14"/>
      <c r="H24" s="15" t="s">
        <v>102</v>
      </c>
      <c r="I24" s="3">
        <v>4</v>
      </c>
      <c r="J24" s="2">
        <v>1.1399999999999999</v>
      </c>
      <c r="K24" s="3">
        <f>$O$2*Table46[[#This Row],[Amount Per Board]]</f>
        <v>12</v>
      </c>
      <c r="L24" s="2">
        <f>Table46[[#This Row],[Amount Per Order]]*Table46[[#This Row],[Cost per unit]]</f>
        <v>13.68</v>
      </c>
    </row>
    <row r="25" spans="1:12" x14ac:dyDescent="0.25">
      <c r="A25" s="9" t="s">
        <v>41</v>
      </c>
      <c r="B25" s="14" t="s">
        <v>23</v>
      </c>
      <c r="C25" s="22" t="str">
        <f>_xlfn.CONCAT($O$1, " ", Table46[[#This Row],[PCB Label]])</f>
        <v>Headnode F1</v>
      </c>
      <c r="D25" s="9">
        <v>3568</v>
      </c>
      <c r="E25" s="9" t="s">
        <v>105</v>
      </c>
      <c r="G25" s="14"/>
      <c r="H25" s="16" t="s">
        <v>106</v>
      </c>
      <c r="I25" s="3">
        <v>2</v>
      </c>
      <c r="J25" s="2">
        <v>1.28</v>
      </c>
      <c r="K25" s="3">
        <f>$O$2*Table46[[#This Row],[Amount Per Board]]</f>
        <v>6</v>
      </c>
      <c r="L25" s="2">
        <f>Table46[[#This Row],[Amount Per Order]]*Table46[[#This Row],[Cost per unit]]</f>
        <v>7.68</v>
      </c>
    </row>
  </sheetData>
  <hyperlinks>
    <hyperlink ref="H2" r:id="rId1" xr:uid="{354345A4-A875-4700-B9CA-E1402EAB7EF4}"/>
    <hyperlink ref="H3" r:id="rId2" xr:uid="{AD2760EB-BABE-431B-AFE3-CC6750255262}"/>
    <hyperlink ref="H4" r:id="rId3" xr:uid="{479D64F2-673F-4288-AE9A-C34292130A69}"/>
    <hyperlink ref="H10" r:id="rId4" xr:uid="{0120119E-4C30-4B0E-82A9-CE9918041B92}"/>
    <hyperlink ref="H12" r:id="rId5" xr:uid="{93F58D27-8B21-4F7B-A977-48F17F9101B0}"/>
    <hyperlink ref="H11" r:id="rId6" xr:uid="{44D18358-5893-45E4-971E-9B94A922D6A3}"/>
    <hyperlink ref="H14" r:id="rId7" xr:uid="{0E575C17-E253-4EBB-866B-763AA02B7E46}"/>
    <hyperlink ref="H15" r:id="rId8" xr:uid="{0D128EE9-1954-4C6D-9156-2098ABA67FF9}"/>
    <hyperlink ref="H22" r:id="rId9" xr:uid="{6D804B46-687E-4042-B77C-7E78554BC359}"/>
    <hyperlink ref="H24" r:id="rId10" xr:uid="{5F742EFA-81C0-4D77-A3FD-D492F01A3F99}"/>
    <hyperlink ref="H21" r:id="rId11" xr:uid="{067B7C3B-A01B-4959-8F2A-C0D320BBAD9B}"/>
    <hyperlink ref="H23" r:id="rId12" xr:uid="{21316C2B-4035-42D1-91DC-4B898E93CD4E}"/>
    <hyperlink ref="H25" r:id="rId13" xr:uid="{A6E30156-7348-416A-A0D1-8CB8D222B48E}"/>
    <hyperlink ref="H20" r:id="rId14" xr:uid="{BE1C7987-FE9A-455B-9609-3B574AB9E4E4}"/>
    <hyperlink ref="H17" r:id="rId15" xr:uid="{D939F599-2529-48C4-B7A1-7925D2044E48}"/>
    <hyperlink ref="H18" r:id="rId16" xr:uid="{41004E32-6291-4BED-BDC2-702D31228A80}"/>
    <hyperlink ref="H16" r:id="rId17" xr:uid="{33DE97EF-2F28-4AEB-82BA-E33020A7EBBC}"/>
    <hyperlink ref="H5" r:id="rId18" xr:uid="{C7B75429-AEA7-46DE-8B91-2A933C363CAF}"/>
    <hyperlink ref="H6" r:id="rId19" xr:uid="{CC75B952-81D6-4896-8CB3-C6933473966D}"/>
    <hyperlink ref="H7" r:id="rId20" xr:uid="{631A2A8F-1E7A-410A-ACAE-6DA645E425E2}"/>
    <hyperlink ref="H8" r:id="rId21" xr:uid="{8A3FA485-F8B6-4FF1-B7AC-CE1A78B7006F}"/>
    <hyperlink ref="H9" r:id="rId22" xr:uid="{39E99D38-7D1A-4F49-BF46-ADBDF0652953}"/>
    <hyperlink ref="H19" r:id="rId23" xr:uid="{FEBBB602-868F-4EB2-9FD6-2371B6C2B48E}"/>
  </hyperlinks>
  <pageMargins left="0.7" right="0.7" top="0.75" bottom="0.75" header="0.3" footer="0.3"/>
  <pageSetup orientation="portrait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Headnode Board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Hafele</dc:creator>
  <cp:lastModifiedBy>Jake Hafele</cp:lastModifiedBy>
  <dcterms:created xsi:type="dcterms:W3CDTF">2015-06-05T18:17:20Z</dcterms:created>
  <dcterms:modified xsi:type="dcterms:W3CDTF">2022-06-06T02:09:46Z</dcterms:modified>
</cp:coreProperties>
</file>