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9706f97b7b3c3f/Desktop/YCP/QBA330/Chapter 4/"/>
    </mc:Choice>
  </mc:AlternateContent>
  <xr:revisionPtr revIDLastSave="453" documentId="11_EA87FAB182E6B1EE95B0CE68ED606287AD628E43" xr6:coauthVersionLast="47" xr6:coauthVersionMax="47" xr10:uidLastSave="{15936FD6-3B76-4305-962E-201A76956E31}"/>
  <bookViews>
    <workbookView xWindow="-110" yWindow="-110" windowWidth="22620" windowHeight="13500" xr2:uid="{00000000-000D-0000-FFFF-FFFF00000000}"/>
  </bookViews>
  <sheets>
    <sheet name="Model" sheetId="2" r:id="rId1"/>
    <sheet name="Model_STS" sheetId="3" state="veryHidden" r:id="rId2"/>
    <sheet name="STS_1" sheetId="4" r:id="rId3"/>
  </sheets>
  <definedNames>
    <definedName name="Actual_exposures">Model!$B$23:$B$28</definedName>
    <definedName name="Budget">Model!$D$32</definedName>
    <definedName name="ChartData" localSheetId="2">STS_1!$L$5:$L$19</definedName>
    <definedName name="Cost_per_ad">Model!$B$14:$I$14</definedName>
    <definedName name="Excess_exposures">Model!$F$23:$F$28</definedName>
    <definedName name="InputValues" localSheetId="2">STS_1!$A$5:$A$19</definedName>
    <definedName name="Number_ads_purchased">Model!$B$19:$I$19</definedName>
    <definedName name="OutputAddresses" localSheetId="2">STS_1!$B$4:$J$4</definedName>
    <definedName name="OutputValues" localSheetId="2">STS_1!$B$5:$J$19</definedName>
    <definedName name="Required_exposures">Model!$D$23:$D$28</definedName>
    <definedName name="solver_adj" localSheetId="0" hidden="1">Model!$B$19:$I$19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Model!$B$32</definedName>
    <definedName name="solver_lhs2" localSheetId="0" hidden="1">Model!$B$23:$B$28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Model!$B$35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Budget</definedName>
    <definedName name="solver_rhs2" localSheetId="0" hidden="1">Required_exposures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Model!$B$32</definedName>
    <definedName name="Total_excess_exposures">Model!$B$35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4" i="4"/>
  <c r="B32" i="2"/>
  <c r="B24" i="2"/>
  <c r="F24" i="2" s="1"/>
  <c r="B25" i="2"/>
  <c r="F25" i="2" s="1"/>
  <c r="B26" i="2"/>
  <c r="F26" i="2" s="1"/>
  <c r="B27" i="2"/>
  <c r="F27" i="2" s="1"/>
  <c r="B28" i="2"/>
  <c r="F28" i="2" s="1"/>
  <c r="B23" i="2"/>
  <c r="F23" i="2" s="1"/>
  <c r="H15" i="2"/>
  <c r="G15" i="2"/>
  <c r="C12" i="2"/>
  <c r="C15" i="2" s="1"/>
  <c r="D12" i="2"/>
  <c r="D15" i="2" s="1"/>
  <c r="E12" i="2"/>
  <c r="E15" i="2" s="1"/>
  <c r="F12" i="2"/>
  <c r="F15" i="2" s="1"/>
  <c r="G12" i="2"/>
  <c r="H12" i="2"/>
  <c r="I12" i="2"/>
  <c r="I15" i="2" s="1"/>
  <c r="B12" i="2"/>
  <c r="B15" i="2" s="1"/>
  <c r="B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 Machulcz</author>
  </authors>
  <commentList>
    <comment ref="B5" authorId="0" shapeId="0" xr:uid="{88B1ABB7-5898-4F3E-8F29-405C806D53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674FA042-E5CC-486F-81A9-FFFF5DD3AC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0A6955CC-66CF-4D2E-B9C3-D4F94E978F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41E49E3-44ED-4576-A43F-81912A913E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E3DA8F4-4736-4CBC-AD44-EF067F6C88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17D1503-8FFB-4C24-959F-6A9136B5C5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8E82CA56-4280-4BA6-9676-BFED1E1FE2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27DBA246-4722-4499-BDFD-90886A106A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D7932FC5-3337-49B6-9AE5-C45D193E65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530075F-8431-4703-AC1E-D139D4CA9B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109CB8F-AAA5-47B9-A657-B1A8015B9A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9B238889-775A-4FDC-85B8-D190A3C5C1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543DFCB3-4532-4373-B128-494B4862DE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6CF39904-448A-4FAE-91B6-C54F713B1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6A4E81E-DB37-4F9E-ABD7-63EFCD8A7A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<sst xmlns="http://schemas.openxmlformats.org/spreadsheetml/2006/main" count="70" uniqueCount="48">
  <si>
    <t>Advertising plan</t>
  </si>
  <si>
    <t>Total cost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</si>
  <si>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</si>
  <si>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</si>
  <si>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</si>
  <si>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</si>
  <si>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</si>
  <si>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</si>
  <si>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</si>
  <si>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</si>
  <si>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</si>
  <si>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</si>
  <si>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</si>
  <si>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</si>
  <si>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CNN</t>
  </si>
  <si>
    <t>Cost per ad</t>
  </si>
  <si>
    <t>Exposures to various groups per ad</t>
  </si>
  <si>
    <t>Total viewers</t>
  </si>
  <si>
    <t>Cost per million exposures</t>
  </si>
  <si>
    <t>The Simpsons</t>
  </si>
  <si>
    <t>Sunday Night Football</t>
  </si>
  <si>
    <t>Homeland</t>
  </si>
  <si>
    <t>SportsCenter</t>
  </si>
  <si>
    <t>Rachael Ray</t>
  </si>
  <si>
    <t>Timeless</t>
  </si>
  <si>
    <t>Madam Secretary</t>
  </si>
  <si>
    <t>&gt;=</t>
  </si>
  <si>
    <t>Budget</t>
  </si>
  <si>
    <t>&lt;=</t>
  </si>
  <si>
    <t>Excess exposures</t>
  </si>
  <si>
    <t>Budget constraint on total cost</t>
  </si>
  <si>
    <t>Objective to maximize</t>
  </si>
  <si>
    <t>Total excess exposures</t>
  </si>
  <si>
    <t>$D$32</t>
  </si>
  <si>
    <t>$B$35,$B$19:$I$19</t>
  </si>
  <si>
    <t>Oneway analysis for Solver model in Model worksheet</t>
  </si>
  <si>
    <t>Budget (cell $D$32) values along side, output cell(s) along top</t>
  </si>
  <si>
    <t>Total_excess_exposures</t>
  </si>
  <si>
    <t>Number_ads_purchased_1</t>
  </si>
  <si>
    <t>Number_ads_purchased_2</t>
  </si>
  <si>
    <t>Number_ads_purchased_3</t>
  </si>
  <si>
    <t>Number_ads_purchased_4</t>
  </si>
  <si>
    <t>Number_ads_purchased_5</t>
  </si>
  <si>
    <t>Number_ads_purchased_6</t>
  </si>
  <si>
    <t>Number_ads_purchased_7</t>
  </si>
  <si>
    <t>Number_ads_purchased_8</t>
  </si>
  <si>
    <t>Data for chart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</si>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</sst>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#,##0;\-&quot;$&quot;#,##0"/>
    <numFmt numFmtId="166" formatCode="&quot;$&quot;#,##0.000;\-&quot;$&quot;#,##0.000"/>
    <numFmt numFmtId="167" formatCode="&quot;$&quot;#,##0.00"/>
  </numFmts>
  <fonts count="7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/>
    <xf numFmtId="164" fontId="3" fillId="3" borderId="0" xfId="0" applyNumberFormat="1" applyFont="1" applyFill="1"/>
    <xf numFmtId="0" fontId="2" fillId="0" borderId="0" xfId="0" applyFont="1" applyAlignment="1">
      <alignment wrapText="1"/>
    </xf>
    <xf numFmtId="0" fontId="3" fillId="4" borderId="0" xfId="0" applyFont="1" applyFill="1"/>
    <xf numFmtId="167" fontId="3" fillId="4" borderId="0" xfId="0" applyNumberFormat="1" applyFont="1" applyFill="1"/>
    <xf numFmtId="49" fontId="0" fillId="0" borderId="0" xfId="0" applyNumberFormat="1"/>
    <xf numFmtId="0" fontId="4" fillId="0" borderId="0" xfId="0" applyFont="1"/>
    <xf numFmtId="167" fontId="0" fillId="0" borderId="0" xfId="0" applyNumberFormat="1"/>
    <xf numFmtId="0" fontId="0" fillId="0" borderId="0" xfId="0" applyAlignment="1">
      <alignment horizontal="right" textRotation="90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6" borderId="1" xfId="0" applyFill="1" applyBorder="1"/>
    <xf numFmtId="0" fontId="0" fillId="6" borderId="4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STS_1!$L$1</c:f>
          <c:strCache>
            <c:ptCount val="1"/>
            <c:pt idx="0">
              <c:v>Sensitivity of Total_excess_exposures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STS_1!$A$5:$A$19</c:f>
              <c:numCache>
                <c:formatCode>"$"#,##0.00</c:formatCode>
                <c:ptCount val="15"/>
                <c:pt idx="0">
                  <c:v>1800</c:v>
                </c:pt>
                <c:pt idx="1">
                  <c:v>1850</c:v>
                </c:pt>
                <c:pt idx="2">
                  <c:v>1900</c:v>
                </c:pt>
                <c:pt idx="3">
                  <c:v>1950</c:v>
                </c:pt>
                <c:pt idx="4">
                  <c:v>2000</c:v>
                </c:pt>
                <c:pt idx="5">
                  <c:v>2050</c:v>
                </c:pt>
                <c:pt idx="6">
                  <c:v>2100</c:v>
                </c:pt>
                <c:pt idx="7">
                  <c:v>2150</c:v>
                </c:pt>
                <c:pt idx="8">
                  <c:v>2200</c:v>
                </c:pt>
                <c:pt idx="9">
                  <c:v>2250</c:v>
                </c:pt>
                <c:pt idx="10">
                  <c:v>2300</c:v>
                </c:pt>
                <c:pt idx="11">
                  <c:v>2350</c:v>
                </c:pt>
                <c:pt idx="12">
                  <c:v>2400</c:v>
                </c:pt>
                <c:pt idx="13">
                  <c:v>2450</c:v>
                </c:pt>
                <c:pt idx="14">
                  <c:v>2500</c:v>
                </c:pt>
              </c:numCache>
            </c:numRef>
          </c:cat>
          <c:val>
            <c:numRef>
              <c:f>STS_1!$L$5:$L$19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23.71698113207551</c:v>
                </c:pt>
                <c:pt idx="3">
                  <c:v>32.726415094339643</c:v>
                </c:pt>
                <c:pt idx="4">
                  <c:v>41.688442211055346</c:v>
                </c:pt>
                <c:pt idx="5">
                  <c:v>50.582914572864347</c:v>
                </c:pt>
                <c:pt idx="6">
                  <c:v>59.477386934673433</c:v>
                </c:pt>
                <c:pt idx="7">
                  <c:v>68.371859296482356</c:v>
                </c:pt>
                <c:pt idx="8">
                  <c:v>77.266331658291477</c:v>
                </c:pt>
                <c:pt idx="9">
                  <c:v>86.160804020100556</c:v>
                </c:pt>
                <c:pt idx="10">
                  <c:v>95.055276381909607</c:v>
                </c:pt>
                <c:pt idx="11">
                  <c:v>103.94974874371871</c:v>
                </c:pt>
                <c:pt idx="12">
                  <c:v>112.84422110552772</c:v>
                </c:pt>
                <c:pt idx="13">
                  <c:v>121.73869346733672</c:v>
                </c:pt>
                <c:pt idx="14">
                  <c:v>130.63316582914592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C-4FBF-8676-12E31E47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206448"/>
        <c:axId val="1643218928"/>
      </c:lineChart>
      <c:catAx>
        <c:axId val="16432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($D$32)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643218928"/>
        <c:crosses val="autoZero"/>
        <c:auto val="1"/>
        <c:lblAlgn val="ctr"/>
        <c:lblOffset val="100"/>
        <c:noMultiLvlLbl val="0"/>
      </c:catAx>
      <c:valAx>
        <c:axId val="164321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06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85725</xdr:rowOff>
    </xdr:from>
    <xdr:to>
      <xdr:col>5</xdr:col>
      <xdr:colOff>638175</xdr:colOff>
      <xdr:row>3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581400" y="85725"/>
          <a:ext cx="2990850" cy="5143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Note: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All monetary values are in $1000s, and all exposures to ads are in millions of exposures.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596900</xdr:colOff>
      <xdr:row>23</xdr:row>
      <xdr:rowOff>120650</xdr:rowOff>
    </xdr:from>
    <xdr:to>
      <xdr:col>18</xdr:col>
      <xdr:colOff>596900</xdr:colOff>
      <xdr:row>41</xdr:row>
      <xdr:rowOff>120650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2DEC1BD-73F3-5E84-9FEC-9D8F489D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0</xdr:colOff>
      <xdr:row>3</xdr:row>
      <xdr:rowOff>88900</xdr:rowOff>
    </xdr:from>
    <xdr:to>
      <xdr:col>17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3E15D8-ED51-B2CB-8B68-C2FFF3B3CA1A}"/>
            </a:ext>
          </a:extLst>
        </xdr:cNvPr>
        <xdr:cNvSpPr txBox="1"/>
      </xdr:nvSpPr>
      <xdr:spPr>
        <a:xfrm>
          <a:off x="79375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QBA330">
      <a:dk1>
        <a:sysClr val="windowText" lastClr="000000"/>
      </a:dk1>
      <a:lt1>
        <a:sysClr val="window" lastClr="FFFFFF"/>
      </a:lt1>
      <a:dk2>
        <a:srgbClr val="1F497D"/>
      </a:dk2>
      <a:lt2>
        <a:srgbClr val="BFBFBF"/>
      </a:lt2>
      <a:accent1>
        <a:srgbClr val="8DB3E2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37"/>
  <sheetViews>
    <sheetView tabSelected="1" workbookViewId="0">
      <selection activeCell="D32" sqref="D32"/>
    </sheetView>
  </sheetViews>
  <sheetFormatPr defaultColWidth="9.1796875" defaultRowHeight="14.5" x14ac:dyDescent="0.35"/>
  <cols>
    <col min="1" max="1" width="32.6328125" style="5" bestFit="1" customWidth="1"/>
    <col min="2" max="2" width="16.26953125" style="5" bestFit="1" customWidth="1"/>
    <col min="3" max="3" width="20.7265625" style="5" bestFit="1" customWidth="1"/>
    <col min="4" max="4" width="19" style="5" bestFit="1" customWidth="1"/>
    <col min="5" max="5" width="13.1796875" style="5" bestFit="1" customWidth="1"/>
    <col min="6" max="6" width="12.453125" style="5" customWidth="1"/>
    <col min="7" max="7" width="12.1796875" style="5" customWidth="1"/>
    <col min="8" max="8" width="12.54296875" style="5" customWidth="1"/>
    <col min="9" max="9" width="16.7265625" style="5" bestFit="1" customWidth="1"/>
    <col min="10" max="16384" width="9.1796875" style="5"/>
  </cols>
  <sheetData>
    <row r="1" spans="1:9" x14ac:dyDescent="0.35">
      <c r="A1" s="4" t="s">
        <v>5</v>
      </c>
    </row>
    <row r="3" spans="1:9" x14ac:dyDescent="0.35">
      <c r="A3" s="4" t="s">
        <v>7</v>
      </c>
    </row>
    <row r="4" spans="1:9" x14ac:dyDescent="0.35">
      <c r="A4" s="5" t="s">
        <v>16</v>
      </c>
    </row>
    <row r="5" spans="1:9" x14ac:dyDescent="0.35">
      <c r="B5" s="6" t="s">
        <v>24</v>
      </c>
      <c r="C5" s="6" t="s">
        <v>20</v>
      </c>
      <c r="D5" s="6" t="s">
        <v>19</v>
      </c>
      <c r="E5" s="6" t="s">
        <v>22</v>
      </c>
      <c r="F5" s="6" t="s">
        <v>21</v>
      </c>
      <c r="G5" s="6" t="s">
        <v>23</v>
      </c>
      <c r="H5" s="6" t="s">
        <v>14</v>
      </c>
      <c r="I5" s="6" t="s">
        <v>25</v>
      </c>
    </row>
    <row r="6" spans="1:9" x14ac:dyDescent="0.35">
      <c r="A6" s="7" t="s">
        <v>11</v>
      </c>
      <c r="B6" s="11">
        <v>5</v>
      </c>
      <c r="C6" s="11">
        <v>6</v>
      </c>
      <c r="D6" s="11">
        <v>5</v>
      </c>
      <c r="E6" s="11">
        <v>0.5</v>
      </c>
      <c r="F6" s="11">
        <v>0.7</v>
      </c>
      <c r="G6" s="11">
        <v>0.1</v>
      </c>
      <c r="H6" s="11">
        <v>0.1</v>
      </c>
      <c r="I6" s="11">
        <v>3</v>
      </c>
    </row>
    <row r="7" spans="1:9" x14ac:dyDescent="0.35">
      <c r="A7" s="7" t="s">
        <v>12</v>
      </c>
      <c r="B7" s="11">
        <v>3</v>
      </c>
      <c r="C7" s="11">
        <v>5</v>
      </c>
      <c r="D7" s="11">
        <v>2</v>
      </c>
      <c r="E7" s="11">
        <v>0.5</v>
      </c>
      <c r="F7" s="11">
        <v>0.2</v>
      </c>
      <c r="G7" s="11">
        <v>0.1</v>
      </c>
      <c r="H7" s="11">
        <v>0.2</v>
      </c>
      <c r="I7" s="11">
        <v>5</v>
      </c>
    </row>
    <row r="8" spans="1:9" x14ac:dyDescent="0.35">
      <c r="A8" s="7" t="s">
        <v>13</v>
      </c>
      <c r="B8" s="11">
        <v>1</v>
      </c>
      <c r="C8" s="11">
        <v>3</v>
      </c>
      <c r="D8" s="11">
        <v>0</v>
      </c>
      <c r="E8" s="11">
        <v>0.3</v>
      </c>
      <c r="F8" s="11">
        <v>0</v>
      </c>
      <c r="G8" s="11">
        <v>0</v>
      </c>
      <c r="H8" s="11">
        <v>0.3</v>
      </c>
      <c r="I8" s="11">
        <v>4</v>
      </c>
    </row>
    <row r="9" spans="1:9" x14ac:dyDescent="0.35">
      <c r="A9" s="7" t="s">
        <v>8</v>
      </c>
      <c r="B9" s="11">
        <v>6</v>
      </c>
      <c r="C9" s="11">
        <v>1</v>
      </c>
      <c r="D9" s="11">
        <v>4</v>
      </c>
      <c r="E9" s="11">
        <v>0.1</v>
      </c>
      <c r="F9" s="11">
        <v>0.9</v>
      </c>
      <c r="G9" s="11">
        <v>0.6</v>
      </c>
      <c r="H9" s="11">
        <v>0.1</v>
      </c>
      <c r="I9" s="11">
        <v>3</v>
      </c>
    </row>
    <row r="10" spans="1:9" x14ac:dyDescent="0.35">
      <c r="A10" s="7" t="s">
        <v>9</v>
      </c>
      <c r="B10" s="11">
        <v>4</v>
      </c>
      <c r="C10" s="11">
        <v>1</v>
      </c>
      <c r="D10" s="11">
        <v>2</v>
      </c>
      <c r="E10" s="11">
        <v>0.1</v>
      </c>
      <c r="F10" s="11">
        <v>0.1</v>
      </c>
      <c r="G10" s="11">
        <v>1.3</v>
      </c>
      <c r="H10" s="11">
        <v>0.2</v>
      </c>
      <c r="I10" s="11">
        <v>5</v>
      </c>
    </row>
    <row r="11" spans="1:9" x14ac:dyDescent="0.35">
      <c r="A11" s="7" t="s">
        <v>10</v>
      </c>
      <c r="B11" s="11">
        <v>2</v>
      </c>
      <c r="C11" s="11">
        <v>1</v>
      </c>
      <c r="D11" s="11">
        <v>0</v>
      </c>
      <c r="E11" s="11">
        <v>0</v>
      </c>
      <c r="F11" s="11">
        <v>0</v>
      </c>
      <c r="G11" s="11">
        <v>0.4</v>
      </c>
      <c r="H11" s="11">
        <v>0.3</v>
      </c>
      <c r="I11" s="11">
        <v>4</v>
      </c>
    </row>
    <row r="12" spans="1:9" x14ac:dyDescent="0.35">
      <c r="A12" s="7" t="s">
        <v>17</v>
      </c>
      <c r="B12" s="5">
        <f>SUM(B6:B11)</f>
        <v>21</v>
      </c>
      <c r="C12" s="5">
        <f t="shared" ref="C12:I12" si="0">SUM(C6:C11)</f>
        <v>17</v>
      </c>
      <c r="D12" s="5">
        <f t="shared" si="0"/>
        <v>13</v>
      </c>
      <c r="E12" s="5">
        <f t="shared" si="0"/>
        <v>1.5000000000000002</v>
      </c>
      <c r="F12" s="5">
        <f t="shared" si="0"/>
        <v>1.9</v>
      </c>
      <c r="G12" s="5">
        <f t="shared" si="0"/>
        <v>2.5</v>
      </c>
      <c r="H12" s="5">
        <f t="shared" si="0"/>
        <v>1.2000000000000002</v>
      </c>
      <c r="I12" s="5">
        <f t="shared" si="0"/>
        <v>24</v>
      </c>
    </row>
    <row r="14" spans="1:9" x14ac:dyDescent="0.35">
      <c r="A14" s="5" t="s">
        <v>15</v>
      </c>
      <c r="B14" s="12">
        <v>140</v>
      </c>
      <c r="C14" s="12">
        <v>100</v>
      </c>
      <c r="D14" s="12">
        <v>80</v>
      </c>
      <c r="E14" s="12">
        <v>9</v>
      </c>
      <c r="F14" s="12">
        <v>13</v>
      </c>
      <c r="G14" s="12">
        <v>15</v>
      </c>
      <c r="H14" s="12">
        <v>8</v>
      </c>
      <c r="I14" s="12">
        <v>140</v>
      </c>
    </row>
    <row r="15" spans="1:9" x14ac:dyDescent="0.35">
      <c r="A15" s="5" t="s">
        <v>18</v>
      </c>
      <c r="B15" s="3">
        <f>B14/B12</f>
        <v>6.666666666666667</v>
      </c>
      <c r="C15" s="3">
        <f t="shared" ref="C15:I15" si="1">C14/C12</f>
        <v>5.882352941176471</v>
      </c>
      <c r="D15" s="3">
        <f t="shared" si="1"/>
        <v>6.1538461538461542</v>
      </c>
      <c r="E15" s="3">
        <f t="shared" si="1"/>
        <v>5.9999999999999991</v>
      </c>
      <c r="F15" s="3">
        <f t="shared" si="1"/>
        <v>6.8421052631578947</v>
      </c>
      <c r="G15" s="3">
        <f t="shared" si="1"/>
        <v>6</v>
      </c>
      <c r="H15" s="3">
        <f t="shared" si="1"/>
        <v>6.6666666666666661</v>
      </c>
      <c r="I15" s="3">
        <f t="shared" si="1"/>
        <v>5.833333333333333</v>
      </c>
    </row>
    <row r="16" spans="1:9" x14ac:dyDescent="0.35">
      <c r="B16" s="3"/>
      <c r="C16" s="3"/>
      <c r="D16" s="3"/>
      <c r="E16" s="3"/>
      <c r="F16" s="3"/>
      <c r="G16" s="3"/>
      <c r="H16" s="3"/>
      <c r="I16" s="3"/>
    </row>
    <row r="17" spans="1:9" x14ac:dyDescent="0.35">
      <c r="A17" s="4" t="s">
        <v>0</v>
      </c>
    </row>
    <row r="18" spans="1:9" x14ac:dyDescent="0.35">
      <c r="B18" s="6" t="s">
        <v>24</v>
      </c>
      <c r="C18" s="6" t="s">
        <v>20</v>
      </c>
      <c r="D18" s="6" t="s">
        <v>19</v>
      </c>
      <c r="E18" s="6" t="s">
        <v>22</v>
      </c>
      <c r="F18" s="6" t="s">
        <v>21</v>
      </c>
      <c r="G18" s="6" t="s">
        <v>23</v>
      </c>
      <c r="H18" s="6" t="s">
        <v>14</v>
      </c>
      <c r="I18" s="6" t="s">
        <v>25</v>
      </c>
    </row>
    <row r="19" spans="1:9" x14ac:dyDescent="0.35">
      <c r="A19" s="5" t="s">
        <v>6</v>
      </c>
      <c r="B19" s="13">
        <v>0</v>
      </c>
      <c r="C19" s="13">
        <v>0</v>
      </c>
      <c r="D19" s="13">
        <v>6.0301508903503418</v>
      </c>
      <c r="E19" s="13">
        <v>0</v>
      </c>
      <c r="F19" s="13">
        <v>0</v>
      </c>
      <c r="G19" s="13">
        <v>12.060301780700684</v>
      </c>
      <c r="H19" s="13">
        <v>0</v>
      </c>
      <c r="I19" s="13">
        <v>9.5477390289306641</v>
      </c>
    </row>
    <row r="20" spans="1:9" x14ac:dyDescent="0.35">
      <c r="B20" s="3"/>
      <c r="C20" s="3"/>
      <c r="D20" s="3"/>
      <c r="E20" s="3"/>
      <c r="F20" s="3"/>
      <c r="G20" s="3"/>
      <c r="H20" s="3"/>
      <c r="I20" s="3"/>
    </row>
    <row r="21" spans="1:9" x14ac:dyDescent="0.35">
      <c r="A21" s="4" t="s">
        <v>2</v>
      </c>
      <c r="G21" s="4"/>
    </row>
    <row r="22" spans="1:9" x14ac:dyDescent="0.35">
      <c r="B22" s="6" t="s">
        <v>4</v>
      </c>
      <c r="C22" s="6"/>
      <c r="D22" s="6" t="s">
        <v>3</v>
      </c>
      <c r="F22" s="5" t="s">
        <v>29</v>
      </c>
    </row>
    <row r="23" spans="1:9" x14ac:dyDescent="0.35">
      <c r="A23" s="7" t="s">
        <v>11</v>
      </c>
      <c r="B23" s="3">
        <f t="shared" ref="B23:B28" si="2">SUMPRODUCT(Number_ads_purchased,B6:I6)</f>
        <v>60.000001716613767</v>
      </c>
      <c r="C23" s="8" t="s">
        <v>26</v>
      </c>
      <c r="D23" s="11">
        <v>60</v>
      </c>
      <c r="F23" s="3">
        <f>B23-D23</f>
        <v>1.7166137666890791E-6</v>
      </c>
    </row>
    <row r="24" spans="1:9" x14ac:dyDescent="0.35">
      <c r="A24" s="7" t="s">
        <v>12</v>
      </c>
      <c r="B24" s="3">
        <f t="shared" si="2"/>
        <v>61.005027103424069</v>
      </c>
      <c r="C24" s="8" t="s">
        <v>26</v>
      </c>
      <c r="D24" s="11">
        <v>60</v>
      </c>
      <c r="F24" s="3">
        <f t="shared" ref="F24:F28" si="3">B24-D24</f>
        <v>1.0050271034240694</v>
      </c>
    </row>
    <row r="25" spans="1:9" x14ac:dyDescent="0.35">
      <c r="A25" s="7" t="s">
        <v>13</v>
      </c>
      <c r="B25" s="3">
        <f t="shared" si="2"/>
        <v>38.190956115722656</v>
      </c>
      <c r="C25" s="8" t="s">
        <v>26</v>
      </c>
      <c r="D25" s="11">
        <v>28</v>
      </c>
      <c r="F25" s="3">
        <f t="shared" si="3"/>
        <v>10.190956115722656</v>
      </c>
    </row>
    <row r="26" spans="1:9" x14ac:dyDescent="0.35">
      <c r="A26" s="7" t="s">
        <v>8</v>
      </c>
      <c r="B26" s="3">
        <f t="shared" si="2"/>
        <v>60.000001716613767</v>
      </c>
      <c r="C26" s="8" t="s">
        <v>26</v>
      </c>
      <c r="D26" s="11">
        <v>60</v>
      </c>
      <c r="F26" s="3">
        <f t="shared" si="3"/>
        <v>1.7166137666890791E-6</v>
      </c>
    </row>
    <row r="27" spans="1:9" x14ac:dyDescent="0.35">
      <c r="A27" s="7" t="s">
        <v>9</v>
      </c>
      <c r="B27" s="3">
        <f t="shared" si="2"/>
        <v>75.477389240264898</v>
      </c>
      <c r="C27" s="8" t="s">
        <v>26</v>
      </c>
      <c r="D27" s="11">
        <v>60</v>
      </c>
      <c r="F27" s="3">
        <f t="shared" si="3"/>
        <v>15.477389240264898</v>
      </c>
    </row>
    <row r="28" spans="1:9" x14ac:dyDescent="0.35">
      <c r="A28" s="7" t="s">
        <v>10</v>
      </c>
      <c r="B28" s="3">
        <f t="shared" si="2"/>
        <v>43.015076828002933</v>
      </c>
      <c r="C28" s="8" t="s">
        <v>26</v>
      </c>
      <c r="D28" s="11">
        <v>28</v>
      </c>
      <c r="F28" s="3">
        <f t="shared" si="3"/>
        <v>15.015076828002933</v>
      </c>
    </row>
    <row r="29" spans="1:9" x14ac:dyDescent="0.35">
      <c r="A29" s="7"/>
      <c r="B29" s="3"/>
      <c r="C29" s="8"/>
      <c r="F29" s="3"/>
    </row>
    <row r="30" spans="1:9" ht="14.5" customHeight="1" x14ac:dyDescent="0.35">
      <c r="A30" s="14" t="s">
        <v>30</v>
      </c>
      <c r="B30" s="3"/>
      <c r="C30" s="8"/>
      <c r="F30" s="3"/>
    </row>
    <row r="31" spans="1:9" x14ac:dyDescent="0.35">
      <c r="A31" s="7"/>
      <c r="B31" s="3" t="s">
        <v>1</v>
      </c>
      <c r="C31" s="8"/>
      <c r="D31" s="5" t="s">
        <v>27</v>
      </c>
    </row>
    <row r="32" spans="1:9" x14ac:dyDescent="0.35">
      <c r="B32" s="16">
        <f>SUMPRODUCT(Number_ads_purchased,Cost_per_ad)</f>
        <v>2000.0000619888306</v>
      </c>
      <c r="C32" s="8" t="s">
        <v>28</v>
      </c>
      <c r="D32" s="16">
        <v>2000</v>
      </c>
    </row>
    <row r="33" spans="1:4" x14ac:dyDescent="0.35">
      <c r="A33" s="7"/>
      <c r="B33" s="3"/>
      <c r="C33" s="8"/>
    </row>
    <row r="34" spans="1:4" x14ac:dyDescent="0.35">
      <c r="A34" s="4" t="s">
        <v>31</v>
      </c>
    </row>
    <row r="35" spans="1:4" x14ac:dyDescent="0.35">
      <c r="A35" s="9" t="s">
        <v>32</v>
      </c>
      <c r="B35" s="15">
        <f>SUM(Excess_exposures)</f>
        <v>41.68845272064209</v>
      </c>
      <c r="C35" s="10"/>
      <c r="D35" s="1"/>
    </row>
    <row r="36" spans="1:4" x14ac:dyDescent="0.35">
      <c r="B36" s="6"/>
    </row>
    <row r="37" spans="1:4" x14ac:dyDescent="0.35">
      <c r="B37" s="2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8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3935-4F84-47AA-8E00-AB4A230859A5}">
  <dimension ref="A1:B15"/>
  <sheetViews>
    <sheetView workbookViewId="0"/>
  </sheetViews>
  <sheetFormatPr defaultRowHeight="12.5" x14ac:dyDescent="0.25"/>
  <sheetData>
    <row r="1" spans="1:2" x14ac:dyDescent="0.25">
      <c r="A1">
        <v>1</v>
      </c>
    </row>
    <row r="2" spans="1:2" x14ac:dyDescent="0.25">
      <c r="A2" t="s">
        <v>33</v>
      </c>
    </row>
    <row r="3" spans="1:2" x14ac:dyDescent="0.25">
      <c r="A3">
        <v>1</v>
      </c>
    </row>
    <row r="4" spans="1:2" x14ac:dyDescent="0.25">
      <c r="A4">
        <v>1800</v>
      </c>
    </row>
    <row r="5" spans="1:2" x14ac:dyDescent="0.25">
      <c r="A5">
        <v>2500</v>
      </c>
    </row>
    <row r="6" spans="1:2" x14ac:dyDescent="0.25">
      <c r="A6">
        <v>50</v>
      </c>
    </row>
    <row r="8" spans="1:2" x14ac:dyDescent="0.25">
      <c r="A8" s="17"/>
      <c r="B8" s="17"/>
    </row>
    <row r="9" spans="1:2" x14ac:dyDescent="0.25">
      <c r="A9" t="s">
        <v>34</v>
      </c>
    </row>
    <row r="10" spans="1:2" x14ac:dyDescent="0.25">
      <c r="A10" t="s">
        <v>27</v>
      </c>
    </row>
    <row r="15" spans="1:2" x14ac:dyDescent="0.25">
      <c r="B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45F2-68AB-4F55-B639-F6EF6A1573BA}">
  <dimension ref="A1:L19"/>
  <sheetViews>
    <sheetView workbookViewId="0"/>
  </sheetViews>
  <sheetFormatPr defaultRowHeight="12.5" x14ac:dyDescent="0.25"/>
  <cols>
    <col min="1" max="1" width="8.90625" bestFit="1" customWidth="1"/>
  </cols>
  <sheetData>
    <row r="1" spans="1:12" ht="13" x14ac:dyDescent="0.3">
      <c r="A1" s="18" t="s">
        <v>35</v>
      </c>
      <c r="L1" s="25" t="str">
        <f>CONCATENATE("Sensitivity of ",$L$4," to ","Budget")</f>
        <v>Sensitivity of Total_excess_exposures to Budget</v>
      </c>
    </row>
    <row r="3" spans="1:12" x14ac:dyDescent="0.25">
      <c r="A3" t="s">
        <v>36</v>
      </c>
      <c r="L3" t="s">
        <v>46</v>
      </c>
    </row>
    <row r="4" spans="1:12" ht="123.5" x14ac:dyDescent="0.25"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 t="s">
        <v>43</v>
      </c>
      <c r="I4" s="20" t="s">
        <v>44</v>
      </c>
      <c r="J4" s="20" t="s">
        <v>45</v>
      </c>
      <c r="K4" s="25">
        <f>MATCH($L$4,OutputAddresses,0)</f>
        <v>1</v>
      </c>
      <c r="L4" s="24" t="s">
        <v>37</v>
      </c>
    </row>
    <row r="5" spans="1:12" x14ac:dyDescent="0.25">
      <c r="A5" s="19">
        <v>1800</v>
      </c>
      <c r="B5" s="26" t="s">
        <v>47</v>
      </c>
      <c r="C5" s="21"/>
      <c r="D5" s="21"/>
      <c r="E5" s="21"/>
      <c r="F5" s="21"/>
      <c r="G5" s="21"/>
      <c r="H5" s="21"/>
      <c r="I5" s="21"/>
      <c r="J5" s="22"/>
      <c r="L5" t="str">
        <f>INDEX(OutputValues,1,$K$4)</f>
        <v>Not feasible</v>
      </c>
    </row>
    <row r="6" spans="1:12" x14ac:dyDescent="0.25">
      <c r="A6" s="19">
        <v>1850</v>
      </c>
      <c r="B6" s="27" t="s">
        <v>47</v>
      </c>
      <c r="J6" s="23"/>
      <c r="L6" t="str">
        <f>INDEX(OutputValues,2,$K$4)</f>
        <v>Not feasible</v>
      </c>
    </row>
    <row r="7" spans="1:12" x14ac:dyDescent="0.25">
      <c r="A7" s="19">
        <v>1900</v>
      </c>
      <c r="B7" s="28">
        <v>23.71698113207551</v>
      </c>
      <c r="C7" s="29">
        <v>0</v>
      </c>
      <c r="D7" s="29">
        <v>0</v>
      </c>
      <c r="E7" s="29">
        <v>8.2075471698113187</v>
      </c>
      <c r="F7" s="29">
        <v>0</v>
      </c>
      <c r="G7" s="29">
        <v>0</v>
      </c>
      <c r="H7" s="29">
        <v>1.8867924528301889</v>
      </c>
      <c r="I7" s="29">
        <v>0</v>
      </c>
      <c r="J7" s="30">
        <v>8.6792452830188704</v>
      </c>
      <c r="L7">
        <f>INDEX(OutputValues,3,$K$4)</f>
        <v>23.71698113207551</v>
      </c>
    </row>
    <row r="8" spans="1:12" x14ac:dyDescent="0.25">
      <c r="A8" s="19">
        <v>1950</v>
      </c>
      <c r="B8" s="28">
        <v>32.726415094339643</v>
      </c>
      <c r="C8" s="29">
        <v>0</v>
      </c>
      <c r="D8" s="29">
        <v>0</v>
      </c>
      <c r="E8" s="29">
        <v>6.9339622641509457</v>
      </c>
      <c r="F8" s="29">
        <v>0</v>
      </c>
      <c r="G8" s="29">
        <v>0</v>
      </c>
      <c r="H8" s="29">
        <v>8.4905660377358512</v>
      </c>
      <c r="I8" s="29">
        <v>0</v>
      </c>
      <c r="J8" s="30">
        <v>9.0566037735849054</v>
      </c>
      <c r="L8">
        <f>INDEX(OutputValues,4,$K$4)</f>
        <v>32.726415094339643</v>
      </c>
    </row>
    <row r="9" spans="1:12" x14ac:dyDescent="0.25">
      <c r="A9" s="19">
        <v>2000</v>
      </c>
      <c r="B9" s="28">
        <v>41.688442211055346</v>
      </c>
      <c r="C9" s="29">
        <v>0</v>
      </c>
      <c r="D9" s="29">
        <v>0</v>
      </c>
      <c r="E9" s="29">
        <v>6.0301507537688375</v>
      </c>
      <c r="F9" s="29">
        <v>0</v>
      </c>
      <c r="G9" s="29">
        <v>0</v>
      </c>
      <c r="H9" s="29">
        <v>12.06030150753775</v>
      </c>
      <c r="I9" s="29">
        <v>0</v>
      </c>
      <c r="J9" s="30">
        <v>9.5477386934673358</v>
      </c>
      <c r="L9">
        <f>INDEX(OutputValues,5,$K$4)</f>
        <v>41.688442211055346</v>
      </c>
    </row>
    <row r="10" spans="1:12" x14ac:dyDescent="0.25">
      <c r="A10" s="19">
        <v>2050</v>
      </c>
      <c r="B10" s="28">
        <v>50.582914572864347</v>
      </c>
      <c r="C10" s="29">
        <v>0</v>
      </c>
      <c r="D10" s="29">
        <v>0</v>
      </c>
      <c r="E10" s="29">
        <v>5.6532663316582843</v>
      </c>
      <c r="F10" s="29">
        <v>0</v>
      </c>
      <c r="G10" s="29">
        <v>0</v>
      </c>
      <c r="H10" s="29">
        <v>11.306532663316665</v>
      </c>
      <c r="I10" s="29">
        <v>0</v>
      </c>
      <c r="J10" s="30">
        <v>10.201005025125623</v>
      </c>
      <c r="L10">
        <f>INDEX(OutputValues,6,$K$4)</f>
        <v>50.582914572864347</v>
      </c>
    </row>
    <row r="11" spans="1:12" x14ac:dyDescent="0.25">
      <c r="A11" s="19">
        <v>2100</v>
      </c>
      <c r="B11" s="28">
        <v>59.477386934673433</v>
      </c>
      <c r="C11" s="29">
        <v>0</v>
      </c>
      <c r="D11" s="29">
        <v>0</v>
      </c>
      <c r="E11" s="29">
        <v>5.2763819095477338</v>
      </c>
      <c r="F11" s="29">
        <v>0</v>
      </c>
      <c r="G11" s="29">
        <v>0</v>
      </c>
      <c r="H11" s="29">
        <v>10.552763819095535</v>
      </c>
      <c r="I11" s="29">
        <v>0</v>
      </c>
      <c r="J11" s="30">
        <v>10.854271356783919</v>
      </c>
      <c r="L11">
        <f>INDEX(OutputValues,7,$K$4)</f>
        <v>59.477386934673433</v>
      </c>
    </row>
    <row r="12" spans="1:12" x14ac:dyDescent="0.25">
      <c r="A12" s="19">
        <v>2150</v>
      </c>
      <c r="B12" s="28">
        <v>68.371859296482356</v>
      </c>
      <c r="C12" s="29">
        <v>0</v>
      </c>
      <c r="D12" s="29">
        <v>0</v>
      </c>
      <c r="E12" s="29">
        <v>4.8994974874371771</v>
      </c>
      <c r="F12" s="29">
        <v>0</v>
      </c>
      <c r="G12" s="29">
        <v>0</v>
      </c>
      <c r="H12" s="29">
        <v>9.7989949748744518</v>
      </c>
      <c r="I12" s="29">
        <v>0</v>
      </c>
      <c r="J12" s="30">
        <v>11.507537688442206</v>
      </c>
      <c r="L12">
        <f>INDEX(OutputValues,8,$K$4)</f>
        <v>68.371859296482356</v>
      </c>
    </row>
    <row r="13" spans="1:12" x14ac:dyDescent="0.25">
      <c r="A13" s="19">
        <v>2200</v>
      </c>
      <c r="B13" s="28">
        <v>77.266331658291477</v>
      </c>
      <c r="C13" s="29">
        <v>0</v>
      </c>
      <c r="D13" s="29">
        <v>0</v>
      </c>
      <c r="E13" s="29">
        <v>4.5226130653266274</v>
      </c>
      <c r="F13" s="29">
        <v>0</v>
      </c>
      <c r="G13" s="29">
        <v>0</v>
      </c>
      <c r="H13" s="29">
        <v>9.045226130653317</v>
      </c>
      <c r="I13" s="29">
        <v>0</v>
      </c>
      <c r="J13" s="30">
        <v>12.1608040201005</v>
      </c>
      <c r="L13">
        <f>INDEX(OutputValues,9,$K$4)</f>
        <v>77.266331658291477</v>
      </c>
    </row>
    <row r="14" spans="1:12" x14ac:dyDescent="0.25">
      <c r="A14" s="19">
        <v>2250</v>
      </c>
      <c r="B14" s="28">
        <v>86.160804020100556</v>
      </c>
      <c r="C14" s="29">
        <v>0</v>
      </c>
      <c r="D14" s="29">
        <v>0</v>
      </c>
      <c r="E14" s="29">
        <v>4.1457286432160707</v>
      </c>
      <c r="F14" s="29">
        <v>0</v>
      </c>
      <c r="G14" s="29">
        <v>0</v>
      </c>
      <c r="H14" s="29">
        <v>8.2914572864322302</v>
      </c>
      <c r="I14" s="29">
        <v>0</v>
      </c>
      <c r="J14" s="30">
        <v>12.814070351758792</v>
      </c>
      <c r="L14">
        <f>INDEX(OutputValues,10,$K$4)</f>
        <v>86.160804020100556</v>
      </c>
    </row>
    <row r="15" spans="1:12" x14ac:dyDescent="0.25">
      <c r="A15" s="19">
        <v>2300</v>
      </c>
      <c r="B15" s="28">
        <v>95.055276381909607</v>
      </c>
      <c r="C15" s="29">
        <v>0</v>
      </c>
      <c r="D15" s="29">
        <v>0</v>
      </c>
      <c r="E15" s="29">
        <v>3.7688442211055193</v>
      </c>
      <c r="F15" s="29">
        <v>0</v>
      </c>
      <c r="G15" s="29">
        <v>0</v>
      </c>
      <c r="H15" s="29">
        <v>7.5376884422111052</v>
      </c>
      <c r="I15" s="29">
        <v>0</v>
      </c>
      <c r="J15" s="30">
        <v>13.467336683417086</v>
      </c>
      <c r="L15">
        <f>INDEX(OutputValues,11,$K$4)</f>
        <v>95.055276381909607</v>
      </c>
    </row>
    <row r="16" spans="1:12" x14ac:dyDescent="0.25">
      <c r="A16" s="19">
        <v>2350</v>
      </c>
      <c r="B16" s="28">
        <v>103.94974874371871</v>
      </c>
      <c r="C16" s="29">
        <v>0</v>
      </c>
      <c r="D16" s="29">
        <v>0</v>
      </c>
      <c r="E16" s="29">
        <v>3.3919597989949786</v>
      </c>
      <c r="F16" s="29">
        <v>0</v>
      </c>
      <c r="G16" s="29">
        <v>0</v>
      </c>
      <c r="H16" s="29">
        <v>6.7839195979900033</v>
      </c>
      <c r="I16" s="29">
        <v>0</v>
      </c>
      <c r="J16" s="30">
        <v>14.120603015075377</v>
      </c>
      <c r="L16">
        <f>INDEX(OutputValues,12,$K$4)</f>
        <v>103.94974874371871</v>
      </c>
    </row>
    <row r="17" spans="1:12" x14ac:dyDescent="0.25">
      <c r="A17" s="19">
        <v>2400</v>
      </c>
      <c r="B17" s="28">
        <v>112.84422110552772</v>
      </c>
      <c r="C17" s="29">
        <v>0</v>
      </c>
      <c r="D17" s="29">
        <v>0</v>
      </c>
      <c r="E17" s="29">
        <v>3.0150753768844218</v>
      </c>
      <c r="F17" s="29">
        <v>0</v>
      </c>
      <c r="G17" s="29">
        <v>0</v>
      </c>
      <c r="H17" s="29">
        <v>6.0301507537688508</v>
      </c>
      <c r="I17" s="29">
        <v>0</v>
      </c>
      <c r="J17" s="30">
        <v>14.773869346733672</v>
      </c>
      <c r="L17">
        <f>INDEX(OutputValues,13,$K$4)</f>
        <v>112.84422110552772</v>
      </c>
    </row>
    <row r="18" spans="1:12" x14ac:dyDescent="0.25">
      <c r="A18" s="19">
        <v>2450</v>
      </c>
      <c r="B18" s="28">
        <v>121.73869346733672</v>
      </c>
      <c r="C18" s="29">
        <v>0</v>
      </c>
      <c r="D18" s="29">
        <v>0</v>
      </c>
      <c r="E18" s="29">
        <v>2.6381909547738651</v>
      </c>
      <c r="F18" s="29">
        <v>0</v>
      </c>
      <c r="G18" s="29">
        <v>0</v>
      </c>
      <c r="H18" s="29">
        <v>5.2763819095476521</v>
      </c>
      <c r="I18" s="29">
        <v>0</v>
      </c>
      <c r="J18" s="30">
        <v>15.42713567839197</v>
      </c>
      <c r="L18">
        <f>INDEX(OutputValues,14,$K$4)</f>
        <v>121.73869346733672</v>
      </c>
    </row>
    <row r="19" spans="1:12" x14ac:dyDescent="0.25">
      <c r="A19" s="19">
        <v>2500</v>
      </c>
      <c r="B19" s="31">
        <v>130.63316582914592</v>
      </c>
      <c r="C19" s="32">
        <v>0</v>
      </c>
      <c r="D19" s="32">
        <v>0</v>
      </c>
      <c r="E19" s="32">
        <v>2.2613065326633115</v>
      </c>
      <c r="F19" s="32">
        <v>0</v>
      </c>
      <c r="G19" s="32">
        <v>0</v>
      </c>
      <c r="H19" s="32">
        <v>4.5226130653266452</v>
      </c>
      <c r="I19" s="32">
        <v>0</v>
      </c>
      <c r="J19" s="33">
        <v>16.08040201005026</v>
      </c>
      <c r="L19">
        <f>INDEX(OutputValues,15,$K$4)</f>
        <v>130.63316582914592</v>
      </c>
    </row>
  </sheetData>
  <dataValidations count="1">
    <dataValidation type="list" allowBlank="1" showInputMessage="1" showErrorMessage="1" sqref="L4" xr:uid="{17E113D8-2AD8-4BB9-8869-66D991998AEB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Model</vt:lpstr>
      <vt:lpstr>STS_1</vt:lpstr>
      <vt:lpstr>Actual_exposures</vt:lpstr>
      <vt:lpstr>Budget</vt:lpstr>
      <vt:lpstr>STS_1!ChartData</vt:lpstr>
      <vt:lpstr>Cost_per_ad</vt:lpstr>
      <vt:lpstr>Excess_exposures</vt:lpstr>
      <vt:lpstr>STS_1!InputValues</vt:lpstr>
      <vt:lpstr>Number_ads_purchased</vt:lpstr>
      <vt:lpstr>STS_1!OutputAddresses</vt:lpstr>
      <vt:lpstr>STS_1!OutputValues</vt:lpstr>
      <vt:lpstr>Required_exposures</vt:lpstr>
      <vt:lpstr>Total_cost</vt:lpstr>
      <vt:lpstr>Total_excess_exposures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Jake Machulcz</cp:lastModifiedBy>
  <cp:lastPrinted>1996-02-11T00:20:03Z</cp:lastPrinted>
  <dcterms:created xsi:type="dcterms:W3CDTF">1999-05-08T15:18:53Z</dcterms:created>
  <dcterms:modified xsi:type="dcterms:W3CDTF">2024-03-25T16:57:05Z</dcterms:modified>
</cp:coreProperties>
</file>