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19706f97b7b3c3f/Desktop/YCP/QBA330/Chapter 6/"/>
    </mc:Choice>
  </mc:AlternateContent>
  <xr:revisionPtr revIDLastSave="646" documentId="11_7EB81A530DE2178CB7D0FA16C67D8F329B5F1884" xr6:coauthVersionLast="47" xr6:coauthVersionMax="47" xr10:uidLastSave="{BD46DD95-8E92-43DF-B610-2E879D81F23F}"/>
  <bookViews>
    <workbookView xWindow="-110" yWindow="-110" windowWidth="22620" windowHeight="13500" xr2:uid="{00000000-000D-0000-FFFF-FFFF00000000}"/>
  </bookViews>
  <sheets>
    <sheet name="Model" sheetId="1" r:id="rId1"/>
    <sheet name="Model_STS" sheetId="2" state="veryHidden" r:id="rId2"/>
    <sheet name="STS_1" sheetId="3" r:id="rId3"/>
  </sheets>
  <definedNames>
    <definedName name="ChartData1" localSheetId="2">STS_1!$K$5:$K$10</definedName>
    <definedName name="ChartData2" localSheetId="2">STS_1!$O$5:$O$10</definedName>
    <definedName name="InputValues1" localSheetId="2">STS_1!$A$5:$A$10</definedName>
    <definedName name="InputValues2" localSheetId="2">STS_1!$B$4:$G$4</definedName>
    <definedName name="Labor__hours_unit">Model!$B$6:$F$6</definedName>
    <definedName name="Lower_limit_on_production">Model!$B$15:$F$15</definedName>
    <definedName name="Minimum_production__if_any">Model!$B$7:$F$7</definedName>
    <definedName name="OutputAddresses" localSheetId="2">STS_1!$AZ$2</definedName>
    <definedName name="OutputValues_1" localSheetId="2">STS_1!$B$5:$G$10</definedName>
    <definedName name="Produce_at_least_minimum">Model!$B$13:$F$13</definedName>
    <definedName name="Profit">Model!$B$27</definedName>
    <definedName name="Profit_contribution_unit">Model!$B$9:$F$9</definedName>
    <definedName name="Resource_available">Model!$D$23:$D$24</definedName>
    <definedName name="Resource_used">Model!$B$23:$B$24</definedName>
    <definedName name="solver_adj" localSheetId="0" hidden="1">Model!$B$13:$F$13,Model!$B$17:$F$17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Model!$B$13:$F$13</definedName>
    <definedName name="solver_lhs2" localSheetId="0" hidden="1">Model!$B$23:$B$24</definedName>
    <definedName name="solver_lhs3" localSheetId="0" hidden="1">Model!$B$17:$F$17</definedName>
    <definedName name="solver_lhs4" localSheetId="0" hidden="1">Model!$B$17:$F$17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Model!$B$27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hs1" localSheetId="0" hidden="1">"binary"</definedName>
    <definedName name="solver_rhs2" localSheetId="0" hidden="1">Resource_available</definedName>
    <definedName name="solver_rhs3" localSheetId="0" hidden="1">Upper_limit_on_production</definedName>
    <definedName name="solver_rhs4" localSheetId="0" hidden="1">Lower_limit_on_production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Steel__tons__unit">Model!$B$5:$F$5</definedName>
    <definedName name="Units_produced">Model!$B$17:$F$17</definedName>
    <definedName name="Upper_limit_on_production">Model!$B$19:$F$19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3" l="1"/>
  <c r="K1" i="3"/>
  <c r="Q4" i="3"/>
  <c r="N5" i="3"/>
  <c r="N4" i="3"/>
  <c r="M4" i="3"/>
  <c r="J5" i="3"/>
  <c r="J4" i="3"/>
  <c r="B23" i="1"/>
  <c r="F19" i="1"/>
  <c r="B19" i="1"/>
  <c r="C19" i="1"/>
  <c r="D19" i="1"/>
  <c r="E19" i="1"/>
  <c r="C15" i="1"/>
  <c r="D15" i="1"/>
  <c r="E15" i="1"/>
  <c r="F15" i="1"/>
  <c r="B15" i="1"/>
  <c r="B24" i="1"/>
  <c r="B27" i="1"/>
  <c r="O7" i="3"/>
  <c r="O6" i="3"/>
  <c r="O5" i="3"/>
  <c r="K10" i="3"/>
  <c r="K9" i="3"/>
  <c r="K8" i="3"/>
  <c r="K7" i="3"/>
  <c r="K6" i="3"/>
  <c r="K5" i="3"/>
  <c r="O10" i="3"/>
  <c r="O9" i="3"/>
  <c r="O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1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1 if yes, 0 if no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 Machulcz</author>
  </authors>
  <commentList>
    <comment ref="B5" authorId="0" shapeId="0" xr:uid="{F62314AC-8883-4F51-93F6-6E88DABE4F3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5" authorId="0" shapeId="0" xr:uid="{8B4B14DC-C560-417F-868E-5DCBFCC4FD9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5" authorId="0" shapeId="0" xr:uid="{E7BB49A7-0AD4-4985-B090-AB782210131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5" authorId="0" shapeId="0" xr:uid="{CBF52F25-FB5A-4FFA-BF87-45B21D4029D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5" authorId="0" shapeId="0" xr:uid="{C873E999-6DE4-410F-9040-F9BAAF35AE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5" authorId="0" shapeId="0" xr:uid="{FE9AEA6C-5C7E-4C2C-BF92-E99B3BC8329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CE0228B8-5613-4808-9A15-FA44059F33A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6" authorId="0" shapeId="0" xr:uid="{F4213412-4B2D-4F0B-9FE4-82ABBCF546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6" authorId="0" shapeId="0" xr:uid="{511AEFE1-8677-44CE-B25D-0F992E053B8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6" authorId="0" shapeId="0" xr:uid="{5AC15B4E-3F1F-449E-9483-E868D9460D3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6" authorId="0" shapeId="0" xr:uid="{A50DD135-64FA-4179-967C-15803295103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6" authorId="0" shapeId="0" xr:uid="{4C4717AB-C4F1-4C39-92C3-9D1443044E0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AF47E0E8-DF7A-4E2D-9851-0A62F52C2E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7" authorId="0" shapeId="0" xr:uid="{CA0D8264-A289-44B4-BF4D-9966786CFFA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7" authorId="0" shapeId="0" xr:uid="{6E876C19-C7EB-46FA-9DAF-D90125C98D1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7" authorId="0" shapeId="0" xr:uid="{09147C0D-C308-44DD-B4E3-1798E39E1B4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7" authorId="0" shapeId="0" xr:uid="{182A95C9-90B3-421C-8246-5A385416770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7" authorId="0" shapeId="0" xr:uid="{893782AE-4369-4685-8850-E3963BE43B7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F682EACD-FEC7-4FA4-9472-5BAB96E74B73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8" authorId="0" shapeId="0" xr:uid="{6AACAE82-E2B5-487A-8663-C8E7414E0E5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8" authorId="0" shapeId="0" xr:uid="{5AAC3C55-E524-4CF4-8D14-594B9D5BC9E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8" authorId="0" shapeId="0" xr:uid="{234306FD-6EC1-4B71-9E1A-5FE05F83FC3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8" authorId="0" shapeId="0" xr:uid="{494015A4-7AE3-4643-8494-58DA434DCF7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8" authorId="0" shapeId="0" xr:uid="{42A243D6-438C-4A5C-BEA0-8B441C517E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B1E74FE2-916C-45C3-9520-05F5E659958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9" authorId="0" shapeId="0" xr:uid="{7F614CFA-A83E-4C0E-BE58-985A0A9E445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9" authorId="0" shapeId="0" xr:uid="{FB00FD9D-1B4B-4A5E-8058-6CD09099663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9" authorId="0" shapeId="0" xr:uid="{7A1AEC28-EDDD-4DEA-885A-E4CB666A6A7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9" authorId="0" shapeId="0" xr:uid="{AE77DC84-E054-4A08-A3A4-63E30A9DD67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9" authorId="0" shapeId="0" xr:uid="{AF872DD5-8673-4008-BC6E-C6A93CEEF03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0B2CEB86-5252-4B3A-8641-6F0C4576957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C10" authorId="0" shapeId="0" xr:uid="{C89FC539-1D4C-4214-B81A-D63C9D5FDB4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D10" authorId="0" shapeId="0" xr:uid="{98DC08BA-2EC5-4ED7-B5D8-77A28AAF389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E10" authorId="0" shapeId="0" xr:uid="{23864B5B-E17D-4A67-98A3-068D4E5B1C8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F10" authorId="0" shapeId="0" xr:uid="{00556A4A-A966-43A4-B975-362D09086CC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G10" authorId="0" shapeId="0" xr:uid="{9A1263DE-D0DF-4F51-900A-162BAC97721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<sst xmlns="http://schemas.openxmlformats.org/spreadsheetml/2006/main" count="61" uniqueCount="39">
  <si>
    <t>Type of car</t>
  </si>
  <si>
    <t>Steel (tons)/unit</t>
  </si>
  <si>
    <t>Labor  hours/unit</t>
  </si>
  <si>
    <t>Minimum production (if any)</t>
  </si>
  <si>
    <t>Units produced</t>
  </si>
  <si>
    <t>Constraints on resources</t>
  </si>
  <si>
    <t>Steel</t>
  </si>
  <si>
    <t>Labor hours</t>
  </si>
  <si>
    <t>Profit</t>
  </si>
  <si>
    <t>Inputs</t>
  </si>
  <si>
    <t>Production plan and bounds on production quantities</t>
  </si>
  <si>
    <t>Resource used</t>
  </si>
  <si>
    <t>Resource available</t>
  </si>
  <si>
    <t>Objective to maximize</t>
  </si>
  <si>
    <t>Vehicle type</t>
  </si>
  <si>
    <t>Compact car</t>
  </si>
  <si>
    <t>Midsize car</t>
  </si>
  <si>
    <t>Large car</t>
  </si>
  <si>
    <t>Midsize minivan</t>
  </si>
  <si>
    <t>Large minivan</t>
  </si>
  <si>
    <t>Profit contribution/unit</t>
  </si>
  <si>
    <t>Dorian Auto production model with either-or constraints</t>
  </si>
  <si>
    <t>Produce at least minimum</t>
  </si>
  <si>
    <t>Lower limit on production</t>
  </si>
  <si>
    <t>Upper limit on production</t>
  </si>
  <si>
    <t>&lt;=</t>
  </si>
  <si>
    <t>$D$23</t>
  </si>
  <si>
    <t/>
  </si>
  <si>
    <t>$D$24</t>
  </si>
  <si>
    <t>$B$27</t>
  </si>
  <si>
    <t>Steel available (tons)</t>
  </si>
  <si>
    <t>Labor available (hours)</t>
  </si>
  <si>
    <t>Twoway analysis for Solver model in Model worksheet</t>
  </si>
  <si>
    <t>Steel available (tons) (cell $D$23) values along side, Labor available (hours) (cell $D$24) values along top, output cell in corner</t>
  </si>
  <si>
    <t>Output and Steel available (tons) value for chart</t>
  </si>
  <si>
    <t>Output</t>
  </si>
  <si>
    <t>Steel available (tons) value</t>
  </si>
  <si>
    <t>Output and Labor available (hours) value for chart</t>
  </si>
  <si>
    <t>Labor available (hours)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</si>
</sst>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0"/>
      <name val="Arial"/>
    </font>
    <font>
      <b/>
      <sz val="8"/>
      <color indexed="81"/>
      <name val="Tahoma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rgb="FFFFFFFF"/>
      <name val="Arial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  <xf numFmtId="1" fontId="4" fillId="0" borderId="0" xfId="0" applyNumberFormat="1" applyFont="1"/>
    <xf numFmtId="0" fontId="4" fillId="0" borderId="0" xfId="0" quotePrefix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4" fillId="0" borderId="0" xfId="0" quotePrefix="1" applyFont="1" applyAlignment="1">
      <alignment horizontal="center"/>
    </xf>
    <xf numFmtId="0" fontId="4" fillId="2" borderId="0" xfId="0" applyFont="1" applyFill="1"/>
    <xf numFmtId="6" fontId="4" fillId="2" borderId="0" xfId="0" applyNumberFormat="1" applyFont="1" applyFill="1"/>
    <xf numFmtId="1" fontId="4" fillId="3" borderId="0" xfId="0" applyNumberFormat="1" applyFont="1" applyFill="1"/>
    <xf numFmtId="6" fontId="4" fillId="4" borderId="0" xfId="0" applyNumberFormat="1" applyFont="1" applyFill="1"/>
    <xf numFmtId="49" fontId="0" fillId="0" borderId="0" xfId="0" applyNumberFormat="1"/>
    <xf numFmtId="0" fontId="0" fillId="0" borderId="0" xfId="0" applyAlignment="1">
      <alignment horizontal="right"/>
    </xf>
    <xf numFmtId="0" fontId="5" fillId="0" borderId="0" xfId="0" applyFont="1"/>
    <xf numFmtId="0" fontId="0" fillId="6" borderId="0" xfId="0" applyFill="1"/>
    <xf numFmtId="0" fontId="0" fillId="5" borderId="0" xfId="0" applyFill="1" applyAlignment="1">
      <alignment horizontal="right" textRotation="90"/>
    </xf>
    <xf numFmtId="0" fontId="6" fillId="0" borderId="0" xfId="0" applyFont="1"/>
    <xf numFmtId="6" fontId="0" fillId="0" borderId="1" xfId="0" applyNumberFormat="1" applyBorder="1"/>
    <xf numFmtId="6" fontId="0" fillId="0" borderId="4" xfId="0" applyNumberFormat="1" applyBorder="1"/>
    <xf numFmtId="6" fontId="0" fillId="0" borderId="6" xfId="0" applyNumberFormat="1" applyBorder="1"/>
    <xf numFmtId="6" fontId="0" fillId="0" borderId="2" xfId="0" applyNumberFormat="1" applyBorder="1"/>
    <xf numFmtId="6" fontId="0" fillId="0" borderId="0" xfId="0" applyNumberFormat="1"/>
    <xf numFmtId="6" fontId="0" fillId="0" borderId="7" xfId="0" applyNumberFormat="1" applyBorder="1"/>
    <xf numFmtId="6" fontId="0" fillId="0" borderId="3" xfId="0" applyNumberFormat="1" applyBorder="1"/>
    <xf numFmtId="6" fontId="0" fillId="0" borderId="5" xfId="0" applyNumberFormat="1" applyBorder="1"/>
    <xf numFmtId="6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STS_1!$K$1</c:f>
          <c:strCache>
            <c:ptCount val="1"/>
            <c:pt idx="0">
              <c:v>Sensitivity of Profit to Labor available (hours)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STS_1!$B$4:$G$4</c:f>
              <c:numCache>
                <c:formatCode>General</c:formatCode>
                <c:ptCount val="6"/>
                <c:pt idx="0">
                  <c:v>60000</c:v>
                </c:pt>
                <c:pt idx="1">
                  <c:v>62000</c:v>
                </c:pt>
                <c:pt idx="2">
                  <c:v>64000</c:v>
                </c:pt>
                <c:pt idx="3">
                  <c:v>66000</c:v>
                </c:pt>
                <c:pt idx="4">
                  <c:v>68000</c:v>
                </c:pt>
                <c:pt idx="5">
                  <c:v>70000</c:v>
                </c:pt>
              </c:numCache>
            </c:numRef>
          </c:cat>
          <c:val>
            <c:numRef>
              <c:f>STS_1!$K$5:$K$10</c:f>
              <c:numCache>
                <c:formatCode>General</c:formatCode>
                <c:ptCount val="6"/>
                <c:pt idx="0">
                  <c:v>5818181.8200000003</c:v>
                </c:pt>
                <c:pt idx="1">
                  <c:v>6008333.3300000001</c:v>
                </c:pt>
                <c:pt idx="2">
                  <c:v>6133333.3300000001</c:v>
                </c:pt>
                <c:pt idx="3">
                  <c:v>6200000</c:v>
                </c:pt>
                <c:pt idx="4">
                  <c:v>6266666.6699999999</c:v>
                </c:pt>
                <c:pt idx="5">
                  <c:v>6333333.3300000001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7F-4070-BF70-5241EB1F4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935664"/>
        <c:axId val="164946704"/>
      </c:lineChart>
      <c:catAx>
        <c:axId val="16493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Labor available (hours) ($D$24)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946704"/>
        <c:crosses val="autoZero"/>
        <c:auto val="1"/>
        <c:lblAlgn val="ctr"/>
        <c:lblOffset val="100"/>
        <c:noMultiLvlLbl val="0"/>
      </c:catAx>
      <c:valAx>
        <c:axId val="164946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93566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STS_1!$O$1</c:f>
          <c:strCache>
            <c:ptCount val="1"/>
            <c:pt idx="0">
              <c:v>Sensitivity of Profit to Steel available (tons)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STS_1!$A$5:$A$10</c:f>
              <c:numCache>
                <c:formatCode>General</c:formatCode>
                <c:ptCount val="6"/>
                <c:pt idx="0">
                  <c:v>6000</c:v>
                </c:pt>
                <c:pt idx="1">
                  <c:v>6200</c:v>
                </c:pt>
                <c:pt idx="2">
                  <c:v>6400</c:v>
                </c:pt>
                <c:pt idx="3">
                  <c:v>6600</c:v>
                </c:pt>
                <c:pt idx="4">
                  <c:v>6800</c:v>
                </c:pt>
                <c:pt idx="5">
                  <c:v>7000</c:v>
                </c:pt>
              </c:numCache>
            </c:numRef>
          </c:cat>
          <c:val>
            <c:numRef>
              <c:f>STS_1!$O$5:$O$10</c:f>
              <c:numCache>
                <c:formatCode>General</c:formatCode>
                <c:ptCount val="6"/>
                <c:pt idx="0">
                  <c:v>5818181.8200000003</c:v>
                </c:pt>
                <c:pt idx="1">
                  <c:v>5818181.8200000003</c:v>
                </c:pt>
                <c:pt idx="2">
                  <c:v>5866666.6699999999</c:v>
                </c:pt>
                <c:pt idx="3">
                  <c:v>6050000</c:v>
                </c:pt>
                <c:pt idx="4">
                  <c:v>6233333.3300000001</c:v>
                </c:pt>
                <c:pt idx="5">
                  <c:v>6416666.6699999999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4E-43A2-B76E-7406C6312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114256"/>
        <c:axId val="182327616"/>
      </c:lineChart>
      <c:catAx>
        <c:axId val="18111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Steel available (tons) ($D$23)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327616"/>
        <c:crosses val="autoZero"/>
        <c:auto val="1"/>
        <c:lblAlgn val="ctr"/>
        <c:lblOffset val="100"/>
        <c:noMultiLvlLbl val="0"/>
      </c:catAx>
      <c:valAx>
        <c:axId val="182327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114256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457200</xdr:colOff>
      <xdr:row>12</xdr:row>
      <xdr:rowOff>152400</xdr:rowOff>
    </xdr:from>
    <xdr:to>
      <xdr:col>15</xdr:col>
      <xdr:colOff>457200</xdr:colOff>
      <xdr:row>30</xdr:row>
      <xdr:rowOff>152400</xdr:rowOff>
    </xdr:to>
    <xdr:graphicFrame macro="">
      <xdr:nvGraphicFramePr>
        <xdr:cNvPr id="2" name="STS_1_Chart1">
          <a:extLst>
            <a:ext uri="{FF2B5EF4-FFF2-40B4-BE49-F238E27FC236}">
              <a16:creationId xmlns:a16="http://schemas.microsoft.com/office/drawing/2014/main" id="{99B65892-273C-A748-A94B-26ECC8CC5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16</xdr:col>
      <xdr:colOff>457200</xdr:colOff>
      <xdr:row>12</xdr:row>
      <xdr:rowOff>152400</xdr:rowOff>
    </xdr:from>
    <xdr:to>
      <xdr:col>24</xdr:col>
      <xdr:colOff>457200</xdr:colOff>
      <xdr:row>30</xdr:row>
      <xdr:rowOff>152400</xdr:rowOff>
    </xdr:to>
    <xdr:graphicFrame macro="">
      <xdr:nvGraphicFramePr>
        <xdr:cNvPr id="3" name="STS_1_Chart2">
          <a:extLst>
            <a:ext uri="{FF2B5EF4-FFF2-40B4-BE49-F238E27FC236}">
              <a16:creationId xmlns:a16="http://schemas.microsoft.com/office/drawing/2014/main" id="{3A77A85E-947D-C8EC-5B07-6F70CB264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16</xdr:col>
      <xdr:colOff>457200</xdr:colOff>
      <xdr:row>3</xdr:row>
      <xdr:rowOff>88900</xdr:rowOff>
    </xdr:from>
    <xdr:to>
      <xdr:col>22</xdr:col>
      <xdr:colOff>457200</xdr:colOff>
      <xdr:row>10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3BE463B-5C1C-F502-FD59-B1FAC87A0977}"/>
            </a:ext>
          </a:extLst>
        </xdr:cNvPr>
        <xdr:cNvSpPr txBox="1"/>
      </xdr:nvSpPr>
      <xdr:spPr>
        <a:xfrm>
          <a:off x="10718800" y="571500"/>
          <a:ext cx="3657600" cy="13335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By making appropriate selections in cells $K$4, $L$4, $O$4, and $P$4, you can chart any row (in left chart) or column (in right chart) of any table to the left.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QBA330">
      <a:dk1>
        <a:sysClr val="windowText" lastClr="000000"/>
      </a:dk1>
      <a:lt1>
        <a:sysClr val="window" lastClr="FFFFFF"/>
      </a:lt1>
      <a:dk2>
        <a:srgbClr val="1F497D"/>
      </a:dk2>
      <a:lt2>
        <a:srgbClr val="BFBFBF"/>
      </a:lt2>
      <a:accent1>
        <a:srgbClr val="8DB3E2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27"/>
  <sheetViews>
    <sheetView tabSelected="1" zoomScaleNormal="100" workbookViewId="0">
      <selection activeCell="F15" sqref="F15"/>
    </sheetView>
  </sheetViews>
  <sheetFormatPr defaultColWidth="9.1796875" defaultRowHeight="14.5" x14ac:dyDescent="0.35"/>
  <cols>
    <col min="1" max="1" width="34.7265625" style="2" customWidth="1"/>
    <col min="2" max="2" width="13.54296875" style="2" bestFit="1" customWidth="1"/>
    <col min="3" max="3" width="12.1796875" style="2" customWidth="1"/>
    <col min="4" max="4" width="17.81640625" style="2" bestFit="1" customWidth="1"/>
    <col min="5" max="6" width="16.54296875" style="2" customWidth="1"/>
    <col min="7" max="7" width="9.1796875" style="2"/>
    <col min="8" max="8" width="24.453125" style="2" customWidth="1"/>
    <col min="9" max="16384" width="9.1796875" style="2"/>
  </cols>
  <sheetData>
    <row r="1" spans="1:8" x14ac:dyDescent="0.35">
      <c r="A1" s="1" t="s">
        <v>21</v>
      </c>
    </row>
    <row r="2" spans="1:8" x14ac:dyDescent="0.35">
      <c r="A2" s="1"/>
    </row>
    <row r="3" spans="1:8" x14ac:dyDescent="0.35">
      <c r="A3" s="1" t="s">
        <v>9</v>
      </c>
      <c r="H3" s="1"/>
    </row>
    <row r="4" spans="1:8" x14ac:dyDescent="0.35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8" x14ac:dyDescent="0.35">
      <c r="A5" s="4" t="s">
        <v>1</v>
      </c>
      <c r="B5" s="9">
        <v>1.5</v>
      </c>
      <c r="C5" s="9">
        <v>3</v>
      </c>
      <c r="D5" s="9">
        <v>5</v>
      </c>
      <c r="E5" s="9">
        <v>6</v>
      </c>
      <c r="F5" s="9">
        <v>8</v>
      </c>
    </row>
    <row r="6" spans="1:8" x14ac:dyDescent="0.35">
      <c r="A6" s="2" t="s">
        <v>2</v>
      </c>
      <c r="B6" s="9">
        <v>30</v>
      </c>
      <c r="C6" s="9">
        <v>25</v>
      </c>
      <c r="D6" s="9">
        <v>40</v>
      </c>
      <c r="E6" s="9">
        <v>45</v>
      </c>
      <c r="F6" s="9">
        <v>55</v>
      </c>
    </row>
    <row r="7" spans="1:8" x14ac:dyDescent="0.35">
      <c r="A7" s="2" t="s">
        <v>3</v>
      </c>
      <c r="B7" s="9">
        <v>1000</v>
      </c>
      <c r="C7" s="9">
        <v>1000</v>
      </c>
      <c r="D7" s="9">
        <v>1000</v>
      </c>
      <c r="E7" s="9">
        <v>200</v>
      </c>
      <c r="F7" s="9">
        <v>200</v>
      </c>
    </row>
    <row r="9" spans="1:8" x14ac:dyDescent="0.35">
      <c r="A9" s="2" t="s">
        <v>20</v>
      </c>
      <c r="B9" s="10">
        <v>2000</v>
      </c>
      <c r="C9" s="10">
        <v>2500</v>
      </c>
      <c r="D9" s="10">
        <v>3000</v>
      </c>
      <c r="E9" s="10">
        <v>5500</v>
      </c>
      <c r="F9" s="10">
        <v>7000</v>
      </c>
    </row>
    <row r="11" spans="1:8" x14ac:dyDescent="0.35">
      <c r="A11" s="1" t="s">
        <v>10</v>
      </c>
    </row>
    <row r="12" spans="1:8" x14ac:dyDescent="0.35">
      <c r="A12" s="2" t="s">
        <v>0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</row>
    <row r="13" spans="1:8" x14ac:dyDescent="0.35">
      <c r="A13" s="2" t="s">
        <v>22</v>
      </c>
      <c r="B13" s="11">
        <v>1</v>
      </c>
      <c r="C13" s="11">
        <v>0</v>
      </c>
      <c r="D13" s="11">
        <v>0</v>
      </c>
      <c r="E13" s="11">
        <v>1</v>
      </c>
      <c r="F13" s="11">
        <v>1</v>
      </c>
    </row>
    <row r="14" spans="1:8" x14ac:dyDescent="0.35">
      <c r="B14" s="5"/>
      <c r="C14" s="5"/>
      <c r="D14" s="5"/>
      <c r="E14" s="5"/>
      <c r="F14" s="5"/>
    </row>
    <row r="15" spans="1:8" x14ac:dyDescent="0.35">
      <c r="A15" s="2" t="s">
        <v>23</v>
      </c>
      <c r="B15" s="2">
        <f>B13*B7</f>
        <v>1000</v>
      </c>
      <c r="C15" s="2">
        <f t="shared" ref="C15:F15" si="0">C13*C7</f>
        <v>0</v>
      </c>
      <c r="D15" s="2">
        <f t="shared" si="0"/>
        <v>0</v>
      </c>
      <c r="E15" s="2">
        <f t="shared" si="0"/>
        <v>200</v>
      </c>
      <c r="F15" s="2">
        <f t="shared" si="0"/>
        <v>200</v>
      </c>
    </row>
    <row r="16" spans="1:8" x14ac:dyDescent="0.35">
      <c r="B16" s="6" t="s">
        <v>25</v>
      </c>
      <c r="C16" s="6" t="s">
        <v>25</v>
      </c>
      <c r="D16" s="6" t="s">
        <v>25</v>
      </c>
      <c r="E16" s="6" t="s">
        <v>25</v>
      </c>
      <c r="F16" s="6" t="s">
        <v>25</v>
      </c>
    </row>
    <row r="17" spans="1:6" x14ac:dyDescent="0.35">
      <c r="A17" s="2" t="s">
        <v>4</v>
      </c>
      <c r="B17" s="11">
        <v>1000</v>
      </c>
      <c r="C17" s="11">
        <v>0</v>
      </c>
      <c r="D17" s="11">
        <v>0</v>
      </c>
      <c r="E17" s="11">
        <v>200</v>
      </c>
      <c r="F17" s="11">
        <v>472.72726440429688</v>
      </c>
    </row>
    <row r="18" spans="1:6" x14ac:dyDescent="0.35">
      <c r="B18" s="6" t="s">
        <v>25</v>
      </c>
      <c r="C18" s="6" t="s">
        <v>25</v>
      </c>
      <c r="D18" s="6" t="s">
        <v>25</v>
      </c>
      <c r="E18" s="6" t="s">
        <v>25</v>
      </c>
      <c r="F18" s="6" t="s">
        <v>25</v>
      </c>
    </row>
    <row r="19" spans="1:6" x14ac:dyDescent="0.35">
      <c r="A19" s="2" t="s">
        <v>24</v>
      </c>
      <c r="B19" s="5">
        <f>MIN($D$23/B5,$D$24/B6)*B13</f>
        <v>2166.6666666666665</v>
      </c>
      <c r="C19" s="5">
        <f t="shared" ref="C19:E19" si="1">MIN($D$23/C5,$D$24/C6)*C13</f>
        <v>0</v>
      </c>
      <c r="D19" s="5">
        <f t="shared" si="1"/>
        <v>0</v>
      </c>
      <c r="E19" s="5">
        <f t="shared" si="1"/>
        <v>1083.3333333333333</v>
      </c>
      <c r="F19" s="5">
        <f>MIN($D$23/F5,$D$24/F6)*F13</f>
        <v>812.5</v>
      </c>
    </row>
    <row r="20" spans="1:6" x14ac:dyDescent="0.35">
      <c r="B20" s="5"/>
      <c r="C20" s="5"/>
      <c r="D20" s="5"/>
      <c r="E20" s="5"/>
      <c r="F20" s="5"/>
    </row>
    <row r="21" spans="1:6" x14ac:dyDescent="0.35">
      <c r="A21" s="1" t="s">
        <v>5</v>
      </c>
      <c r="B21" s="5"/>
      <c r="C21" s="5"/>
      <c r="D21" s="5"/>
      <c r="E21" s="5"/>
      <c r="F21" s="5"/>
    </row>
    <row r="22" spans="1:6" x14ac:dyDescent="0.35">
      <c r="B22" s="7" t="s">
        <v>11</v>
      </c>
      <c r="C22" s="7"/>
      <c r="D22" s="7" t="s">
        <v>12</v>
      </c>
      <c r="E22" s="7"/>
      <c r="F22" s="7"/>
    </row>
    <row r="23" spans="1:6" x14ac:dyDescent="0.35">
      <c r="A23" s="2" t="s">
        <v>6</v>
      </c>
      <c r="B23" s="5">
        <f>SUMPRODUCT(Units_produced,Steel__tons__unit)</f>
        <v>6481.818115234375</v>
      </c>
      <c r="C23" s="8" t="s">
        <v>25</v>
      </c>
      <c r="D23" s="9">
        <v>6500</v>
      </c>
      <c r="E23" s="5"/>
      <c r="F23" s="5"/>
    </row>
    <row r="24" spans="1:6" x14ac:dyDescent="0.35">
      <c r="A24" s="2" t="s">
        <v>7</v>
      </c>
      <c r="B24" s="5">
        <f>SUMPRODUCT(Units_produced,Labor__hours_unit)</f>
        <v>64999.999542236328</v>
      </c>
      <c r="C24" s="8" t="s">
        <v>25</v>
      </c>
      <c r="D24" s="9">
        <v>65000</v>
      </c>
      <c r="E24" s="5"/>
      <c r="F24" s="5"/>
    </row>
    <row r="25" spans="1:6" x14ac:dyDescent="0.35">
      <c r="B25" s="5"/>
    </row>
    <row r="26" spans="1:6" x14ac:dyDescent="0.35">
      <c r="A26" s="1" t="s">
        <v>13</v>
      </c>
    </row>
    <row r="27" spans="1:6" x14ac:dyDescent="0.35">
      <c r="A27" s="2" t="s">
        <v>8</v>
      </c>
      <c r="B27" s="12">
        <f>SUMPRODUCT(Units_produced,Profit_contribution_unit)</f>
        <v>6409090.8508300781</v>
      </c>
    </row>
  </sheetData>
  <phoneticPr fontId="2" type="noConversion"/>
  <printOptions horizontalCentered="1" verticalCentered="1" headings="1" gridLines="1" gridLinesSet="0"/>
  <pageMargins left="0.75" right="0.75" top="1" bottom="1" header="0.5" footer="0.5"/>
  <pageSetup scale="8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225-AD22-456D-8BDC-0EE1F4246C54}">
  <dimension ref="A1:B18"/>
  <sheetViews>
    <sheetView workbookViewId="0"/>
  </sheetViews>
  <sheetFormatPr defaultRowHeight="12.5" x14ac:dyDescent="0.25"/>
  <sheetData>
    <row r="1" spans="1:2" x14ac:dyDescent="0.25">
      <c r="B1">
        <v>1</v>
      </c>
    </row>
    <row r="2" spans="1:2" x14ac:dyDescent="0.25">
      <c r="B2" t="s">
        <v>26</v>
      </c>
    </row>
    <row r="3" spans="1:2" x14ac:dyDescent="0.25">
      <c r="B3">
        <v>1</v>
      </c>
    </row>
    <row r="4" spans="1:2" x14ac:dyDescent="0.25">
      <c r="B4">
        <v>6000</v>
      </c>
    </row>
    <row r="5" spans="1:2" x14ac:dyDescent="0.25">
      <c r="B5">
        <v>7000</v>
      </c>
    </row>
    <row r="6" spans="1:2" x14ac:dyDescent="0.25">
      <c r="B6">
        <v>200</v>
      </c>
    </row>
    <row r="8" spans="1:2" x14ac:dyDescent="0.25">
      <c r="A8" s="13"/>
      <c r="B8" s="13" t="s">
        <v>27</v>
      </c>
    </row>
    <row r="9" spans="1:2" x14ac:dyDescent="0.25">
      <c r="B9" t="s">
        <v>28</v>
      </c>
    </row>
    <row r="10" spans="1:2" x14ac:dyDescent="0.25">
      <c r="B10">
        <v>1</v>
      </c>
    </row>
    <row r="11" spans="1:2" x14ac:dyDescent="0.25">
      <c r="B11">
        <v>60000</v>
      </c>
    </row>
    <row r="12" spans="1:2" x14ac:dyDescent="0.25">
      <c r="B12">
        <v>70000</v>
      </c>
    </row>
    <row r="13" spans="1:2" x14ac:dyDescent="0.25">
      <c r="B13">
        <v>2000</v>
      </c>
    </row>
    <row r="15" spans="1:2" x14ac:dyDescent="0.25">
      <c r="B15" s="13" t="s">
        <v>27</v>
      </c>
    </row>
    <row r="16" spans="1:2" x14ac:dyDescent="0.25">
      <c r="B16" t="s">
        <v>29</v>
      </c>
    </row>
    <row r="17" spans="2:2" x14ac:dyDescent="0.25">
      <c r="B17" t="s">
        <v>30</v>
      </c>
    </row>
    <row r="18" spans="2:2" x14ac:dyDescent="0.25">
      <c r="B1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6D5B-FC03-458A-BC14-60F46977799F}">
  <dimension ref="A1:AZ10"/>
  <sheetViews>
    <sheetView workbookViewId="0"/>
  </sheetViews>
  <sheetFormatPr defaultRowHeight="12.5" x14ac:dyDescent="0.25"/>
  <cols>
    <col min="1" max="1" width="5.08984375" bestFit="1" customWidth="1"/>
    <col min="2" max="7" width="10.54296875" bestFit="1" customWidth="1"/>
  </cols>
  <sheetData>
    <row r="1" spans="1:52" ht="13" x14ac:dyDescent="0.3">
      <c r="A1" s="15" t="s">
        <v>32</v>
      </c>
      <c r="K1" s="18" t="str">
        <f>CONCATENATE("Sensitivity of ",$K$4," to ","Labor available (hours)")</f>
        <v>Sensitivity of Profit to Labor available (hours)</v>
      </c>
      <c r="O1" s="18" t="str">
        <f>CONCATENATE("Sensitivity of ",$O$4," to ","Steel available (tons)")</f>
        <v>Sensitivity of Profit to Steel available (tons)</v>
      </c>
    </row>
    <row r="2" spans="1:52" x14ac:dyDescent="0.25">
      <c r="K2" t="s">
        <v>34</v>
      </c>
      <c r="O2" t="s">
        <v>37</v>
      </c>
      <c r="AZ2" t="s">
        <v>8</v>
      </c>
    </row>
    <row r="3" spans="1:52" x14ac:dyDescent="0.25">
      <c r="A3" t="s">
        <v>33</v>
      </c>
      <c r="K3" t="s">
        <v>35</v>
      </c>
      <c r="L3" t="s">
        <v>36</v>
      </c>
      <c r="O3" t="s">
        <v>35</v>
      </c>
      <c r="P3" t="s">
        <v>38</v>
      </c>
    </row>
    <row r="4" spans="1:52" ht="28" x14ac:dyDescent="0.25">
      <c r="A4" s="14" t="s">
        <v>8</v>
      </c>
      <c r="B4">
        <v>60000</v>
      </c>
      <c r="C4">
        <v>62000</v>
      </c>
      <c r="D4">
        <v>64000</v>
      </c>
      <c r="E4">
        <v>66000</v>
      </c>
      <c r="F4">
        <v>68000</v>
      </c>
      <c r="G4">
        <v>70000</v>
      </c>
      <c r="J4" s="18">
        <f>MATCH($K$4,OutputAddresses,0)</f>
        <v>1</v>
      </c>
      <c r="K4" s="17" t="s">
        <v>8</v>
      </c>
      <c r="L4" s="16">
        <v>6000</v>
      </c>
      <c r="M4" s="18">
        <f>MATCH($L$4,InputValues1,0)</f>
        <v>1</v>
      </c>
      <c r="N4" s="18">
        <f>MATCH($O$4,OutputAddresses,0)</f>
        <v>1</v>
      </c>
      <c r="O4" s="17" t="s">
        <v>8</v>
      </c>
      <c r="P4" s="16">
        <v>60000</v>
      </c>
      <c r="Q4" s="18">
        <f>MATCH($P$4,InputValues2,0)</f>
        <v>1</v>
      </c>
    </row>
    <row r="5" spans="1:52" x14ac:dyDescent="0.25">
      <c r="A5">
        <v>6000</v>
      </c>
      <c r="B5" s="19">
        <v>5818181.8200000003</v>
      </c>
      <c r="C5" s="22">
        <v>6008333.3300000001</v>
      </c>
      <c r="D5" s="22">
        <v>6133333.3300000001</v>
      </c>
      <c r="E5" s="22">
        <v>6200000</v>
      </c>
      <c r="F5" s="22">
        <v>6266666.6699999999</v>
      </c>
      <c r="G5" s="25">
        <v>6333333.3300000001</v>
      </c>
      <c r="J5" s="18" t="str">
        <f>"OutputValues_"&amp;$J$4</f>
        <v>OutputValues_1</v>
      </c>
      <c r="K5">
        <f ca="1">INDEX(INDIRECT($J$5),$M$4,1)</f>
        <v>5818181.8200000003</v>
      </c>
      <c r="N5" s="18" t="str">
        <f>"OutputValues_"&amp;$N$4</f>
        <v>OutputValues_1</v>
      </c>
      <c r="O5">
        <f ca="1">INDEX(INDIRECT($N$5),1,$Q$4)</f>
        <v>5818181.8200000003</v>
      </c>
    </row>
    <row r="6" spans="1:52" x14ac:dyDescent="0.25">
      <c r="A6">
        <v>6200</v>
      </c>
      <c r="B6" s="20">
        <v>5818181.8200000003</v>
      </c>
      <c r="C6" s="23">
        <v>6072727.2699999996</v>
      </c>
      <c r="D6" s="23">
        <v>6225000</v>
      </c>
      <c r="E6" s="23">
        <v>6333333.3300000001</v>
      </c>
      <c r="F6" s="23">
        <v>6400000</v>
      </c>
      <c r="G6" s="26">
        <v>6466666.6699999999</v>
      </c>
      <c r="K6">
        <f ca="1">INDEX(INDIRECT($J$5),$M$4,2)</f>
        <v>6008333.3300000001</v>
      </c>
      <c r="O6">
        <f ca="1">INDEX(INDIRECT($N$5),2,$Q$4)</f>
        <v>5818181.8200000003</v>
      </c>
    </row>
    <row r="7" spans="1:52" x14ac:dyDescent="0.25">
      <c r="A7">
        <v>6400</v>
      </c>
      <c r="B7" s="20">
        <v>5866666.6699999999</v>
      </c>
      <c r="C7" s="23">
        <v>6072727.2699999996</v>
      </c>
      <c r="D7" s="23">
        <v>6298412.7000000002</v>
      </c>
      <c r="E7" s="23">
        <v>6433333.3300000001</v>
      </c>
      <c r="F7" s="23">
        <v>6533333.3300000001</v>
      </c>
      <c r="G7" s="26">
        <v>6600000</v>
      </c>
      <c r="K7">
        <f ca="1">INDEX(INDIRECT($J$5),$M$4,3)</f>
        <v>6133333.3300000001</v>
      </c>
      <c r="O7">
        <f ca="1">INDEX(INDIRECT($N$5),3,$Q$4)</f>
        <v>5866666.6699999999</v>
      </c>
    </row>
    <row r="8" spans="1:52" x14ac:dyDescent="0.25">
      <c r="A8">
        <v>6600</v>
      </c>
      <c r="B8" s="20">
        <v>6050000</v>
      </c>
      <c r="C8" s="23">
        <v>6072727.2699999996</v>
      </c>
      <c r="D8" s="23">
        <v>6327272.7300000004</v>
      </c>
      <c r="E8" s="23">
        <v>6525000</v>
      </c>
      <c r="F8" s="23">
        <v>6644444.4400000004</v>
      </c>
      <c r="G8" s="26">
        <v>6733333.3300000001</v>
      </c>
      <c r="K8">
        <f ca="1">INDEX(INDIRECT($J$5),$M$4,4)</f>
        <v>6200000</v>
      </c>
      <c r="O8">
        <f ca="1">INDEX(INDIRECT($N$5),4,$Q$4)</f>
        <v>6050000</v>
      </c>
    </row>
    <row r="9" spans="1:52" x14ac:dyDescent="0.25">
      <c r="A9">
        <v>6800</v>
      </c>
      <c r="B9" s="20">
        <v>6233333.3300000001</v>
      </c>
      <c r="C9" s="23">
        <v>6233333.3300000001</v>
      </c>
      <c r="D9" s="23">
        <v>6327272.7300000004</v>
      </c>
      <c r="E9" s="23">
        <v>6581818.1799999997</v>
      </c>
      <c r="F9" s="23">
        <v>6741666.6699999999</v>
      </c>
      <c r="G9" s="26">
        <v>6866666.6699999999</v>
      </c>
      <c r="K9">
        <f ca="1">INDEX(INDIRECT($J$5),$M$4,5)</f>
        <v>6266666.6699999999</v>
      </c>
      <c r="O9">
        <f ca="1">INDEX(INDIRECT($N$5),5,$Q$4)</f>
        <v>6233333.3300000001</v>
      </c>
    </row>
    <row r="10" spans="1:52" x14ac:dyDescent="0.25">
      <c r="A10">
        <v>7000</v>
      </c>
      <c r="B10" s="21">
        <v>6416666.6699999999</v>
      </c>
      <c r="C10" s="24">
        <v>6416666.6699999999</v>
      </c>
      <c r="D10" s="24">
        <v>6416666.6699999999</v>
      </c>
      <c r="E10" s="24">
        <v>6581818.1799999997</v>
      </c>
      <c r="F10" s="24">
        <v>6819047.6200000001</v>
      </c>
      <c r="G10" s="27">
        <v>6958333.3300000001</v>
      </c>
      <c r="K10">
        <f ca="1">INDEX(INDIRECT($J$5),$M$4,6)</f>
        <v>6333333.3300000001</v>
      </c>
      <c r="O10">
        <f ca="1">INDEX(INDIRECT($N$5),6,$Q$4)</f>
        <v>6416666.6699999999</v>
      </c>
    </row>
  </sheetData>
  <dataValidations count="3">
    <dataValidation type="list" allowBlank="1" showInputMessage="1" showErrorMessage="1" sqref="K4 O4" xr:uid="{9CBD54F6-93F9-437C-A63B-9DF69B47EF25}">
      <formula1>OutputAddresses</formula1>
    </dataValidation>
    <dataValidation type="list" allowBlank="1" showInputMessage="1" showErrorMessage="1" sqref="L4" xr:uid="{4A1A6F76-6459-412F-AFF1-AF10C6CC9DCD}">
      <formula1>InputValues1</formula1>
    </dataValidation>
    <dataValidation type="list" allowBlank="1" showInputMessage="1" showErrorMessage="1" sqref="P4" xr:uid="{C0D89935-4BFB-4556-A351-67505F581661}">
      <formula1>InputValues2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Model</vt:lpstr>
      <vt:lpstr>STS_1</vt:lpstr>
      <vt:lpstr>STS_1!ChartData1</vt:lpstr>
      <vt:lpstr>STS_1!ChartData2</vt:lpstr>
      <vt:lpstr>STS_1!InputValues1</vt:lpstr>
      <vt:lpstr>STS_1!InputValues2</vt:lpstr>
      <vt:lpstr>Labor__hours_unit</vt:lpstr>
      <vt:lpstr>Lower_limit_on_production</vt:lpstr>
      <vt:lpstr>Minimum_production__if_any</vt:lpstr>
      <vt:lpstr>STS_1!OutputAddresses</vt:lpstr>
      <vt:lpstr>STS_1!OutputValues_1</vt:lpstr>
      <vt:lpstr>Produce_at_least_minimum</vt:lpstr>
      <vt:lpstr>Profit</vt:lpstr>
      <vt:lpstr>Profit_contribution_unit</vt:lpstr>
      <vt:lpstr>Resource_available</vt:lpstr>
      <vt:lpstr>Resource_used</vt:lpstr>
      <vt:lpstr>Steel__tons__unit</vt:lpstr>
      <vt:lpstr>Units_produced</vt:lpstr>
      <vt:lpstr>Upper_limit_on_production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Jake Machulcz</cp:lastModifiedBy>
  <cp:lastPrinted>2002-09-23T21:36:18Z</cp:lastPrinted>
  <dcterms:created xsi:type="dcterms:W3CDTF">1999-03-12T17:08:10Z</dcterms:created>
  <dcterms:modified xsi:type="dcterms:W3CDTF">2024-03-25T16:54:39Z</dcterms:modified>
</cp:coreProperties>
</file>