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Notes\[Work]\170数值\"/>
    </mc:Choice>
  </mc:AlternateContent>
  <xr:revisionPtr revIDLastSave="0" documentId="13_ncr:1_{C674A507-87D2-45D6-A01D-5DBE298873E5}" xr6:coauthVersionLast="45" xr6:coauthVersionMax="45" xr10:uidLastSave="{00000000-0000-0000-0000-000000000000}"/>
  <bookViews>
    <workbookView xWindow="-120" yWindow="-120" windowWidth="29040" windowHeight="17640" activeTab="4" xr2:uid="{00000000-000D-0000-FFFF-FFFF00000000}"/>
  </bookViews>
  <sheets>
    <sheet name="整体大纲" sheetId="11" r:id="rId1"/>
    <sheet name="军衔名称" sheetId="5" r:id="rId2"/>
    <sheet name="时间预估" sheetId="2" r:id="rId3"/>
    <sheet name="新Rank经验值投放" sheetId="9" r:id="rId4"/>
    <sheet name="坦克升星成长线规划" sheetId="12" r:id="rId5"/>
    <sheet name="部件升星成长规划" sheetId="17" r:id="rId6"/>
    <sheet name="坦克+部件投放途径划分" sheetId="13" r:id="rId7"/>
    <sheet name="宝箱规划" sheetId="6" r:id="rId8"/>
    <sheet name="坦克属性规划" sheetId="4" r:id="rId9"/>
    <sheet name="各种道具投放规划" sheetId="1" r:id="rId10"/>
    <sheet name="挂机玩法规划" sheetId="16" r:id="rId11"/>
    <sheet name="挂机玩法填表" sheetId="7" r:id="rId12"/>
    <sheet name="坦克升星消耗" sheetId="14" r:id="rId13"/>
    <sheet name="部件升星消耗" sheetId="15" r:id="rId14"/>
    <sheet name="物品id" sheetId="8" r:id="rId15"/>
    <sheet name="备份" sheetId="10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2" l="1"/>
  <c r="L30" i="2"/>
  <c r="L31" i="2"/>
  <c r="L32" i="2"/>
  <c r="L33" i="2"/>
  <c r="L34" i="2"/>
  <c r="L35" i="2"/>
  <c r="L36" i="2"/>
  <c r="L37" i="2"/>
  <c r="L38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3" i="2"/>
  <c r="U30" i="2"/>
  <c r="U31" i="2"/>
  <c r="U32" i="2"/>
  <c r="U33" i="2"/>
  <c r="U34" i="2"/>
  <c r="U35" i="2"/>
  <c r="U36" i="2"/>
  <c r="U37" i="2"/>
  <c r="U29" i="2"/>
  <c r="W29" i="2" s="1"/>
  <c r="U21" i="2"/>
  <c r="U22" i="2"/>
  <c r="U23" i="2"/>
  <c r="U24" i="2"/>
  <c r="U25" i="2"/>
  <c r="U26" i="2"/>
  <c r="U27" i="2"/>
  <c r="U28" i="2"/>
  <c r="U20" i="2"/>
  <c r="T38" i="2"/>
  <c r="W20" i="2"/>
  <c r="U19" i="2"/>
  <c r="U18" i="2"/>
  <c r="U17" i="2"/>
  <c r="U16" i="2"/>
  <c r="U15" i="2"/>
  <c r="U14" i="2"/>
  <c r="U13" i="2"/>
  <c r="U12" i="2"/>
  <c r="U11" i="2"/>
  <c r="E42" i="2"/>
  <c r="F42" i="2"/>
  <c r="G42" i="2"/>
  <c r="D43" i="2"/>
  <c r="E43" i="2"/>
  <c r="F43" i="2"/>
  <c r="G43" i="2"/>
  <c r="D44" i="2"/>
  <c r="E44" i="2"/>
  <c r="F44" i="2"/>
  <c r="G44" i="2"/>
  <c r="D45" i="2"/>
  <c r="E45" i="2"/>
  <c r="F45" i="2"/>
  <c r="G45" i="2"/>
  <c r="D46" i="2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F50" i="2"/>
  <c r="G50" i="2"/>
  <c r="D51" i="2"/>
  <c r="E51" i="2"/>
  <c r="F51" i="2"/>
  <c r="G51" i="2"/>
  <c r="D52" i="2"/>
  <c r="E52" i="2"/>
  <c r="F52" i="2"/>
  <c r="G52" i="2"/>
  <c r="D53" i="2"/>
  <c r="E53" i="2"/>
  <c r="F53" i="2"/>
  <c r="G53" i="2"/>
  <c r="D54" i="2"/>
  <c r="E54" i="2"/>
  <c r="F54" i="2"/>
  <c r="G54" i="2"/>
  <c r="D55" i="2"/>
  <c r="E55" i="2"/>
  <c r="F55" i="2"/>
  <c r="G55" i="2"/>
  <c r="D56" i="2"/>
  <c r="E56" i="2"/>
  <c r="F56" i="2"/>
  <c r="G56" i="2"/>
  <c r="D57" i="2"/>
  <c r="E57" i="2"/>
  <c r="F57" i="2"/>
  <c r="G57" i="2"/>
  <c r="D58" i="2"/>
  <c r="E58" i="2"/>
  <c r="F58" i="2"/>
  <c r="G58" i="2"/>
  <c r="D59" i="2"/>
  <c r="E59" i="2"/>
  <c r="F59" i="2"/>
  <c r="G59" i="2"/>
  <c r="D60" i="2"/>
  <c r="E60" i="2"/>
  <c r="F60" i="2"/>
  <c r="G60" i="2"/>
  <c r="D61" i="2"/>
  <c r="E61" i="2"/>
  <c r="F61" i="2"/>
  <c r="G61" i="2"/>
  <c r="D62" i="2"/>
  <c r="E62" i="2"/>
  <c r="F62" i="2"/>
  <c r="G62" i="2"/>
  <c r="D63" i="2"/>
  <c r="E63" i="2"/>
  <c r="F63" i="2"/>
  <c r="G63" i="2"/>
  <c r="D64" i="2"/>
  <c r="E64" i="2"/>
  <c r="F64" i="2"/>
  <c r="G64" i="2"/>
  <c r="D65" i="2"/>
  <c r="E65" i="2"/>
  <c r="F65" i="2"/>
  <c r="G65" i="2"/>
  <c r="D66" i="2"/>
  <c r="E66" i="2"/>
  <c r="F66" i="2"/>
  <c r="G66" i="2"/>
  <c r="D67" i="2"/>
  <c r="E67" i="2"/>
  <c r="F67" i="2"/>
  <c r="G67" i="2"/>
  <c r="D68" i="2"/>
  <c r="E68" i="2"/>
  <c r="F68" i="2"/>
  <c r="G68" i="2"/>
  <c r="D69" i="2"/>
  <c r="E69" i="2"/>
  <c r="F69" i="2"/>
  <c r="G69" i="2"/>
  <c r="D70" i="2"/>
  <c r="E70" i="2"/>
  <c r="F70" i="2"/>
  <c r="G70" i="2"/>
  <c r="D71" i="2"/>
  <c r="E71" i="2"/>
  <c r="F71" i="2"/>
  <c r="G71" i="2"/>
  <c r="D72" i="2"/>
  <c r="E72" i="2"/>
  <c r="F72" i="2"/>
  <c r="G72" i="2"/>
  <c r="D73" i="2"/>
  <c r="E73" i="2"/>
  <c r="F73" i="2"/>
  <c r="G73" i="2"/>
  <c r="D74" i="2"/>
  <c r="E74" i="2"/>
  <c r="F74" i="2"/>
  <c r="G74" i="2"/>
  <c r="D75" i="2"/>
  <c r="E75" i="2"/>
  <c r="F75" i="2"/>
  <c r="G75" i="2"/>
  <c r="D76" i="2"/>
  <c r="E76" i="2"/>
  <c r="F76" i="2"/>
  <c r="G76" i="2"/>
  <c r="D77" i="2"/>
  <c r="E77" i="2"/>
  <c r="F77" i="2"/>
  <c r="G77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2" i="2"/>
  <c r="C2" i="9"/>
  <c r="D42" i="2" s="1"/>
  <c r="D2" i="9"/>
  <c r="E2" i="9"/>
  <c r="F2" i="9"/>
  <c r="C3" i="9"/>
  <c r="D3" i="9"/>
  <c r="E3" i="9"/>
  <c r="F3" i="9"/>
  <c r="C4" i="9"/>
  <c r="D4" i="9"/>
  <c r="E4" i="9"/>
  <c r="F4" i="9"/>
  <c r="C5" i="9"/>
  <c r="D5" i="9"/>
  <c r="E5" i="9"/>
  <c r="F5" i="9"/>
  <c r="C6" i="9"/>
  <c r="D6" i="9"/>
  <c r="E6" i="9"/>
  <c r="F6" i="9"/>
  <c r="C7" i="9"/>
  <c r="D7" i="9"/>
  <c r="E7" i="9"/>
  <c r="F7" i="9"/>
  <c r="C8" i="9"/>
  <c r="D8" i="9"/>
  <c r="E8" i="9"/>
  <c r="F8" i="9"/>
  <c r="C9" i="9"/>
  <c r="D9" i="9"/>
  <c r="E9" i="9"/>
  <c r="F9" i="9"/>
  <c r="C10" i="9"/>
  <c r="D10" i="9"/>
  <c r="E10" i="9"/>
  <c r="F10" i="9"/>
  <c r="C11" i="9"/>
  <c r="D11" i="9"/>
  <c r="E11" i="9"/>
  <c r="F11" i="9"/>
  <c r="C12" i="9"/>
  <c r="D12" i="9"/>
  <c r="E12" i="9"/>
  <c r="F12" i="9"/>
  <c r="C13" i="9"/>
  <c r="D13" i="9"/>
  <c r="E13" i="9"/>
  <c r="F13" i="9"/>
  <c r="C14" i="9"/>
  <c r="D14" i="9"/>
  <c r="E14" i="9"/>
  <c r="F14" i="9"/>
  <c r="C15" i="9"/>
  <c r="D15" i="9"/>
  <c r="E15" i="9"/>
  <c r="F15" i="9"/>
  <c r="C16" i="9"/>
  <c r="D16" i="9"/>
  <c r="E16" i="9"/>
  <c r="F16" i="9"/>
  <c r="C17" i="9"/>
  <c r="D17" i="9"/>
  <c r="E17" i="9"/>
  <c r="F17" i="9"/>
  <c r="C18" i="9"/>
  <c r="D18" i="9"/>
  <c r="E18" i="9"/>
  <c r="F18" i="9"/>
  <c r="C19" i="9"/>
  <c r="D19" i="9"/>
  <c r="E19" i="9"/>
  <c r="F19" i="9"/>
  <c r="C20" i="9"/>
  <c r="D20" i="9"/>
  <c r="E20" i="9"/>
  <c r="F20" i="9"/>
  <c r="C21" i="9"/>
  <c r="D21" i="9"/>
  <c r="E21" i="9"/>
  <c r="F21" i="9"/>
  <c r="C22" i="9"/>
  <c r="D22" i="9"/>
  <c r="E22" i="9"/>
  <c r="F22" i="9"/>
  <c r="C23" i="9"/>
  <c r="D23" i="9"/>
  <c r="E23" i="9"/>
  <c r="F23" i="9"/>
  <c r="C24" i="9"/>
  <c r="D24" i="9"/>
  <c r="E24" i="9"/>
  <c r="F24" i="9"/>
  <c r="C25" i="9"/>
  <c r="D25" i="9"/>
  <c r="E25" i="9"/>
  <c r="F25" i="9"/>
  <c r="C26" i="9"/>
  <c r="D26" i="9"/>
  <c r="E26" i="9"/>
  <c r="F26" i="9"/>
  <c r="C27" i="9"/>
  <c r="D27" i="9"/>
  <c r="E27" i="9"/>
  <c r="F27" i="9"/>
  <c r="C28" i="9"/>
  <c r="D28" i="9"/>
  <c r="E28" i="9"/>
  <c r="F28" i="9"/>
  <c r="C29" i="9"/>
  <c r="D29" i="9"/>
  <c r="E29" i="9"/>
  <c r="F29" i="9"/>
  <c r="C30" i="9"/>
  <c r="D30" i="9"/>
  <c r="E30" i="9"/>
  <c r="F30" i="9"/>
  <c r="C31" i="9"/>
  <c r="D31" i="9"/>
  <c r="E31" i="9"/>
  <c r="F31" i="9"/>
  <c r="C32" i="9"/>
  <c r="D32" i="9"/>
  <c r="E32" i="9"/>
  <c r="F32" i="9"/>
  <c r="C33" i="9"/>
  <c r="D33" i="9"/>
  <c r="E33" i="9"/>
  <c r="F33" i="9"/>
  <c r="C34" i="9"/>
  <c r="D34" i="9"/>
  <c r="E34" i="9"/>
  <c r="F34" i="9"/>
  <c r="C35" i="9"/>
  <c r="D35" i="9"/>
  <c r="E35" i="9"/>
  <c r="F35" i="9"/>
  <c r="C36" i="9"/>
  <c r="D36" i="9"/>
  <c r="E36" i="9"/>
  <c r="F36" i="9"/>
  <c r="C37" i="9"/>
  <c r="D37" i="9"/>
  <c r="E37" i="9"/>
  <c r="F37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2" i="9"/>
  <c r="T19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2" i="9"/>
  <c r="X5" i="9"/>
  <c r="Y5" i="9"/>
  <c r="Z5" i="9"/>
  <c r="AA5" i="9"/>
  <c r="AB5" i="9"/>
  <c r="W5" i="9"/>
  <c r="X4" i="9"/>
  <c r="Y4" i="9"/>
  <c r="Z4" i="9"/>
  <c r="AA4" i="9"/>
  <c r="AB4" i="9"/>
  <c r="W4" i="9"/>
  <c r="U38" i="2" l="1"/>
  <c r="C10" i="2" l="1"/>
  <c r="C11" i="2"/>
  <c r="C18" i="2"/>
  <c r="C19" i="2"/>
  <c r="C26" i="2"/>
  <c r="C27" i="2"/>
  <c r="C34" i="2"/>
  <c r="C35" i="2"/>
  <c r="C4" i="2"/>
  <c r="C5" i="2"/>
  <c r="C6" i="2"/>
  <c r="C7" i="2"/>
  <c r="C8" i="2"/>
  <c r="C9" i="2"/>
  <c r="C12" i="2"/>
  <c r="C13" i="2"/>
  <c r="C14" i="2"/>
  <c r="C15" i="2"/>
  <c r="C16" i="2"/>
  <c r="C17" i="2"/>
  <c r="C20" i="2"/>
  <c r="C21" i="2"/>
  <c r="C22" i="2"/>
  <c r="C23" i="2"/>
  <c r="C24" i="2"/>
  <c r="C25" i="2"/>
  <c r="C28" i="2"/>
  <c r="C29" i="2"/>
  <c r="C30" i="2"/>
  <c r="C31" i="2"/>
  <c r="C32" i="2"/>
  <c r="C33" i="2"/>
  <c r="C36" i="2"/>
  <c r="C37" i="2"/>
  <c r="C38" i="2"/>
  <c r="C3" i="2"/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2" i="7"/>
  <c r="K24" i="6" l="1"/>
  <c r="W28" i="6"/>
  <c r="W29" i="6"/>
  <c r="W30" i="6"/>
  <c r="W31" i="6"/>
  <c r="W32" i="6"/>
  <c r="W33" i="6"/>
  <c r="W34" i="6"/>
  <c r="W35" i="6"/>
  <c r="W27" i="6"/>
  <c r="Q28" i="6"/>
  <c r="Q29" i="6"/>
  <c r="Q30" i="6"/>
  <c r="Q31" i="6"/>
  <c r="Q32" i="6"/>
  <c r="Q33" i="6"/>
  <c r="Q34" i="6"/>
  <c r="Q35" i="6"/>
  <c r="Q27" i="6"/>
  <c r="K28" i="6"/>
  <c r="K29" i="6"/>
  <c r="K30" i="6"/>
  <c r="K31" i="6"/>
  <c r="K32" i="6"/>
  <c r="K33" i="6"/>
  <c r="K34" i="6"/>
  <c r="K35" i="6"/>
  <c r="K27" i="6"/>
  <c r="W36" i="6" l="1"/>
  <c r="K36" i="6"/>
  <c r="Q36" i="6"/>
  <c r="W5" i="7" l="1"/>
  <c r="X5" i="7"/>
  <c r="Y5" i="7"/>
  <c r="AB5" i="7"/>
  <c r="AC5" i="7"/>
  <c r="AD5" i="7"/>
  <c r="AE5" i="7" s="1"/>
  <c r="AF5" i="7" s="1"/>
  <c r="AG5" i="7"/>
  <c r="AH5" i="7"/>
  <c r="AI5" i="7"/>
  <c r="AJ5" i="7"/>
  <c r="AM5" i="7"/>
  <c r="W6" i="7"/>
  <c r="X6" i="7"/>
  <c r="Y6" i="7"/>
  <c r="AB6" i="7"/>
  <c r="AC6" i="7"/>
  <c r="AD6" i="7"/>
  <c r="AE6" i="7"/>
  <c r="AF6" i="7" s="1"/>
  <c r="AG6" i="7"/>
  <c r="AH6" i="7"/>
  <c r="AI6" i="7"/>
  <c r="AJ6" i="7"/>
  <c r="AM6" i="7"/>
  <c r="W7" i="7"/>
  <c r="X7" i="7"/>
  <c r="Y7" i="7"/>
  <c r="AB7" i="7"/>
  <c r="AE7" i="7" s="1"/>
  <c r="AF7" i="7" s="1"/>
  <c r="AC7" i="7"/>
  <c r="AD7" i="7"/>
  <c r="AG7" i="7"/>
  <c r="AH7" i="7"/>
  <c r="AI7" i="7"/>
  <c r="AJ7" i="7"/>
  <c r="AM7" i="7"/>
  <c r="W8" i="7"/>
  <c r="Z8" i="7" s="1"/>
  <c r="AA8" i="7" s="1"/>
  <c r="X8" i="7"/>
  <c r="Y8" i="7"/>
  <c r="AB8" i="7"/>
  <c r="AC8" i="7"/>
  <c r="AD8" i="7"/>
  <c r="AE8" i="7"/>
  <c r="AF8" i="7" s="1"/>
  <c r="AG8" i="7"/>
  <c r="AH8" i="7"/>
  <c r="AI8" i="7"/>
  <c r="AJ8" i="7"/>
  <c r="AM8" i="7"/>
  <c r="W9" i="7"/>
  <c r="X9" i="7"/>
  <c r="Y9" i="7"/>
  <c r="AB9" i="7"/>
  <c r="AC9" i="7"/>
  <c r="AD9" i="7"/>
  <c r="AG9" i="7"/>
  <c r="AH9" i="7"/>
  <c r="AI9" i="7"/>
  <c r="AJ9" i="7"/>
  <c r="AM9" i="7"/>
  <c r="W10" i="7"/>
  <c r="X10" i="7"/>
  <c r="Y10" i="7"/>
  <c r="AB10" i="7"/>
  <c r="AC10" i="7"/>
  <c r="AE10" i="7" s="1"/>
  <c r="AF10" i="7" s="1"/>
  <c r="AD10" i="7"/>
  <c r="AG10" i="7"/>
  <c r="AH10" i="7"/>
  <c r="AI10" i="7"/>
  <c r="AJ10" i="7"/>
  <c r="AM10" i="7"/>
  <c r="W11" i="7"/>
  <c r="X11" i="7"/>
  <c r="Y11" i="7"/>
  <c r="AB11" i="7"/>
  <c r="AC11" i="7"/>
  <c r="AD11" i="7"/>
  <c r="AE11" i="7" s="1"/>
  <c r="AF11" i="7" s="1"/>
  <c r="AG11" i="7"/>
  <c r="AH11" i="7"/>
  <c r="AI11" i="7"/>
  <c r="AJ11" i="7"/>
  <c r="AM11" i="7"/>
  <c r="W12" i="7"/>
  <c r="X12" i="7"/>
  <c r="Y12" i="7"/>
  <c r="AB12" i="7"/>
  <c r="AC12" i="7"/>
  <c r="AD12" i="7"/>
  <c r="AG12" i="7"/>
  <c r="AH12" i="7"/>
  <c r="AI12" i="7"/>
  <c r="AJ12" i="7"/>
  <c r="AM12" i="7"/>
  <c r="W13" i="7"/>
  <c r="X13" i="7"/>
  <c r="Y13" i="7"/>
  <c r="AB13" i="7"/>
  <c r="AC13" i="7"/>
  <c r="AD13" i="7"/>
  <c r="AG13" i="7"/>
  <c r="AH13" i="7"/>
  <c r="AI13" i="7"/>
  <c r="AJ13" i="7"/>
  <c r="AM13" i="7"/>
  <c r="W14" i="7"/>
  <c r="X14" i="7"/>
  <c r="Y14" i="7"/>
  <c r="AB14" i="7"/>
  <c r="AC14" i="7"/>
  <c r="AD14" i="7"/>
  <c r="AE14" i="7"/>
  <c r="AF14" i="7" s="1"/>
  <c r="AG14" i="7"/>
  <c r="AH14" i="7"/>
  <c r="AI14" i="7"/>
  <c r="AJ14" i="7"/>
  <c r="AM14" i="7"/>
  <c r="W15" i="7"/>
  <c r="Z15" i="7" s="1"/>
  <c r="AA15" i="7" s="1"/>
  <c r="X15" i="7"/>
  <c r="Y15" i="7"/>
  <c r="AB15" i="7"/>
  <c r="AC15" i="7"/>
  <c r="AD15" i="7"/>
  <c r="AE15" i="7"/>
  <c r="AF15" i="7" s="1"/>
  <c r="AG15" i="7"/>
  <c r="AH15" i="7"/>
  <c r="AI15" i="7"/>
  <c r="AK15" i="7" s="1"/>
  <c r="AL15" i="7" s="1"/>
  <c r="AJ15" i="7"/>
  <c r="AM15" i="7"/>
  <c r="W16" i="7"/>
  <c r="X16" i="7"/>
  <c r="Y16" i="7"/>
  <c r="AB16" i="7"/>
  <c r="AC16" i="7"/>
  <c r="AD16" i="7"/>
  <c r="AG16" i="7"/>
  <c r="AH16" i="7"/>
  <c r="AI16" i="7"/>
  <c r="AJ16" i="7"/>
  <c r="AM16" i="7"/>
  <c r="W17" i="7"/>
  <c r="X17" i="7"/>
  <c r="Y17" i="7"/>
  <c r="AB17" i="7"/>
  <c r="AC17" i="7"/>
  <c r="AD17" i="7"/>
  <c r="AG17" i="7"/>
  <c r="AH17" i="7"/>
  <c r="AI17" i="7"/>
  <c r="AJ17" i="7"/>
  <c r="AM17" i="7"/>
  <c r="W18" i="7"/>
  <c r="X18" i="7"/>
  <c r="Y18" i="7"/>
  <c r="AB18" i="7"/>
  <c r="AC18" i="7"/>
  <c r="AD18" i="7"/>
  <c r="AE18" i="7" s="1"/>
  <c r="AF18" i="7" s="1"/>
  <c r="AG18" i="7"/>
  <c r="AH18" i="7"/>
  <c r="AI18" i="7"/>
  <c r="AJ18" i="7"/>
  <c r="AM18" i="7"/>
  <c r="W19" i="7"/>
  <c r="X19" i="7"/>
  <c r="Y19" i="7"/>
  <c r="AB19" i="7"/>
  <c r="AE19" i="7" s="1"/>
  <c r="AF19" i="7" s="1"/>
  <c r="AC19" i="7"/>
  <c r="AD19" i="7"/>
  <c r="AG19" i="7"/>
  <c r="AH19" i="7"/>
  <c r="AI19" i="7"/>
  <c r="AJ19" i="7"/>
  <c r="AM19" i="7"/>
  <c r="W20" i="7"/>
  <c r="Z20" i="7" s="1"/>
  <c r="AA20" i="7" s="1"/>
  <c r="X20" i="7"/>
  <c r="Y20" i="7"/>
  <c r="AB20" i="7"/>
  <c r="AC20" i="7"/>
  <c r="AD20" i="7"/>
  <c r="AG20" i="7"/>
  <c r="AH20" i="7"/>
  <c r="AI20" i="7"/>
  <c r="AK20" i="7" s="1"/>
  <c r="AL20" i="7" s="1"/>
  <c r="AJ20" i="7"/>
  <c r="AM20" i="7"/>
  <c r="W21" i="7"/>
  <c r="X21" i="7"/>
  <c r="Y21" i="7"/>
  <c r="AB21" i="7"/>
  <c r="AE21" i="7" s="1"/>
  <c r="AF21" i="7" s="1"/>
  <c r="AC21" i="7"/>
  <c r="AD21" i="7"/>
  <c r="AG21" i="7"/>
  <c r="AH21" i="7"/>
  <c r="AI21" i="7"/>
  <c r="AJ21" i="7"/>
  <c r="AM21" i="7"/>
  <c r="W22" i="7"/>
  <c r="X22" i="7"/>
  <c r="Y22" i="7"/>
  <c r="AB22" i="7"/>
  <c r="AC22" i="7"/>
  <c r="AD22" i="7"/>
  <c r="AG22" i="7"/>
  <c r="AH22" i="7"/>
  <c r="AI22" i="7"/>
  <c r="AK22" i="7" s="1"/>
  <c r="AL22" i="7" s="1"/>
  <c r="AJ22" i="7"/>
  <c r="AM22" i="7"/>
  <c r="W23" i="7"/>
  <c r="X23" i="7"/>
  <c r="Y23" i="7"/>
  <c r="AB23" i="7"/>
  <c r="AE23" i="7" s="1"/>
  <c r="AF23" i="7" s="1"/>
  <c r="AC23" i="7"/>
  <c r="AD23" i="7"/>
  <c r="AG23" i="7"/>
  <c r="AH23" i="7"/>
  <c r="AI23" i="7"/>
  <c r="AK23" i="7" s="1"/>
  <c r="AL23" i="7" s="1"/>
  <c r="AJ23" i="7"/>
  <c r="AM23" i="7"/>
  <c r="W24" i="7"/>
  <c r="X24" i="7"/>
  <c r="Y24" i="7"/>
  <c r="AB24" i="7"/>
  <c r="AE24" i="7" s="1"/>
  <c r="AF24" i="7" s="1"/>
  <c r="AC24" i="7"/>
  <c r="AD24" i="7"/>
  <c r="AG24" i="7"/>
  <c r="AH24" i="7"/>
  <c r="AI24" i="7"/>
  <c r="AJ24" i="7"/>
  <c r="AM24" i="7"/>
  <c r="W25" i="7"/>
  <c r="X25" i="7"/>
  <c r="Y25" i="7"/>
  <c r="AB25" i="7"/>
  <c r="AE25" i="7" s="1"/>
  <c r="AF25" i="7" s="1"/>
  <c r="AC25" i="7"/>
  <c r="AD25" i="7"/>
  <c r="AG25" i="7"/>
  <c r="AH25" i="7"/>
  <c r="AI25" i="7"/>
  <c r="AJ25" i="7"/>
  <c r="AM25" i="7"/>
  <c r="W26" i="7"/>
  <c r="X26" i="7"/>
  <c r="Y26" i="7"/>
  <c r="AB26" i="7"/>
  <c r="AC26" i="7"/>
  <c r="AD26" i="7"/>
  <c r="AG26" i="7"/>
  <c r="AH26" i="7"/>
  <c r="AI26" i="7"/>
  <c r="AJ26" i="7"/>
  <c r="AM26" i="7"/>
  <c r="W27" i="7"/>
  <c r="X27" i="7"/>
  <c r="Y27" i="7"/>
  <c r="AB27" i="7"/>
  <c r="AC27" i="7"/>
  <c r="AD27" i="7"/>
  <c r="AE27" i="7"/>
  <c r="AF27" i="7" s="1"/>
  <c r="AG27" i="7"/>
  <c r="AH27" i="7"/>
  <c r="AI27" i="7"/>
  <c r="AK27" i="7" s="1"/>
  <c r="AL27" i="7" s="1"/>
  <c r="AJ27" i="7"/>
  <c r="AM27" i="7"/>
  <c r="W28" i="7"/>
  <c r="X28" i="7"/>
  <c r="Y28" i="7"/>
  <c r="AB28" i="7"/>
  <c r="AC28" i="7"/>
  <c r="AD28" i="7"/>
  <c r="AG28" i="7"/>
  <c r="AH28" i="7"/>
  <c r="AI28" i="7"/>
  <c r="AJ28" i="7"/>
  <c r="AM28" i="7"/>
  <c r="W29" i="7"/>
  <c r="X29" i="7"/>
  <c r="Y29" i="7"/>
  <c r="AB29" i="7"/>
  <c r="AC29" i="7"/>
  <c r="AD29" i="7"/>
  <c r="AG29" i="7"/>
  <c r="AH29" i="7"/>
  <c r="AI29" i="7"/>
  <c r="AJ29" i="7"/>
  <c r="AM29" i="7"/>
  <c r="W30" i="7"/>
  <c r="X30" i="7"/>
  <c r="Y30" i="7"/>
  <c r="AB30" i="7"/>
  <c r="AC30" i="7"/>
  <c r="AD30" i="7"/>
  <c r="AE30" i="7" s="1"/>
  <c r="AF30" i="7" s="1"/>
  <c r="AG30" i="7"/>
  <c r="AH30" i="7"/>
  <c r="AI30" i="7"/>
  <c r="AJ30" i="7"/>
  <c r="AM30" i="7"/>
  <c r="W31" i="7"/>
  <c r="X31" i="7"/>
  <c r="Y31" i="7"/>
  <c r="AB31" i="7"/>
  <c r="AE31" i="7" s="1"/>
  <c r="AF31" i="7" s="1"/>
  <c r="AC31" i="7"/>
  <c r="AD31" i="7"/>
  <c r="AG31" i="7"/>
  <c r="AH31" i="7"/>
  <c r="AI31" i="7"/>
  <c r="AJ31" i="7"/>
  <c r="AM31" i="7"/>
  <c r="W32" i="7"/>
  <c r="X32" i="7"/>
  <c r="Y32" i="7"/>
  <c r="AB32" i="7"/>
  <c r="AC32" i="7"/>
  <c r="AD32" i="7"/>
  <c r="AG32" i="7"/>
  <c r="AH32" i="7"/>
  <c r="AI32" i="7"/>
  <c r="AJ32" i="7"/>
  <c r="AM32" i="7"/>
  <c r="W33" i="7"/>
  <c r="X33" i="7"/>
  <c r="Y33" i="7"/>
  <c r="AB33" i="7"/>
  <c r="AC33" i="7"/>
  <c r="AD33" i="7"/>
  <c r="AG33" i="7"/>
  <c r="AH33" i="7"/>
  <c r="AI33" i="7"/>
  <c r="AJ33" i="7"/>
  <c r="AM33" i="7"/>
  <c r="W34" i="7"/>
  <c r="X34" i="7"/>
  <c r="Y34" i="7"/>
  <c r="AB34" i="7"/>
  <c r="AC34" i="7"/>
  <c r="AD34" i="7"/>
  <c r="AE34" i="7"/>
  <c r="AF34" i="7" s="1"/>
  <c r="AG34" i="7"/>
  <c r="AH34" i="7"/>
  <c r="AI34" i="7"/>
  <c r="AJ34" i="7"/>
  <c r="AM34" i="7"/>
  <c r="W35" i="7"/>
  <c r="X35" i="7"/>
  <c r="Y35" i="7"/>
  <c r="AB35" i="7"/>
  <c r="AE35" i="7" s="1"/>
  <c r="AF35" i="7" s="1"/>
  <c r="AC35" i="7"/>
  <c r="AD35" i="7"/>
  <c r="AG35" i="7"/>
  <c r="AH35" i="7"/>
  <c r="AI35" i="7"/>
  <c r="AJ35" i="7"/>
  <c r="AM35" i="7"/>
  <c r="W36" i="7"/>
  <c r="X36" i="7"/>
  <c r="Y36" i="7"/>
  <c r="AB36" i="7"/>
  <c r="AE36" i="7" s="1"/>
  <c r="AF36" i="7" s="1"/>
  <c r="AC36" i="7"/>
  <c r="AD36" i="7"/>
  <c r="AG36" i="7"/>
  <c r="AH36" i="7"/>
  <c r="AI36" i="7"/>
  <c r="AJ36" i="7"/>
  <c r="AM36" i="7"/>
  <c r="W37" i="7"/>
  <c r="X37" i="7"/>
  <c r="Y37" i="7"/>
  <c r="AB37" i="7"/>
  <c r="AC37" i="7"/>
  <c r="AD37" i="7"/>
  <c r="AE37" i="7" s="1"/>
  <c r="AF37" i="7" s="1"/>
  <c r="AG37" i="7"/>
  <c r="AH37" i="7"/>
  <c r="AI37" i="7"/>
  <c r="AJ37" i="7"/>
  <c r="AM37" i="7"/>
  <c r="W38" i="7"/>
  <c r="X38" i="7"/>
  <c r="Y38" i="7"/>
  <c r="AB38" i="7"/>
  <c r="AC38" i="7"/>
  <c r="AD38" i="7"/>
  <c r="AG38" i="7"/>
  <c r="AH38" i="7"/>
  <c r="AI38" i="7"/>
  <c r="AJ38" i="7"/>
  <c r="AM38" i="7"/>
  <c r="W39" i="7"/>
  <c r="X39" i="7"/>
  <c r="Y39" i="7"/>
  <c r="AB39" i="7"/>
  <c r="AC39" i="7"/>
  <c r="AD39" i="7"/>
  <c r="AG39" i="7"/>
  <c r="AH39" i="7"/>
  <c r="AI39" i="7"/>
  <c r="AJ39" i="7"/>
  <c r="AM39" i="7"/>
  <c r="W40" i="7"/>
  <c r="X40" i="7"/>
  <c r="Y40" i="7"/>
  <c r="AB40" i="7"/>
  <c r="AE40" i="7" s="1"/>
  <c r="AF40" i="7" s="1"/>
  <c r="AC40" i="7"/>
  <c r="AD40" i="7"/>
  <c r="AG40" i="7"/>
  <c r="AH40" i="7"/>
  <c r="AI40" i="7"/>
  <c r="AJ40" i="7"/>
  <c r="AM40" i="7"/>
  <c r="W41" i="7"/>
  <c r="X41" i="7"/>
  <c r="Y41" i="7"/>
  <c r="AB41" i="7"/>
  <c r="AC41" i="7"/>
  <c r="AD41" i="7"/>
  <c r="AG41" i="7"/>
  <c r="AH41" i="7"/>
  <c r="AI41" i="7"/>
  <c r="AJ41" i="7"/>
  <c r="AM41" i="7"/>
  <c r="W42" i="7"/>
  <c r="X42" i="7"/>
  <c r="Y42" i="7"/>
  <c r="AB42" i="7"/>
  <c r="AC42" i="7"/>
  <c r="AD42" i="7"/>
  <c r="AG42" i="7"/>
  <c r="AH42" i="7"/>
  <c r="AI42" i="7"/>
  <c r="AJ42" i="7"/>
  <c r="AM42" i="7"/>
  <c r="W43" i="7"/>
  <c r="X43" i="7"/>
  <c r="Y43" i="7"/>
  <c r="AB43" i="7"/>
  <c r="AE43" i="7" s="1"/>
  <c r="AF43" i="7" s="1"/>
  <c r="AC43" i="7"/>
  <c r="AD43" i="7"/>
  <c r="AG43" i="7"/>
  <c r="AH43" i="7"/>
  <c r="AI43" i="7"/>
  <c r="AJ43" i="7"/>
  <c r="AM43" i="7"/>
  <c r="W44" i="7"/>
  <c r="X44" i="7"/>
  <c r="Y44" i="7"/>
  <c r="AB44" i="7"/>
  <c r="AC44" i="7"/>
  <c r="AD44" i="7"/>
  <c r="AG44" i="7"/>
  <c r="AH44" i="7"/>
  <c r="AI44" i="7"/>
  <c r="AJ44" i="7"/>
  <c r="AM44" i="7"/>
  <c r="W45" i="7"/>
  <c r="X45" i="7"/>
  <c r="Y45" i="7"/>
  <c r="AB45" i="7"/>
  <c r="AE45" i="7" s="1"/>
  <c r="AF45" i="7" s="1"/>
  <c r="AC45" i="7"/>
  <c r="AD45" i="7"/>
  <c r="AG45" i="7"/>
  <c r="AH45" i="7"/>
  <c r="AI45" i="7"/>
  <c r="AJ45" i="7"/>
  <c r="AM45" i="7"/>
  <c r="W46" i="7"/>
  <c r="X46" i="7"/>
  <c r="Y46" i="7"/>
  <c r="AB46" i="7"/>
  <c r="AE46" i="7" s="1"/>
  <c r="AF46" i="7" s="1"/>
  <c r="AC46" i="7"/>
  <c r="AD46" i="7"/>
  <c r="AG46" i="7"/>
  <c r="AH46" i="7"/>
  <c r="AI46" i="7"/>
  <c r="AJ46" i="7"/>
  <c r="AM46" i="7"/>
  <c r="W47" i="7"/>
  <c r="X47" i="7"/>
  <c r="Y47" i="7"/>
  <c r="AB47" i="7"/>
  <c r="AE47" i="7" s="1"/>
  <c r="AF47" i="7" s="1"/>
  <c r="AC47" i="7"/>
  <c r="AD47" i="7"/>
  <c r="AG47" i="7"/>
  <c r="AH47" i="7"/>
  <c r="AI47" i="7"/>
  <c r="AJ47" i="7"/>
  <c r="AM47" i="7"/>
  <c r="W48" i="7"/>
  <c r="X48" i="7"/>
  <c r="Y48" i="7"/>
  <c r="AB48" i="7"/>
  <c r="AE48" i="7" s="1"/>
  <c r="AF48" i="7" s="1"/>
  <c r="AC48" i="7"/>
  <c r="AD48" i="7"/>
  <c r="AG48" i="7"/>
  <c r="AH48" i="7"/>
  <c r="AI48" i="7"/>
  <c r="AJ48" i="7"/>
  <c r="AM48" i="7"/>
  <c r="W49" i="7"/>
  <c r="X49" i="7"/>
  <c r="Y49" i="7"/>
  <c r="AB49" i="7"/>
  <c r="AE49" i="7" s="1"/>
  <c r="AF49" i="7" s="1"/>
  <c r="AC49" i="7"/>
  <c r="AD49" i="7"/>
  <c r="AG49" i="7"/>
  <c r="AH49" i="7"/>
  <c r="AI49" i="7"/>
  <c r="AJ49" i="7"/>
  <c r="AM49" i="7"/>
  <c r="W50" i="7"/>
  <c r="X50" i="7"/>
  <c r="Y50" i="7"/>
  <c r="AB50" i="7"/>
  <c r="AE50" i="7" s="1"/>
  <c r="AF50" i="7" s="1"/>
  <c r="AC50" i="7"/>
  <c r="AD50" i="7"/>
  <c r="AG50" i="7"/>
  <c r="AH50" i="7"/>
  <c r="AI50" i="7"/>
  <c r="AJ50" i="7"/>
  <c r="AM50" i="7"/>
  <c r="W51" i="7"/>
  <c r="X51" i="7"/>
  <c r="Y51" i="7"/>
  <c r="AB51" i="7"/>
  <c r="AC51" i="7"/>
  <c r="AD51" i="7"/>
  <c r="AG51" i="7"/>
  <c r="AH51" i="7"/>
  <c r="AI51" i="7"/>
  <c r="AJ51" i="7"/>
  <c r="AM51" i="7"/>
  <c r="W52" i="7"/>
  <c r="X52" i="7"/>
  <c r="Y52" i="7"/>
  <c r="AB52" i="7"/>
  <c r="AC52" i="7"/>
  <c r="AD52" i="7"/>
  <c r="AG52" i="7"/>
  <c r="AH52" i="7"/>
  <c r="AI52" i="7"/>
  <c r="AJ52" i="7"/>
  <c r="AM52" i="7"/>
  <c r="W53" i="7"/>
  <c r="X53" i="7"/>
  <c r="Y53" i="7"/>
  <c r="AB53" i="7"/>
  <c r="AE53" i="7" s="1"/>
  <c r="AF53" i="7" s="1"/>
  <c r="AC53" i="7"/>
  <c r="AD53" i="7"/>
  <c r="AG53" i="7"/>
  <c r="AH53" i="7"/>
  <c r="AI53" i="7"/>
  <c r="AJ53" i="7"/>
  <c r="AM53" i="7"/>
  <c r="W54" i="7"/>
  <c r="X54" i="7"/>
  <c r="Y54" i="7"/>
  <c r="AB54" i="7"/>
  <c r="AE54" i="7" s="1"/>
  <c r="AF54" i="7" s="1"/>
  <c r="AC54" i="7"/>
  <c r="AD54" i="7"/>
  <c r="AG54" i="7"/>
  <c r="AH54" i="7"/>
  <c r="AI54" i="7"/>
  <c r="AJ54" i="7"/>
  <c r="AM54" i="7"/>
  <c r="W55" i="7"/>
  <c r="X55" i="7"/>
  <c r="Y55" i="7"/>
  <c r="AB55" i="7"/>
  <c r="AC55" i="7"/>
  <c r="AD55" i="7"/>
  <c r="AG55" i="7"/>
  <c r="AH55" i="7"/>
  <c r="AI55" i="7"/>
  <c r="AJ55" i="7"/>
  <c r="AM55" i="7"/>
  <c r="W56" i="7"/>
  <c r="X56" i="7"/>
  <c r="Y56" i="7"/>
  <c r="AB56" i="7"/>
  <c r="AC56" i="7"/>
  <c r="AE56" i="7" s="1"/>
  <c r="AF56" i="7" s="1"/>
  <c r="AD56" i="7"/>
  <c r="AG56" i="7"/>
  <c r="AH56" i="7"/>
  <c r="AI56" i="7"/>
  <c r="AJ56" i="7"/>
  <c r="AM56" i="7"/>
  <c r="W57" i="7"/>
  <c r="X57" i="7"/>
  <c r="Y57" i="7"/>
  <c r="AB57" i="7"/>
  <c r="AC57" i="7"/>
  <c r="AD57" i="7"/>
  <c r="AG57" i="7"/>
  <c r="AH57" i="7"/>
  <c r="AI57" i="7"/>
  <c r="AJ57" i="7"/>
  <c r="AM57" i="7"/>
  <c r="W58" i="7"/>
  <c r="X58" i="7"/>
  <c r="Y58" i="7"/>
  <c r="AB58" i="7"/>
  <c r="AC58" i="7"/>
  <c r="AD58" i="7"/>
  <c r="AG58" i="7"/>
  <c r="AH58" i="7"/>
  <c r="AI58" i="7"/>
  <c r="AJ58" i="7"/>
  <c r="AM58" i="7"/>
  <c r="W59" i="7"/>
  <c r="X59" i="7"/>
  <c r="Y59" i="7"/>
  <c r="AB59" i="7"/>
  <c r="AC59" i="7"/>
  <c r="AD59" i="7"/>
  <c r="AE59" i="7" s="1"/>
  <c r="AF59" i="7" s="1"/>
  <c r="AG59" i="7"/>
  <c r="AH59" i="7"/>
  <c r="AI59" i="7"/>
  <c r="AJ59" i="7"/>
  <c r="AM59" i="7"/>
  <c r="W60" i="7"/>
  <c r="X60" i="7"/>
  <c r="Y60" i="7"/>
  <c r="AB60" i="7"/>
  <c r="AC60" i="7"/>
  <c r="AD60" i="7"/>
  <c r="AG60" i="7"/>
  <c r="AH60" i="7"/>
  <c r="AI60" i="7"/>
  <c r="AJ60" i="7"/>
  <c r="AM60" i="7"/>
  <c r="W61" i="7"/>
  <c r="X61" i="7"/>
  <c r="Y61" i="7"/>
  <c r="AB61" i="7"/>
  <c r="AC61" i="7"/>
  <c r="AD61" i="7"/>
  <c r="AG61" i="7"/>
  <c r="AH61" i="7"/>
  <c r="AI61" i="7"/>
  <c r="AJ61" i="7"/>
  <c r="AM61" i="7"/>
  <c r="W62" i="7"/>
  <c r="X62" i="7"/>
  <c r="Y62" i="7"/>
  <c r="AB62" i="7"/>
  <c r="AC62" i="7"/>
  <c r="AD62" i="7"/>
  <c r="AE62" i="7"/>
  <c r="AF62" i="7" s="1"/>
  <c r="AG62" i="7"/>
  <c r="AH62" i="7"/>
  <c r="AI62" i="7"/>
  <c r="AJ62" i="7"/>
  <c r="AM62" i="7"/>
  <c r="W63" i="7"/>
  <c r="X63" i="7"/>
  <c r="Y63" i="7"/>
  <c r="AB63" i="7"/>
  <c r="AC63" i="7"/>
  <c r="AD63" i="7"/>
  <c r="AG63" i="7"/>
  <c r="AH63" i="7"/>
  <c r="AI63" i="7"/>
  <c r="AJ63" i="7"/>
  <c r="AM63" i="7"/>
  <c r="W64" i="7"/>
  <c r="X64" i="7"/>
  <c r="Y64" i="7"/>
  <c r="AB64" i="7"/>
  <c r="AE64" i="7" s="1"/>
  <c r="AF64" i="7" s="1"/>
  <c r="AC64" i="7"/>
  <c r="AD64" i="7"/>
  <c r="AG64" i="7"/>
  <c r="AH64" i="7"/>
  <c r="AI64" i="7"/>
  <c r="AJ64" i="7"/>
  <c r="AM64" i="7"/>
  <c r="W65" i="7"/>
  <c r="X65" i="7"/>
  <c r="Y65" i="7"/>
  <c r="Z65" i="7" s="1"/>
  <c r="AA65" i="7" s="1"/>
  <c r="AB65" i="7"/>
  <c r="AC65" i="7"/>
  <c r="AD65" i="7"/>
  <c r="AG65" i="7"/>
  <c r="AH65" i="7"/>
  <c r="AI65" i="7"/>
  <c r="AJ65" i="7"/>
  <c r="AM65" i="7"/>
  <c r="U3" i="7"/>
  <c r="U4" i="7"/>
  <c r="U5" i="7"/>
  <c r="AN5" i="7" s="1"/>
  <c r="AO5" i="7" s="1"/>
  <c r="AP5" i="7" s="1"/>
  <c r="U6" i="7"/>
  <c r="AN6" i="7" s="1"/>
  <c r="U7" i="7"/>
  <c r="AN7" i="7" s="1"/>
  <c r="AO7" i="7" s="1"/>
  <c r="AP7" i="7" s="1"/>
  <c r="U8" i="7"/>
  <c r="AN8" i="7" s="1"/>
  <c r="AO8" i="7" s="1"/>
  <c r="AP8" i="7" s="1"/>
  <c r="U9" i="7"/>
  <c r="AN9" i="7" s="1"/>
  <c r="U10" i="7"/>
  <c r="AN10" i="7" s="1"/>
  <c r="U11" i="7"/>
  <c r="AN11" i="7" s="1"/>
  <c r="AO11" i="7" s="1"/>
  <c r="AP11" i="7" s="1"/>
  <c r="U12" i="7"/>
  <c r="AN12" i="7" s="1"/>
  <c r="U13" i="7"/>
  <c r="AN13" i="7" s="1"/>
  <c r="U14" i="7"/>
  <c r="AN14" i="7" s="1"/>
  <c r="AO14" i="7" s="1"/>
  <c r="AP14" i="7" s="1"/>
  <c r="U15" i="7"/>
  <c r="AN15" i="7" s="1"/>
  <c r="U16" i="7"/>
  <c r="AN16" i="7" s="1"/>
  <c r="U17" i="7"/>
  <c r="AN17" i="7" s="1"/>
  <c r="AO17" i="7" s="1"/>
  <c r="AP17" i="7" s="1"/>
  <c r="U18" i="7"/>
  <c r="AN18" i="7" s="1"/>
  <c r="U19" i="7"/>
  <c r="AN19" i="7" s="1"/>
  <c r="U20" i="7"/>
  <c r="AN20" i="7" s="1"/>
  <c r="AO20" i="7" s="1"/>
  <c r="AP20" i="7" s="1"/>
  <c r="U21" i="7"/>
  <c r="AN21" i="7" s="1"/>
  <c r="U22" i="7"/>
  <c r="AN22" i="7" s="1"/>
  <c r="U23" i="7"/>
  <c r="AN23" i="7" s="1"/>
  <c r="AO23" i="7" s="1"/>
  <c r="AP23" i="7" s="1"/>
  <c r="U24" i="7"/>
  <c r="AN24" i="7" s="1"/>
  <c r="AO24" i="7" s="1"/>
  <c r="AP24" i="7" s="1"/>
  <c r="U25" i="7"/>
  <c r="AN25" i="7" s="1"/>
  <c r="U26" i="7"/>
  <c r="AN26" i="7" s="1"/>
  <c r="U27" i="7"/>
  <c r="AN27" i="7" s="1"/>
  <c r="U28" i="7"/>
  <c r="AN28" i="7" s="1"/>
  <c r="U29" i="7"/>
  <c r="AN29" i="7" s="1"/>
  <c r="U30" i="7"/>
  <c r="AN30" i="7" s="1"/>
  <c r="U31" i="7"/>
  <c r="AN31" i="7" s="1"/>
  <c r="U32" i="7"/>
  <c r="AN32" i="7" s="1"/>
  <c r="U33" i="7"/>
  <c r="AN33" i="7" s="1"/>
  <c r="AO33" i="7" s="1"/>
  <c r="AP33" i="7" s="1"/>
  <c r="U34" i="7"/>
  <c r="AN34" i="7" s="1"/>
  <c r="U35" i="7"/>
  <c r="AN35" i="7" s="1"/>
  <c r="U36" i="7"/>
  <c r="AN36" i="7" s="1"/>
  <c r="U37" i="7"/>
  <c r="AN37" i="7" s="1"/>
  <c r="U38" i="7"/>
  <c r="AN38" i="7" s="1"/>
  <c r="U39" i="7"/>
  <c r="AN39" i="7" s="1"/>
  <c r="AO39" i="7" s="1"/>
  <c r="AP39" i="7" s="1"/>
  <c r="U40" i="7"/>
  <c r="AN40" i="7" s="1"/>
  <c r="AO40" i="7" s="1"/>
  <c r="AP40" i="7" s="1"/>
  <c r="U41" i="7"/>
  <c r="AN41" i="7" s="1"/>
  <c r="U42" i="7"/>
  <c r="AN42" i="7" s="1"/>
  <c r="U43" i="7"/>
  <c r="AN43" i="7" s="1"/>
  <c r="U44" i="7"/>
  <c r="AN44" i="7" s="1"/>
  <c r="U45" i="7"/>
  <c r="AN45" i="7" s="1"/>
  <c r="U46" i="7"/>
  <c r="AN46" i="7" s="1"/>
  <c r="U47" i="7"/>
  <c r="AN47" i="7" s="1"/>
  <c r="U48" i="7"/>
  <c r="AN48" i="7" s="1"/>
  <c r="U49" i="7"/>
  <c r="AN49" i="7" s="1"/>
  <c r="U50" i="7"/>
  <c r="AN50" i="7" s="1"/>
  <c r="U51" i="7"/>
  <c r="AN51" i="7" s="1"/>
  <c r="U52" i="7"/>
  <c r="AN52" i="7" s="1"/>
  <c r="AO52" i="7" s="1"/>
  <c r="AP52" i="7" s="1"/>
  <c r="U53" i="7"/>
  <c r="AN53" i="7" s="1"/>
  <c r="U54" i="7"/>
  <c r="AN54" i="7" s="1"/>
  <c r="U55" i="7"/>
  <c r="AN55" i="7" s="1"/>
  <c r="U56" i="7"/>
  <c r="AN56" i="7" s="1"/>
  <c r="AO56" i="7" s="1"/>
  <c r="AP56" i="7" s="1"/>
  <c r="U57" i="7"/>
  <c r="AN57" i="7" s="1"/>
  <c r="U58" i="7"/>
  <c r="AN58" i="7" s="1"/>
  <c r="U59" i="7"/>
  <c r="AN59" i="7" s="1"/>
  <c r="U60" i="7"/>
  <c r="AN60" i="7" s="1"/>
  <c r="U61" i="7"/>
  <c r="AN61" i="7" s="1"/>
  <c r="U62" i="7"/>
  <c r="AN62" i="7" s="1"/>
  <c r="U63" i="7"/>
  <c r="AN63" i="7" s="1"/>
  <c r="U64" i="7"/>
  <c r="AN64" i="7" s="1"/>
  <c r="U65" i="7"/>
  <c r="AN65" i="7" s="1"/>
  <c r="U2" i="7"/>
  <c r="R3" i="16"/>
  <c r="AK19" i="7" l="1"/>
  <c r="AL19" i="7" s="1"/>
  <c r="AK9" i="7"/>
  <c r="AL9" i="7" s="1"/>
  <c r="AK11" i="7"/>
  <c r="AL11" i="7" s="1"/>
  <c r="AK6" i="7"/>
  <c r="AL6" i="7" s="1"/>
  <c r="Z26" i="7"/>
  <c r="AA26" i="7" s="1"/>
  <c r="Z6" i="7"/>
  <c r="AA6" i="7" s="1"/>
  <c r="AK58" i="7"/>
  <c r="AL58" i="7" s="1"/>
  <c r="AK44" i="7"/>
  <c r="AL44" i="7" s="1"/>
  <c r="AK31" i="7"/>
  <c r="AL31" i="7" s="1"/>
  <c r="AK57" i="7"/>
  <c r="AL57" i="7" s="1"/>
  <c r="AK49" i="7"/>
  <c r="AL49" i="7" s="1"/>
  <c r="AK10" i="7"/>
  <c r="AL10" i="7" s="1"/>
  <c r="Z53" i="7"/>
  <c r="AA53" i="7" s="1"/>
  <c r="Z63" i="7"/>
  <c r="AA63" i="7" s="1"/>
  <c r="AK43" i="7"/>
  <c r="AL43" i="7" s="1"/>
  <c r="AK35" i="7"/>
  <c r="AL35" i="7" s="1"/>
  <c r="AK30" i="7"/>
  <c r="AL30" i="7" s="1"/>
  <c r="AK25" i="7"/>
  <c r="AL25" i="7" s="1"/>
  <c r="AK65" i="7"/>
  <c r="AL65" i="7" s="1"/>
  <c r="Z60" i="7"/>
  <c r="AA60" i="7" s="1"/>
  <c r="AK34" i="7"/>
  <c r="AL34" i="7" s="1"/>
  <c r="AK29" i="7"/>
  <c r="AL29" i="7" s="1"/>
  <c r="AK37" i="7"/>
  <c r="AL37" i="7" s="1"/>
  <c r="AK32" i="7"/>
  <c r="AL32" i="7" s="1"/>
  <c r="AK60" i="7"/>
  <c r="AL60" i="7" s="1"/>
  <c r="AK55" i="7"/>
  <c r="AL55" i="7" s="1"/>
  <c r="AK47" i="7"/>
  <c r="AL47" i="7" s="1"/>
  <c r="Z42" i="7"/>
  <c r="AA42" i="7" s="1"/>
  <c r="Z36" i="7"/>
  <c r="AA36" i="7" s="1"/>
  <c r="AK62" i="7"/>
  <c r="AL62" i="7" s="1"/>
  <c r="AK52" i="7"/>
  <c r="AL52" i="7" s="1"/>
  <c r="Z52" i="7"/>
  <c r="AA52" i="7" s="1"/>
  <c r="AK24" i="7"/>
  <c r="AL24" i="7" s="1"/>
  <c r="Z24" i="7"/>
  <c r="AA24" i="7" s="1"/>
  <c r="AK16" i="7"/>
  <c r="AL16" i="7" s="1"/>
  <c r="AK18" i="7"/>
  <c r="AL18" i="7" s="1"/>
  <c r="Z10" i="7"/>
  <c r="AA10" i="7" s="1"/>
  <c r="AK64" i="7"/>
  <c r="AL64" i="7" s="1"/>
  <c r="AK59" i="7"/>
  <c r="AL59" i="7" s="1"/>
  <c r="AK54" i="7"/>
  <c r="AL54" i="7" s="1"/>
  <c r="Z54" i="7"/>
  <c r="AA54" i="7" s="1"/>
  <c r="Z46" i="7"/>
  <c r="AA46" i="7" s="1"/>
  <c r="AK28" i="7"/>
  <c r="AL28" i="7" s="1"/>
  <c r="Z58" i="7"/>
  <c r="AA58" i="7" s="1"/>
  <c r="AK38" i="7"/>
  <c r="AL38" i="7" s="1"/>
  <c r="AK33" i="7"/>
  <c r="AL33" i="7" s="1"/>
  <c r="Z48" i="7"/>
  <c r="AA48" i="7" s="1"/>
  <c r="Z32" i="7"/>
  <c r="AA32" i="7" s="1"/>
  <c r="Z16" i="7"/>
  <c r="AA16" i="7" s="1"/>
  <c r="AK12" i="7"/>
  <c r="AL12" i="7" s="1"/>
  <c r="AO59" i="7"/>
  <c r="AP59" i="7" s="1"/>
  <c r="AK51" i="7"/>
  <c r="AL51" i="7" s="1"/>
  <c r="AK50" i="7"/>
  <c r="AL50" i="7" s="1"/>
  <c r="AO38" i="7"/>
  <c r="AP38" i="7" s="1"/>
  <c r="AO41" i="7"/>
  <c r="AP41" i="7" s="1"/>
  <c r="AK41" i="7"/>
  <c r="AL41" i="7" s="1"/>
  <c r="AK36" i="7"/>
  <c r="AL36" i="7" s="1"/>
  <c r="AO27" i="7"/>
  <c r="AP27" i="7" s="1"/>
  <c r="AK17" i="7"/>
  <c r="AL17" i="7" s="1"/>
  <c r="Z25" i="7"/>
  <c r="AA25" i="7" s="1"/>
  <c r="AO57" i="7"/>
  <c r="AP57" i="7" s="1"/>
  <c r="AO49" i="7"/>
  <c r="AP49" i="7" s="1"/>
  <c r="Z64" i="7"/>
  <c r="AA64" i="7" s="1"/>
  <c r="AE63" i="7"/>
  <c r="AF63" i="7" s="1"/>
  <c r="Z50" i="7"/>
  <c r="AA50" i="7" s="1"/>
  <c r="AE44" i="7"/>
  <c r="AF44" i="7" s="1"/>
  <c r="AE42" i="7"/>
  <c r="AF42" i="7" s="1"/>
  <c r="Z22" i="7"/>
  <c r="AA22" i="7" s="1"/>
  <c r="AK8" i="7"/>
  <c r="AL8" i="7" s="1"/>
  <c r="AE9" i="7"/>
  <c r="AF9" i="7" s="1"/>
  <c r="AK13" i="7"/>
  <c r="AL13" i="7" s="1"/>
  <c r="AE12" i="7"/>
  <c r="AF12" i="7" s="1"/>
  <c r="AO55" i="7"/>
  <c r="AP55" i="7" s="1"/>
  <c r="Z62" i="7"/>
  <c r="AA62" i="7" s="1"/>
  <c r="AE61" i="7"/>
  <c r="AF61" i="7" s="1"/>
  <c r="AE52" i="7"/>
  <c r="AF52" i="7" s="1"/>
  <c r="AK46" i="7"/>
  <c r="AL46" i="7" s="1"/>
  <c r="AK39" i="7"/>
  <c r="AL39" i="7" s="1"/>
  <c r="Z34" i="7"/>
  <c r="AA34" i="7" s="1"/>
  <c r="AE28" i="7"/>
  <c r="AF28" i="7" s="1"/>
  <c r="AE26" i="7"/>
  <c r="AF26" i="7" s="1"/>
  <c r="AO54" i="7"/>
  <c r="AP54" i="7" s="1"/>
  <c r="AO46" i="7"/>
  <c r="AP46" i="7" s="1"/>
  <c r="AO30" i="7"/>
  <c r="AP30" i="7" s="1"/>
  <c r="AK63" i="7"/>
  <c r="AL63" i="7" s="1"/>
  <c r="AK56" i="7"/>
  <c r="AL56" i="7" s="1"/>
  <c r="Z51" i="7"/>
  <c r="AA51" i="7" s="1"/>
  <c r="Z44" i="7"/>
  <c r="AA44" i="7" s="1"/>
  <c r="AK42" i="7"/>
  <c r="AL42" i="7" s="1"/>
  <c r="AE38" i="7"/>
  <c r="AF38" i="7" s="1"/>
  <c r="Z37" i="7"/>
  <c r="AA37" i="7" s="1"/>
  <c r="AE33" i="7"/>
  <c r="AF33" i="7" s="1"/>
  <c r="AK21" i="7"/>
  <c r="AL21" i="7" s="1"/>
  <c r="Z18" i="7"/>
  <c r="AA18" i="7" s="1"/>
  <c r="AE17" i="7"/>
  <c r="AF17" i="7" s="1"/>
  <c r="AO36" i="7"/>
  <c r="AP36" i="7" s="1"/>
  <c r="AK61" i="7"/>
  <c r="AL61" i="7" s="1"/>
  <c r="AE57" i="7"/>
  <c r="AF57" i="7" s="1"/>
  <c r="Z56" i="7"/>
  <c r="AA56" i="7" s="1"/>
  <c r="AE55" i="7"/>
  <c r="AF55" i="7" s="1"/>
  <c r="AK40" i="7"/>
  <c r="AL40" i="7" s="1"/>
  <c r="Z35" i="7"/>
  <c r="AA35" i="7" s="1"/>
  <c r="Z28" i="7"/>
  <c r="AA28" i="7" s="1"/>
  <c r="AK26" i="7"/>
  <c r="AL26" i="7" s="1"/>
  <c r="AE22" i="7"/>
  <c r="AF22" i="7" s="1"/>
  <c r="Z21" i="7"/>
  <c r="AA21" i="7" s="1"/>
  <c r="AE20" i="7"/>
  <c r="AF20" i="7" s="1"/>
  <c r="AK14" i="7"/>
  <c r="AL14" i="7" s="1"/>
  <c r="Z9" i="7"/>
  <c r="AA9" i="7" s="1"/>
  <c r="AK7" i="7"/>
  <c r="AL7" i="7" s="1"/>
  <c r="AE65" i="7"/>
  <c r="AF65" i="7" s="1"/>
  <c r="Z38" i="7"/>
  <c r="AA38" i="7" s="1"/>
  <c r="AE32" i="7"/>
  <c r="AF32" i="7" s="1"/>
  <c r="Z30" i="7"/>
  <c r="AA30" i="7" s="1"/>
  <c r="AE29" i="7"/>
  <c r="AF29" i="7" s="1"/>
  <c r="Z19" i="7"/>
  <c r="AA19" i="7" s="1"/>
  <c r="Z12" i="7"/>
  <c r="AA12" i="7" s="1"/>
  <c r="Z7" i="7"/>
  <c r="AA7" i="7" s="1"/>
  <c r="AO43" i="7"/>
  <c r="AP43" i="7" s="1"/>
  <c r="AE60" i="7"/>
  <c r="AF60" i="7" s="1"/>
  <c r="AE58" i="7"/>
  <c r="AF58" i="7" s="1"/>
  <c r="AK53" i="7"/>
  <c r="AL53" i="7" s="1"/>
  <c r="AE51" i="7"/>
  <c r="AF51" i="7" s="1"/>
  <c r="AK48" i="7"/>
  <c r="AL48" i="7" s="1"/>
  <c r="AK45" i="7"/>
  <c r="AL45" i="7" s="1"/>
  <c r="AE41" i="7"/>
  <c r="AF41" i="7" s="1"/>
  <c r="Z40" i="7"/>
  <c r="AA40" i="7" s="1"/>
  <c r="AE39" i="7"/>
  <c r="AF39" i="7" s="1"/>
  <c r="AE16" i="7"/>
  <c r="AF16" i="7" s="1"/>
  <c r="Z14" i="7"/>
  <c r="AA14" i="7" s="1"/>
  <c r="AE13" i="7"/>
  <c r="AF13" i="7" s="1"/>
  <c r="AK5" i="7"/>
  <c r="AL5" i="7" s="1"/>
  <c r="Z5" i="7"/>
  <c r="AA5" i="7" s="1"/>
  <c r="AO64" i="7"/>
  <c r="AP64" i="7" s="1"/>
  <c r="AO25" i="7"/>
  <c r="AP25" i="7" s="1"/>
  <c r="AO53" i="7"/>
  <c r="AP53" i="7" s="1"/>
  <c r="AO48" i="7"/>
  <c r="AP48" i="7" s="1"/>
  <c r="AO34" i="7"/>
  <c r="AP34" i="7" s="1"/>
  <c r="AO9" i="7"/>
  <c r="AP9" i="7" s="1"/>
  <c r="AO65" i="7"/>
  <c r="AP65" i="7" s="1"/>
  <c r="AO61" i="7"/>
  <c r="AP61" i="7" s="1"/>
  <c r="AO58" i="7"/>
  <c r="AP58" i="7" s="1"/>
  <c r="AO44" i="7"/>
  <c r="AP44" i="7" s="1"/>
  <c r="AO29" i="7"/>
  <c r="AP29" i="7" s="1"/>
  <c r="AO26" i="7"/>
  <c r="AP26" i="7" s="1"/>
  <c r="AO22" i="7"/>
  <c r="AP22" i="7" s="1"/>
  <c r="AO18" i="7"/>
  <c r="AP18" i="7" s="1"/>
  <c r="AO35" i="7"/>
  <c r="AP35" i="7" s="1"/>
  <c r="AO31" i="7"/>
  <c r="AP31" i="7" s="1"/>
  <c r="AO13" i="7"/>
  <c r="AP13" i="7" s="1"/>
  <c r="AO10" i="7"/>
  <c r="AP10" i="7" s="1"/>
  <c r="AO62" i="7"/>
  <c r="AP62" i="7" s="1"/>
  <c r="AO19" i="7"/>
  <c r="AP19" i="7" s="1"/>
  <c r="AO15" i="7"/>
  <c r="AP15" i="7" s="1"/>
  <c r="AO50" i="7"/>
  <c r="AP50" i="7" s="1"/>
  <c r="AO37" i="7"/>
  <c r="AP37" i="7" s="1"/>
  <c r="AO32" i="7"/>
  <c r="AP32" i="7" s="1"/>
  <c r="AO6" i="7"/>
  <c r="AP6" i="7" s="1"/>
  <c r="AO63" i="7"/>
  <c r="AP63" i="7" s="1"/>
  <c r="AO60" i="7"/>
  <c r="AP60" i="7" s="1"/>
  <c r="AO45" i="7"/>
  <c r="AP45" i="7" s="1"/>
  <c r="AO42" i="7"/>
  <c r="AP42" i="7" s="1"/>
  <c r="AO28" i="7"/>
  <c r="AP28" i="7" s="1"/>
  <c r="AO16" i="7"/>
  <c r="AP16" i="7" s="1"/>
  <c r="AO51" i="7"/>
  <c r="AP51" i="7" s="1"/>
  <c r="AO47" i="7"/>
  <c r="AP47" i="7" s="1"/>
  <c r="AO21" i="7"/>
  <c r="AP21" i="7" s="1"/>
  <c r="AO12" i="7"/>
  <c r="AP12" i="7" s="1"/>
  <c r="Z17" i="7"/>
  <c r="AA17" i="7" s="1"/>
  <c r="Z27" i="7"/>
  <c r="AA27" i="7" s="1"/>
  <c r="Z49" i="7"/>
  <c r="AA49" i="7" s="1"/>
  <c r="Z33" i="7"/>
  <c r="AA33" i="7" s="1"/>
  <c r="Z55" i="7"/>
  <c r="AA55" i="7" s="1"/>
  <c r="Z39" i="7"/>
  <c r="AA39" i="7" s="1"/>
  <c r="Z23" i="7"/>
  <c r="AA23" i="7" s="1"/>
  <c r="Z61" i="7"/>
  <c r="AA61" i="7" s="1"/>
  <c r="Z45" i="7"/>
  <c r="AA45" i="7" s="1"/>
  <c r="Z29" i="7"/>
  <c r="AA29" i="7" s="1"/>
  <c r="Z13" i="7"/>
  <c r="AA13" i="7" s="1"/>
  <c r="Z43" i="7"/>
  <c r="AA43" i="7" s="1"/>
  <c r="Z11" i="7"/>
  <c r="AA11" i="7" s="1"/>
  <c r="Z57" i="7"/>
  <c r="AA57" i="7" s="1"/>
  <c r="Z41" i="7"/>
  <c r="AA41" i="7" s="1"/>
  <c r="Z59" i="7"/>
  <c r="AA59" i="7" s="1"/>
  <c r="Z47" i="7"/>
  <c r="AA47" i="7" s="1"/>
  <c r="Z31" i="7"/>
  <c r="AA31" i="7" s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" i="16"/>
  <c r="Q23" i="6" l="1"/>
  <c r="Q16" i="6"/>
  <c r="Q17" i="6"/>
  <c r="Q18" i="6"/>
  <c r="Q19" i="6"/>
  <c r="Q20" i="6"/>
  <c r="Q21" i="6"/>
  <c r="Q22" i="6"/>
  <c r="Q15" i="6"/>
  <c r="K16" i="6"/>
  <c r="K17" i="6"/>
  <c r="K18" i="6"/>
  <c r="K19" i="6"/>
  <c r="K20" i="6"/>
  <c r="K21" i="6"/>
  <c r="K22" i="6"/>
  <c r="K23" i="6"/>
  <c r="K15" i="6"/>
  <c r="Q24" i="6" l="1"/>
  <c r="B23" i="1"/>
  <c r="F12" i="1"/>
  <c r="F13" i="1"/>
  <c r="F11" i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43" i="2"/>
  <c r="N43" i="2" l="1"/>
  <c r="O43" i="2"/>
  <c r="M43" i="2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P43" i="2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Q43" i="2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N44" i="2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S3" i="13"/>
  <c r="S4" i="13"/>
  <c r="S5" i="13"/>
  <c r="S6" i="13"/>
  <c r="S7" i="13"/>
  <c r="S2" i="13"/>
  <c r="E3" i="6"/>
  <c r="E4" i="6"/>
  <c r="E5" i="6"/>
  <c r="E6" i="6"/>
  <c r="E7" i="6"/>
  <c r="E8" i="6"/>
  <c r="E9" i="6"/>
  <c r="E10" i="6"/>
  <c r="E11" i="6"/>
  <c r="E12" i="6"/>
  <c r="E2" i="6"/>
  <c r="AB10" i="12"/>
  <c r="AB8" i="12"/>
  <c r="AB9" i="12"/>
  <c r="K3" i="13" l="1"/>
  <c r="K4" i="13"/>
  <c r="K5" i="13"/>
  <c r="K6" i="13"/>
  <c r="K7" i="13"/>
  <c r="K2" i="13"/>
  <c r="B6" i="13"/>
  <c r="B5" i="13"/>
  <c r="B7" i="13"/>
  <c r="F4" i="12"/>
  <c r="F5" i="12"/>
  <c r="F6" i="12"/>
  <c r="F3" i="12"/>
  <c r="E4" i="12"/>
  <c r="E3" i="12"/>
  <c r="E5" i="13" l="1"/>
  <c r="F5" i="13"/>
  <c r="C5" i="13"/>
  <c r="G5" i="13"/>
  <c r="H5" i="13"/>
  <c r="D5" i="13"/>
  <c r="I5" i="13" s="1"/>
  <c r="H6" i="13"/>
  <c r="C6" i="13"/>
  <c r="E6" i="13"/>
  <c r="G6" i="13"/>
  <c r="D6" i="13"/>
  <c r="F6" i="13"/>
  <c r="E7" i="13"/>
  <c r="D7" i="13"/>
  <c r="C7" i="13"/>
  <c r="G7" i="13"/>
  <c r="H7" i="13"/>
  <c r="F7" i="13"/>
  <c r="I6" i="13" l="1"/>
  <c r="I7" i="13"/>
  <c r="D9" i="14" l="1"/>
  <c r="E9" i="14"/>
  <c r="J9" i="14"/>
  <c r="E2" i="14"/>
  <c r="D2" i="14"/>
  <c r="D26" i="14"/>
  <c r="E26" i="14"/>
  <c r="J26" i="14"/>
  <c r="N29" i="4" l="1"/>
  <c r="N28" i="4"/>
  <c r="M22" i="4"/>
  <c r="J29" i="4" s="1"/>
  <c r="M21" i="4"/>
  <c r="K28" i="4" s="1"/>
  <c r="L28" i="4" l="1"/>
  <c r="M28" i="4"/>
  <c r="J28" i="4"/>
  <c r="K29" i="4"/>
  <c r="L29" i="4"/>
  <c r="M29" i="4"/>
  <c r="J24" i="4" s="1"/>
  <c r="Y3" i="12" l="1"/>
  <c r="Y4" i="12"/>
  <c r="Y2" i="12"/>
  <c r="J106" i="14"/>
  <c r="E106" i="14"/>
  <c r="D106" i="14"/>
  <c r="J105" i="14"/>
  <c r="E105" i="14"/>
  <c r="D105" i="14"/>
  <c r="J104" i="14"/>
  <c r="E104" i="14"/>
  <c r="D104" i="14"/>
  <c r="J103" i="14"/>
  <c r="E103" i="14"/>
  <c r="D103" i="14"/>
  <c r="J102" i="14"/>
  <c r="E102" i="14"/>
  <c r="D102" i="14"/>
  <c r="J101" i="14"/>
  <c r="E101" i="14"/>
  <c r="D101" i="14"/>
  <c r="J100" i="14"/>
  <c r="E100" i="14"/>
  <c r="D100" i="14"/>
  <c r="J99" i="14"/>
  <c r="E99" i="14"/>
  <c r="D99" i="14"/>
  <c r="J98" i="14"/>
  <c r="E98" i="14"/>
  <c r="D98" i="14"/>
  <c r="J97" i="14"/>
  <c r="E97" i="14"/>
  <c r="D97" i="14"/>
  <c r="J96" i="14"/>
  <c r="E96" i="14"/>
  <c r="D96" i="14"/>
  <c r="J95" i="14"/>
  <c r="E95" i="14"/>
  <c r="D95" i="14"/>
  <c r="J94" i="14"/>
  <c r="E94" i="14"/>
  <c r="D94" i="14"/>
  <c r="J93" i="14"/>
  <c r="I93" i="14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H93" i="14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E93" i="14"/>
  <c r="D93" i="14"/>
  <c r="J92" i="14"/>
  <c r="E92" i="14"/>
  <c r="D92" i="14"/>
  <c r="J91" i="14"/>
  <c r="E91" i="14"/>
  <c r="D91" i="14"/>
  <c r="J90" i="14"/>
  <c r="E90" i="14"/>
  <c r="D90" i="14"/>
  <c r="J89" i="14"/>
  <c r="E89" i="14"/>
  <c r="D89" i="14"/>
  <c r="J88" i="14"/>
  <c r="E88" i="14"/>
  <c r="D88" i="14"/>
  <c r="J87" i="14"/>
  <c r="E87" i="14"/>
  <c r="D87" i="14"/>
  <c r="J86" i="14"/>
  <c r="E86" i="14"/>
  <c r="D86" i="14"/>
  <c r="J85" i="14"/>
  <c r="E85" i="14"/>
  <c r="D85" i="14"/>
  <c r="J84" i="14"/>
  <c r="E84" i="14"/>
  <c r="D84" i="14"/>
  <c r="J83" i="14"/>
  <c r="E83" i="14"/>
  <c r="D83" i="14"/>
  <c r="J82" i="14"/>
  <c r="E82" i="14"/>
  <c r="D82" i="14"/>
  <c r="J81" i="14"/>
  <c r="I81" i="14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H81" i="14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E81" i="14"/>
  <c r="D81" i="14"/>
  <c r="J80" i="14"/>
  <c r="E80" i="14"/>
  <c r="D80" i="14"/>
  <c r="J79" i="14"/>
  <c r="E79" i="14"/>
  <c r="D79" i="14"/>
  <c r="J78" i="14"/>
  <c r="E78" i="14"/>
  <c r="D78" i="14"/>
  <c r="J77" i="14"/>
  <c r="E77" i="14"/>
  <c r="D77" i="14"/>
  <c r="J76" i="14"/>
  <c r="E76" i="14"/>
  <c r="D76" i="14"/>
  <c r="J75" i="14"/>
  <c r="E75" i="14"/>
  <c r="D75" i="14"/>
  <c r="J74" i="14"/>
  <c r="E74" i="14"/>
  <c r="D74" i="14"/>
  <c r="J73" i="14"/>
  <c r="E73" i="14"/>
  <c r="D73" i="14"/>
  <c r="J72" i="14"/>
  <c r="E72" i="14"/>
  <c r="D72" i="14"/>
  <c r="J71" i="14"/>
  <c r="E71" i="14"/>
  <c r="D71" i="14"/>
  <c r="J70" i="14"/>
  <c r="E70" i="14"/>
  <c r="D70" i="14"/>
  <c r="J69" i="14"/>
  <c r="I69" i="14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H69" i="14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E69" i="14"/>
  <c r="D69" i="14"/>
  <c r="J68" i="14"/>
  <c r="E68" i="14"/>
  <c r="D68" i="14"/>
  <c r="J67" i="14"/>
  <c r="E67" i="14"/>
  <c r="D67" i="14"/>
  <c r="J66" i="14"/>
  <c r="E66" i="14"/>
  <c r="D66" i="14"/>
  <c r="J65" i="14"/>
  <c r="E65" i="14"/>
  <c r="D65" i="14"/>
  <c r="J64" i="14"/>
  <c r="E64" i="14"/>
  <c r="D64" i="14"/>
  <c r="J63" i="14"/>
  <c r="E63" i="14"/>
  <c r="D63" i="14"/>
  <c r="J62" i="14"/>
  <c r="E62" i="14"/>
  <c r="D62" i="14"/>
  <c r="J61" i="14"/>
  <c r="E61" i="14"/>
  <c r="D61" i="14"/>
  <c r="J60" i="14"/>
  <c r="E60" i="14"/>
  <c r="D60" i="14"/>
  <c r="J59" i="14"/>
  <c r="E59" i="14"/>
  <c r="D59" i="14"/>
  <c r="J58" i="14"/>
  <c r="E58" i="14"/>
  <c r="D58" i="14"/>
  <c r="J57" i="14"/>
  <c r="I57" i="14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H57" i="14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E57" i="14"/>
  <c r="D57" i="14"/>
  <c r="J56" i="14"/>
  <c r="E56" i="14"/>
  <c r="D56" i="14"/>
  <c r="J55" i="14"/>
  <c r="E55" i="14"/>
  <c r="D55" i="14"/>
  <c r="J54" i="14"/>
  <c r="E54" i="14"/>
  <c r="D54" i="14"/>
  <c r="J53" i="14"/>
  <c r="E53" i="14"/>
  <c r="D53" i="14"/>
  <c r="J52" i="14"/>
  <c r="E52" i="14"/>
  <c r="D52" i="14"/>
  <c r="J51" i="14"/>
  <c r="E51" i="14"/>
  <c r="D51" i="14"/>
  <c r="J50" i="14"/>
  <c r="E50" i="14"/>
  <c r="D50" i="14"/>
  <c r="J49" i="14"/>
  <c r="E49" i="14"/>
  <c r="D49" i="14"/>
  <c r="J48" i="14"/>
  <c r="E48" i="14"/>
  <c r="D48" i="14"/>
  <c r="J47" i="14"/>
  <c r="I47" i="14"/>
  <c r="I48" i="14" s="1"/>
  <c r="I49" i="14" s="1"/>
  <c r="I50" i="14" s="1"/>
  <c r="I51" i="14" s="1"/>
  <c r="I52" i="14" s="1"/>
  <c r="I53" i="14" s="1"/>
  <c r="I54" i="14" s="1"/>
  <c r="I55" i="14" s="1"/>
  <c r="I56" i="14" s="1"/>
  <c r="H47" i="14"/>
  <c r="H48" i="14" s="1"/>
  <c r="H49" i="14" s="1"/>
  <c r="H50" i="14" s="1"/>
  <c r="H51" i="14" s="1"/>
  <c r="H52" i="14" s="1"/>
  <c r="H53" i="14" s="1"/>
  <c r="H54" i="14" s="1"/>
  <c r="H55" i="14" s="1"/>
  <c r="H56" i="14" s="1"/>
  <c r="E47" i="14"/>
  <c r="D47" i="14"/>
  <c r="J46" i="14"/>
  <c r="E46" i="14"/>
  <c r="D46" i="14"/>
  <c r="J45" i="14"/>
  <c r="E45" i="14"/>
  <c r="D45" i="14"/>
  <c r="J44" i="14"/>
  <c r="E44" i="14"/>
  <c r="D44" i="14"/>
  <c r="J43" i="14"/>
  <c r="E43" i="14"/>
  <c r="D43" i="14"/>
  <c r="J42" i="14"/>
  <c r="E42" i="14"/>
  <c r="D42" i="14"/>
  <c r="J41" i="14"/>
  <c r="E41" i="14"/>
  <c r="D41" i="14"/>
  <c r="J40" i="14"/>
  <c r="E40" i="14"/>
  <c r="D40" i="14"/>
  <c r="J39" i="14"/>
  <c r="E39" i="14"/>
  <c r="D39" i="14"/>
  <c r="J38" i="14"/>
  <c r="E38" i="14"/>
  <c r="D38" i="14"/>
  <c r="J37" i="14"/>
  <c r="I37" i="14"/>
  <c r="I38" i="14" s="1"/>
  <c r="I39" i="14" s="1"/>
  <c r="I40" i="14" s="1"/>
  <c r="I41" i="14" s="1"/>
  <c r="I42" i="14" s="1"/>
  <c r="I43" i="14" s="1"/>
  <c r="I44" i="14" s="1"/>
  <c r="I45" i="14" s="1"/>
  <c r="I46" i="14" s="1"/>
  <c r="H37" i="14"/>
  <c r="H38" i="14" s="1"/>
  <c r="H39" i="14" s="1"/>
  <c r="H40" i="14" s="1"/>
  <c r="H41" i="14" s="1"/>
  <c r="H42" i="14" s="1"/>
  <c r="H43" i="14" s="1"/>
  <c r="H44" i="14" s="1"/>
  <c r="H45" i="14" s="1"/>
  <c r="H46" i="14" s="1"/>
  <c r="E37" i="14"/>
  <c r="D37" i="14"/>
  <c r="J36" i="14"/>
  <c r="E36" i="14"/>
  <c r="D36" i="14"/>
  <c r="J35" i="14"/>
  <c r="E35" i="14"/>
  <c r="D35" i="14"/>
  <c r="J34" i="14"/>
  <c r="E34" i="14"/>
  <c r="D34" i="14"/>
  <c r="J33" i="14"/>
  <c r="E33" i="14"/>
  <c r="D33" i="14"/>
  <c r="J32" i="14"/>
  <c r="E32" i="14"/>
  <c r="D32" i="14"/>
  <c r="J31" i="14"/>
  <c r="E31" i="14"/>
  <c r="D31" i="14"/>
  <c r="J30" i="14"/>
  <c r="E30" i="14"/>
  <c r="D30" i="14"/>
  <c r="J29" i="14"/>
  <c r="E29" i="14"/>
  <c r="D29" i="14"/>
  <c r="J28" i="14"/>
  <c r="E28" i="14"/>
  <c r="D28" i="14"/>
  <c r="J27" i="14"/>
  <c r="I27" i="14"/>
  <c r="I28" i="14" s="1"/>
  <c r="I29" i="14" s="1"/>
  <c r="I30" i="14" s="1"/>
  <c r="I31" i="14" s="1"/>
  <c r="I32" i="14" s="1"/>
  <c r="I33" i="14" s="1"/>
  <c r="I34" i="14" s="1"/>
  <c r="I35" i="14" s="1"/>
  <c r="I36" i="14" s="1"/>
  <c r="H27" i="14"/>
  <c r="H28" i="14" s="1"/>
  <c r="H29" i="14" s="1"/>
  <c r="H30" i="14" s="1"/>
  <c r="H31" i="14" s="1"/>
  <c r="H32" i="14" s="1"/>
  <c r="H33" i="14" s="1"/>
  <c r="H34" i="14" s="1"/>
  <c r="H35" i="14" s="1"/>
  <c r="H36" i="14" s="1"/>
  <c r="E27" i="14"/>
  <c r="D27" i="14"/>
  <c r="J25" i="14"/>
  <c r="E25" i="14"/>
  <c r="D25" i="14"/>
  <c r="J24" i="14"/>
  <c r="E24" i="14"/>
  <c r="D24" i="14"/>
  <c r="J23" i="14"/>
  <c r="E23" i="14"/>
  <c r="D23" i="14"/>
  <c r="J22" i="14"/>
  <c r="E22" i="14"/>
  <c r="D22" i="14"/>
  <c r="J21" i="14"/>
  <c r="E21" i="14"/>
  <c r="D21" i="14"/>
  <c r="J20" i="14"/>
  <c r="E20" i="14"/>
  <c r="D20" i="14"/>
  <c r="J19" i="14"/>
  <c r="E19" i="14"/>
  <c r="D19" i="14"/>
  <c r="J18" i="14"/>
  <c r="I18" i="14"/>
  <c r="I19" i="14" s="1"/>
  <c r="I20" i="14" s="1"/>
  <c r="I21" i="14" s="1"/>
  <c r="I22" i="14" s="1"/>
  <c r="I23" i="14" s="1"/>
  <c r="I24" i="14" s="1"/>
  <c r="I25" i="14" s="1"/>
  <c r="H18" i="14"/>
  <c r="H19" i="14" s="1"/>
  <c r="H20" i="14" s="1"/>
  <c r="H21" i="14" s="1"/>
  <c r="H22" i="14" s="1"/>
  <c r="H23" i="14" s="1"/>
  <c r="H24" i="14" s="1"/>
  <c r="H25" i="14" s="1"/>
  <c r="E18" i="14"/>
  <c r="D18" i="14"/>
  <c r="J17" i="14"/>
  <c r="E17" i="14"/>
  <c r="D17" i="14"/>
  <c r="J16" i="14"/>
  <c r="E16" i="14"/>
  <c r="D16" i="14"/>
  <c r="J15" i="14"/>
  <c r="E15" i="14"/>
  <c r="D15" i="14"/>
  <c r="J14" i="14"/>
  <c r="E14" i="14"/>
  <c r="D14" i="14"/>
  <c r="J13" i="14"/>
  <c r="E13" i="14"/>
  <c r="D13" i="14"/>
  <c r="J12" i="14"/>
  <c r="E12" i="14"/>
  <c r="D12" i="14"/>
  <c r="J11" i="14"/>
  <c r="E11" i="14"/>
  <c r="D11" i="14"/>
  <c r="J10" i="14"/>
  <c r="I10" i="14"/>
  <c r="I11" i="14" s="1"/>
  <c r="I12" i="14" s="1"/>
  <c r="I13" i="14" s="1"/>
  <c r="I14" i="14" s="1"/>
  <c r="I15" i="14" s="1"/>
  <c r="I16" i="14" s="1"/>
  <c r="I17" i="14" s="1"/>
  <c r="H10" i="14"/>
  <c r="H11" i="14" s="1"/>
  <c r="H12" i="14" s="1"/>
  <c r="H13" i="14" s="1"/>
  <c r="H14" i="14" s="1"/>
  <c r="H15" i="14" s="1"/>
  <c r="H16" i="14" s="1"/>
  <c r="H17" i="14" s="1"/>
  <c r="E10" i="14"/>
  <c r="D10" i="14"/>
  <c r="J8" i="14"/>
  <c r="E8" i="14"/>
  <c r="D8" i="14"/>
  <c r="J7" i="14"/>
  <c r="E7" i="14"/>
  <c r="D7" i="14"/>
  <c r="J6" i="14"/>
  <c r="E6" i="14"/>
  <c r="D6" i="14"/>
  <c r="J5" i="14"/>
  <c r="E5" i="14"/>
  <c r="D5" i="14"/>
  <c r="J4" i="14"/>
  <c r="E4" i="14"/>
  <c r="D4" i="14"/>
  <c r="J3" i="14"/>
  <c r="I3" i="14"/>
  <c r="I4" i="14" s="1"/>
  <c r="I5" i="14" s="1"/>
  <c r="I6" i="14" s="1"/>
  <c r="I7" i="14" s="1"/>
  <c r="I8" i="14" s="1"/>
  <c r="H3" i="14"/>
  <c r="H4" i="14" s="1"/>
  <c r="E3" i="14"/>
  <c r="D3" i="14"/>
  <c r="C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" i="12"/>
  <c r="L3" i="12" s="1"/>
  <c r="L4" i="12" l="1"/>
  <c r="D4" i="12" s="1"/>
  <c r="D3" i="12"/>
  <c r="L5" i="12"/>
  <c r="D5" i="12" s="1"/>
  <c r="B3" i="13"/>
  <c r="Q4" i="12"/>
  <c r="Q12" i="12"/>
  <c r="Q20" i="12"/>
  <c r="Q28" i="12"/>
  <c r="Q36" i="12"/>
  <c r="Q17" i="12"/>
  <c r="Q18" i="12"/>
  <c r="Q27" i="12"/>
  <c r="Q5" i="12"/>
  <c r="Q13" i="12"/>
  <c r="Q21" i="12"/>
  <c r="Q29" i="12"/>
  <c r="Q37" i="12"/>
  <c r="Q16" i="12"/>
  <c r="Q10" i="12"/>
  <c r="Q19" i="12"/>
  <c r="Q6" i="12"/>
  <c r="Q14" i="12"/>
  <c r="Q22" i="12"/>
  <c r="Q30" i="12"/>
  <c r="Q38" i="12"/>
  <c r="Q24" i="12"/>
  <c r="Q33" i="12"/>
  <c r="Q26" i="12"/>
  <c r="Q35" i="12"/>
  <c r="Q7" i="12"/>
  <c r="Q15" i="12"/>
  <c r="Q23" i="12"/>
  <c r="Q31" i="12"/>
  <c r="Q3" i="12"/>
  <c r="M3" i="12" s="1"/>
  <c r="M4" i="12" s="1"/>
  <c r="M5" i="12" s="1"/>
  <c r="Q32" i="12"/>
  <c r="Q25" i="12"/>
  <c r="Q34" i="12"/>
  <c r="Q11" i="12"/>
  <c r="Q8" i="12"/>
  <c r="Q9" i="12"/>
  <c r="B2" i="13"/>
  <c r="P11" i="12"/>
  <c r="P19" i="12"/>
  <c r="P27" i="12"/>
  <c r="P35" i="12"/>
  <c r="P8" i="12"/>
  <c r="P9" i="12"/>
  <c r="P34" i="12"/>
  <c r="P12" i="12"/>
  <c r="P20" i="12"/>
  <c r="P28" i="12"/>
  <c r="P36" i="12"/>
  <c r="P38" i="12"/>
  <c r="P24" i="12"/>
  <c r="P10" i="12"/>
  <c r="P13" i="12"/>
  <c r="P21" i="12"/>
  <c r="P29" i="12"/>
  <c r="P37" i="12"/>
  <c r="P30" i="12"/>
  <c r="P32" i="12"/>
  <c r="P25" i="12"/>
  <c r="P26" i="12"/>
  <c r="P14" i="12"/>
  <c r="P22" i="12"/>
  <c r="P16" i="12"/>
  <c r="P7" i="12"/>
  <c r="P15" i="12"/>
  <c r="P23" i="12"/>
  <c r="P31" i="12"/>
  <c r="P6" i="12"/>
  <c r="L6" i="12" s="1"/>
  <c r="D6" i="12" s="1"/>
  <c r="P17" i="12"/>
  <c r="P18" i="12"/>
  <c r="P33" i="12"/>
  <c r="R12" i="12"/>
  <c r="R20" i="12"/>
  <c r="R28" i="12"/>
  <c r="R36" i="12"/>
  <c r="R31" i="12"/>
  <c r="R16" i="12"/>
  <c r="R34" i="12"/>
  <c r="R13" i="12"/>
  <c r="R21" i="12"/>
  <c r="R29" i="12"/>
  <c r="R37" i="12"/>
  <c r="R23" i="12"/>
  <c r="R32" i="12"/>
  <c r="R11" i="12"/>
  <c r="R14" i="12"/>
  <c r="R22" i="12"/>
  <c r="R30" i="12"/>
  <c r="R38" i="12"/>
  <c r="R15" i="12"/>
  <c r="R24" i="12"/>
  <c r="R19" i="12"/>
  <c r="R7" i="12"/>
  <c r="N3" i="12"/>
  <c r="N4" i="12" s="1"/>
  <c r="N5" i="12" s="1"/>
  <c r="N6" i="12" s="1"/>
  <c r="N7" i="12" s="1"/>
  <c r="F7" i="12" s="1"/>
  <c r="R26" i="12"/>
  <c r="R35" i="12"/>
  <c r="R8" i="12"/>
  <c r="R18" i="12"/>
  <c r="R9" i="12"/>
  <c r="R17" i="12"/>
  <c r="R25" i="12"/>
  <c r="R33" i="12"/>
  <c r="R27" i="12"/>
  <c r="R10" i="12"/>
  <c r="B4" i="13"/>
  <c r="H5" i="14"/>
  <c r="L11" i="6"/>
  <c r="M11" i="6"/>
  <c r="K11" i="6"/>
  <c r="J11" i="6"/>
  <c r="N8" i="12" l="1"/>
  <c r="F8" i="12" s="1"/>
  <c r="M6" i="12"/>
  <c r="E5" i="12"/>
  <c r="D3" i="13"/>
  <c r="C3" i="13"/>
  <c r="E3" i="13"/>
  <c r="G3" i="13"/>
  <c r="H3" i="13"/>
  <c r="F3" i="13"/>
  <c r="L7" i="12"/>
  <c r="D7" i="12" s="1"/>
  <c r="D2" i="13"/>
  <c r="E2" i="13"/>
  <c r="C2" i="13"/>
  <c r="F2" i="13"/>
  <c r="G2" i="13"/>
  <c r="H2" i="13"/>
  <c r="E4" i="13"/>
  <c r="F4" i="13"/>
  <c r="G4" i="13"/>
  <c r="C4" i="13"/>
  <c r="H4" i="13"/>
  <c r="D4" i="13"/>
  <c r="B13" i="13"/>
  <c r="H6" i="14"/>
  <c r="N11" i="6"/>
  <c r="C8" i="13" l="1"/>
  <c r="N9" i="12"/>
  <c r="I2" i="13"/>
  <c r="H8" i="13"/>
  <c r="I3" i="13"/>
  <c r="G8" i="13"/>
  <c r="M7" i="12"/>
  <c r="E6" i="12"/>
  <c r="F8" i="13"/>
  <c r="E8" i="13"/>
  <c r="L8" i="12"/>
  <c r="D8" i="13"/>
  <c r="I4" i="13"/>
  <c r="H7" i="14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" i="10"/>
  <c r="F3" i="10"/>
  <c r="G2" i="10"/>
  <c r="H2" i="10" s="1"/>
  <c r="H10" i="10" l="1"/>
  <c r="F9" i="12"/>
  <c r="N10" i="12"/>
  <c r="M8" i="12"/>
  <c r="E7" i="12"/>
  <c r="D8" i="12"/>
  <c r="L9" i="12"/>
  <c r="H8" i="14"/>
  <c r="H3" i="10"/>
  <c r="H5" i="10"/>
  <c r="H6" i="10"/>
  <c r="H7" i="10"/>
  <c r="H9" i="10"/>
  <c r="H4" i="10"/>
  <c r="H11" i="10"/>
  <c r="H8" i="10"/>
  <c r="AN2" i="7"/>
  <c r="AN3" i="7"/>
  <c r="AN4" i="7"/>
  <c r="AM3" i="7"/>
  <c r="AM4" i="7"/>
  <c r="AM2" i="7"/>
  <c r="AJ2" i="7"/>
  <c r="AJ3" i="7"/>
  <c r="AJ4" i="7"/>
  <c r="AI3" i="7"/>
  <c r="AI4" i="7"/>
  <c r="AI2" i="7"/>
  <c r="F10" i="12" l="1"/>
  <c r="N11" i="12"/>
  <c r="M9" i="12"/>
  <c r="E8" i="12"/>
  <c r="D9" i="12"/>
  <c r="L10" i="12"/>
  <c r="AK4" i="7"/>
  <c r="AL4" i="7" s="1"/>
  <c r="AO3" i="7"/>
  <c r="AP3" i="7" s="1"/>
  <c r="AK3" i="7"/>
  <c r="AL3" i="7" s="1"/>
  <c r="AO4" i="7"/>
  <c r="AP4" i="7" s="1"/>
  <c r="AO2" i="7"/>
  <c r="AP2" i="7" s="1"/>
  <c r="AK2" i="7"/>
  <c r="AL2" i="7" s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F11" i="12" l="1"/>
  <c r="N12" i="12"/>
  <c r="M10" i="12"/>
  <c r="E9" i="12"/>
  <c r="D10" i="12"/>
  <c r="L11" i="12"/>
  <c r="AC2" i="7"/>
  <c r="AD2" i="7"/>
  <c r="AC3" i="7"/>
  <c r="AD3" i="7"/>
  <c r="AC4" i="7"/>
  <c r="AD4" i="7"/>
  <c r="AB3" i="7"/>
  <c r="AB4" i="7"/>
  <c r="AB2" i="7"/>
  <c r="AH3" i="7"/>
  <c r="AH4" i="7"/>
  <c r="AH2" i="7"/>
  <c r="AG3" i="7"/>
  <c r="AG4" i="7"/>
  <c r="AG2" i="7"/>
  <c r="W3" i="7"/>
  <c r="X3" i="7"/>
  <c r="Y3" i="7"/>
  <c r="W4" i="7"/>
  <c r="X4" i="7"/>
  <c r="Y4" i="7"/>
  <c r="Y2" i="7"/>
  <c r="X2" i="7"/>
  <c r="W2" i="7"/>
  <c r="N13" i="12" l="1"/>
  <c r="F12" i="12"/>
  <c r="M11" i="12"/>
  <c r="E10" i="12"/>
  <c r="L12" i="12"/>
  <c r="D11" i="12"/>
  <c r="AE4" i="7"/>
  <c r="AF4" i="7" s="1"/>
  <c r="AE2" i="7"/>
  <c r="AF2" i="7" s="1"/>
  <c r="AE3" i="7"/>
  <c r="AF3" i="7" s="1"/>
  <c r="Z2" i="7"/>
  <c r="AA2" i="7" s="1"/>
  <c r="Z4" i="7"/>
  <c r="AA4" i="7" s="1"/>
  <c r="Z3" i="7"/>
  <c r="AA3" i="7" s="1"/>
  <c r="F13" i="12" l="1"/>
  <c r="N14" i="12"/>
  <c r="M12" i="12"/>
  <c r="E11" i="12"/>
  <c r="L13" i="12"/>
  <c r="D12" i="12"/>
  <c r="M16" i="4"/>
  <c r="N15" i="12" l="1"/>
  <c r="F14" i="12"/>
  <c r="M13" i="12"/>
  <c r="E12" i="12"/>
  <c r="L14" i="12"/>
  <c r="D13" i="12"/>
  <c r="H3" i="4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N16" i="12" l="1"/>
  <c r="F15" i="12"/>
  <c r="M14" i="12"/>
  <c r="E13" i="12"/>
  <c r="L15" i="12"/>
  <c r="D14" i="12"/>
  <c r="E3" i="4"/>
  <c r="E4" i="4"/>
  <c r="E5" i="4"/>
  <c r="E6" i="4"/>
  <c r="E7" i="4"/>
  <c r="E8" i="4"/>
  <c r="E9" i="4"/>
  <c r="E10" i="4"/>
  <c r="E11" i="4"/>
  <c r="E12" i="4"/>
  <c r="E13" i="4"/>
  <c r="E2" i="4"/>
  <c r="N17" i="12" l="1"/>
  <c r="F16" i="12"/>
  <c r="M15" i="12"/>
  <c r="E14" i="12"/>
  <c r="L16" i="12"/>
  <c r="D15" i="12"/>
  <c r="B16" i="4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" i="2"/>
  <c r="H4" i="2"/>
  <c r="N18" i="12" l="1"/>
  <c r="F17" i="12"/>
  <c r="M16" i="12"/>
  <c r="E15" i="12"/>
  <c r="L17" i="12"/>
  <c r="D16" i="12"/>
  <c r="C4" i="12"/>
  <c r="H5" i="2"/>
  <c r="N19" i="12" l="1"/>
  <c r="F18" i="12"/>
  <c r="M17" i="12"/>
  <c r="E16" i="12"/>
  <c r="L18" i="12"/>
  <c r="D17" i="12"/>
  <c r="C5" i="12"/>
  <c r="H6" i="2"/>
  <c r="N20" i="12" l="1"/>
  <c r="F19" i="12"/>
  <c r="M18" i="12"/>
  <c r="E17" i="12"/>
  <c r="D18" i="12"/>
  <c r="L19" i="12"/>
  <c r="C6" i="12"/>
  <c r="H7" i="2"/>
  <c r="N21" i="12" l="1"/>
  <c r="F20" i="12"/>
  <c r="M19" i="12"/>
  <c r="E18" i="12"/>
  <c r="D19" i="12"/>
  <c r="L20" i="12"/>
  <c r="C7" i="12"/>
  <c r="H8" i="2"/>
  <c r="N22" i="12" l="1"/>
  <c r="F21" i="12"/>
  <c r="M20" i="12"/>
  <c r="E19" i="12"/>
  <c r="L21" i="12"/>
  <c r="D20" i="12"/>
  <c r="C8" i="12"/>
  <c r="H9" i="2"/>
  <c r="N23" i="12" l="1"/>
  <c r="F22" i="12"/>
  <c r="M21" i="12"/>
  <c r="E20" i="12"/>
  <c r="D21" i="12"/>
  <c r="L22" i="12"/>
  <c r="C9" i="12"/>
  <c r="H10" i="2"/>
  <c r="F23" i="12" l="1"/>
  <c r="N24" i="12"/>
  <c r="M22" i="12"/>
  <c r="E21" i="12"/>
  <c r="L23" i="12"/>
  <c r="D22" i="12"/>
  <c r="C10" i="12"/>
  <c r="H11" i="2"/>
  <c r="N25" i="12" l="1"/>
  <c r="F24" i="12"/>
  <c r="M23" i="12"/>
  <c r="E22" i="12"/>
  <c r="D23" i="12"/>
  <c r="L24" i="12"/>
  <c r="C11" i="12"/>
  <c r="H12" i="2"/>
  <c r="N26" i="12" l="1"/>
  <c r="F25" i="12"/>
  <c r="M24" i="12"/>
  <c r="E23" i="12"/>
  <c r="L25" i="12"/>
  <c r="D24" i="12"/>
  <c r="C12" i="12"/>
  <c r="H13" i="2"/>
  <c r="N27" i="12" l="1"/>
  <c r="F26" i="12"/>
  <c r="M25" i="12"/>
  <c r="E24" i="12"/>
  <c r="D25" i="12"/>
  <c r="L26" i="12"/>
  <c r="C13" i="12"/>
  <c r="H14" i="2"/>
  <c r="F27" i="12" l="1"/>
  <c r="N28" i="12"/>
  <c r="M26" i="12"/>
  <c r="E25" i="12"/>
  <c r="D26" i="12"/>
  <c r="L27" i="12"/>
  <c r="C14" i="12"/>
  <c r="H15" i="2"/>
  <c r="F28" i="12" l="1"/>
  <c r="N29" i="12"/>
  <c r="M27" i="12"/>
  <c r="E26" i="12"/>
  <c r="D27" i="12"/>
  <c r="L28" i="12"/>
  <c r="C15" i="12"/>
  <c r="H16" i="2"/>
  <c r="F29" i="12" l="1"/>
  <c r="N30" i="12"/>
  <c r="M28" i="12"/>
  <c r="E27" i="12"/>
  <c r="L29" i="12"/>
  <c r="D28" i="12"/>
  <c r="C16" i="12"/>
  <c r="H17" i="2"/>
  <c r="F30" i="12" l="1"/>
  <c r="N31" i="12"/>
  <c r="M29" i="12"/>
  <c r="E28" i="12"/>
  <c r="L30" i="12"/>
  <c r="D29" i="12"/>
  <c r="C17" i="12"/>
  <c r="H18" i="2"/>
  <c r="F31" i="12" l="1"/>
  <c r="N32" i="12"/>
  <c r="M30" i="12"/>
  <c r="E29" i="12"/>
  <c r="D30" i="12"/>
  <c r="L31" i="12"/>
  <c r="C18" i="12"/>
  <c r="H19" i="2"/>
  <c r="N33" i="12" l="1"/>
  <c r="F32" i="12"/>
  <c r="M31" i="12"/>
  <c r="E30" i="12"/>
  <c r="L32" i="12"/>
  <c r="D31" i="12"/>
  <c r="C19" i="12"/>
  <c r="H20" i="2"/>
  <c r="F33" i="12" l="1"/>
  <c r="N34" i="12"/>
  <c r="M32" i="12"/>
  <c r="E31" i="12"/>
  <c r="L33" i="12"/>
  <c r="D32" i="12"/>
  <c r="C20" i="12"/>
  <c r="H21" i="2"/>
  <c r="N35" i="12" l="1"/>
  <c r="F34" i="12"/>
  <c r="M33" i="12"/>
  <c r="E32" i="12"/>
  <c r="L34" i="12"/>
  <c r="D33" i="12"/>
  <c r="C21" i="12"/>
  <c r="H22" i="2"/>
  <c r="F35" i="12" l="1"/>
  <c r="N36" i="12"/>
  <c r="M34" i="12"/>
  <c r="E33" i="12"/>
  <c r="D34" i="12"/>
  <c r="L35" i="12"/>
  <c r="C22" i="12"/>
  <c r="H23" i="2"/>
  <c r="F36" i="12" l="1"/>
  <c r="N37" i="12"/>
  <c r="M35" i="12"/>
  <c r="E34" i="12"/>
  <c r="L36" i="12"/>
  <c r="D35" i="12"/>
  <c r="C23" i="12"/>
  <c r="H24" i="2"/>
  <c r="F37" i="12" l="1"/>
  <c r="N38" i="12"/>
  <c r="F38" i="12" s="1"/>
  <c r="M36" i="12"/>
  <c r="E35" i="12"/>
  <c r="L37" i="12"/>
  <c r="D36" i="12"/>
  <c r="C24" i="12"/>
  <c r="H25" i="2"/>
  <c r="M37" i="12" l="1"/>
  <c r="E36" i="12"/>
  <c r="D37" i="12"/>
  <c r="L38" i="12"/>
  <c r="D38" i="12" s="1"/>
  <c r="C25" i="12"/>
  <c r="H26" i="2"/>
  <c r="M38" i="12" l="1"/>
  <c r="E38" i="12" s="1"/>
  <c r="E37" i="12"/>
  <c r="C26" i="12"/>
  <c r="H27" i="2"/>
  <c r="C27" i="12" l="1"/>
  <c r="H28" i="2"/>
  <c r="C28" i="12" l="1"/>
  <c r="H29" i="2"/>
  <c r="C29" i="12" l="1"/>
  <c r="H30" i="2"/>
  <c r="C30" i="12" l="1"/>
  <c r="H31" i="2"/>
  <c r="C31" i="12" l="1"/>
  <c r="H32" i="2"/>
  <c r="C32" i="12" l="1"/>
  <c r="H33" i="2"/>
  <c r="C33" i="12" l="1"/>
  <c r="H34" i="2"/>
  <c r="C34" i="12" l="1"/>
  <c r="H35" i="2"/>
  <c r="C35" i="12" l="1"/>
  <c r="H36" i="2"/>
  <c r="C36" i="12" l="1"/>
  <c r="H37" i="2"/>
  <c r="C37" i="12" l="1"/>
  <c r="H38" i="2"/>
  <c r="C38" i="12" l="1"/>
</calcChain>
</file>

<file path=xl/sharedStrings.xml><?xml version="1.0" encoding="utf-8"?>
<sst xmlns="http://schemas.openxmlformats.org/spreadsheetml/2006/main" count="2053" uniqueCount="1092">
  <si>
    <t>神秘猿·S 当前高级玩家使用量最多的坦克</t>
    <phoneticPr fontId="1" type="noConversion"/>
  </si>
  <si>
    <t>觉醒系统：</t>
    <phoneticPr fontId="1" type="noConversion"/>
  </si>
  <si>
    <t>觉醒材料投放渠道：BattlePass</t>
    <phoneticPr fontId="1" type="noConversion"/>
  </si>
  <si>
    <t>战斗产出</t>
    <phoneticPr fontId="1" type="noConversion"/>
  </si>
  <si>
    <t>Rank成长时间线</t>
    <phoneticPr fontId="1" type="noConversion"/>
  </si>
  <si>
    <t>玩家实力成长时间线</t>
    <phoneticPr fontId="1" type="noConversion"/>
  </si>
  <si>
    <t>玩家分层</t>
    <phoneticPr fontId="1" type="noConversion"/>
  </si>
  <si>
    <t>和League时间线的对比</t>
    <phoneticPr fontId="1" type="noConversion"/>
  </si>
  <si>
    <t>坦克属性规划</t>
    <phoneticPr fontId="1" type="noConversion"/>
  </si>
  <si>
    <t>宝箱掉落线（免费宝箱和付费宝箱）</t>
    <phoneticPr fontId="1" type="noConversion"/>
  </si>
  <si>
    <t>军衔等级</t>
    <phoneticPr fontId="1" type="noConversion"/>
  </si>
  <si>
    <t>军衔</t>
    <phoneticPr fontId="1" type="noConversion"/>
  </si>
  <si>
    <t>等级</t>
    <phoneticPr fontId="1" type="noConversion"/>
  </si>
  <si>
    <t>列兵</t>
    <phoneticPr fontId="1" type="noConversion"/>
  </si>
  <si>
    <t>少尉</t>
    <phoneticPr fontId="1" type="noConversion"/>
  </si>
  <si>
    <t>中尉</t>
    <phoneticPr fontId="1" type="noConversion"/>
  </si>
  <si>
    <t>上尉</t>
    <phoneticPr fontId="1" type="noConversion"/>
  </si>
  <si>
    <t>大尉</t>
    <phoneticPr fontId="1" type="noConversion"/>
  </si>
  <si>
    <t>少校</t>
    <phoneticPr fontId="1" type="noConversion"/>
  </si>
  <si>
    <t>中校</t>
    <phoneticPr fontId="1" type="noConversion"/>
  </si>
  <si>
    <t>上校</t>
    <phoneticPr fontId="1" type="noConversion"/>
  </si>
  <si>
    <t>大校</t>
    <phoneticPr fontId="1" type="noConversion"/>
  </si>
  <si>
    <t>二级上将</t>
    <phoneticPr fontId="1" type="noConversion"/>
  </si>
  <si>
    <t>一级上将</t>
    <phoneticPr fontId="1" type="noConversion"/>
  </si>
  <si>
    <t>二等兵</t>
    <phoneticPr fontId="1" type="noConversion"/>
  </si>
  <si>
    <t>一等兵</t>
    <phoneticPr fontId="1" type="noConversion"/>
  </si>
  <si>
    <t>三等兵</t>
    <phoneticPr fontId="1" type="noConversion"/>
  </si>
  <si>
    <t>二级上等兵</t>
    <phoneticPr fontId="1" type="noConversion"/>
  </si>
  <si>
    <t>一级上等兵</t>
    <phoneticPr fontId="1" type="noConversion"/>
  </si>
  <si>
    <t>二级下士</t>
    <phoneticPr fontId="1" type="noConversion"/>
  </si>
  <si>
    <t>一级下士</t>
    <phoneticPr fontId="1" type="noConversion"/>
  </si>
  <si>
    <t>二级中士</t>
    <phoneticPr fontId="1" type="noConversion"/>
  </si>
  <si>
    <t>一级中士</t>
    <phoneticPr fontId="1" type="noConversion"/>
  </si>
  <si>
    <t>二级上士</t>
    <phoneticPr fontId="1" type="noConversion"/>
  </si>
  <si>
    <t>一级上士</t>
    <phoneticPr fontId="1" type="noConversion"/>
  </si>
  <si>
    <t>元帅</t>
    <phoneticPr fontId="1" type="noConversion"/>
  </si>
  <si>
    <t>大元帅</t>
    <phoneticPr fontId="1" type="noConversion"/>
  </si>
  <si>
    <t>二级准将</t>
    <phoneticPr fontId="1" type="noConversion"/>
  </si>
  <si>
    <t>一级准将</t>
    <phoneticPr fontId="1" type="noConversion"/>
  </si>
  <si>
    <t>二级少将</t>
    <phoneticPr fontId="1" type="noConversion"/>
  </si>
  <si>
    <t>一级少将</t>
    <phoneticPr fontId="1" type="noConversion"/>
  </si>
  <si>
    <t>二级中将</t>
    <phoneticPr fontId="1" type="noConversion"/>
  </si>
  <si>
    <t>一级中将</t>
    <phoneticPr fontId="1" type="noConversion"/>
  </si>
  <si>
    <t>初级预备士官</t>
    <phoneticPr fontId="1" type="noConversion"/>
  </si>
  <si>
    <t>高级预备士官</t>
    <phoneticPr fontId="1" type="noConversion"/>
  </si>
  <si>
    <t>初级预备军官</t>
    <phoneticPr fontId="1" type="noConversion"/>
  </si>
  <si>
    <t>中级预备军官</t>
    <phoneticPr fontId="1" type="noConversion"/>
  </si>
  <si>
    <t>高级预备军官</t>
    <phoneticPr fontId="1" type="noConversion"/>
  </si>
  <si>
    <t>军士长</t>
    <phoneticPr fontId="1" type="noConversion"/>
  </si>
  <si>
    <t>高级天数</t>
  </si>
  <si>
    <t>高级累计</t>
  </si>
  <si>
    <t>时间规划</t>
    <phoneticPr fontId="1" type="noConversion"/>
  </si>
  <si>
    <t>经验值设定</t>
    <phoneticPr fontId="1" type="noConversion"/>
  </si>
  <si>
    <t>查找用Rank</t>
    <phoneticPr fontId="1" type="noConversion"/>
  </si>
  <si>
    <t>中级平均经验值</t>
    <phoneticPr fontId="1" type="noConversion"/>
  </si>
  <si>
    <t>经验值设定</t>
    <phoneticPr fontId="1" type="noConversion"/>
  </si>
  <si>
    <t>Key</t>
    <phoneticPr fontId="1" type="noConversion"/>
  </si>
  <si>
    <t>NEW_RANK_NAME_1</t>
  </si>
  <si>
    <t>NEW_RANK_NAME_2</t>
  </si>
  <si>
    <t>NEW_RANK_NAME_3</t>
  </si>
  <si>
    <t>NEW_RANK_NAME_4</t>
  </si>
  <si>
    <t>NEW_RANK_NAME_5</t>
  </si>
  <si>
    <t>NEW_RANK_NAME_6</t>
  </si>
  <si>
    <t>NEW_RANK_NAME_7</t>
  </si>
  <si>
    <t>NEW_RANK_NAME_8</t>
  </si>
  <si>
    <t>NEW_RANK_NAME_9</t>
  </si>
  <si>
    <t>NEW_RANK_NAME_10</t>
  </si>
  <si>
    <t>NEW_RANK_NAME_11</t>
  </si>
  <si>
    <t>NEW_RANK_NAME_12</t>
  </si>
  <si>
    <t>NEW_RANK_NAME_13</t>
  </si>
  <si>
    <t>NEW_RANK_NAME_14</t>
  </si>
  <si>
    <t>NEW_RANK_NAME_15</t>
  </si>
  <si>
    <t>NEW_RANK_NAME_16</t>
  </si>
  <si>
    <t>NEW_RANK_NAME_17</t>
  </si>
  <si>
    <t>NEW_RANK_NAME_18</t>
  </si>
  <si>
    <t>NEW_RANK_NAME_19</t>
  </si>
  <si>
    <t>NEW_RANK_NAME_20</t>
  </si>
  <si>
    <t>NEW_RANK_NAME_21</t>
  </si>
  <si>
    <t>NEW_RANK_NAME_22</t>
  </si>
  <si>
    <t>NEW_RANK_NAME_23</t>
  </si>
  <si>
    <t>NEW_RANK_NAME_24</t>
  </si>
  <si>
    <t>NEW_RANK_NAME_25</t>
  </si>
  <si>
    <t>NEW_RANK_NAME_26</t>
  </si>
  <si>
    <t>NEW_RANK_NAME_27</t>
  </si>
  <si>
    <t>NEW_RANK_NAME_28</t>
  </si>
  <si>
    <t>NEW_RANK_NAME_29</t>
  </si>
  <si>
    <t>NEW_RANK_NAME_30</t>
  </si>
  <si>
    <t>NEW_RANK_NAME_31</t>
  </si>
  <si>
    <t>NEW_RANK_NAME_32</t>
  </si>
  <si>
    <t>NEW_RANK_NAME_33</t>
  </si>
  <si>
    <t>NEW_RANK_NAME_34</t>
  </si>
  <si>
    <t>NEW_RANK_NAME_35</t>
  </si>
  <si>
    <t>NEW_RANK_NAME_36</t>
  </si>
  <si>
    <t>初始属性</t>
  </si>
  <si>
    <t>最高属性</t>
  </si>
  <si>
    <t>T1低</t>
  </si>
  <si>
    <t>T2低</t>
  </si>
  <si>
    <t>T3低</t>
  </si>
  <si>
    <t>T3中</t>
  </si>
  <si>
    <t>T4低</t>
  </si>
  <si>
    <t>T4中</t>
  </si>
  <si>
    <t>T4高</t>
  </si>
  <si>
    <t>T5低</t>
  </si>
  <si>
    <t>T5中</t>
  </si>
  <si>
    <t>T5高</t>
  </si>
  <si>
    <t>宝箱类别</t>
  </si>
  <si>
    <t>价值钻石</t>
  </si>
  <si>
    <t>抽取次数</t>
  </si>
  <si>
    <t>钥匙宝箱</t>
  </si>
  <si>
    <t>活跃小箱</t>
  </si>
  <si>
    <t>活跃中箱</t>
  </si>
  <si>
    <t>活跃大箱</t>
  </si>
  <si>
    <t>活跃巨箱</t>
  </si>
  <si>
    <t>部件宝箱</t>
  </si>
  <si>
    <t>碎片宝箱</t>
  </si>
  <si>
    <t>普通宝箱</t>
    <phoneticPr fontId="1" type="noConversion"/>
  </si>
  <si>
    <t>高级宝箱</t>
    <phoneticPr fontId="1" type="noConversion"/>
  </si>
  <si>
    <t>稀有宝箱</t>
    <phoneticPr fontId="1" type="noConversion"/>
  </si>
  <si>
    <t>品质系数</t>
    <phoneticPr fontId="1" type="noConversion"/>
  </si>
  <si>
    <t>升星次数</t>
  </si>
  <si>
    <t>预计替换升星次数</t>
    <phoneticPr fontId="1" type="noConversion"/>
  </si>
  <si>
    <t>替换时属性</t>
    <phoneticPr fontId="1" type="noConversion"/>
  </si>
  <si>
    <t>弹药：直接购买即可</t>
  </si>
  <si>
    <t>碎片和部件随机包：League奖励投放，League赛季奖励投放</t>
  </si>
  <si>
    <t>坦克</t>
    <phoneticPr fontId="1" type="noConversion"/>
  </si>
  <si>
    <t>坦克品级</t>
  </si>
  <si>
    <t>坦克品质</t>
  </si>
  <si>
    <t>初始状态</t>
  </si>
  <si>
    <t>最终星级</t>
  </si>
  <si>
    <t>初始</t>
  </si>
  <si>
    <t>最终</t>
  </si>
  <si>
    <t>品质系数</t>
  </si>
  <si>
    <t>属性系数1</t>
  </si>
  <si>
    <t>属性系数2</t>
  </si>
  <si>
    <t>T1</t>
  </si>
  <si>
    <t>低</t>
  </si>
  <si>
    <t>T1低1</t>
  </si>
  <si>
    <t>T1低3</t>
  </si>
  <si>
    <t>T2</t>
  </si>
  <si>
    <t>T2低2</t>
  </si>
  <si>
    <t>T2低4</t>
  </si>
  <si>
    <t>中</t>
  </si>
  <si>
    <t>T2中2</t>
  </si>
  <si>
    <t>T2中4</t>
  </si>
  <si>
    <t>T3</t>
  </si>
  <si>
    <t>T3低3</t>
  </si>
  <si>
    <t>T3低5</t>
  </si>
  <si>
    <t>T3中3</t>
  </si>
  <si>
    <t>T3中5</t>
  </si>
  <si>
    <t>高</t>
  </si>
  <si>
    <t>T3高3</t>
  </si>
  <si>
    <t>T3高5</t>
  </si>
  <si>
    <t>T4</t>
  </si>
  <si>
    <t>T4低4</t>
  </si>
  <si>
    <t>T4低6</t>
  </si>
  <si>
    <t>T4中4</t>
  </si>
  <si>
    <t>T4中6</t>
  </si>
  <si>
    <t>T4高4</t>
  </si>
  <si>
    <t>T4高6</t>
  </si>
  <si>
    <t>T5</t>
  </si>
  <si>
    <t>T5低5</t>
  </si>
  <si>
    <t>T5低7</t>
  </si>
  <si>
    <t>T5中5</t>
  </si>
  <si>
    <t>T5中7</t>
  </si>
  <si>
    <t>T5高5</t>
  </si>
  <si>
    <t>T5高7</t>
  </si>
  <si>
    <t>之前的属性</t>
    <phoneticPr fontId="1" type="noConversion"/>
  </si>
  <si>
    <t>T5高/T1低-倍率</t>
    <phoneticPr fontId="1" type="noConversion"/>
  </si>
  <si>
    <t>履带轨迹：限时7天，外观商店钻石购买，定价：200钻石（3天免费钻石投放量）。</t>
    <phoneticPr fontId="1" type="noConversion"/>
  </si>
  <si>
    <t>国旗：外观商店购买，根据玩家自己选择的国籍进行推送，军费购买，定价：20000军费（4天免费军费投放量，400钻石左右）。</t>
    <phoneticPr fontId="1" type="noConversion"/>
  </si>
  <si>
    <t>坦克类型</t>
  </si>
  <si>
    <t>轻坦弹夹</t>
  </si>
  <si>
    <t>中坦自动</t>
  </si>
  <si>
    <t>重坦单发</t>
  </si>
  <si>
    <t>半分连射数</t>
  </si>
  <si>
    <t>子弹价格</t>
    <phoneticPr fontId="1" type="noConversion"/>
  </si>
  <si>
    <t>最大子弹数</t>
    <phoneticPr fontId="1" type="noConversion"/>
  </si>
  <si>
    <t>穿甲弹-重坦</t>
  </si>
  <si>
    <t>穿甲弹-中坦</t>
  </si>
  <si>
    <t>穿甲弹-轻坦</t>
  </si>
  <si>
    <t>高爆弹-重坦</t>
  </si>
  <si>
    <t>高爆弹-中坦</t>
  </si>
  <si>
    <t>高爆弹-轻坦</t>
  </si>
  <si>
    <t>子弹类型</t>
    <phoneticPr fontId="1" type="noConversion"/>
  </si>
  <si>
    <t>地图id</t>
    <phoneticPr fontId="1" type="noConversion"/>
  </si>
  <si>
    <t>任务等级区间</t>
    <phoneticPr fontId="1" type="noConversion"/>
  </si>
  <si>
    <t>巡逻坦克数量</t>
    <phoneticPr fontId="1" type="noConversion"/>
  </si>
  <si>
    <t>推荐坦克1</t>
    <phoneticPr fontId="1" type="noConversion"/>
  </si>
  <si>
    <t>推荐坦克2</t>
    <phoneticPr fontId="1" type="noConversion"/>
  </si>
  <si>
    <t>推荐坦克3</t>
    <phoneticPr fontId="1" type="noConversion"/>
  </si>
  <si>
    <t>推荐坦克星级1</t>
    <phoneticPr fontId="1" type="noConversion"/>
  </si>
  <si>
    <t>推荐坦克星级2</t>
    <phoneticPr fontId="1" type="noConversion"/>
  </si>
  <si>
    <t>推荐坦克星级3</t>
    <phoneticPr fontId="1" type="noConversion"/>
  </si>
  <si>
    <t>巡逻时间</t>
    <phoneticPr fontId="1" type="noConversion"/>
  </si>
  <si>
    <t>基础奖励1</t>
    <phoneticPr fontId="1" type="noConversion"/>
  </si>
  <si>
    <t>基础奖励1数量</t>
    <phoneticPr fontId="1" type="noConversion"/>
  </si>
  <si>
    <t>完美奖励1</t>
    <phoneticPr fontId="1" type="noConversion"/>
  </si>
  <si>
    <t>完美奖励1数量</t>
    <phoneticPr fontId="1" type="noConversion"/>
  </si>
  <si>
    <t>货币名称</t>
  </si>
  <si>
    <t>货币ID</t>
  </si>
  <si>
    <t>钻石</t>
  </si>
  <si>
    <t>军费</t>
  </si>
  <si>
    <t>经验</t>
  </si>
  <si>
    <t>科技值</t>
  </si>
  <si>
    <t>钥匙</t>
  </si>
  <si>
    <t>联赛积分</t>
  </si>
  <si>
    <t>军团贡献值</t>
  </si>
  <si>
    <t>活跃值</t>
  </si>
  <si>
    <t>钥匙槽</t>
  </si>
  <si>
    <t>图鉴经验</t>
  </si>
  <si>
    <t>双倍钥匙</t>
  </si>
  <si>
    <t>道具名称</t>
  </si>
  <si>
    <t>道具ID</t>
  </si>
  <si>
    <t>3倍加速1</t>
  </si>
  <si>
    <t>3倍加速2</t>
  </si>
  <si>
    <t>5倍加速1</t>
  </si>
  <si>
    <t>5倍加速2</t>
  </si>
  <si>
    <t>5倍加速3</t>
  </si>
  <si>
    <t>8倍加速1</t>
  </si>
  <si>
    <t>8倍加速2</t>
  </si>
  <si>
    <t>8倍加速3</t>
  </si>
  <si>
    <t>坦克名称</t>
  </si>
  <si>
    <t>新坦克-M42</t>
  </si>
  <si>
    <t>T2低轻贴三</t>
  </si>
  <si>
    <t>T2低中贴三</t>
  </si>
  <si>
    <t>T2低重贴三</t>
  </si>
  <si>
    <t>T2低轻贴永</t>
  </si>
  <si>
    <t>T2低中贴永</t>
  </si>
  <si>
    <t>T2低重贴永</t>
  </si>
  <si>
    <t>T2中轻贴三</t>
  </si>
  <si>
    <t>T2中中贴三</t>
  </si>
  <si>
    <t>T2中重贴三</t>
  </si>
  <si>
    <t>T2中轻贴永</t>
  </si>
  <si>
    <t>T2中中贴永</t>
  </si>
  <si>
    <t>T2中重贴永</t>
  </si>
  <si>
    <t>T2低轻图三</t>
  </si>
  <si>
    <t>T2低中图三</t>
  </si>
  <si>
    <t>T2低重图三</t>
  </si>
  <si>
    <t>T2低轻图永</t>
  </si>
  <si>
    <t>T2低中图永</t>
  </si>
  <si>
    <t>T2低重图永</t>
  </si>
  <si>
    <t>T2中轻图三</t>
  </si>
  <si>
    <t>T2中中图三</t>
  </si>
  <si>
    <t>T2中重图三</t>
  </si>
  <si>
    <t>T2中轻图永</t>
  </si>
  <si>
    <t>T2中中图永</t>
  </si>
  <si>
    <t>T2中重图永</t>
  </si>
  <si>
    <t>T3低轻贴三</t>
  </si>
  <si>
    <t>T3低中贴三</t>
  </si>
  <si>
    <t>T3低重贴三</t>
  </si>
  <si>
    <t>T3低轻贴半</t>
  </si>
  <si>
    <t>T3低中贴半</t>
  </si>
  <si>
    <t>T3低重贴半</t>
  </si>
  <si>
    <t>T3低轻贴永</t>
  </si>
  <si>
    <t>T3低中贴永</t>
  </si>
  <si>
    <t>T3低重贴永</t>
  </si>
  <si>
    <t>T3低轻图三</t>
  </si>
  <si>
    <t>T3低中图三</t>
  </si>
  <si>
    <t>T3低重图三</t>
  </si>
  <si>
    <t>T3低轻图半</t>
  </si>
  <si>
    <t>T3低中图半</t>
  </si>
  <si>
    <t>T3低重图半</t>
  </si>
  <si>
    <t>T3低轻图永</t>
  </si>
  <si>
    <t>T3低中图永</t>
  </si>
  <si>
    <t>T3低重图永</t>
  </si>
  <si>
    <t>T3中轻贴三</t>
  </si>
  <si>
    <t>T3中中贴三</t>
  </si>
  <si>
    <t>T3中重贴三</t>
  </si>
  <si>
    <t>T3中轻贴半</t>
  </si>
  <si>
    <t>T3中中贴半</t>
  </si>
  <si>
    <t>T3中重贴半</t>
  </si>
  <si>
    <t>T3中轻贴永</t>
  </si>
  <si>
    <t>T3中中贴永</t>
  </si>
  <si>
    <t>T3中重贴永</t>
  </si>
  <si>
    <t>T3中轻图三</t>
  </si>
  <si>
    <t>T3中中图三</t>
  </si>
  <si>
    <t>T3中重图三</t>
  </si>
  <si>
    <t>T3中轻图半</t>
  </si>
  <si>
    <t>T3中中图半</t>
  </si>
  <si>
    <t>T3中重图半</t>
  </si>
  <si>
    <t>T3中轻图永</t>
  </si>
  <si>
    <t>T3中中图永</t>
  </si>
  <si>
    <t>T3中重图永</t>
  </si>
  <si>
    <t>T3高轻贴三</t>
  </si>
  <si>
    <t>T3高中贴三</t>
  </si>
  <si>
    <t>T3高重贴三</t>
  </si>
  <si>
    <t>T3高轻贴半</t>
  </si>
  <si>
    <t>T3高中贴半</t>
  </si>
  <si>
    <t>T3高重贴半</t>
  </si>
  <si>
    <t>T3高轻贴永</t>
  </si>
  <si>
    <t>T3高中贴永</t>
  </si>
  <si>
    <t>T3高重贴永</t>
  </si>
  <si>
    <t>T3高轻图三</t>
  </si>
  <si>
    <t>T3高中图三</t>
  </si>
  <si>
    <t>T3高重图三</t>
  </si>
  <si>
    <t>T3高轻图半</t>
  </si>
  <si>
    <t>T3高中图半</t>
  </si>
  <si>
    <t>T3高重图半</t>
  </si>
  <si>
    <t>T3高轻图永</t>
  </si>
  <si>
    <t>T3高中图永</t>
  </si>
  <si>
    <t>T3高重图永</t>
  </si>
  <si>
    <t>T4低轻贴三</t>
  </si>
  <si>
    <t>T4低中贴三</t>
  </si>
  <si>
    <t>T4低重贴三</t>
  </si>
  <si>
    <t>T4低轻贴半</t>
  </si>
  <si>
    <t>T4低中贴半</t>
  </si>
  <si>
    <t>T4低重贴半</t>
  </si>
  <si>
    <t>T4低轻贴永</t>
  </si>
  <si>
    <t>T4低中贴永</t>
  </si>
  <si>
    <t>T4低重贴永</t>
  </si>
  <si>
    <t>T4低轻图三</t>
  </si>
  <si>
    <t>T4低中图三</t>
  </si>
  <si>
    <t>T4低重图三</t>
  </si>
  <si>
    <t>T4低轻图半</t>
  </si>
  <si>
    <t>T4低中图半</t>
  </si>
  <si>
    <t>T4低重图半</t>
  </si>
  <si>
    <t>T4低轻图永</t>
  </si>
  <si>
    <t>T4低中图永</t>
  </si>
  <si>
    <t>T4低重图永</t>
  </si>
  <si>
    <t>T4中轻贴三</t>
  </si>
  <si>
    <t>T4中中贴三</t>
  </si>
  <si>
    <t>T4中重贴三</t>
  </si>
  <si>
    <t>T4中轻贴半</t>
  </si>
  <si>
    <t>T4中中贴半</t>
  </si>
  <si>
    <t>T4中重贴半</t>
  </si>
  <si>
    <t>T4中轻贴永</t>
  </si>
  <si>
    <t>T4中中贴永</t>
  </si>
  <si>
    <t>T4中重贴永</t>
  </si>
  <si>
    <t>T4中轻图三</t>
  </si>
  <si>
    <t>T4中中图三</t>
  </si>
  <si>
    <t>T4中重图三</t>
  </si>
  <si>
    <t>T4中轻图半</t>
  </si>
  <si>
    <t>T4中中图半</t>
  </si>
  <si>
    <t>T4中重图半</t>
  </si>
  <si>
    <t>T4中轻图永</t>
  </si>
  <si>
    <t>T4中中图永</t>
  </si>
  <si>
    <t>T4中重图永</t>
  </si>
  <si>
    <t>T4高轻贴三</t>
  </si>
  <si>
    <t>T4高中贴三</t>
  </si>
  <si>
    <t>T4高重贴三</t>
  </si>
  <si>
    <t>T4高轻贴半</t>
  </si>
  <si>
    <t>T4高中贴半</t>
  </si>
  <si>
    <t>T4高重贴半</t>
  </si>
  <si>
    <t>T4高轻贴永</t>
  </si>
  <si>
    <t>T4高中贴永</t>
  </si>
  <si>
    <t>T4高重贴永</t>
  </si>
  <si>
    <t>T4高轻图三</t>
  </si>
  <si>
    <t>T4高中图三</t>
  </si>
  <si>
    <t>T4高重图三</t>
  </si>
  <si>
    <t>T4高轻图半</t>
  </si>
  <si>
    <t>T4高中图半</t>
  </si>
  <si>
    <t>T4高重图半</t>
  </si>
  <si>
    <t>T4高轻图永</t>
  </si>
  <si>
    <t>T4高中图永</t>
  </si>
  <si>
    <t>T4高重图永</t>
  </si>
  <si>
    <t>T5低轻贴三</t>
  </si>
  <si>
    <t>T5低中贴三</t>
  </si>
  <si>
    <t>T5低重贴三</t>
  </si>
  <si>
    <t>T5低轻贴半</t>
  </si>
  <si>
    <t>T5低中贴半</t>
  </si>
  <si>
    <t>T5低重贴半</t>
  </si>
  <si>
    <t>T5低轻贴永</t>
  </si>
  <si>
    <t>T5低中贴永</t>
  </si>
  <si>
    <t>T5低重贴永</t>
  </si>
  <si>
    <t>T5低轻图三</t>
  </si>
  <si>
    <t>T5低中图三</t>
  </si>
  <si>
    <t>T5低重图三</t>
  </si>
  <si>
    <t>T5低轻图半</t>
  </si>
  <si>
    <t>T5低中图半</t>
  </si>
  <si>
    <t>T5低重图半</t>
  </si>
  <si>
    <t>T5低轻图永</t>
  </si>
  <si>
    <t>T5低中图永</t>
  </si>
  <si>
    <t>T5低重图永</t>
  </si>
  <si>
    <t>部件名称</t>
  </si>
  <si>
    <t>T1LP1</t>
  </si>
  <si>
    <t>T1LP2</t>
  </si>
  <si>
    <t>T1LP3</t>
  </si>
  <si>
    <t>T1LP4</t>
  </si>
  <si>
    <t>T1LP5</t>
  </si>
  <si>
    <t>T1LP6</t>
  </si>
  <si>
    <t>T1MP1</t>
  </si>
  <si>
    <t>T1MP2</t>
  </si>
  <si>
    <t>T1MP3</t>
  </si>
  <si>
    <t>T1MP4</t>
  </si>
  <si>
    <t>T1MP5</t>
  </si>
  <si>
    <t>T1MP6</t>
  </si>
  <si>
    <t>T1HP1</t>
  </si>
  <si>
    <t>T1HP2</t>
  </si>
  <si>
    <t>T1HP3</t>
  </si>
  <si>
    <t>T1HP4</t>
  </si>
  <si>
    <t>T1HP5</t>
  </si>
  <si>
    <t>T1HP6</t>
  </si>
  <si>
    <t>T2LP1</t>
  </si>
  <si>
    <t>T2LP2</t>
  </si>
  <si>
    <t>T2LP3</t>
  </si>
  <si>
    <t>T2LP4</t>
  </si>
  <si>
    <t>T2LP5</t>
  </si>
  <si>
    <t>T2LP6</t>
  </si>
  <si>
    <t>T2MP1</t>
  </si>
  <si>
    <t>T2MP2</t>
  </si>
  <si>
    <t>T2MP3</t>
  </si>
  <si>
    <t>T2MP4</t>
  </si>
  <si>
    <t>T2MP5</t>
  </si>
  <si>
    <t>T2MP6</t>
  </si>
  <si>
    <t>T2HP1</t>
  </si>
  <si>
    <t>T2HP2</t>
  </si>
  <si>
    <t>T2HP3</t>
  </si>
  <si>
    <t>T2HP4</t>
  </si>
  <si>
    <t>T2HP5</t>
  </si>
  <si>
    <t>T2HP6</t>
  </si>
  <si>
    <t>T3LP1</t>
  </si>
  <si>
    <t>T3LP2</t>
  </si>
  <si>
    <t>T3LP3</t>
  </si>
  <si>
    <t>T3LP4</t>
  </si>
  <si>
    <t>T3LP5</t>
  </si>
  <si>
    <t>T3LP6</t>
  </si>
  <si>
    <t>T3MP1</t>
  </si>
  <si>
    <t>T3MP2</t>
  </si>
  <si>
    <t>T3MP3</t>
  </si>
  <si>
    <t>T3MP4</t>
  </si>
  <si>
    <t>T3MP5</t>
  </si>
  <si>
    <t>T3MP6</t>
  </si>
  <si>
    <t>T3HP1</t>
  </si>
  <si>
    <t>T3HP2</t>
  </si>
  <si>
    <t>T3HP3</t>
  </si>
  <si>
    <t>T3HP4</t>
  </si>
  <si>
    <t>T3HP5</t>
  </si>
  <si>
    <t>T3HP6</t>
  </si>
  <si>
    <t>T4LP1</t>
  </si>
  <si>
    <t>T4LP2</t>
  </si>
  <si>
    <t>T4LP3</t>
  </si>
  <si>
    <t>T4LP4</t>
  </si>
  <si>
    <t>T4LP5</t>
  </si>
  <si>
    <t>T4LP6</t>
  </si>
  <si>
    <t>T4MP1</t>
  </si>
  <si>
    <t>T4MP2</t>
  </si>
  <si>
    <t>T4MP3</t>
  </si>
  <si>
    <t>T4MP4</t>
  </si>
  <si>
    <t>T4MP5</t>
  </si>
  <si>
    <t>T4MP6</t>
  </si>
  <si>
    <t>T4HP1</t>
  </si>
  <si>
    <t>T4HP2</t>
  </si>
  <si>
    <t>T4HP3</t>
  </si>
  <si>
    <t>T4HP4</t>
  </si>
  <si>
    <t>T4HP5</t>
  </si>
  <si>
    <t>T4HP6</t>
  </si>
  <si>
    <t>T5LP1</t>
  </si>
  <si>
    <t>T5LP2</t>
  </si>
  <si>
    <t>T5LP3</t>
  </si>
  <si>
    <t>T5LP4</t>
  </si>
  <si>
    <t>T5LP5</t>
  </si>
  <si>
    <t>T5LP6</t>
  </si>
  <si>
    <t>T5MP1</t>
  </si>
  <si>
    <t>T5MP2</t>
  </si>
  <si>
    <t>T5MP3</t>
  </si>
  <si>
    <t>T5MP4</t>
  </si>
  <si>
    <t>T5MP5</t>
  </si>
  <si>
    <t>T5MP6</t>
  </si>
  <si>
    <t>T5HP1</t>
  </si>
  <si>
    <t>T5HP2</t>
  </si>
  <si>
    <t>T5HP3</t>
  </si>
  <si>
    <t>T5HP4</t>
  </si>
  <si>
    <t>T5HP5</t>
  </si>
  <si>
    <t>T5HP6</t>
  </si>
  <si>
    <t>宝箱名称</t>
  </si>
  <si>
    <t>宝箱ID</t>
  </si>
  <si>
    <t>部件宝箱0</t>
  </si>
  <si>
    <t>部件宝箱1</t>
  </si>
  <si>
    <t>部件宝箱2</t>
  </si>
  <si>
    <t>部件宝箱3</t>
  </si>
  <si>
    <t>部件宝箱4</t>
  </si>
  <si>
    <t>部件宝箱5</t>
  </si>
  <si>
    <t>部件宝箱6</t>
  </si>
  <si>
    <t>部件宝箱7</t>
  </si>
  <si>
    <t>部件宝箱8</t>
  </si>
  <si>
    <t>部件宝箱9</t>
  </si>
  <si>
    <t>部件宝箱10</t>
  </si>
  <si>
    <t>碎片宝箱1</t>
  </si>
  <si>
    <t>碎片宝箱2</t>
  </si>
  <si>
    <t>碎片宝箱3</t>
  </si>
  <si>
    <t>碎片宝箱4</t>
  </si>
  <si>
    <t>碎片宝箱5</t>
  </si>
  <si>
    <t>碎片宝箱6</t>
  </si>
  <si>
    <t>碎片宝箱7</t>
  </si>
  <si>
    <t>碎片宝箱8</t>
  </si>
  <si>
    <t>碎片宝箱9</t>
  </si>
  <si>
    <t>碎片宝箱10</t>
  </si>
  <si>
    <t>部件手宝箱1</t>
  </si>
  <si>
    <t>部件手宝箱2</t>
  </si>
  <si>
    <t>部件手宝箱3</t>
  </si>
  <si>
    <t>部件手宝箱4</t>
  </si>
  <si>
    <t>部件手宝箱5</t>
  </si>
  <si>
    <t>部件手宝箱6</t>
  </si>
  <si>
    <t>部件手宝箱7</t>
  </si>
  <si>
    <t>部件手宝箱8</t>
  </si>
  <si>
    <t>部件手宝箱9</t>
  </si>
  <si>
    <t>部件手宝箱10</t>
  </si>
  <si>
    <t>碎片手宝箱1</t>
  </si>
  <si>
    <t>碎片手宝箱2</t>
  </si>
  <si>
    <t>碎片手宝箱3</t>
  </si>
  <si>
    <t>碎片手宝箱4</t>
  </si>
  <si>
    <t>碎片手宝箱5</t>
  </si>
  <si>
    <t>碎片手宝箱6</t>
  </si>
  <si>
    <t>碎片手宝箱7</t>
  </si>
  <si>
    <t>碎片手宝箱8</t>
  </si>
  <si>
    <t>碎片手宝箱9</t>
  </si>
  <si>
    <t>碎片手宝箱10</t>
  </si>
  <si>
    <t>普通宝箱1</t>
  </si>
  <si>
    <t>普通宝箱2</t>
  </si>
  <si>
    <t>普通宝箱3</t>
  </si>
  <si>
    <t>普通宝箱4</t>
  </si>
  <si>
    <t>普通宝箱5</t>
  </si>
  <si>
    <t>普通宝箱6</t>
  </si>
  <si>
    <t>普通宝箱7</t>
  </si>
  <si>
    <t>普通宝箱8</t>
  </si>
  <si>
    <t>普通宝箱9</t>
  </si>
  <si>
    <t>普通宝箱10</t>
  </si>
  <si>
    <t>普通自宝箱1</t>
  </si>
  <si>
    <t>普通自宝箱2</t>
  </si>
  <si>
    <t>普通自宝箱3</t>
  </si>
  <si>
    <t>普通自宝箱4</t>
  </si>
  <si>
    <t>普通自宝箱5</t>
  </si>
  <si>
    <t>普通自宝箱6</t>
  </si>
  <si>
    <t>普通自宝箱7</t>
  </si>
  <si>
    <t>普通自宝箱8</t>
  </si>
  <si>
    <t>普通自宝箱9</t>
  </si>
  <si>
    <t>普通自宝箱10</t>
  </si>
  <si>
    <t>高级宝箱1</t>
  </si>
  <si>
    <t>高级宝箱2</t>
  </si>
  <si>
    <t>高级宝箱3</t>
  </si>
  <si>
    <t>高级宝箱4</t>
  </si>
  <si>
    <t>高级宝箱5</t>
  </si>
  <si>
    <t>高级宝箱6</t>
  </si>
  <si>
    <t>高级宝箱7</t>
  </si>
  <si>
    <t>高级宝箱8</t>
  </si>
  <si>
    <t>高级宝箱9</t>
  </si>
  <si>
    <t>高级宝箱10</t>
  </si>
  <si>
    <t>高级自宝箱1</t>
  </si>
  <si>
    <t>高级自宝箱2</t>
  </si>
  <si>
    <t>高级自宝箱3</t>
  </si>
  <si>
    <t>高级自宝箱4</t>
  </si>
  <si>
    <t>高级自宝箱5</t>
  </si>
  <si>
    <t>高级自宝箱6</t>
  </si>
  <si>
    <t>高级自宝箱7</t>
  </si>
  <si>
    <t>高级自宝箱8</t>
  </si>
  <si>
    <t>高级自宝箱9</t>
  </si>
  <si>
    <t>高级自宝箱10</t>
  </si>
  <si>
    <t>稀有宝箱1</t>
  </si>
  <si>
    <t>稀有宝箱2</t>
  </si>
  <si>
    <t>稀有宝箱3</t>
  </si>
  <si>
    <t>稀有宝箱4</t>
  </si>
  <si>
    <t>稀有宝箱5</t>
  </si>
  <si>
    <t>稀有宝箱6</t>
  </si>
  <si>
    <t>稀有宝箱7</t>
  </si>
  <si>
    <t>稀有宝箱8</t>
  </si>
  <si>
    <t>稀有宝箱9</t>
  </si>
  <si>
    <t>稀有宝箱10</t>
  </si>
  <si>
    <t>稀有自宝箱1</t>
  </si>
  <si>
    <t>稀有自宝箱2</t>
  </si>
  <si>
    <t>稀有自宝箱3</t>
  </si>
  <si>
    <t>稀有自宝箱4</t>
  </si>
  <si>
    <t>稀有自宝箱5</t>
  </si>
  <si>
    <t>稀有自宝箱6</t>
  </si>
  <si>
    <t>稀有自宝箱7</t>
  </si>
  <si>
    <t>稀有自宝箱8</t>
  </si>
  <si>
    <t>稀有自宝箱9</t>
  </si>
  <si>
    <t>稀有自宝箱10</t>
  </si>
  <si>
    <t>紫晶宝箱1</t>
  </si>
  <si>
    <t>紫晶宝箱2</t>
  </si>
  <si>
    <t>紫晶宝箱3</t>
  </si>
  <si>
    <t>紫晶宝箱4</t>
  </si>
  <si>
    <t>紫晶宝箱5</t>
  </si>
  <si>
    <t>紫晶宝箱6</t>
  </si>
  <si>
    <t>紫晶宝箱7</t>
  </si>
  <si>
    <t>紫晶宝箱8</t>
  </si>
  <si>
    <t>紫晶宝箱9</t>
  </si>
  <si>
    <t>紫晶宝箱10</t>
  </si>
  <si>
    <t>紫晶自宝箱1</t>
  </si>
  <si>
    <t>紫晶自宝箱2</t>
  </si>
  <si>
    <t>紫晶自宝箱3</t>
  </si>
  <si>
    <t>紫晶自宝箱4</t>
  </si>
  <si>
    <t>紫晶自宝箱5</t>
  </si>
  <si>
    <t>紫晶自宝箱6</t>
  </si>
  <si>
    <t>紫晶自宝箱7</t>
  </si>
  <si>
    <t>紫晶自宝箱8</t>
  </si>
  <si>
    <t>紫晶自宝箱9</t>
  </si>
  <si>
    <t>紫晶自宝箱10</t>
  </si>
  <si>
    <t>黄金宝箱1</t>
  </si>
  <si>
    <t>黄金宝箱2</t>
  </si>
  <si>
    <t>黄金宝箱3</t>
  </si>
  <si>
    <t>黄金宝箱4</t>
  </si>
  <si>
    <t>黄金宝箱5</t>
  </si>
  <si>
    <t>黄金宝箱6</t>
  </si>
  <si>
    <t>黄金宝箱7</t>
  </si>
  <si>
    <t>黄金宝箱8</t>
  </si>
  <si>
    <t>黄金宝箱9</t>
  </si>
  <si>
    <t>黄金宝箱10</t>
  </si>
  <si>
    <t>黄金自宝箱1</t>
  </si>
  <si>
    <t>黄金自宝箱2</t>
  </si>
  <si>
    <t>黄金自宝箱3</t>
  </si>
  <si>
    <t>黄金自宝箱4</t>
  </si>
  <si>
    <t>黄金自宝箱5</t>
  </si>
  <si>
    <t>黄金自宝箱6</t>
  </si>
  <si>
    <t>黄金自宝箱7</t>
  </si>
  <si>
    <t>黄金自宝箱8</t>
  </si>
  <si>
    <t>黄金自宝箱9</t>
  </si>
  <si>
    <t>黄金自宝箱10</t>
  </si>
  <si>
    <t>史诗宝箱1</t>
  </si>
  <si>
    <t>史诗宝箱2</t>
  </si>
  <si>
    <t>史诗宝箱3</t>
  </si>
  <si>
    <t>史诗宝箱4</t>
  </si>
  <si>
    <t>史诗宝箱5</t>
  </si>
  <si>
    <t>史诗宝箱6</t>
  </si>
  <si>
    <t>史诗宝箱7</t>
  </si>
  <si>
    <t>史诗宝箱8</t>
  </si>
  <si>
    <t>史诗宝箱9</t>
  </si>
  <si>
    <t>史诗宝箱10</t>
  </si>
  <si>
    <t>史诗自宝箱1</t>
  </si>
  <si>
    <t>史诗自宝箱2</t>
  </si>
  <si>
    <t>史诗自宝箱3</t>
  </si>
  <si>
    <t>史诗自宝箱4</t>
  </si>
  <si>
    <t>史诗自宝箱5</t>
  </si>
  <si>
    <t>史诗自宝箱6</t>
  </si>
  <si>
    <t>史诗自宝箱7</t>
  </si>
  <si>
    <t>史诗自宝箱8</t>
  </si>
  <si>
    <t>史诗自宝箱9</t>
  </si>
  <si>
    <t>史诗自宝箱10</t>
  </si>
  <si>
    <t>部件礼包1</t>
  </si>
  <si>
    <t>部件礼包2</t>
  </si>
  <si>
    <t>部件礼包3</t>
  </si>
  <si>
    <t>部件礼包4</t>
  </si>
  <si>
    <t>部件礼包5</t>
  </si>
  <si>
    <t>部件礼包6</t>
  </si>
  <si>
    <t>部件礼包7</t>
  </si>
  <si>
    <t>部件礼包8</t>
  </si>
  <si>
    <t>部件礼包9</t>
  </si>
  <si>
    <t>碎片礼包1</t>
  </si>
  <si>
    <t>碎片礼包2</t>
  </si>
  <si>
    <t>碎片礼包3</t>
  </si>
  <si>
    <t>碎片礼包4</t>
  </si>
  <si>
    <t>碎片礼包5</t>
  </si>
  <si>
    <t>碎片礼包6</t>
  </si>
  <si>
    <t>碎片礼包7</t>
  </si>
  <si>
    <t>碎片礼包8</t>
  </si>
  <si>
    <t>涂鸦-失败者</t>
  </si>
  <si>
    <t>涂鸦-鲨鱼</t>
  </si>
  <si>
    <t>涂鸦-胜利骑士</t>
  </si>
  <si>
    <t>涂鸦-裂缝</t>
  </si>
  <si>
    <t>涂鸦-小丑</t>
  </si>
  <si>
    <t>涂鸦-魔眼</t>
  </si>
  <si>
    <t>涂鸦-死神</t>
  </si>
  <si>
    <t>头像框-初级指挥官</t>
  </si>
  <si>
    <t>头像框-针锋相对</t>
  </si>
  <si>
    <t>头像框-S1·起航</t>
  </si>
  <si>
    <t>头像框-战斗之星</t>
  </si>
  <si>
    <t>头像框-我的战场</t>
  </si>
  <si>
    <t>头像框-风驰电掣</t>
  </si>
  <si>
    <t>头像框-钢铁信仰</t>
  </si>
  <si>
    <t>摆件1-小丑</t>
  </si>
  <si>
    <t>摆件2-小黄鸭</t>
  </si>
  <si>
    <t>摆件3-机械蜘蛛</t>
  </si>
  <si>
    <t>摆件4-鲨鱼头</t>
  </si>
  <si>
    <t>摆件5-恶魔之眼</t>
  </si>
  <si>
    <t>战旗旗杆-雄心旗杆</t>
  </si>
  <si>
    <t>战旗旗杆-正义旗杆</t>
  </si>
  <si>
    <t>战旗旗杆-绝命旗杆</t>
  </si>
  <si>
    <t>战旗旗杆-荣耀旗杆</t>
  </si>
  <si>
    <t>战旗旗帜-雄心旗帜</t>
  </si>
  <si>
    <t>战旗旗帜-正义旗帜</t>
  </si>
  <si>
    <t>战旗旗帜-绝命旗帜</t>
  </si>
  <si>
    <t>战旗旗帜-荣耀旗帜</t>
  </si>
  <si>
    <t>战旗图案-雄心图案</t>
  </si>
  <si>
    <t>战旗图案-正义图案</t>
  </si>
  <si>
    <t>战旗图案-绝命图案</t>
  </si>
  <si>
    <t>战旗图案-荣耀图案</t>
  </si>
  <si>
    <t>坦克涂装-坦克皮肤:丛林</t>
  </si>
  <si>
    <t>坦克涂装-坦克皮肤:沙漠</t>
  </si>
  <si>
    <t>坦克涂装-坦克皮肤:雪地</t>
  </si>
  <si>
    <t>坦克涂装-坦克皮肤:红色丝网</t>
  </si>
  <si>
    <t>坦克涂装-坦克皮肤:霓虹灯</t>
  </si>
  <si>
    <t>坦克涂装-坦克皮肤:冰晶</t>
  </si>
  <si>
    <t>坦克涂装-坦克皮肤:喷彩</t>
  </si>
  <si>
    <t>坦克涂装-坦克皮肤:枫叶</t>
  </si>
  <si>
    <t>坦克涂装-坦克皮肤:黑白涂鸦</t>
  </si>
  <si>
    <t>坦克涂装-坦克皮肤:蓝天</t>
  </si>
  <si>
    <t>坦克涂装-坦克皮肤:滩涂</t>
  </si>
  <si>
    <t>坦克涂装-坦克皮肤:城市</t>
  </si>
  <si>
    <t>坦克涂装-坦克皮肤:山地</t>
  </si>
  <si>
    <t>坦克涂装-坦克皮肤:暗夜</t>
  </si>
  <si>
    <t>坦克流光特效-全电坦克</t>
  </si>
  <si>
    <t>坦克流光特效-美人鱼</t>
  </si>
  <si>
    <t>坦克流光特效-地狱使者</t>
  </si>
  <si>
    <t>BattlePass货币</t>
  </si>
  <si>
    <t>头像-默认头像</t>
  </si>
  <si>
    <t>头像-龙</t>
  </si>
  <si>
    <t>头像-S1奖牌</t>
  </si>
  <si>
    <t>头像-金光坦克</t>
  </si>
  <si>
    <t>头像-预注册-鹰</t>
  </si>
  <si>
    <t>头像-老虎</t>
  </si>
  <si>
    <t>头像-吐舌头</t>
  </si>
  <si>
    <t>头像-皇冠</t>
  </si>
  <si>
    <t>头像-头盔</t>
  </si>
  <si>
    <t>头像-蛇</t>
  </si>
  <si>
    <t>头像-狮子</t>
  </si>
  <si>
    <t>头像-IF抽象标识</t>
  </si>
  <si>
    <t>头像-炸弹头听音乐</t>
  </si>
  <si>
    <t>头像-熊猫</t>
  </si>
  <si>
    <t>坦克涂装-电磁炮-兽人</t>
  </si>
  <si>
    <t>坦克涂装-电磁炮-食月鸟</t>
  </si>
  <si>
    <t>坦克涂装-金龙-吸血鬼</t>
  </si>
  <si>
    <t>坦克涂装-金龙-神秘猿</t>
  </si>
  <si>
    <t>坦克涂装-铠甲勇士-森林精灵</t>
  </si>
  <si>
    <t>坦克涂装-铠甲勇士-偷火巨人</t>
  </si>
  <si>
    <t>BattlePass经验</t>
  </si>
  <si>
    <t>雪花</t>
  </si>
  <si>
    <t>铃铛</t>
  </si>
  <si>
    <t>圣诞糖果</t>
  </si>
  <si>
    <t>活动幸运币</t>
  </si>
  <si>
    <t>圣诞拼图</t>
  </si>
  <si>
    <t>拼图积分</t>
  </si>
  <si>
    <t>车库装饰-圣诞雪人</t>
  </si>
  <si>
    <t>车库装饰-圣诞树</t>
  </si>
  <si>
    <t>车库装饰-圣诞礼盒</t>
  </si>
  <si>
    <t>坦克涂装-圣诞皮肤</t>
  </si>
  <si>
    <t>涂鸦-圣诞标识</t>
  </si>
  <si>
    <t>涂鸦-圣诞树</t>
  </si>
  <si>
    <t>摆件6-圣诞老人</t>
  </si>
  <si>
    <t>Score</t>
  </si>
  <si>
    <t>雪花-售卖专用</t>
  </si>
  <si>
    <t>铃铛-售卖专用</t>
  </si>
  <si>
    <t>圣诞糖果-售卖专用</t>
  </si>
  <si>
    <t>圣诞幸运币-售卖专用</t>
  </si>
  <si>
    <t>圣诞拼图-售卖专用</t>
  </si>
  <si>
    <t>拼图积分-售卖专用</t>
  </si>
  <si>
    <t>头像-圣诞老人</t>
  </si>
  <si>
    <t>头像-雪人</t>
  </si>
  <si>
    <t>头像框-圣诞1</t>
  </si>
  <si>
    <t>头像框-圣诞2</t>
  </si>
  <si>
    <t>碎片宝箱-决胜活动奖励</t>
  </si>
  <si>
    <t>头像-滑雪运动员</t>
  </si>
  <si>
    <t>头像-企鹅</t>
  </si>
  <si>
    <t>头像-北极熊</t>
  </si>
  <si>
    <t>头像-雪花水晶球</t>
  </si>
  <si>
    <t>头像-勇攀雪山</t>
  </si>
  <si>
    <t>头像框-滑雪</t>
  </si>
  <si>
    <t>头像框-冬季编织</t>
  </si>
  <si>
    <t>头像框-冰雪</t>
  </si>
  <si>
    <t>头像框-雪山</t>
  </si>
  <si>
    <t>头像框-冰雪女王</t>
  </si>
  <si>
    <t>头像框-暖炉</t>
  </si>
  <si>
    <t>头像框-极光</t>
  </si>
  <si>
    <t>坦克涂装-冰龙-巨魔</t>
  </si>
  <si>
    <t>涂鸦-冰雪女王</t>
  </si>
  <si>
    <t>涂鸦-雪城</t>
  </si>
  <si>
    <t>涂鸦-滑雪</t>
  </si>
  <si>
    <t>摆件7-企鹅</t>
  </si>
  <si>
    <t>摆件8-北极熊</t>
  </si>
  <si>
    <t>摆件9-冰霜之冠</t>
  </si>
  <si>
    <t>坦克流光特效-流水</t>
  </si>
  <si>
    <t>坦克流光特效-飘雪</t>
  </si>
  <si>
    <t>复活节头像</t>
  </si>
  <si>
    <t>坦克涂装-复活节皮肤</t>
  </si>
  <si>
    <t>复活节彩蛋1</t>
  </si>
  <si>
    <t>复活节彩蛋2</t>
  </si>
  <si>
    <t>复活节彩蛋3</t>
  </si>
  <si>
    <t>复活节幸运币</t>
  </si>
  <si>
    <t>复活节拼图</t>
  </si>
  <si>
    <t>复活节彩蛋1-售卖专用</t>
  </si>
  <si>
    <t>复活节彩蛋2-售卖专用</t>
  </si>
  <si>
    <t>复活节彩蛋3-售卖专用</t>
  </si>
  <si>
    <t>战旗旗帜-暗棕色旗帜</t>
  </si>
  <si>
    <t>战旗旗杆-木质旗杆</t>
  </si>
  <si>
    <t>战旗图案-蜥蜴图案</t>
  </si>
  <si>
    <t>涂鸦-雄鹿</t>
  </si>
  <si>
    <t>涂鸦-不许动</t>
  </si>
  <si>
    <t>涂鸦-异域节奏</t>
  </si>
  <si>
    <t>头像-左轮手枪</t>
  </si>
  <si>
    <t>头像-野猪</t>
  </si>
  <si>
    <t>头像-外星人</t>
  </si>
  <si>
    <t>头像-牛仔</t>
  </si>
  <si>
    <t>头像-仙人掌</t>
  </si>
  <si>
    <t>头像框-牛仔</t>
  </si>
  <si>
    <t>头像框-沙漠绿洲</t>
  </si>
  <si>
    <t>头像框-酒馆</t>
  </si>
  <si>
    <t>头像框-探索宇宙</t>
  </si>
  <si>
    <t>头像框-扑克</t>
  </si>
  <si>
    <t>摆件10-西部生活</t>
  </si>
  <si>
    <t>摆件11-蜥蜴</t>
  </si>
  <si>
    <t>摆件12-仙人掌</t>
  </si>
  <si>
    <t>坦克涂装-牛仔</t>
  </si>
  <si>
    <t>坦克涂装-虎式专属-沙漠巨蜥</t>
  </si>
  <si>
    <t>坦克流光特效-风沙</t>
  </si>
  <si>
    <t>坦克流光特效-蛇纹</t>
  </si>
  <si>
    <t>5分钟加速</t>
  </si>
  <si>
    <t>30分钟加速</t>
  </si>
  <si>
    <t>60分钟加速</t>
  </si>
  <si>
    <t>增益道具-贴花绿-专注</t>
  </si>
  <si>
    <t>增益道具-贴花绿-重伤</t>
  </si>
  <si>
    <t>增益道具-贴花蓝-专注</t>
  </si>
  <si>
    <t>增益道具-贴花蓝-重伤</t>
  </si>
  <si>
    <t>增益道具-贴花紫-专注</t>
  </si>
  <si>
    <t>增益道具-贴花紫-重伤</t>
  </si>
  <si>
    <t>3-5星宝箱</t>
  </si>
  <si>
    <t>荣耀宝箱</t>
  </si>
  <si>
    <t>雷诺FT-精灵</t>
  </si>
  <si>
    <t>二号-豹</t>
  </si>
  <si>
    <t>Puma-狼獾·S</t>
  </si>
  <si>
    <t>35(t)-兽人</t>
  </si>
  <si>
    <t>十字军-食月鸟·S</t>
  </si>
  <si>
    <t>AMX-13-跳鼠·S</t>
  </si>
  <si>
    <t>霞飞-神马·S</t>
  </si>
  <si>
    <t>霞飞-神马-需要替换</t>
  </si>
  <si>
    <t>M-41-兰博·S</t>
  </si>
  <si>
    <t>BMP-3-桑格·S</t>
  </si>
  <si>
    <t>59式-朱雀</t>
  </si>
  <si>
    <t>Stuart-海妖</t>
  </si>
  <si>
    <t>T-34-红柳</t>
  </si>
  <si>
    <t>四号-牛头怪·S</t>
  </si>
  <si>
    <t>玛蒂尔达-吸血鬼</t>
  </si>
  <si>
    <t>谢尔曼-神秘猿·S</t>
  </si>
  <si>
    <t>彗星-巨魔·S</t>
  </si>
  <si>
    <t>M-48-鹿角兔</t>
  </si>
  <si>
    <t>潘兴-地狱犬·S</t>
  </si>
  <si>
    <t>百夫长-哮天犬·S</t>
  </si>
  <si>
    <t>挑战者-高格</t>
  </si>
  <si>
    <t>B-1-鹏</t>
  </si>
  <si>
    <t>KV-1-巨犀兽</t>
  </si>
  <si>
    <t>丘吉尔-冰龙·S</t>
  </si>
  <si>
    <t>黑豹-森林精灵</t>
  </si>
  <si>
    <t>虎式-偷火巨人·S</t>
  </si>
  <si>
    <t>KV-2-融铜巨人·S</t>
  </si>
  <si>
    <t>PZIII-阿莫若克·S</t>
  </si>
  <si>
    <t>征服者-座狼</t>
  </si>
  <si>
    <t>IS-4-雪怪·S</t>
  </si>
  <si>
    <t>T-32-贝希摩斯·S</t>
  </si>
  <si>
    <t>M1A2-利维坦</t>
  </si>
  <si>
    <t>军费</t>
    <phoneticPr fontId="1" type="noConversion"/>
  </si>
  <si>
    <t>新Rank升级道具</t>
  </si>
  <si>
    <t>坦克碎片随机包-蓝色</t>
  </si>
  <si>
    <t>坦克碎片随机包-绿色</t>
  </si>
  <si>
    <t>坦克碎片随机包-白色</t>
  </si>
  <si>
    <t>部件随机包-紫色</t>
  </si>
  <si>
    <t>部件随机包-蓝色</t>
  </si>
  <si>
    <t>部件随机包-绿色</t>
  </si>
  <si>
    <t>部件随机包-白色</t>
  </si>
  <si>
    <t>占据者</t>
  </si>
  <si>
    <t>辅助占领</t>
  </si>
  <si>
    <t>清理据点敌人</t>
  </si>
  <si>
    <t>将据点变成中立</t>
  </si>
  <si>
    <t>抢夺者（单个系数）</t>
  </si>
  <si>
    <t>战场内首次击杀</t>
  </si>
  <si>
    <t>战场内复仇</t>
  </si>
  <si>
    <t>战场内治疗给予分数</t>
  </si>
  <si>
    <t>火力乱斗模式玩家拾取技能补给箱增加的积分</t>
  </si>
  <si>
    <t>火力乱斗模式玩家通过拾取的技能击杀其他玩家时额外获得的积分</t>
  </si>
  <si>
    <t>玩家拾取一个板条箱获得的积分</t>
  </si>
  <si>
    <t>分值</t>
    <phoneticPr fontId="1" type="noConversion"/>
  </si>
  <si>
    <t>击杀</t>
    <phoneticPr fontId="1" type="noConversion"/>
  </si>
  <si>
    <t>二杀</t>
    <phoneticPr fontId="1" type="noConversion"/>
  </si>
  <si>
    <t>三杀</t>
    <phoneticPr fontId="1" type="noConversion"/>
  </si>
  <si>
    <t>四杀</t>
    <phoneticPr fontId="1" type="noConversion"/>
  </si>
  <si>
    <t>五杀</t>
    <phoneticPr fontId="1" type="noConversion"/>
  </si>
  <si>
    <t>助攻</t>
    <phoneticPr fontId="1" type="noConversion"/>
  </si>
  <si>
    <t>完美奖励2</t>
    <phoneticPr fontId="1" type="noConversion"/>
  </si>
  <si>
    <t>完美奖励2数量</t>
    <phoneticPr fontId="1" type="noConversion"/>
  </si>
  <si>
    <t>部件随机包-白色</t>
    <phoneticPr fontId="1" type="noConversion"/>
  </si>
  <si>
    <t>荣耀宝箱</t>
    <phoneticPr fontId="1" type="noConversion"/>
  </si>
  <si>
    <t>战场内行为</t>
  </si>
  <si>
    <t>单场经验</t>
  </si>
  <si>
    <t>每日场次</t>
  </si>
  <si>
    <t>平均预估</t>
  </si>
  <si>
    <t>功能开启</t>
  </si>
  <si>
    <t>当前每天得分</t>
  </si>
  <si>
    <t>游戏功能</t>
    <phoneticPr fontId="1" type="noConversion"/>
  </si>
  <si>
    <t>坦克</t>
    <phoneticPr fontId="1" type="noConversion"/>
  </si>
  <si>
    <t>部件</t>
    <phoneticPr fontId="1" type="noConversion"/>
  </si>
  <si>
    <t>T1碎片</t>
  </si>
  <si>
    <t>T2碎片</t>
  </si>
  <si>
    <t>T3碎片</t>
  </si>
  <si>
    <t>T2坦克</t>
  </si>
  <si>
    <t>T3坦克</t>
  </si>
  <si>
    <t>T1部件</t>
  </si>
  <si>
    <t>T2部件</t>
  </si>
  <si>
    <t>T3部件</t>
  </si>
  <si>
    <t>T4部件</t>
  </si>
  <si>
    <t>普通宝箱</t>
  </si>
  <si>
    <t>高级宝箱</t>
  </si>
  <si>
    <t>稀有宝箱</t>
  </si>
  <si>
    <t>军衔等级</t>
    <phoneticPr fontId="1" type="noConversion"/>
  </si>
  <si>
    <t>游戏时间/天</t>
    <phoneticPr fontId="1" type="noConversion"/>
  </si>
  <si>
    <t>累计游戏时间/天</t>
    <phoneticPr fontId="1" type="noConversion"/>
  </si>
  <si>
    <t>T1碎片投放</t>
    <phoneticPr fontId="1" type="noConversion"/>
  </si>
  <si>
    <t>T2碎片投放</t>
    <phoneticPr fontId="1" type="noConversion"/>
  </si>
  <si>
    <t>T3碎片投放</t>
  </si>
  <si>
    <t>T1平均星级</t>
    <phoneticPr fontId="1" type="noConversion"/>
  </si>
  <si>
    <t>T2平均星级</t>
    <phoneticPr fontId="1" type="noConversion"/>
  </si>
  <si>
    <t>T3平均星级</t>
    <phoneticPr fontId="1" type="noConversion"/>
  </si>
  <si>
    <t>累计游戏时间/天</t>
  </si>
  <si>
    <t>Tier</t>
  </si>
  <si>
    <t>品质</t>
  </si>
  <si>
    <t>星级</t>
  </si>
  <si>
    <t>大类标识</t>
  </si>
  <si>
    <t>唯一标识</t>
  </si>
  <si>
    <t>升星碎片数</t>
  </si>
  <si>
    <t>升星军费数</t>
  </si>
  <si>
    <t>升星碎片累计数</t>
    <phoneticPr fontId="1" type="noConversion"/>
  </si>
  <si>
    <t>升星军费累计数</t>
    <phoneticPr fontId="1" type="noConversion"/>
  </si>
  <si>
    <t>坦克品质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</si>
  <si>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</si>
  <si>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</si>
  <si>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</si>
  <si>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预计满星时间/天</t>
    <phoneticPr fontId="1" type="noConversion"/>
  </si>
  <si>
    <t>满星碎片数</t>
    <phoneticPr fontId="1" type="noConversion"/>
  </si>
  <si>
    <t>坦克数量</t>
    <phoneticPr fontId="1" type="noConversion"/>
  </si>
  <si>
    <t>预估每天投放量</t>
    <phoneticPr fontId="1" type="noConversion"/>
  </si>
  <si>
    <t>部件品质</t>
    <phoneticPr fontId="1" type="noConversion"/>
  </si>
  <si>
    <t>满星个数</t>
    <phoneticPr fontId="1" type="noConversion"/>
  </si>
  <si>
    <t>部件数量</t>
    <phoneticPr fontId="1" type="noConversion"/>
  </si>
  <si>
    <t>60S射数</t>
  </si>
  <si>
    <t>基础血量</t>
  </si>
  <si>
    <t>基础伤害</t>
  </si>
  <si>
    <t>基础穿透</t>
  </si>
  <si>
    <t>基础装甲</t>
  </si>
  <si>
    <t>坦克1</t>
    <phoneticPr fontId="1" type="noConversion"/>
  </si>
  <si>
    <t>坦克2</t>
    <phoneticPr fontId="1" type="noConversion"/>
  </si>
  <si>
    <t>战斗模拟</t>
    <phoneticPr fontId="1" type="noConversion"/>
  </si>
  <si>
    <t>升星次数</t>
    <phoneticPr fontId="1" type="noConversion"/>
  </si>
  <si>
    <t>坦克类型</t>
    <phoneticPr fontId="1" type="noConversion"/>
  </si>
  <si>
    <t>战斗时间</t>
    <phoneticPr fontId="1" type="noConversion"/>
  </si>
  <si>
    <t>重坦单发</t>
    <phoneticPr fontId="1" type="noConversion"/>
  </si>
  <si>
    <t>轻坦弹夹</t>
    <phoneticPr fontId="1" type="noConversion"/>
  </si>
  <si>
    <t>T3高</t>
    <phoneticPr fontId="1" type="noConversion"/>
  </si>
  <si>
    <t>T2中</t>
    <phoneticPr fontId="1" type="noConversion"/>
  </si>
  <si>
    <t>属性系数计算</t>
    <phoneticPr fontId="1" type="noConversion"/>
  </si>
  <si>
    <t>血量</t>
    <phoneticPr fontId="1" type="noConversion"/>
  </si>
  <si>
    <t>伤害</t>
    <phoneticPr fontId="1" type="noConversion"/>
  </si>
  <si>
    <t>穿透</t>
    <phoneticPr fontId="1" type="noConversion"/>
  </si>
  <si>
    <t>装甲</t>
    <phoneticPr fontId="1" type="noConversion"/>
  </si>
  <si>
    <t>射数</t>
    <phoneticPr fontId="1" type="noConversion"/>
  </si>
  <si>
    <t>部件Tier</t>
  </si>
  <si>
    <t>部件星级</t>
  </si>
  <si>
    <t>消耗军费</t>
  </si>
  <si>
    <t>消耗部件数</t>
  </si>
  <si>
    <t>预估每天投放量</t>
  </si>
  <si>
    <t>每日任务</t>
  </si>
  <si>
    <t>挂机玩法</t>
  </si>
  <si>
    <t>每周挑战</t>
  </si>
  <si>
    <t>其他预留</t>
  </si>
  <si>
    <t>升星总次数</t>
    <phoneticPr fontId="1" type="noConversion"/>
  </si>
  <si>
    <t>T1坦克</t>
    <phoneticPr fontId="1" type="noConversion"/>
  </si>
  <si>
    <t>1/2-T1部件</t>
    <phoneticPr fontId="1" type="noConversion"/>
  </si>
  <si>
    <t>1/2-T1部件、1/2-T2部件</t>
    <phoneticPr fontId="1" type="noConversion"/>
  </si>
  <si>
    <t>聊天、小队</t>
    <phoneticPr fontId="1" type="noConversion"/>
  </si>
  <si>
    <t>挂机</t>
    <phoneticPr fontId="1" type="noConversion"/>
  </si>
  <si>
    <t>红柳</t>
    <phoneticPr fontId="1" type="noConversion"/>
  </si>
  <si>
    <t>1/2-T2部件、1/2-T3部件</t>
    <phoneticPr fontId="1" type="noConversion"/>
  </si>
  <si>
    <t>狼獾·S、牛头怪·S、冰龙·S</t>
    <phoneticPr fontId="1" type="noConversion"/>
  </si>
  <si>
    <t>1/2-T3部件、1/2-T4部件</t>
    <phoneticPr fontId="1" type="noConversion"/>
  </si>
  <si>
    <t>军团</t>
    <phoneticPr fontId="1" type="noConversion"/>
  </si>
  <si>
    <t>兽人</t>
    <phoneticPr fontId="1" type="noConversion"/>
  </si>
  <si>
    <t>1/2-T4部件</t>
    <phoneticPr fontId="1" type="noConversion"/>
  </si>
  <si>
    <t>吸血鬼</t>
    <phoneticPr fontId="1" type="noConversion"/>
  </si>
  <si>
    <t>森林精灵</t>
    <phoneticPr fontId="1" type="noConversion"/>
  </si>
  <si>
    <t>食月鸟·S、神秘猿·S、偷火巨人·S</t>
    <phoneticPr fontId="1" type="noConversion"/>
  </si>
  <si>
    <t>跳鼠·S、巨魔·S、融铜巨人·S</t>
    <phoneticPr fontId="1" type="noConversion"/>
  </si>
  <si>
    <t>神马·S、树妖·S、钢狼·S</t>
    <phoneticPr fontId="1" type="noConversion"/>
  </si>
  <si>
    <t>T1碎片单天投放</t>
    <phoneticPr fontId="1" type="noConversion"/>
  </si>
  <si>
    <t>T2碎片单天投放</t>
    <phoneticPr fontId="1" type="noConversion"/>
  </si>
  <si>
    <t>T3碎片单天投放</t>
    <phoneticPr fontId="1" type="noConversion"/>
  </si>
  <si>
    <t>T1坦克数量</t>
    <phoneticPr fontId="1" type="noConversion"/>
  </si>
  <si>
    <t>T2坦克数量</t>
    <phoneticPr fontId="1" type="noConversion"/>
  </si>
  <si>
    <t>T3坦克数量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</si>
  <si>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</si>
  <si>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</si>
  <si>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</si>
  <si>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每日个数</t>
    <phoneticPr fontId="1" type="noConversion"/>
  </si>
  <si>
    <t>T1碎片</t>
    <phoneticPr fontId="1" type="noConversion"/>
  </si>
  <si>
    <t>T2碎片</t>
    <phoneticPr fontId="1" type="noConversion"/>
  </si>
  <si>
    <t>T3碎片</t>
    <phoneticPr fontId="1" type="noConversion"/>
  </si>
  <si>
    <t>T1部件</t>
    <phoneticPr fontId="1" type="noConversion"/>
  </si>
  <si>
    <t>T2部件</t>
    <phoneticPr fontId="1" type="noConversion"/>
  </si>
  <si>
    <t>单天总量预估</t>
    <phoneticPr fontId="1" type="noConversion"/>
  </si>
  <si>
    <t>T3部件</t>
    <phoneticPr fontId="1" type="noConversion"/>
  </si>
  <si>
    <t>T2替代比例</t>
    <phoneticPr fontId="1" type="noConversion"/>
  </si>
  <si>
    <t>T1替代比例</t>
    <phoneticPr fontId="1" type="noConversion"/>
  </si>
  <si>
    <t>替代系数</t>
    <phoneticPr fontId="1" type="noConversion"/>
  </si>
  <si>
    <t>物品</t>
    <phoneticPr fontId="1" type="noConversion"/>
  </si>
  <si>
    <t>价格</t>
    <phoneticPr fontId="1" type="noConversion"/>
  </si>
  <si>
    <t>投放总价</t>
    <phoneticPr fontId="1" type="noConversion"/>
  </si>
  <si>
    <t>军费</t>
    <phoneticPr fontId="1" type="noConversion"/>
  </si>
  <si>
    <t>钻石</t>
    <phoneticPr fontId="1" type="noConversion"/>
  </si>
  <si>
    <t>物品价值</t>
    <phoneticPr fontId="1" type="noConversion"/>
  </si>
  <si>
    <t>比例分配</t>
    <phoneticPr fontId="1" type="noConversion"/>
  </si>
  <si>
    <t>时间预估</t>
    <phoneticPr fontId="1" type="noConversion"/>
  </si>
  <si>
    <t>每级经验值</t>
    <phoneticPr fontId="1" type="noConversion"/>
  </si>
  <si>
    <t>10分位单场经验值</t>
    <phoneticPr fontId="1" type="noConversion"/>
  </si>
  <si>
    <t>25分位单场经验值</t>
    <phoneticPr fontId="1" type="noConversion"/>
  </si>
  <si>
    <t>75分位单场经验值</t>
    <phoneticPr fontId="1" type="noConversion"/>
  </si>
  <si>
    <t>90分位单场经验值</t>
    <phoneticPr fontId="1" type="noConversion"/>
  </si>
  <si>
    <t>10分位时间</t>
    <phoneticPr fontId="1" type="noConversion"/>
  </si>
  <si>
    <t>25分位时间</t>
    <phoneticPr fontId="1" type="noConversion"/>
  </si>
  <si>
    <t>75分位时间</t>
    <phoneticPr fontId="1" type="noConversion"/>
  </si>
  <si>
    <t>90分位时间</t>
    <phoneticPr fontId="1" type="noConversion"/>
  </si>
  <si>
    <t>伤害加成</t>
    <phoneticPr fontId="1" type="noConversion"/>
  </si>
  <si>
    <t>持续伤害</t>
    <phoneticPr fontId="1" type="noConversion"/>
  </si>
  <si>
    <t>一场消耗数量预估</t>
    <phoneticPr fontId="1" type="noConversion"/>
  </si>
  <si>
    <t>一场消耗钻石预估</t>
    <phoneticPr fontId="1" type="noConversion"/>
  </si>
  <si>
    <t>场均消耗/T3坦克价值</t>
    <phoneticPr fontId="1" type="noConversion"/>
  </si>
  <si>
    <t>钥匙宝箱</t>
    <phoneticPr fontId="1" type="noConversion"/>
  </si>
  <si>
    <t>概率</t>
    <phoneticPr fontId="1" type="noConversion"/>
  </si>
  <si>
    <t>数量</t>
    <phoneticPr fontId="1" type="noConversion"/>
  </si>
  <si>
    <t>抽取次数</t>
    <phoneticPr fontId="1" type="noConversion"/>
  </si>
  <si>
    <t>荣耀宝箱</t>
    <phoneticPr fontId="1" type="noConversion"/>
  </si>
  <si>
    <t>Rank</t>
    <phoneticPr fontId="1" type="noConversion"/>
  </si>
  <si>
    <t>任务数量</t>
    <phoneticPr fontId="1" type="noConversion"/>
  </si>
  <si>
    <t>任务时间</t>
    <phoneticPr fontId="1" type="noConversion"/>
  </si>
  <si>
    <t>任务难度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</si>
  <si>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</si>
  <si>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</si>
  <si>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</si>
  <si>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描述</t>
    <phoneticPr fontId="1" type="noConversion"/>
  </si>
  <si>
    <t>基础坦克</t>
    <phoneticPr fontId="1" type="noConversion"/>
  </si>
  <si>
    <t>S坦克</t>
    <phoneticPr fontId="1" type="noConversion"/>
  </si>
  <si>
    <t>S坦克进阶</t>
    <phoneticPr fontId="1" type="noConversion"/>
  </si>
  <si>
    <t>极高</t>
    <phoneticPr fontId="1" type="noConversion"/>
  </si>
  <si>
    <t>基础坦克进阶</t>
    <phoneticPr fontId="1" type="noConversion"/>
  </si>
  <si>
    <t>任务小时数</t>
    <phoneticPr fontId="1" type="noConversion"/>
  </si>
  <si>
    <t>[2,3]</t>
    <phoneticPr fontId="1" type="noConversion"/>
  </si>
  <si>
    <t>任务难度</t>
    <phoneticPr fontId="1" type="noConversion"/>
  </si>
  <si>
    <t>预计符合推荐坦克数量</t>
    <phoneticPr fontId="1" type="noConversion"/>
  </si>
  <si>
    <t>预计成功率</t>
    <phoneticPr fontId="1" type="noConversion"/>
  </si>
  <si>
    <t>Rank</t>
    <phoneticPr fontId="1" type="noConversion"/>
  </si>
  <si>
    <t>任务完成率预估</t>
    <phoneticPr fontId="1" type="noConversion"/>
  </si>
  <si>
    <t>推荐坦克倍数</t>
    <phoneticPr fontId="1" type="noConversion"/>
  </si>
  <si>
    <t>低</t>
    <phoneticPr fontId="1" type="noConversion"/>
  </si>
  <si>
    <t>中</t>
    <phoneticPr fontId="1" type="noConversion"/>
  </si>
  <si>
    <t>高</t>
    <phoneticPr fontId="1" type="noConversion"/>
  </si>
  <si>
    <t>[8,12]</t>
  </si>
  <si>
    <t>[8,12]</t>
    <phoneticPr fontId="1" type="noConversion"/>
  </si>
  <si>
    <t>极高</t>
    <phoneticPr fontId="1" type="noConversion"/>
  </si>
  <si>
    <t>[12,36]</t>
  </si>
  <si>
    <t>[12,36]</t>
    <phoneticPr fontId="1" type="noConversion"/>
  </si>
  <si>
    <t>对应league rank</t>
    <phoneticPr fontId="1" type="noConversion"/>
  </si>
  <si>
    <t>[6,7]</t>
  </si>
  <si>
    <t>[6,7]</t>
    <phoneticPr fontId="1" type="noConversion"/>
  </si>
  <si>
    <t>[4,5]</t>
  </si>
  <si>
    <t>[4,5]</t>
    <phoneticPr fontId="1" type="noConversion"/>
  </si>
  <si>
    <t>奖励系数</t>
    <phoneticPr fontId="1" type="noConversion"/>
  </si>
  <si>
    <t>基础军费/小时</t>
    <phoneticPr fontId="1" type="noConversion"/>
  </si>
  <si>
    <t>单天军费投放</t>
    <phoneticPr fontId="1" type="noConversion"/>
  </si>
  <si>
    <t>占比</t>
    <phoneticPr fontId="1" type="noConversion"/>
  </si>
  <si>
    <t>成功奖励倍率</t>
    <phoneticPr fontId="1" type="noConversion"/>
  </si>
  <si>
    <t>部件随机包-绿色</t>
    <phoneticPr fontId="1" type="noConversion"/>
  </si>
  <si>
    <t>坦克碎片随机包-绿色</t>
    <phoneticPr fontId="1" type="noConversion"/>
  </si>
  <si>
    <t>部件随机包-蓝色</t>
    <phoneticPr fontId="1" type="noConversion"/>
  </si>
  <si>
    <t>坦克碎片随机包-蓝色</t>
    <phoneticPr fontId="1" type="noConversion"/>
  </si>
  <si>
    <t>豹</t>
    <phoneticPr fontId="1" type="noConversion"/>
  </si>
  <si>
    <t>巨犀兽</t>
    <phoneticPr fontId="1" type="noConversion"/>
  </si>
  <si>
    <t>T1</t>
    <phoneticPr fontId="1" type="noConversion"/>
  </si>
  <si>
    <t>T2</t>
    <phoneticPr fontId="1" type="noConversion"/>
  </si>
  <si>
    <t>推荐成功分数</t>
    <phoneticPr fontId="1" type="noConversion"/>
  </si>
  <si>
    <t>基础成功分数</t>
    <phoneticPr fontId="1" type="noConversion"/>
  </si>
  <si>
    <t>坦克Tier</t>
    <phoneticPr fontId="1" type="noConversion"/>
  </si>
  <si>
    <t>T3</t>
    <phoneticPr fontId="1" type="noConversion"/>
  </si>
  <si>
    <t>Rank</t>
    <phoneticPr fontId="1" type="noConversion"/>
  </si>
  <si>
    <t>50分位经验值</t>
    <phoneticPr fontId="1" type="noConversion"/>
  </si>
  <si>
    <t>当前得分</t>
    <phoneticPr fontId="1" type="noConversion"/>
  </si>
  <si>
    <t>原始分值</t>
    <phoneticPr fontId="1" type="noConversion"/>
  </si>
  <si>
    <t>当前分值</t>
    <phoneticPr fontId="1" type="noConversion"/>
  </si>
  <si>
    <t>占比预估</t>
    <phoneticPr fontId="1" type="noConversion"/>
  </si>
  <si>
    <t>战斗得分</t>
  </si>
  <si>
    <t>击杀</t>
  </si>
  <si>
    <t>二杀</t>
  </si>
  <si>
    <t>三杀</t>
  </si>
  <si>
    <t>四杀</t>
  </si>
  <si>
    <t>五杀</t>
  </si>
  <si>
    <t>占领据点</t>
  </si>
  <si>
    <t>50分位场次</t>
    <phoneticPr fontId="1" type="noConversion"/>
  </si>
  <si>
    <t>10分位场次</t>
    <phoneticPr fontId="1" type="noConversion"/>
  </si>
  <si>
    <t>25分位场次</t>
    <phoneticPr fontId="1" type="noConversion"/>
  </si>
  <si>
    <t>75分位场次</t>
    <phoneticPr fontId="1" type="noConversion"/>
  </si>
  <si>
    <t>90分位场次</t>
    <phoneticPr fontId="1" type="noConversion"/>
  </si>
  <si>
    <t>50分位得分</t>
    <phoneticPr fontId="1" type="noConversion"/>
  </si>
  <si>
    <t>10分位得分</t>
    <phoneticPr fontId="1" type="noConversion"/>
  </si>
  <si>
    <t>25分位得分</t>
    <phoneticPr fontId="1" type="noConversion"/>
  </si>
  <si>
    <t>75分位得分</t>
    <phoneticPr fontId="1" type="noConversion"/>
  </si>
  <si>
    <t>90分位得分</t>
    <phoneticPr fontId="1" type="noConversion"/>
  </si>
  <si>
    <t>50分位时间</t>
    <phoneticPr fontId="1" type="noConversion"/>
  </si>
  <si>
    <t>T4平均星级</t>
  </si>
  <si>
    <t>T4坦克数量</t>
  </si>
  <si>
    <t>T4碎片投放</t>
  </si>
  <si>
    <t>T4碎片单天投放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</si>
</sst>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_ "/>
    <numFmt numFmtId="178" formatCode="0.00_ "/>
    <numFmt numFmtId="179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2"/>
      <charset val="134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0" xfId="0" applyFont="1" applyBorder="1"/>
    <xf numFmtId="0" fontId="0" fillId="0" borderId="1" xfId="0" applyFill="1" applyBorder="1"/>
    <xf numFmtId="0" fontId="0" fillId="2" borderId="1" xfId="0" applyFill="1" applyBorder="1"/>
    <xf numFmtId="0" fontId="3" fillId="0" borderId="1" xfId="0" applyFont="1" applyBorder="1" applyAlignment="1">
      <alignment horizontal="center"/>
    </xf>
    <xf numFmtId="176" fontId="0" fillId="0" borderId="1" xfId="0" applyNumberFormat="1" applyBorder="1"/>
    <xf numFmtId="0" fontId="0" fillId="0" borderId="0" xfId="0" applyBorder="1"/>
    <xf numFmtId="9" fontId="3" fillId="0" borderId="0" xfId="0" applyNumberFormat="1" applyFont="1" applyBorder="1" applyAlignment="1">
      <alignment horizontal="center"/>
    </xf>
    <xf numFmtId="177" fontId="0" fillId="0" borderId="0" xfId="0" applyNumberFormat="1"/>
    <xf numFmtId="0" fontId="0" fillId="3" borderId="1" xfId="0" applyFill="1" applyBorder="1"/>
    <xf numFmtId="176" fontId="0" fillId="3" borderId="1" xfId="0" applyNumberFormat="1" applyFill="1" applyBorder="1"/>
    <xf numFmtId="178" fontId="0" fillId="0" borderId="1" xfId="0" applyNumberFormat="1" applyBorder="1"/>
    <xf numFmtId="0" fontId="2" fillId="0" borderId="1" xfId="0" applyFont="1" applyFill="1" applyBorder="1"/>
    <xf numFmtId="176" fontId="0" fillId="0" borderId="0" xfId="0" applyNumberFormat="1"/>
    <xf numFmtId="0" fontId="0" fillId="3" borderId="0" xfId="0" applyFill="1"/>
    <xf numFmtId="0" fontId="0" fillId="0" borderId="0" xfId="0" applyFill="1"/>
    <xf numFmtId="0" fontId="5" fillId="0" borderId="0" xfId="0" applyFont="1"/>
    <xf numFmtId="0" fontId="0" fillId="0" borderId="0" xfId="0" applyFill="1" applyBorder="1"/>
    <xf numFmtId="0" fontId="0" fillId="0" borderId="1" xfId="0" applyNumberFormat="1" applyBorder="1"/>
    <xf numFmtId="178" fontId="0" fillId="0" borderId="0" xfId="0" applyNumberFormat="1"/>
    <xf numFmtId="0" fontId="0" fillId="0" borderId="0" xfId="0" applyAlignment="1"/>
    <xf numFmtId="0" fontId="5" fillId="0" borderId="1" xfId="0" applyFont="1" applyBorder="1"/>
    <xf numFmtId="178" fontId="0" fillId="0" borderId="1" xfId="0" applyNumberFormat="1" applyFill="1" applyBorder="1"/>
    <xf numFmtId="0" fontId="6" fillId="0" borderId="0" xfId="0" applyFont="1"/>
    <xf numFmtId="0" fontId="5" fillId="0" borderId="0" xfId="0" applyFont="1" applyBorder="1"/>
    <xf numFmtId="178" fontId="2" fillId="4" borderId="1" xfId="0" applyNumberFormat="1" applyFont="1" applyFill="1" applyBorder="1"/>
    <xf numFmtId="178" fontId="2" fillId="0" borderId="1" xfId="0" applyNumberFormat="1" applyFont="1" applyBorder="1"/>
    <xf numFmtId="0" fontId="5" fillId="0" borderId="1" xfId="0" applyFont="1" applyFill="1" applyBorder="1"/>
    <xf numFmtId="0" fontId="0" fillId="0" borderId="0" xfId="0" applyAlignment="1">
      <alignment vertical="center"/>
    </xf>
    <xf numFmtId="9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0" fontId="4" fillId="3" borderId="0" xfId="0" applyFont="1" applyFill="1"/>
    <xf numFmtId="10" fontId="0" fillId="3" borderId="0" xfId="0" applyNumberFormat="1" applyFill="1"/>
    <xf numFmtId="0" fontId="0" fillId="5" borderId="0" xfId="0" applyFill="1"/>
    <xf numFmtId="10" fontId="0" fillId="5" borderId="0" xfId="0" applyNumberFormat="1" applyFill="1"/>
    <xf numFmtId="0" fontId="0" fillId="2" borderId="0" xfId="0" applyFill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  <xf numFmtId="0" fontId="6" fillId="0" borderId="1" xfId="0" applyFont="1" applyFill="1" applyBorder="1"/>
    <xf numFmtId="0" fontId="6" fillId="0" borderId="1" xfId="0" applyFont="1" applyBorder="1"/>
    <xf numFmtId="10" fontId="0" fillId="0" borderId="0" xfId="0" applyNumberFormat="1" applyBorder="1"/>
    <xf numFmtId="0" fontId="2" fillId="0" borderId="2" xfId="0" applyFont="1" applyFill="1" applyBorder="1"/>
    <xf numFmtId="0" fontId="6" fillId="0" borderId="1" xfId="0" applyNumberFormat="1" applyFont="1" applyBorder="1"/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6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0" borderId="3" xfId="0" applyFill="1" applyBorder="1"/>
    <xf numFmtId="179" fontId="0" fillId="0" borderId="0" xfId="0" applyNumberFormat="1"/>
    <xf numFmtId="179" fontId="0" fillId="0" borderId="0" xfId="0" applyNumberForma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每个</a:t>
            </a:r>
            <a:r>
              <a:rPr lang="en-US" altLang="zh-CN"/>
              <a:t>Rank</a:t>
            </a:r>
            <a:r>
              <a:rPr lang="zh-CN" altLang="en-US"/>
              <a:t>游戏时间增长趋势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时间预估!$U$2:$U$37</c:f>
              <c:numCache>
                <c:formatCode>General</c:formatCode>
                <c:ptCount val="36"/>
                <c:pt idx="0">
                  <c:v>0.8</c:v>
                </c:pt>
                <c:pt idx="1">
                  <c:v>1.4814814814814814</c:v>
                </c:pt>
                <c:pt idx="2">
                  <c:v>1.4035087719298245</c:v>
                </c:pt>
                <c:pt idx="3">
                  <c:v>2</c:v>
                </c:pt>
                <c:pt idx="4">
                  <c:v>4.4444444444444446</c:v>
                </c:pt>
                <c:pt idx="5">
                  <c:v>5.333333333333333</c:v>
                </c:pt>
                <c:pt idx="6">
                  <c:v>5.161290322580645</c:v>
                </c:pt>
                <c:pt idx="7">
                  <c:v>6.666666666666667</c:v>
                </c:pt>
                <c:pt idx="8">
                  <c:v>8.1999999999999993</c:v>
                </c:pt>
                <c:pt idx="9">
                  <c:v>8.43</c:v>
                </c:pt>
                <c:pt idx="10">
                  <c:v>9.43</c:v>
                </c:pt>
                <c:pt idx="11">
                  <c:v>10.43</c:v>
                </c:pt>
                <c:pt idx="12">
                  <c:v>11.43</c:v>
                </c:pt>
                <c:pt idx="13">
                  <c:v>12.43</c:v>
                </c:pt>
                <c:pt idx="14">
                  <c:v>13.43</c:v>
                </c:pt>
                <c:pt idx="15">
                  <c:v>14.43</c:v>
                </c:pt>
                <c:pt idx="16">
                  <c:v>15.43</c:v>
                </c:pt>
                <c:pt idx="17">
                  <c:v>16.43</c:v>
                </c:pt>
                <c:pt idx="18">
                  <c:v>18.399999999999999</c:v>
                </c:pt>
                <c:pt idx="19">
                  <c:v>19.8</c:v>
                </c:pt>
                <c:pt idx="20">
                  <c:v>21.2</c:v>
                </c:pt>
                <c:pt idx="21">
                  <c:v>22.599999999999998</c:v>
                </c:pt>
                <c:pt idx="22">
                  <c:v>23.999999999999996</c:v>
                </c:pt>
                <c:pt idx="23">
                  <c:v>25.399999999999995</c:v>
                </c:pt>
                <c:pt idx="24">
                  <c:v>26.8</c:v>
                </c:pt>
                <c:pt idx="25">
                  <c:v>28.2</c:v>
                </c:pt>
                <c:pt idx="26">
                  <c:v>29.599999999999998</c:v>
                </c:pt>
                <c:pt idx="27">
                  <c:v>33.599999999999994</c:v>
                </c:pt>
                <c:pt idx="28">
                  <c:v>36.200000000000003</c:v>
                </c:pt>
                <c:pt idx="29">
                  <c:v>38.799999999999997</c:v>
                </c:pt>
                <c:pt idx="30">
                  <c:v>41.400000000000006</c:v>
                </c:pt>
                <c:pt idx="31">
                  <c:v>44</c:v>
                </c:pt>
                <c:pt idx="32">
                  <c:v>46.599999999999994</c:v>
                </c:pt>
                <c:pt idx="33">
                  <c:v>49.2</c:v>
                </c:pt>
                <c:pt idx="34">
                  <c:v>51.8</c:v>
                </c:pt>
                <c:pt idx="35">
                  <c:v>54.400000000000006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6-489C-B620-99FD0E89C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421432"/>
        <c:axId val="788426352"/>
      </c:lineChart>
      <c:catAx>
        <c:axId val="788421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6352"/>
        <c:crosses val="autoZero"/>
        <c:auto val="1"/>
        <c:lblAlgn val="ctr"/>
        <c:lblOffset val="100"/>
        <c:noMultiLvlLbl val="0"/>
      </c:catAx>
      <c:valAx>
        <c:axId val="788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421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时间预估!$M$41</c:f>
              <c:strCache>
                <c:ptCount val="1"/>
                <c:pt idx="0">
                  <c:v>50分位时间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时间预估!$M$42:$M$77</c:f>
              <c:numCache>
                <c:formatCode>0.00_ </c:formatCode>
                <c:ptCount val="36"/>
                <c:pt idx="0">
                  <c:v>0</c:v>
                </c:pt>
                <c:pt idx="1">
                  <c:v>28.985507246376809</c:v>
                </c:pt>
                <c:pt idx="2">
                  <c:v>32.608695652173907</c:v>
                </c:pt>
                <c:pt idx="3">
                  <c:v>35.469107551487411</c:v>
                </c:pt>
                <c:pt idx="4">
                  <c:v>40.66391274629261</c:v>
                </c:pt>
                <c:pt idx="5">
                  <c:v>46.575666387395422</c:v>
                </c:pt>
                <c:pt idx="6">
                  <c:v>52.372767836670782</c:v>
                </c:pt>
                <c:pt idx="7">
                  <c:v>69.095175863426633</c:v>
                </c:pt>
                <c:pt idx="8">
                  <c:v>78.039275242308619</c:v>
                </c:pt>
                <c:pt idx="9">
                  <c:v>86.356855582573274</c:v>
                </c:pt>
                <c:pt idx="10">
                  <c:v>91.696291127958474</c:v>
                </c:pt>
                <c:pt idx="11">
                  <c:v>102.37516221872887</c:v>
                </c:pt>
                <c:pt idx="12">
                  <c:v>113.05403330949929</c:v>
                </c:pt>
                <c:pt idx="13">
                  <c:v>123.7329044002697</c:v>
                </c:pt>
                <c:pt idx="14">
                  <c:v>134.41177549104012</c:v>
                </c:pt>
                <c:pt idx="15">
                  <c:v>145.09064658181052</c:v>
                </c:pt>
                <c:pt idx="16">
                  <c:v>166.44838876335135</c:v>
                </c:pt>
                <c:pt idx="17">
                  <c:v>187.80613094489217</c:v>
                </c:pt>
                <c:pt idx="18">
                  <c:v>209.163873126433</c:v>
                </c:pt>
                <c:pt idx="19">
                  <c:v>230.52161530797383</c:v>
                </c:pt>
                <c:pt idx="20">
                  <c:v>251.87935748951466</c:v>
                </c:pt>
                <c:pt idx="21">
                  <c:v>273.23709967105549</c:v>
                </c:pt>
                <c:pt idx="22">
                  <c:v>294.59484185259629</c:v>
                </c:pt>
                <c:pt idx="23">
                  <c:v>321.29201957952233</c:v>
                </c:pt>
                <c:pt idx="24">
                  <c:v>347.98919730644838</c:v>
                </c:pt>
                <c:pt idx="25">
                  <c:v>374.68637503337442</c:v>
                </c:pt>
                <c:pt idx="26">
                  <c:v>401.38355276030046</c:v>
                </c:pt>
                <c:pt idx="27">
                  <c:v>438.75960157799693</c:v>
                </c:pt>
                <c:pt idx="28">
                  <c:v>476.13565039569335</c:v>
                </c:pt>
                <c:pt idx="29">
                  <c:v>513.51169921338976</c:v>
                </c:pt>
                <c:pt idx="30">
                  <c:v>561.56661912185666</c:v>
                </c:pt>
                <c:pt idx="31">
                  <c:v>614.96097457570875</c:v>
                </c:pt>
                <c:pt idx="32">
                  <c:v>668.35533002956083</c:v>
                </c:pt>
                <c:pt idx="33">
                  <c:v>721.74968548341292</c:v>
                </c:pt>
                <c:pt idx="34">
                  <c:v>775.144040937265</c:v>
                </c:pt>
                <c:pt idx="35">
                  <c:v>828.53839639111709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D-43B2-A8E8-FB7434771325}"/>
            </c:ext>
          </c:extLst>
        </c:ser>
        <c:ser>
          <c:idx val="1"/>
          <c:order val="1"/>
          <c:tx>
            <c:strRef>
              <c:f>时间预估!$N$41</c:f>
              <c:strCache>
                <c:ptCount val="1"/>
                <c:pt idx="0">
                  <c:v>10分位时间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时间预估!$N$42:$N$77</c:f>
              <c:numCache>
                <c:formatCode>0.00_ </c:formatCode>
                <c:ptCount val="36"/>
                <c:pt idx="0">
                  <c:v>0</c:v>
                </c:pt>
                <c:pt idx="1">
                  <c:v>434.78260869565213</c:v>
                </c:pt>
                <c:pt idx="2">
                  <c:v>458.07453416149065</c:v>
                </c:pt>
                <c:pt idx="3">
                  <c:v>479.81366459627327</c:v>
                </c:pt>
                <c:pt idx="4">
                  <c:v>523.29192546583852</c:v>
                </c:pt>
                <c:pt idx="5">
                  <c:v>563.42570473005253</c:v>
                </c:pt>
                <c:pt idx="6">
                  <c:v>714.39188830493174</c:v>
                </c:pt>
                <c:pt idx="7">
                  <c:v>776.50368954716771</c:v>
                </c:pt>
                <c:pt idx="8">
                  <c:v>863.46021128629809</c:v>
                </c:pt>
                <c:pt idx="9">
                  <c:v>1019.354324765065</c:v>
                </c:pt>
                <c:pt idx="10">
                  <c:v>1063.8532605247833</c:v>
                </c:pt>
                <c:pt idx="11">
                  <c:v>1152.8511320442196</c:v>
                </c:pt>
                <c:pt idx="12">
                  <c:v>1241.849003563656</c:v>
                </c:pt>
                <c:pt idx="13">
                  <c:v>1330.8468750830923</c:v>
                </c:pt>
                <c:pt idx="14">
                  <c:v>1419.8447466025286</c:v>
                </c:pt>
                <c:pt idx="15">
                  <c:v>1508.842618121965</c:v>
                </c:pt>
                <c:pt idx="16">
                  <c:v>1686.8383611608376</c:v>
                </c:pt>
                <c:pt idx="17">
                  <c:v>1864.8341041997103</c:v>
                </c:pt>
                <c:pt idx="18">
                  <c:v>2042.8298472385829</c:v>
                </c:pt>
                <c:pt idx="19">
                  <c:v>2220.8255902774558</c:v>
                </c:pt>
                <c:pt idx="20">
                  <c:v>2398.8213333163285</c:v>
                </c:pt>
                <c:pt idx="21">
                  <c:v>2576.8170763552012</c:v>
                </c:pt>
                <c:pt idx="22">
                  <c:v>2754.8128193940738</c:v>
                </c:pt>
                <c:pt idx="23">
                  <c:v>2977.3074981926648</c:v>
                </c:pt>
                <c:pt idx="24">
                  <c:v>3199.8021769912557</c:v>
                </c:pt>
                <c:pt idx="25">
                  <c:v>3422.2968557898466</c:v>
                </c:pt>
                <c:pt idx="26">
                  <c:v>3644.7915345884376</c:v>
                </c:pt>
                <c:pt idx="27">
                  <c:v>3956.2840849064651</c:v>
                </c:pt>
                <c:pt idx="28">
                  <c:v>4267.7766352244926</c:v>
                </c:pt>
                <c:pt idx="29">
                  <c:v>4579.2691855425201</c:v>
                </c:pt>
                <c:pt idx="30">
                  <c:v>4979.7596073799841</c:v>
                </c:pt>
                <c:pt idx="31">
                  <c:v>5424.748964977166</c:v>
                </c:pt>
                <c:pt idx="32">
                  <c:v>5869.7383225743479</c:v>
                </c:pt>
                <c:pt idx="33">
                  <c:v>6314.7276801715298</c:v>
                </c:pt>
                <c:pt idx="34">
                  <c:v>6759.7170377687116</c:v>
                </c:pt>
                <c:pt idx="35">
                  <c:v>7204.7063953658935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DD-43B2-A8E8-FB7434771325}"/>
            </c:ext>
          </c:extLst>
        </c:ser>
        <c:ser>
          <c:idx val="2"/>
          <c:order val="2"/>
          <c:tx>
            <c:strRef>
              <c:f>时间预估!$O$41</c:f>
              <c:strCache>
                <c:ptCount val="1"/>
                <c:pt idx="0">
                  <c:v>25分位时间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时间预估!$O$42:$O$77</c:f>
              <c:numCache>
                <c:formatCode>0.00_ </c:formatCode>
                <c:ptCount val="36"/>
                <c:pt idx="0">
                  <c:v>0</c:v>
                </c:pt>
                <c:pt idx="1">
                  <c:v>217.39130434782606</c:v>
                </c:pt>
                <c:pt idx="2">
                  <c:v>228.49213691026824</c:v>
                </c:pt>
                <c:pt idx="3">
                  <c:v>237.87593422024634</c:v>
                </c:pt>
                <c:pt idx="4">
                  <c:v>263.96289074198546</c:v>
                </c:pt>
                <c:pt idx="5">
                  <c:v>288.4194124811159</c:v>
                </c:pt>
                <c:pt idx="6">
                  <c:v>308.18225833091827</c:v>
                </c:pt>
                <c:pt idx="7">
                  <c:v>358.73837562111038</c:v>
                </c:pt>
                <c:pt idx="8">
                  <c:v>390.29517786514964</c:v>
                </c:pt>
                <c:pt idx="9">
                  <c:v>413.32847726895943</c:v>
                </c:pt>
                <c:pt idx="10">
                  <c:v>427.00978765543289</c:v>
                </c:pt>
                <c:pt idx="11">
                  <c:v>454.37240842837974</c:v>
                </c:pt>
                <c:pt idx="12">
                  <c:v>481.73502920132665</c:v>
                </c:pt>
                <c:pt idx="13">
                  <c:v>509.09764997427357</c:v>
                </c:pt>
                <c:pt idx="14">
                  <c:v>536.46027074722053</c:v>
                </c:pt>
                <c:pt idx="15">
                  <c:v>563.82289152016745</c:v>
                </c:pt>
                <c:pt idx="16">
                  <c:v>618.54813306606127</c:v>
                </c:pt>
                <c:pt idx="17">
                  <c:v>673.27337461195509</c:v>
                </c:pt>
                <c:pt idx="18">
                  <c:v>727.99861615784891</c:v>
                </c:pt>
                <c:pt idx="19">
                  <c:v>782.72385770374274</c:v>
                </c:pt>
                <c:pt idx="20">
                  <c:v>837.44909924963656</c:v>
                </c:pt>
                <c:pt idx="21">
                  <c:v>892.17434079553038</c:v>
                </c:pt>
                <c:pt idx="22">
                  <c:v>946.89958234142421</c:v>
                </c:pt>
                <c:pt idx="23">
                  <c:v>1015.3061342737915</c:v>
                </c:pt>
                <c:pt idx="24">
                  <c:v>1083.7126862061589</c:v>
                </c:pt>
                <c:pt idx="25">
                  <c:v>1152.1192381385263</c:v>
                </c:pt>
                <c:pt idx="26">
                  <c:v>1220.5257900708937</c:v>
                </c:pt>
                <c:pt idx="27">
                  <c:v>1316.294962776208</c:v>
                </c:pt>
                <c:pt idx="28">
                  <c:v>1412.0641354815223</c:v>
                </c:pt>
                <c:pt idx="29">
                  <c:v>1507.8333081868366</c:v>
                </c:pt>
                <c:pt idx="30">
                  <c:v>1630.9651016650978</c:v>
                </c:pt>
                <c:pt idx="31">
                  <c:v>1767.7782055298323</c:v>
                </c:pt>
                <c:pt idx="32">
                  <c:v>1904.5913093945669</c:v>
                </c:pt>
                <c:pt idx="33">
                  <c:v>2041.4044132593015</c:v>
                </c:pt>
                <c:pt idx="34">
                  <c:v>2178.217517124036</c:v>
                </c:pt>
                <c:pt idx="35">
                  <c:v>2315.0306209887708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3B2-A8E8-FB7434771325}"/>
            </c:ext>
          </c:extLst>
        </c:ser>
        <c:ser>
          <c:idx val="3"/>
          <c:order val="3"/>
          <c:tx>
            <c:strRef>
              <c:f>时间预估!$P$41</c:f>
              <c:strCache>
                <c:ptCount val="1"/>
                <c:pt idx="0">
                  <c:v>75分位时间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时间预估!$P$42:$P$77</c:f>
              <c:numCache>
                <c:formatCode>0.00_ </c:formatCode>
                <c:ptCount val="36"/>
                <c:pt idx="0">
                  <c:v>0</c:v>
                </c:pt>
                <c:pt idx="1">
                  <c:v>7.2463768115942022</c:v>
                </c:pt>
                <c:pt idx="2">
                  <c:v>8.3333333333333321</c:v>
                </c:pt>
                <c:pt idx="3">
                  <c:v>9.0871359985641842</c:v>
                </c:pt>
                <c:pt idx="4">
                  <c:v>10.259451761815015</c:v>
                </c:pt>
                <c:pt idx="5">
                  <c:v>11.928749891505568</c:v>
                </c:pt>
                <c:pt idx="6">
                  <c:v>14.433670270822082</c:v>
                </c:pt>
                <c:pt idx="7">
                  <c:v>17.622784760032246</c:v>
                </c:pt>
                <c:pt idx="8">
                  <c:v>20.834744931726117</c:v>
                </c:pt>
                <c:pt idx="9">
                  <c:v>24.497574348527564</c:v>
                </c:pt>
                <c:pt idx="10">
                  <c:v>26.97708737216972</c:v>
                </c:pt>
                <c:pt idx="11">
                  <c:v>31.936113419454031</c:v>
                </c:pt>
                <c:pt idx="12">
                  <c:v>36.895139466738343</c:v>
                </c:pt>
                <c:pt idx="13">
                  <c:v>41.854165514022654</c:v>
                </c:pt>
                <c:pt idx="14">
                  <c:v>46.813191561306965</c:v>
                </c:pt>
                <c:pt idx="15">
                  <c:v>51.772217608591276</c:v>
                </c:pt>
                <c:pt idx="16">
                  <c:v>61.690269703159899</c:v>
                </c:pt>
                <c:pt idx="17">
                  <c:v>71.608321797728522</c:v>
                </c:pt>
                <c:pt idx="18">
                  <c:v>81.526373892297144</c:v>
                </c:pt>
                <c:pt idx="19">
                  <c:v>91.444425986865767</c:v>
                </c:pt>
                <c:pt idx="20">
                  <c:v>101.36247808143439</c:v>
                </c:pt>
                <c:pt idx="21">
                  <c:v>111.28053017600301</c:v>
                </c:pt>
                <c:pt idx="22">
                  <c:v>121.19858227057163</c:v>
                </c:pt>
                <c:pt idx="23">
                  <c:v>133.59614738878241</c:v>
                </c:pt>
                <c:pt idx="24">
                  <c:v>145.99371250699321</c:v>
                </c:pt>
                <c:pt idx="25">
                  <c:v>158.391277625204</c:v>
                </c:pt>
                <c:pt idx="26">
                  <c:v>170.78884274341479</c:v>
                </c:pt>
                <c:pt idx="27">
                  <c:v>188.14543390890989</c:v>
                </c:pt>
                <c:pt idx="28">
                  <c:v>205.502025074405</c:v>
                </c:pt>
                <c:pt idx="29">
                  <c:v>222.8586162399001</c:v>
                </c:pt>
                <c:pt idx="30">
                  <c:v>245.17423345267952</c:v>
                </c:pt>
                <c:pt idx="31">
                  <c:v>269.9693636891011</c:v>
                </c:pt>
                <c:pt idx="32">
                  <c:v>294.76449392552269</c:v>
                </c:pt>
                <c:pt idx="33">
                  <c:v>319.55962416194427</c:v>
                </c:pt>
                <c:pt idx="34">
                  <c:v>344.35475439836586</c:v>
                </c:pt>
                <c:pt idx="35">
                  <c:v>369.14988463478744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DD-43B2-A8E8-FB7434771325}"/>
            </c:ext>
          </c:extLst>
        </c:ser>
        <c:ser>
          <c:idx val="4"/>
          <c:order val="4"/>
          <c:tx>
            <c:strRef>
              <c:f>时间预估!$Q$41</c:f>
              <c:strCache>
                <c:ptCount val="1"/>
                <c:pt idx="0">
                  <c:v>90分位时间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时间预估!$Q$42:$Q$77</c:f>
              <c:numCache>
                <c:formatCode>0.00_ </c:formatCode>
                <c:ptCount val="36"/>
                <c:pt idx="0">
                  <c:v>0</c:v>
                </c:pt>
                <c:pt idx="1">
                  <c:v>2.2042210833746614</c:v>
                </c:pt>
                <c:pt idx="2">
                  <c:v>2.4591208950037</c:v>
                </c:pt>
                <c:pt idx="3">
                  <c:v>2.6044521291080964</c:v>
                </c:pt>
                <c:pt idx="4">
                  <c:v>2.9276415255240371</c:v>
                </c:pt>
                <c:pt idx="5">
                  <c:v>3.5641496565496023</c:v>
                </c:pt>
                <c:pt idx="6">
                  <c:v>4.6446233362107652</c:v>
                </c:pt>
                <c:pt idx="7">
                  <c:v>5.7912019456402275</c:v>
                </c:pt>
                <c:pt idx="8">
                  <c:v>7.0344904898874852</c:v>
                </c:pt>
                <c:pt idx="9">
                  <c:v>8.8351714746962848</c:v>
                </c:pt>
                <c:pt idx="10">
                  <c:v>10.128525580535904</c:v>
                </c:pt>
                <c:pt idx="11">
                  <c:v>12.715233792215141</c:v>
                </c:pt>
                <c:pt idx="12">
                  <c:v>15.301942003894379</c:v>
                </c:pt>
                <c:pt idx="13">
                  <c:v>17.888650215573616</c:v>
                </c:pt>
                <c:pt idx="14">
                  <c:v>20.475358427252853</c:v>
                </c:pt>
                <c:pt idx="15">
                  <c:v>23.062066638932091</c:v>
                </c:pt>
                <c:pt idx="16">
                  <c:v>28.235483062290566</c:v>
                </c:pt>
                <c:pt idx="17">
                  <c:v>33.408899485649037</c:v>
                </c:pt>
                <c:pt idx="18">
                  <c:v>38.582315909007512</c:v>
                </c:pt>
                <c:pt idx="19">
                  <c:v>43.755732332365987</c:v>
                </c:pt>
                <c:pt idx="20">
                  <c:v>48.929148755724462</c:v>
                </c:pt>
                <c:pt idx="21">
                  <c:v>54.102565179082937</c:v>
                </c:pt>
                <c:pt idx="22">
                  <c:v>59.275981602441412</c:v>
                </c:pt>
                <c:pt idx="23">
                  <c:v>65.742752131639506</c:v>
                </c:pt>
                <c:pt idx="24">
                  <c:v>72.209522660837592</c:v>
                </c:pt>
                <c:pt idx="25">
                  <c:v>78.676293190035679</c:v>
                </c:pt>
                <c:pt idx="26">
                  <c:v>85.143063719233766</c:v>
                </c:pt>
                <c:pt idx="27">
                  <c:v>94.19654246011109</c:v>
                </c:pt>
                <c:pt idx="28">
                  <c:v>103.25002120098841</c:v>
                </c:pt>
                <c:pt idx="29">
                  <c:v>112.30349994186574</c:v>
                </c:pt>
                <c:pt idx="30">
                  <c:v>123.9436868944223</c:v>
                </c:pt>
                <c:pt idx="31">
                  <c:v>136.87722795281849</c:v>
                </c:pt>
                <c:pt idx="32">
                  <c:v>149.81076901121466</c:v>
                </c:pt>
                <c:pt idx="33">
                  <c:v>162.74431006961083</c:v>
                </c:pt>
                <c:pt idx="34">
                  <c:v>175.67785112800701</c:v>
                </c:pt>
                <c:pt idx="35">
                  <c:v>188.61139218640318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DD-43B2-A8E8-FB7434771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734832"/>
        <c:axId val="783727944"/>
      </c:lineChart>
      <c:catAx>
        <c:axId val="783734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27944"/>
        <c:crosses val="autoZero"/>
        <c:auto val="1"/>
        <c:lblAlgn val="ctr"/>
        <c:lblOffset val="100"/>
        <c:noMultiLvlLbl val="0"/>
      </c:catAx>
      <c:valAx>
        <c:axId val="78372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7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坦克属性对比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坦克属性规划!$D$1</c:f>
              <c:strCache>
                <c:ptCount val="1"/>
                <c:pt idx="0">
                  <c:v>初始属性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坦克属性规划!$D$2:$D$13</c:f>
              <c:numCache>
                <c:formatCode>General</c:formatCode>
                <c:ptCount val="12"/>
                <c:pt idx="0">
                  <c:v>1</c:v>
                </c:pt>
                <c:pt idx="1">
                  <c:v>1.2</c:v>
                </c:pt>
                <c:pt idx="2">
                  <c:v>1.22</c:v>
                </c:pt>
                <c:pt idx="3">
                  <c:v>1.62</c:v>
                </c:pt>
                <c:pt idx="4">
                  <c:v>1.68</c:v>
                </c:pt>
                <c:pt idx="5">
                  <c:v>1.74</c:v>
                </c:pt>
                <c:pt idx="6">
                  <c:v>2.52</c:v>
                </c:pt>
                <c:pt idx="7">
                  <c:v>2.6</c:v>
                </c:pt>
                <c:pt idx="8">
                  <c:v>2.68</c:v>
                </c:pt>
                <c:pt idx="9">
                  <c:v>4.2</c:v>
                </c:pt>
                <c:pt idx="10">
                  <c:v>4.3</c:v>
                </c:pt>
                <c:pt idx="1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1-460B-8BE7-2EBD267EF184}"/>
            </c:ext>
          </c:extLst>
        </c:ser>
        <c:ser>
          <c:idx val="1"/>
          <c:order val="1"/>
          <c:tx>
            <c:strRef>
              <c:f>坦克属性规划!$E$1</c:f>
              <c:strCache>
                <c:ptCount val="1"/>
                <c:pt idx="0">
                  <c:v>最高属性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坦克属性规划!$A$2:$A$13</c:f>
              <c:strCache>
                <c:ptCount val="12"/>
                <c:pt idx="0">
                  <c:v>T1低</c:v>
                </c:pt>
                <c:pt idx="1">
                  <c:v>T2低</c:v>
                </c:pt>
                <c:pt idx="2">
                  <c:v>T2中</c:v>
                </c:pt>
                <c:pt idx="3">
                  <c:v>T3低</c:v>
                </c:pt>
                <c:pt idx="4">
                  <c:v>T3中</c:v>
                </c:pt>
                <c:pt idx="5">
                  <c:v>T3高</c:v>
                </c:pt>
                <c:pt idx="6">
                  <c:v>T4低</c:v>
                </c:pt>
                <c:pt idx="7">
                  <c:v>T4中</c:v>
                </c:pt>
                <c:pt idx="8">
                  <c:v>T4高</c:v>
                </c:pt>
                <c:pt idx="9">
                  <c:v>T5低</c:v>
                </c:pt>
                <c:pt idx="10">
                  <c:v>T5中</c:v>
                </c:pt>
                <c:pt idx="11">
                  <c:v>T5高</c:v>
                </c:pt>
              </c:strCache>
            </c:strRef>
          </c:cat>
          <c:val>
            <c:numRef>
              <c:f>坦克属性规划!$E$2:$E$13</c:f>
              <c:numCache>
                <c:formatCode>General</c:formatCode>
                <c:ptCount val="12"/>
                <c:pt idx="0">
                  <c:v>1.3</c:v>
                </c:pt>
                <c:pt idx="1">
                  <c:v>1.76</c:v>
                </c:pt>
                <c:pt idx="2">
                  <c:v>1.85</c:v>
                </c:pt>
                <c:pt idx="3">
                  <c:v>2.4300000000000002</c:v>
                </c:pt>
                <c:pt idx="4">
                  <c:v>2.58</c:v>
                </c:pt>
                <c:pt idx="5">
                  <c:v>2.73</c:v>
                </c:pt>
                <c:pt idx="6">
                  <c:v>4.32</c:v>
                </c:pt>
                <c:pt idx="7">
                  <c:v>4.58</c:v>
                </c:pt>
                <c:pt idx="8">
                  <c:v>4.84</c:v>
                </c:pt>
                <c:pt idx="9">
                  <c:v>6.51</c:v>
                </c:pt>
                <c:pt idx="10">
                  <c:v>6.82</c:v>
                </c:pt>
                <c:pt idx="11">
                  <c:v>7.1300000000000008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1-460B-8BE7-2EBD267EF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2"/>
        <c:axId val="224579912"/>
        <c:axId val="224580568"/>
      </c:barChart>
      <c:catAx>
        <c:axId val="22457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80568"/>
        <c:crosses val="autoZero"/>
        <c:auto val="1"/>
        <c:lblAlgn val="ctr"/>
        <c:lblOffset val="100"/>
        <c:noMultiLvlLbl val="0"/>
      </c:catAx>
      <c:valAx>
        <c:axId val="2245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457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95249</xdr:colOff>
      <xdr:row>1</xdr:row>
      <xdr:rowOff>41273</xdr:rowOff>
    </xdr:from>
    <xdr:to>
      <xdr:col>30</xdr:col>
      <xdr:colOff>238125</xdr:colOff>
      <xdr:row>18</xdr:row>
      <xdr:rowOff>166686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538A92A-7E73-4B8B-9967-B70F1A63E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341313</xdr:colOff>
      <xdr:row>39</xdr:row>
      <xdr:rowOff>168274</xdr:rowOff>
    </xdr:from>
    <xdr:to>
      <xdr:col>31</xdr:col>
      <xdr:colOff>293688</xdr:colOff>
      <xdr:row>77</xdr:row>
      <xdr:rowOff>63500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7CAC0-F3D9-4A28-AC7E-FDC9DA620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16</xdr:row>
      <xdr:rowOff>76199</xdr:rowOff>
    </xdr:from>
    <xdr:to>
      <xdr:col>6</xdr:col>
      <xdr:colOff>704849</xdr:colOff>
      <xdr:row>37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C44073-D44F-4BA4-98CA-237BC1FDA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90968-17F5-AC45-B29A-CCF259E72035}">
  <dimension ref="A1:A7"/>
  <sheetViews>
    <sheetView zoomScale="120" zoomScaleNormal="120" workbookViewId="0">
      <selection activeCell="A7" sqref="A2:A7"/>
    </sheetView>
  </sheetViews>
  <sheetFormatPr defaultColWidth="11" defaultRowHeight="14.25" x14ac:dyDescent="0.2"/>
  <cols>
    <col min="1" max="1" width="30.125" customWidth="1"/>
  </cols>
  <sheetData>
    <row r="1" spans="1:1" x14ac:dyDescent="0.2">
      <c r="A1" t="s">
        <v>3</v>
      </c>
    </row>
    <row r="2" spans="1:1" x14ac:dyDescent="0.2">
      <c r="A2" t="s">
        <v>4</v>
      </c>
    </row>
    <row r="3" spans="1:1" x14ac:dyDescent="0.2">
      <c r="A3" t="s">
        <v>9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t="s">
        <v>7</v>
      </c>
    </row>
    <row r="7" spans="1:1" x14ac:dyDescent="0.2">
      <c r="A7" t="s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workbookViewId="0">
      <selection activeCell="A14" sqref="A14:D22"/>
    </sheetView>
  </sheetViews>
  <sheetFormatPr defaultColWidth="8.875" defaultRowHeight="14.25" x14ac:dyDescent="0.2"/>
  <cols>
    <col min="1" max="1" width="19.625" customWidth="1"/>
    <col min="2" max="2" width="14.125" customWidth="1"/>
    <col min="3" max="3" width="15.625" customWidth="1"/>
    <col min="4" max="4" width="11.5" customWidth="1"/>
    <col min="5" max="5" width="17.25" bestFit="1" customWidth="1"/>
    <col min="6" max="6" width="16.25" customWidth="1"/>
  </cols>
  <sheetData>
    <row r="1" spans="1:8" x14ac:dyDescent="0.2">
      <c r="A1" s="1" t="s">
        <v>1</v>
      </c>
    </row>
    <row r="2" spans="1:8" x14ac:dyDescent="0.2">
      <c r="A2" t="s">
        <v>0</v>
      </c>
    </row>
    <row r="3" spans="1:8" x14ac:dyDescent="0.2">
      <c r="A3" t="s">
        <v>2</v>
      </c>
    </row>
    <row r="5" spans="1:8" x14ac:dyDescent="0.2">
      <c r="A5" t="s">
        <v>122</v>
      </c>
    </row>
    <row r="6" spans="1:8" x14ac:dyDescent="0.2">
      <c r="A6" t="s">
        <v>169</v>
      </c>
    </row>
    <row r="7" spans="1:8" x14ac:dyDescent="0.2">
      <c r="A7" t="s">
        <v>123</v>
      </c>
    </row>
    <row r="8" spans="1:8" x14ac:dyDescent="0.2">
      <c r="A8" t="s">
        <v>168</v>
      </c>
    </row>
    <row r="10" spans="1:8" x14ac:dyDescent="0.2">
      <c r="A10" s="2" t="s">
        <v>170</v>
      </c>
      <c r="B10" s="2" t="s">
        <v>174</v>
      </c>
      <c r="C10" s="2" t="s">
        <v>175</v>
      </c>
      <c r="D10" s="15" t="s">
        <v>176</v>
      </c>
      <c r="E10" s="15" t="s">
        <v>1005</v>
      </c>
      <c r="F10" s="15" t="s">
        <v>1006</v>
      </c>
    </row>
    <row r="11" spans="1:8" x14ac:dyDescent="0.2">
      <c r="A11" s="3" t="s">
        <v>171</v>
      </c>
      <c r="B11" s="14">
        <v>34.389473684210529</v>
      </c>
      <c r="C11" s="3">
        <v>1</v>
      </c>
      <c r="D11" s="3">
        <v>210</v>
      </c>
      <c r="E11" s="3">
        <v>70</v>
      </c>
      <c r="F11" s="3">
        <f>E11*C11</f>
        <v>70</v>
      </c>
      <c r="H11" s="33"/>
    </row>
    <row r="12" spans="1:8" x14ac:dyDescent="0.2">
      <c r="A12" s="3" t="s">
        <v>172</v>
      </c>
      <c r="B12" s="14">
        <v>21</v>
      </c>
      <c r="C12" s="3">
        <v>1</v>
      </c>
      <c r="D12" s="3">
        <v>210</v>
      </c>
      <c r="E12" s="3">
        <v>70</v>
      </c>
      <c r="F12" s="3">
        <f t="shared" ref="F12:F13" si="0">E12*C12</f>
        <v>70</v>
      </c>
    </row>
    <row r="13" spans="1:8" x14ac:dyDescent="0.2">
      <c r="A13" s="3" t="s">
        <v>173</v>
      </c>
      <c r="B13" s="14">
        <v>6</v>
      </c>
      <c r="C13" s="3">
        <v>5</v>
      </c>
      <c r="D13" s="3">
        <v>60</v>
      </c>
      <c r="E13" s="3">
        <v>14</v>
      </c>
      <c r="F13" s="3">
        <f t="shared" si="0"/>
        <v>70</v>
      </c>
    </row>
    <row r="15" spans="1:8" x14ac:dyDescent="0.2">
      <c r="A15" s="2" t="s">
        <v>183</v>
      </c>
      <c r="B15" s="2" t="s">
        <v>1003</v>
      </c>
      <c r="C15" s="2" t="s">
        <v>1004</v>
      </c>
    </row>
    <row r="16" spans="1:8" x14ac:dyDescent="0.2">
      <c r="A16" s="3" t="s">
        <v>177</v>
      </c>
      <c r="B16" s="32">
        <v>0.03</v>
      </c>
      <c r="C16" s="32">
        <v>0.04</v>
      </c>
    </row>
    <row r="17" spans="1:3" x14ac:dyDescent="0.2">
      <c r="A17" s="3" t="s">
        <v>178</v>
      </c>
      <c r="B17" s="32">
        <v>0.03</v>
      </c>
      <c r="C17" s="32">
        <v>0.04</v>
      </c>
    </row>
    <row r="18" spans="1:3" x14ac:dyDescent="0.2">
      <c r="A18" s="3" t="s">
        <v>179</v>
      </c>
      <c r="B18" s="32">
        <v>0.03</v>
      </c>
      <c r="C18" s="32">
        <v>0.04</v>
      </c>
    </row>
    <row r="19" spans="1:3" x14ac:dyDescent="0.2">
      <c r="A19" s="3" t="s">
        <v>180</v>
      </c>
      <c r="B19" s="32">
        <v>0.05</v>
      </c>
      <c r="C19" s="3">
        <v>0</v>
      </c>
    </row>
    <row r="20" spans="1:3" x14ac:dyDescent="0.2">
      <c r="A20" s="3" t="s">
        <v>181</v>
      </c>
      <c r="B20" s="32">
        <v>0.05</v>
      </c>
      <c r="C20" s="3">
        <v>0</v>
      </c>
    </row>
    <row r="21" spans="1:3" x14ac:dyDescent="0.2">
      <c r="A21" s="3" t="s">
        <v>182</v>
      </c>
      <c r="B21" s="32">
        <v>0.05</v>
      </c>
      <c r="C21" s="3">
        <v>0</v>
      </c>
    </row>
    <row r="23" spans="1:3" x14ac:dyDescent="0.2">
      <c r="A23" s="3" t="s">
        <v>1007</v>
      </c>
      <c r="B23" s="34">
        <f>F11/2200</f>
        <v>3.1818181818181815E-2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8A26-D053-4714-B02A-6C7AACDB51CB}">
  <dimension ref="A1:R24"/>
  <sheetViews>
    <sheetView workbookViewId="0">
      <selection activeCell="O5" sqref="O5"/>
    </sheetView>
  </sheetViews>
  <sheetFormatPr defaultRowHeight="14.25" x14ac:dyDescent="0.2"/>
  <cols>
    <col min="4" max="4" width="11" bestFit="1" customWidth="1"/>
    <col min="8" max="9" width="13.125" customWidth="1"/>
    <col min="12" max="12" width="14.25" customWidth="1"/>
    <col min="14" max="14" width="17.375" bestFit="1" customWidth="1"/>
    <col min="15" max="15" width="12.375" customWidth="1"/>
    <col min="17" max="17" width="13.875" bestFit="1" customWidth="1"/>
    <col min="18" max="18" width="13.25" customWidth="1"/>
  </cols>
  <sheetData>
    <row r="1" spans="1:18" x14ac:dyDescent="0.2">
      <c r="A1" s="2" t="s">
        <v>1013</v>
      </c>
      <c r="B1" s="2" t="s">
        <v>913</v>
      </c>
      <c r="C1" s="2" t="s">
        <v>1014</v>
      </c>
      <c r="D1" s="2" t="s">
        <v>1026</v>
      </c>
      <c r="E1" s="1"/>
      <c r="F1" s="2" t="s">
        <v>1015</v>
      </c>
      <c r="G1" s="2" t="s">
        <v>1016</v>
      </c>
      <c r="H1" s="2" t="s">
        <v>1020</v>
      </c>
      <c r="I1" s="2" t="s">
        <v>1047</v>
      </c>
      <c r="K1" s="15" t="s">
        <v>1031</v>
      </c>
      <c r="L1" s="15" t="s">
        <v>1032</v>
      </c>
      <c r="N1" s="46" t="s">
        <v>1061</v>
      </c>
      <c r="Q1" s="3" t="s">
        <v>1049</v>
      </c>
      <c r="R1" s="3">
        <v>5000</v>
      </c>
    </row>
    <row r="2" spans="1:18" x14ac:dyDescent="0.2">
      <c r="A2" s="3">
        <v>2</v>
      </c>
      <c r="B2" s="3">
        <v>3</v>
      </c>
      <c r="C2" s="3">
        <v>8</v>
      </c>
      <c r="D2" s="3">
        <f>SUM($F$2:$F$5)*(C2/4)</f>
        <v>52</v>
      </c>
      <c r="F2" s="3">
        <v>2</v>
      </c>
      <c r="G2" s="3" t="s">
        <v>1017</v>
      </c>
      <c r="H2" s="3" t="s">
        <v>1021</v>
      </c>
      <c r="I2" s="3">
        <v>1</v>
      </c>
      <c r="K2" s="3">
        <v>1</v>
      </c>
      <c r="L2" s="32">
        <v>0.05</v>
      </c>
      <c r="N2" s="43" t="s">
        <v>1058</v>
      </c>
      <c r="O2" s="21">
        <v>10</v>
      </c>
      <c r="Q2" s="3" t="s">
        <v>1050</v>
      </c>
      <c r="R2" s="3">
        <v>0.3</v>
      </c>
    </row>
    <row r="3" spans="1:18" x14ac:dyDescent="0.2">
      <c r="A3" s="3">
        <v>3</v>
      </c>
      <c r="B3" s="3">
        <v>4</v>
      </c>
      <c r="C3" s="3">
        <v>8</v>
      </c>
      <c r="D3" s="3">
        <f t="shared" ref="D3:D24" si="0">SUM($F$2:$F$5)*(C3/4)</f>
        <v>52</v>
      </c>
      <c r="F3" s="3">
        <v>4</v>
      </c>
      <c r="G3" s="3" t="s">
        <v>1017</v>
      </c>
      <c r="H3" s="3" t="s">
        <v>1021</v>
      </c>
      <c r="I3" s="3">
        <v>1</v>
      </c>
      <c r="K3" s="3">
        <v>2</v>
      </c>
      <c r="L3" s="32">
        <v>0.25</v>
      </c>
      <c r="N3" s="3" t="s">
        <v>1059</v>
      </c>
      <c r="O3" s="21">
        <v>20</v>
      </c>
      <c r="Q3" s="3" t="s">
        <v>1048</v>
      </c>
      <c r="R3" s="3">
        <f>R1/24*R2</f>
        <v>62.5</v>
      </c>
    </row>
    <row r="4" spans="1:18" x14ac:dyDescent="0.2">
      <c r="A4" s="3">
        <v>4</v>
      </c>
      <c r="B4" s="3">
        <v>6</v>
      </c>
      <c r="C4" s="3">
        <v>12</v>
      </c>
      <c r="D4" s="3">
        <f t="shared" si="0"/>
        <v>78</v>
      </c>
      <c r="F4" s="3">
        <v>8</v>
      </c>
      <c r="G4" s="3" t="s">
        <v>1017</v>
      </c>
      <c r="H4" s="3" t="s">
        <v>1021</v>
      </c>
      <c r="I4" s="3">
        <v>1</v>
      </c>
      <c r="K4" s="3">
        <v>3</v>
      </c>
      <c r="L4" s="32">
        <v>0.4</v>
      </c>
      <c r="N4" s="43" t="s">
        <v>910</v>
      </c>
      <c r="O4" s="47">
        <v>30</v>
      </c>
      <c r="Q4" s="3" t="s">
        <v>1051</v>
      </c>
      <c r="R4" s="3">
        <v>2</v>
      </c>
    </row>
    <row r="5" spans="1:18" x14ac:dyDescent="0.2">
      <c r="A5" s="3">
        <v>5</v>
      </c>
      <c r="B5" s="3">
        <v>7</v>
      </c>
      <c r="C5" s="3">
        <v>12</v>
      </c>
      <c r="D5" s="3">
        <f t="shared" si="0"/>
        <v>78</v>
      </c>
      <c r="F5" s="3">
        <v>12</v>
      </c>
      <c r="G5" s="3" t="s">
        <v>1017</v>
      </c>
      <c r="H5" s="3" t="s">
        <v>1021</v>
      </c>
      <c r="I5" s="3">
        <v>1</v>
      </c>
      <c r="K5" s="3">
        <v>4</v>
      </c>
      <c r="L5" s="32">
        <v>0.5</v>
      </c>
      <c r="N5" s="44" t="s">
        <v>1033</v>
      </c>
      <c r="O5" s="44">
        <v>4</v>
      </c>
    </row>
    <row r="6" spans="1:18" x14ac:dyDescent="0.2">
      <c r="A6" s="3">
        <v>6</v>
      </c>
      <c r="B6" s="3">
        <v>8</v>
      </c>
      <c r="C6" s="3">
        <v>12</v>
      </c>
      <c r="D6" s="3">
        <f t="shared" si="0"/>
        <v>78</v>
      </c>
      <c r="F6" s="3">
        <v>2</v>
      </c>
      <c r="G6" s="3" t="s">
        <v>1018</v>
      </c>
      <c r="H6" s="3" t="s">
        <v>1025</v>
      </c>
      <c r="I6" s="3">
        <v>2</v>
      </c>
      <c r="K6" s="3">
        <v>5</v>
      </c>
      <c r="L6" s="32">
        <v>0.55000000000000004</v>
      </c>
    </row>
    <row r="7" spans="1:18" x14ac:dyDescent="0.2">
      <c r="A7" s="3">
        <v>7</v>
      </c>
      <c r="B7" s="3">
        <v>9</v>
      </c>
      <c r="C7" s="3">
        <v>12</v>
      </c>
      <c r="D7" s="3">
        <f t="shared" si="0"/>
        <v>78</v>
      </c>
      <c r="F7" s="3">
        <v>4</v>
      </c>
      <c r="G7" s="3" t="s">
        <v>1018</v>
      </c>
      <c r="H7" s="3" t="s">
        <v>1025</v>
      </c>
      <c r="I7" s="3">
        <v>2</v>
      </c>
      <c r="K7" s="3">
        <v>6</v>
      </c>
      <c r="L7" s="32">
        <v>0.55000000000000004</v>
      </c>
    </row>
    <row r="8" spans="1:18" x14ac:dyDescent="0.2">
      <c r="A8" s="3">
        <v>8</v>
      </c>
      <c r="B8" s="3">
        <v>10</v>
      </c>
      <c r="C8" s="3">
        <v>16</v>
      </c>
      <c r="D8" s="3">
        <f t="shared" si="0"/>
        <v>104</v>
      </c>
      <c r="F8" s="3">
        <v>8</v>
      </c>
      <c r="G8" s="3" t="s">
        <v>1018</v>
      </c>
      <c r="H8" s="3" t="s">
        <v>1025</v>
      </c>
      <c r="I8" s="3">
        <v>2</v>
      </c>
      <c r="K8" s="3">
        <v>7</v>
      </c>
      <c r="L8" s="32">
        <v>0.55000000000000004</v>
      </c>
    </row>
    <row r="9" spans="1:18" x14ac:dyDescent="0.2">
      <c r="A9" s="3">
        <v>9</v>
      </c>
      <c r="B9" s="3">
        <v>11</v>
      </c>
      <c r="C9" s="3">
        <v>16</v>
      </c>
      <c r="D9" s="3">
        <f t="shared" si="0"/>
        <v>104</v>
      </c>
      <c r="F9" s="3">
        <v>12</v>
      </c>
      <c r="G9" s="3" t="s">
        <v>1018</v>
      </c>
      <c r="H9" s="3" t="s">
        <v>1025</v>
      </c>
      <c r="I9" s="3">
        <v>2</v>
      </c>
      <c r="K9" s="3">
        <v>8</v>
      </c>
      <c r="L9" s="32">
        <v>0.6</v>
      </c>
    </row>
    <row r="10" spans="1:18" x14ac:dyDescent="0.2">
      <c r="A10" s="3">
        <v>10</v>
      </c>
      <c r="B10" s="3">
        <v>12</v>
      </c>
      <c r="C10" s="3">
        <v>16</v>
      </c>
      <c r="D10" s="3">
        <f t="shared" si="0"/>
        <v>104</v>
      </c>
      <c r="F10" s="3">
        <v>2</v>
      </c>
      <c r="G10" s="3" t="s">
        <v>1019</v>
      </c>
      <c r="H10" s="3" t="s">
        <v>1022</v>
      </c>
      <c r="I10" s="3">
        <v>3</v>
      </c>
      <c r="K10" s="3">
        <v>9</v>
      </c>
      <c r="L10" s="32">
        <v>0.65</v>
      </c>
    </row>
    <row r="11" spans="1:18" x14ac:dyDescent="0.2">
      <c r="A11" s="3">
        <v>11</v>
      </c>
      <c r="B11" s="3">
        <v>13</v>
      </c>
      <c r="C11" s="3">
        <v>16</v>
      </c>
      <c r="D11" s="3">
        <f t="shared" si="0"/>
        <v>104</v>
      </c>
      <c r="F11" s="3">
        <v>4</v>
      </c>
      <c r="G11" s="3" t="s">
        <v>1019</v>
      </c>
      <c r="H11" s="3" t="s">
        <v>1022</v>
      </c>
      <c r="I11" s="3">
        <v>3</v>
      </c>
      <c r="K11" s="3">
        <v>10</v>
      </c>
      <c r="L11" s="32">
        <v>0.7</v>
      </c>
    </row>
    <row r="12" spans="1:18" x14ac:dyDescent="0.2">
      <c r="A12" s="3">
        <v>12</v>
      </c>
      <c r="B12" s="3">
        <v>14</v>
      </c>
      <c r="C12" s="3">
        <v>16</v>
      </c>
      <c r="D12" s="3">
        <f t="shared" si="0"/>
        <v>104</v>
      </c>
      <c r="F12" s="3">
        <v>8</v>
      </c>
      <c r="G12" s="3" t="s">
        <v>1019</v>
      </c>
      <c r="H12" s="3" t="s">
        <v>1022</v>
      </c>
      <c r="I12" s="3">
        <v>3</v>
      </c>
    </row>
    <row r="13" spans="1:18" x14ac:dyDescent="0.2">
      <c r="A13" s="3">
        <v>13</v>
      </c>
      <c r="B13" s="3">
        <v>15</v>
      </c>
      <c r="C13" s="3">
        <v>16</v>
      </c>
      <c r="D13" s="3">
        <f t="shared" si="0"/>
        <v>104</v>
      </c>
      <c r="F13" s="3">
        <v>12</v>
      </c>
      <c r="G13" s="3" t="s">
        <v>1019</v>
      </c>
      <c r="H13" s="3" t="s">
        <v>1022</v>
      </c>
      <c r="I13" s="3">
        <v>3</v>
      </c>
    </row>
    <row r="14" spans="1:18" x14ac:dyDescent="0.2">
      <c r="A14" s="3">
        <v>14</v>
      </c>
      <c r="B14" s="3">
        <v>16</v>
      </c>
      <c r="C14" s="3">
        <v>16</v>
      </c>
      <c r="D14" s="3">
        <f t="shared" si="0"/>
        <v>104</v>
      </c>
      <c r="F14" s="3">
        <v>2</v>
      </c>
      <c r="G14" s="3" t="s">
        <v>1024</v>
      </c>
      <c r="H14" s="3" t="s">
        <v>1023</v>
      </c>
      <c r="I14" s="3">
        <v>4</v>
      </c>
    </row>
    <row r="15" spans="1:18" x14ac:dyDescent="0.2">
      <c r="A15" s="3">
        <v>15</v>
      </c>
      <c r="B15" s="3">
        <v>17</v>
      </c>
      <c r="C15" s="3">
        <v>16</v>
      </c>
      <c r="D15" s="3">
        <f t="shared" si="0"/>
        <v>104</v>
      </c>
      <c r="F15" s="3">
        <v>4</v>
      </c>
      <c r="G15" s="3" t="s">
        <v>1024</v>
      </c>
      <c r="H15" s="3" t="s">
        <v>1023</v>
      </c>
      <c r="I15" s="3">
        <v>4</v>
      </c>
    </row>
    <row r="16" spans="1:18" x14ac:dyDescent="0.2">
      <c r="A16" s="3">
        <v>16</v>
      </c>
      <c r="B16" s="3">
        <v>18</v>
      </c>
      <c r="C16" s="3">
        <v>16</v>
      </c>
      <c r="D16" s="3">
        <f t="shared" si="0"/>
        <v>104</v>
      </c>
      <c r="F16" s="3">
        <v>8</v>
      </c>
      <c r="G16" s="3" t="s">
        <v>1024</v>
      </c>
      <c r="H16" s="3" t="s">
        <v>1023</v>
      </c>
      <c r="I16" s="3">
        <v>4</v>
      </c>
    </row>
    <row r="17" spans="1:9" x14ac:dyDescent="0.2">
      <c r="A17" s="3">
        <v>17</v>
      </c>
      <c r="B17" s="3">
        <v>18</v>
      </c>
      <c r="C17" s="3">
        <v>16</v>
      </c>
      <c r="D17" s="3">
        <f t="shared" si="0"/>
        <v>104</v>
      </c>
      <c r="F17" s="3">
        <v>12</v>
      </c>
      <c r="G17" s="3" t="s">
        <v>1024</v>
      </c>
      <c r="H17" s="3" t="s">
        <v>1023</v>
      </c>
      <c r="I17" s="3">
        <v>4</v>
      </c>
    </row>
    <row r="18" spans="1:9" x14ac:dyDescent="0.2">
      <c r="A18" s="3">
        <v>18</v>
      </c>
      <c r="B18" s="3">
        <v>18</v>
      </c>
      <c r="C18" s="3">
        <v>16</v>
      </c>
      <c r="D18" s="3">
        <f t="shared" si="0"/>
        <v>104</v>
      </c>
    </row>
    <row r="19" spans="1:9" x14ac:dyDescent="0.2">
      <c r="A19" s="3">
        <v>19</v>
      </c>
      <c r="B19" s="3">
        <v>18</v>
      </c>
      <c r="C19" s="3">
        <v>16</v>
      </c>
      <c r="D19" s="3">
        <f t="shared" si="0"/>
        <v>104</v>
      </c>
    </row>
    <row r="20" spans="1:9" x14ac:dyDescent="0.2">
      <c r="A20" s="3">
        <v>20</v>
      </c>
      <c r="B20" s="3">
        <v>18</v>
      </c>
      <c r="C20" s="3">
        <v>16</v>
      </c>
      <c r="D20" s="3">
        <f t="shared" si="0"/>
        <v>104</v>
      </c>
    </row>
    <row r="21" spans="1:9" x14ac:dyDescent="0.2">
      <c r="A21" s="3">
        <v>21</v>
      </c>
      <c r="B21" s="3">
        <v>18</v>
      </c>
      <c r="C21" s="3">
        <v>16</v>
      </c>
      <c r="D21" s="3">
        <f t="shared" si="0"/>
        <v>104</v>
      </c>
    </row>
    <row r="22" spans="1:9" x14ac:dyDescent="0.2">
      <c r="A22" s="3">
        <v>22</v>
      </c>
      <c r="B22" s="3">
        <v>18</v>
      </c>
      <c r="C22" s="3">
        <v>16</v>
      </c>
      <c r="D22" s="3">
        <f t="shared" si="0"/>
        <v>104</v>
      </c>
    </row>
    <row r="23" spans="1:9" x14ac:dyDescent="0.2">
      <c r="A23" s="3">
        <v>23</v>
      </c>
      <c r="B23" s="3">
        <v>18</v>
      </c>
      <c r="C23" s="3">
        <v>16</v>
      </c>
      <c r="D23" s="3">
        <f t="shared" si="0"/>
        <v>104</v>
      </c>
    </row>
    <row r="24" spans="1:9" x14ac:dyDescent="0.2">
      <c r="A24" s="3">
        <v>24</v>
      </c>
      <c r="B24" s="3">
        <v>18</v>
      </c>
      <c r="C24" s="3">
        <v>16</v>
      </c>
      <c r="D24" s="3">
        <f t="shared" si="0"/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55C-0B78-4479-B3A5-F4E1BFD9D1E8}">
  <dimension ref="A1:AP65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8" sqref="I18"/>
    </sheetView>
  </sheetViews>
  <sheetFormatPr defaultColWidth="8.875" defaultRowHeight="14.25" x14ac:dyDescent="0.2"/>
  <cols>
    <col min="2" max="2" width="12.5" customWidth="1"/>
    <col min="3" max="3" width="13.125" customWidth="1"/>
    <col min="4" max="4" width="11.5" customWidth="1"/>
    <col min="5" max="5" width="15.625" bestFit="1" customWidth="1"/>
    <col min="6" max="6" width="16.125" bestFit="1" customWidth="1"/>
    <col min="7" max="7" width="15.625" bestFit="1" customWidth="1"/>
    <col min="8" max="8" width="10" customWidth="1"/>
    <col min="9" max="9" width="12" customWidth="1"/>
    <col min="10" max="10" width="10.5" customWidth="1"/>
    <col min="11" max="11" width="13" style="48" bestFit="1" customWidth="1"/>
    <col min="12" max="14" width="14.125" bestFit="1" customWidth="1"/>
    <col min="15" max="15" width="13.5" customWidth="1"/>
    <col min="16" max="16" width="9.25" customWidth="1"/>
    <col min="17" max="17" width="12.875" customWidth="1"/>
    <col min="18" max="18" width="19.875" customWidth="1"/>
    <col min="19" max="19" width="10" bestFit="1" customWidth="1"/>
    <col min="20" max="20" width="14.125" bestFit="1" customWidth="1"/>
    <col min="21" max="21" width="14.125" customWidth="1"/>
    <col min="22" max="22" width="4.625" customWidth="1"/>
    <col min="26" max="26" width="15.125" bestFit="1" customWidth="1"/>
    <col min="27" max="27" width="15.875" bestFit="1" customWidth="1"/>
    <col min="28" max="32" width="10.125" style="18" customWidth="1"/>
    <col min="38" max="38" width="11" bestFit="1" customWidth="1"/>
  </cols>
  <sheetData>
    <row r="1" spans="1:42" x14ac:dyDescent="0.2">
      <c r="A1" t="s">
        <v>184</v>
      </c>
      <c r="B1" t="s">
        <v>185</v>
      </c>
      <c r="C1" t="s">
        <v>1028</v>
      </c>
      <c r="D1" t="s">
        <v>186</v>
      </c>
      <c r="E1" t="s">
        <v>187</v>
      </c>
      <c r="F1" t="s">
        <v>188</v>
      </c>
      <c r="G1" t="s">
        <v>189</v>
      </c>
      <c r="H1" t="s">
        <v>1062</v>
      </c>
      <c r="I1" t="s">
        <v>1029</v>
      </c>
      <c r="J1" t="s">
        <v>1030</v>
      </c>
      <c r="K1" s="48" t="s">
        <v>1060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863</v>
      </c>
      <c r="T1" t="s">
        <v>197</v>
      </c>
      <c r="U1" t="s">
        <v>864</v>
      </c>
    </row>
    <row r="2" spans="1:42" s="17" customFormat="1" x14ac:dyDescent="0.2">
      <c r="A2" s="17">
        <v>1</v>
      </c>
      <c r="B2" s="35" t="s">
        <v>1027</v>
      </c>
      <c r="C2" s="17" t="s">
        <v>1034</v>
      </c>
      <c r="D2" s="17">
        <v>3</v>
      </c>
      <c r="E2" s="17" t="s">
        <v>804</v>
      </c>
      <c r="F2" s="17" t="s">
        <v>815</v>
      </c>
      <c r="G2" s="17" t="s">
        <v>825</v>
      </c>
      <c r="H2" s="17" t="s">
        <v>1058</v>
      </c>
      <c r="I2" s="17">
        <v>3</v>
      </c>
      <c r="J2" s="36">
        <f>(VLOOKUP(H2,挂机玩法规划!$N$2:$O$4,2,FALSE)*I2*挂机玩法规划!$O$5+(D2-I2)*VLOOKUP(H2,挂机玩法规划!$N$2:$O$4,2,FALSE))/K2</f>
        <v>1.2</v>
      </c>
      <c r="K2" s="49">
        <v>100</v>
      </c>
      <c r="L2" s="17">
        <v>1</v>
      </c>
      <c r="M2" s="17">
        <v>1</v>
      </c>
      <c r="N2" s="17">
        <v>1</v>
      </c>
      <c r="O2" s="17">
        <v>120</v>
      </c>
      <c r="P2" s="17" t="s">
        <v>836</v>
      </c>
      <c r="Q2" s="17">
        <v>120</v>
      </c>
      <c r="R2" s="17" t="s">
        <v>865</v>
      </c>
      <c r="S2" s="17" t="s">
        <v>201</v>
      </c>
      <c r="T2" s="17">
        <v>1</v>
      </c>
      <c r="U2" s="17">
        <f>Q2*挂机玩法规划!$R$4*VLOOKUP(C2,挂机玩法规划!$G$2:$I$17,3,FALSE)</f>
        <v>240</v>
      </c>
      <c r="W2" s="17" t="str">
        <f>IF(E2="","",VLOOKUP(E2,物品id!$A:$B,2,FALSE)&amp;",")</f>
        <v>1111,</v>
      </c>
      <c r="X2" s="17" t="str">
        <f>IF(F2="","",VLOOKUP(F2,物品id!$A:$B,2,FALSE)&amp;",")</f>
        <v>2111,</v>
      </c>
      <c r="Y2" s="17" t="str">
        <f>IF(G2="","",VLOOKUP(G2,物品id!$A:$B,2,FALSE)&amp;",")</f>
        <v>3111,</v>
      </c>
      <c r="Z2" s="17" t="str">
        <f>W2&amp;X2&amp;Y2</f>
        <v>1111,2111,3111,</v>
      </c>
      <c r="AA2" s="17" t="str">
        <f>"["&amp;LEFT(Z2,LEN(Z2)-1)&amp;"]"</f>
        <v>[1111,2111,3111]</v>
      </c>
      <c r="AB2" s="17" t="str">
        <f t="shared" ref="AB2:AD4" si="0">L2&amp;","</f>
        <v>1,</v>
      </c>
      <c r="AC2" s="17" t="str">
        <f t="shared" si="0"/>
        <v>1,</v>
      </c>
      <c r="AD2" s="17" t="str">
        <f t="shared" si="0"/>
        <v>1,</v>
      </c>
      <c r="AE2" s="17" t="str">
        <f>AB2&amp;AC2&amp;AD2</f>
        <v>1,1,1,</v>
      </c>
      <c r="AF2" s="17" t="str">
        <f>"["&amp;LEFT(AE2,LEN(AE2)-1)&amp;"]"</f>
        <v>[1,1,1]</v>
      </c>
      <c r="AG2" s="17" t="str">
        <f>VLOOKUP(P2,物品id!$A:$B,2,FALSE)&amp;","</f>
        <v>102,</v>
      </c>
      <c r="AH2" s="17" t="str">
        <f>Q2&amp;","</f>
        <v>120,</v>
      </c>
      <c r="AI2" s="17" t="str">
        <f>IF(R2="","",VLOOKUP(R2,物品id!$A:$B,2,FALSE)&amp;",")</f>
        <v>20039,</v>
      </c>
      <c r="AJ2" s="17" t="str">
        <f>IF(S2="","",VLOOKUP(S2,物品id!$A:$B,2,FALSE)&amp;",")</f>
        <v>102,</v>
      </c>
      <c r="AK2" s="17" t="str">
        <f>AI2&amp;AJ2</f>
        <v>20039,102,</v>
      </c>
      <c r="AL2" s="17" t="str">
        <f>"["&amp;LEFT(AK2,LEN(AK2)-1)&amp;"]"</f>
        <v>[20039,102]</v>
      </c>
      <c r="AM2" s="17" t="str">
        <f t="shared" ref="AM2:AN4" si="1">IF(T2="","",T2&amp;",")</f>
        <v>1,</v>
      </c>
      <c r="AN2" s="17" t="str">
        <f t="shared" si="1"/>
        <v>240,</v>
      </c>
      <c r="AO2" s="17" t="str">
        <f>AM2&amp;AN2</f>
        <v>1,240,</v>
      </c>
      <c r="AP2" s="17" t="str">
        <f>"["&amp;LEFT(AO2,LEN(AO2)-1)&amp;"]"</f>
        <v>[1,240]</v>
      </c>
    </row>
    <row r="3" spans="1:42" s="17" customFormat="1" x14ac:dyDescent="0.2">
      <c r="A3" s="17">
        <v>1</v>
      </c>
      <c r="B3" s="35" t="s">
        <v>1027</v>
      </c>
      <c r="C3" s="17" t="s">
        <v>1034</v>
      </c>
      <c r="D3" s="17">
        <v>3</v>
      </c>
      <c r="E3" s="17" t="s">
        <v>804</v>
      </c>
      <c r="F3" s="17" t="s">
        <v>815</v>
      </c>
      <c r="G3" s="17" t="s">
        <v>825</v>
      </c>
      <c r="H3" s="17" t="s">
        <v>1058</v>
      </c>
      <c r="I3" s="17">
        <v>3</v>
      </c>
      <c r="J3" s="36">
        <f>(VLOOKUP(H3,挂机玩法规划!$N$2:$O$4,2,FALSE)*I3*挂机玩法规划!$O$5+(D3-I3)*VLOOKUP(H3,挂机玩法规划!$N$2:$O$4,2,FALSE))/K3</f>
        <v>1.2</v>
      </c>
      <c r="K3" s="49">
        <v>100</v>
      </c>
      <c r="L3" s="17">
        <v>1</v>
      </c>
      <c r="M3" s="17">
        <v>1</v>
      </c>
      <c r="N3" s="17">
        <v>1</v>
      </c>
      <c r="O3" s="17">
        <v>240</v>
      </c>
      <c r="P3" s="17" t="s">
        <v>836</v>
      </c>
      <c r="Q3" s="17">
        <v>240</v>
      </c>
      <c r="R3" s="17" t="s">
        <v>844</v>
      </c>
      <c r="S3" s="17" t="s">
        <v>201</v>
      </c>
      <c r="T3" s="17">
        <v>2</v>
      </c>
      <c r="U3" s="17">
        <f>Q3*挂机玩法规划!$R$4*VLOOKUP(C3,挂机玩法规划!$G$2:$I$17,3,FALSE)</f>
        <v>480</v>
      </c>
      <c r="W3" s="17" t="str">
        <f>IF(E3="","",VLOOKUP(E3,物品id!$A:$B,2,FALSE)&amp;",")</f>
        <v>1111,</v>
      </c>
      <c r="X3" s="17" t="str">
        <f>IF(F3="","",VLOOKUP(F3,物品id!$A:$B,2,FALSE)&amp;",")</f>
        <v>2111,</v>
      </c>
      <c r="Y3" s="17" t="str">
        <f>IF(G3="","",VLOOKUP(G3,物品id!$A:$B,2,FALSE)&amp;",")</f>
        <v>3111,</v>
      </c>
      <c r="Z3" s="17" t="str">
        <f t="shared" ref="Z3:Z5" si="2">W3&amp;X3&amp;Y3</f>
        <v>1111,2111,3111,</v>
      </c>
      <c r="AA3" s="17" t="str">
        <f t="shared" ref="AA3:AA5" si="3">"["&amp;LEFT(Z3,LEN(Z3)-1)&amp;"]"</f>
        <v>[1111,2111,3111]</v>
      </c>
      <c r="AB3" s="17" t="str">
        <f t="shared" si="0"/>
        <v>1,</v>
      </c>
      <c r="AC3" s="17" t="str">
        <f t="shared" si="0"/>
        <v>1,</v>
      </c>
      <c r="AD3" s="17" t="str">
        <f t="shared" si="0"/>
        <v>1,</v>
      </c>
      <c r="AE3" s="17" t="str">
        <f t="shared" ref="AE3:AE5" si="4">AB3&amp;AC3&amp;AD3</f>
        <v>1,1,1,</v>
      </c>
      <c r="AF3" s="17" t="str">
        <f t="shared" ref="AF3:AF5" si="5">"["&amp;LEFT(AE3,LEN(AE3)-1)&amp;"]"</f>
        <v>[1,1,1]</v>
      </c>
      <c r="AG3" s="17" t="str">
        <f>VLOOKUP(P3,物品id!$A:$B,2,FALSE)&amp;","</f>
        <v>102,</v>
      </c>
      <c r="AH3" s="17" t="str">
        <f>Q3&amp;","</f>
        <v>240,</v>
      </c>
      <c r="AI3" s="17" t="str">
        <f>IF(R3="","",VLOOKUP(R3,物品id!$A:$B,2,FALSE)&amp;",")</f>
        <v>20039,</v>
      </c>
      <c r="AJ3" s="17" t="str">
        <f>IF(S3="","",VLOOKUP(S3,物品id!$A:$B,2,FALSE)&amp;",")</f>
        <v>102,</v>
      </c>
      <c r="AK3" s="17" t="str">
        <f t="shared" ref="AK3:AK5" si="6">AI3&amp;AJ3</f>
        <v>20039,102,</v>
      </c>
      <c r="AL3" s="17" t="str">
        <f t="shared" ref="AL3:AL5" si="7">"["&amp;LEFT(AK3,LEN(AK3)-1)&amp;"]"</f>
        <v>[20039,102]</v>
      </c>
      <c r="AM3" s="17" t="str">
        <f t="shared" si="1"/>
        <v>2,</v>
      </c>
      <c r="AN3" s="17" t="str">
        <f t="shared" si="1"/>
        <v>480,</v>
      </c>
      <c r="AO3" s="17" t="str">
        <f t="shared" ref="AO3:AO5" si="8">AM3&amp;AN3</f>
        <v>2,480,</v>
      </c>
      <c r="AP3" s="17" t="str">
        <f t="shared" ref="AP3:AP5" si="9">"["&amp;LEFT(AO3,LEN(AO3)-1)&amp;"]"</f>
        <v>[2,480]</v>
      </c>
    </row>
    <row r="4" spans="1:42" s="17" customFormat="1" x14ac:dyDescent="0.2">
      <c r="A4" s="17">
        <v>1</v>
      </c>
      <c r="B4" s="35" t="s">
        <v>1027</v>
      </c>
      <c r="C4" s="17" t="s">
        <v>1034</v>
      </c>
      <c r="D4" s="17">
        <v>3</v>
      </c>
      <c r="E4" s="17" t="s">
        <v>804</v>
      </c>
      <c r="F4" s="17" t="s">
        <v>815</v>
      </c>
      <c r="G4" s="17" t="s">
        <v>825</v>
      </c>
      <c r="H4" s="17" t="s">
        <v>134</v>
      </c>
      <c r="I4" s="17">
        <v>3</v>
      </c>
      <c r="J4" s="36">
        <f>(VLOOKUP(H4,挂机玩法规划!$N$2:$O$4,2,FALSE)*I4*挂机玩法规划!$O$5+(D4-I4)*VLOOKUP(H4,挂机玩法规划!$N$2:$O$4,2,FALSE))/K4</f>
        <v>1.2</v>
      </c>
      <c r="K4" s="49">
        <v>100</v>
      </c>
      <c r="L4" s="17">
        <v>1</v>
      </c>
      <c r="M4" s="17">
        <v>1</v>
      </c>
      <c r="N4" s="17">
        <v>1</v>
      </c>
      <c r="O4" s="17">
        <v>480</v>
      </c>
      <c r="P4" s="17" t="s">
        <v>836</v>
      </c>
      <c r="Q4" s="17">
        <v>480</v>
      </c>
      <c r="R4" s="17" t="s">
        <v>1052</v>
      </c>
      <c r="S4" s="17" t="s">
        <v>201</v>
      </c>
      <c r="T4" s="17">
        <v>1</v>
      </c>
      <c r="U4" s="17">
        <f>Q4*挂机玩法规划!$R$4*VLOOKUP(C4,挂机玩法规划!$G$2:$I$17,3,FALSE)</f>
        <v>960</v>
      </c>
      <c r="W4" s="17" t="str">
        <f>IF(E4="","",VLOOKUP(E4,物品id!$A:$B,2,FALSE)&amp;",")</f>
        <v>1111,</v>
      </c>
      <c r="X4" s="17" t="str">
        <f>IF(F4="","",VLOOKUP(F4,物品id!$A:$B,2,FALSE)&amp;",")</f>
        <v>2111,</v>
      </c>
      <c r="Y4" s="17" t="str">
        <f>IF(G4="","",VLOOKUP(G4,物品id!$A:$B,2,FALSE)&amp;",")</f>
        <v>3111,</v>
      </c>
      <c r="Z4" s="17" t="str">
        <f t="shared" si="2"/>
        <v>1111,2111,3111,</v>
      </c>
      <c r="AA4" s="17" t="str">
        <f t="shared" si="3"/>
        <v>[1111,2111,3111]</v>
      </c>
      <c r="AB4" s="17" t="str">
        <f t="shared" si="0"/>
        <v>1,</v>
      </c>
      <c r="AC4" s="17" t="str">
        <f t="shared" si="0"/>
        <v>1,</v>
      </c>
      <c r="AD4" s="17" t="str">
        <f t="shared" si="0"/>
        <v>1,</v>
      </c>
      <c r="AE4" s="17" t="str">
        <f t="shared" si="4"/>
        <v>1,1,1,</v>
      </c>
      <c r="AF4" s="17" t="str">
        <f t="shared" si="5"/>
        <v>[1,1,1]</v>
      </c>
      <c r="AG4" s="17" t="str">
        <f>VLOOKUP(P4,物品id!$A:$B,2,FALSE)&amp;","</f>
        <v>102,</v>
      </c>
      <c r="AH4" s="17" t="str">
        <f>Q4&amp;","</f>
        <v>480,</v>
      </c>
      <c r="AI4" s="17" t="str">
        <f>IF(R4="","",VLOOKUP(R4,物品id!$A:$B,2,FALSE)&amp;",")</f>
        <v>20038,</v>
      </c>
      <c r="AJ4" s="17" t="str">
        <f>IF(S4="","",VLOOKUP(S4,物品id!$A:$B,2,FALSE)&amp;",")</f>
        <v>102,</v>
      </c>
      <c r="AK4" s="17" t="str">
        <f t="shared" si="6"/>
        <v>20038,102,</v>
      </c>
      <c r="AL4" s="17" t="str">
        <f t="shared" si="7"/>
        <v>[20038,102]</v>
      </c>
      <c r="AM4" s="17" t="str">
        <f t="shared" si="1"/>
        <v>1,</v>
      </c>
      <c r="AN4" s="17" t="str">
        <f t="shared" si="1"/>
        <v>960,</v>
      </c>
      <c r="AO4" s="17" t="str">
        <f t="shared" si="8"/>
        <v>1,960,</v>
      </c>
      <c r="AP4" s="17" t="str">
        <f t="shared" si="9"/>
        <v>[1,960]</v>
      </c>
    </row>
    <row r="5" spans="1:42" s="17" customFormat="1" x14ac:dyDescent="0.2">
      <c r="A5" s="17">
        <v>1</v>
      </c>
      <c r="B5" s="35" t="s">
        <v>1027</v>
      </c>
      <c r="C5" s="17" t="s">
        <v>1034</v>
      </c>
      <c r="D5" s="17">
        <v>3</v>
      </c>
      <c r="E5" s="17" t="s">
        <v>804</v>
      </c>
      <c r="F5" s="17" t="s">
        <v>815</v>
      </c>
      <c r="G5" s="17" t="s">
        <v>825</v>
      </c>
      <c r="H5" s="17" t="s">
        <v>134</v>
      </c>
      <c r="I5" s="17">
        <v>3</v>
      </c>
      <c r="J5" s="36">
        <f>(VLOOKUP(H5,挂机玩法规划!$N$2:$O$4,2,FALSE)*I5*挂机玩法规划!$O$5+(D5-I5)*VLOOKUP(H5,挂机玩法规划!$N$2:$O$4,2,FALSE))/K5</f>
        <v>1.2</v>
      </c>
      <c r="K5" s="49">
        <v>100</v>
      </c>
      <c r="L5" s="17">
        <v>1</v>
      </c>
      <c r="M5" s="17">
        <v>1</v>
      </c>
      <c r="N5" s="17">
        <v>1</v>
      </c>
      <c r="O5" s="17">
        <v>720</v>
      </c>
      <c r="P5" s="17" t="s">
        <v>836</v>
      </c>
      <c r="Q5" s="17">
        <v>720</v>
      </c>
      <c r="R5" s="17" t="s">
        <v>1052</v>
      </c>
      <c r="S5" s="17" t="s">
        <v>201</v>
      </c>
      <c r="T5" s="17">
        <v>2</v>
      </c>
      <c r="U5" s="17">
        <f>Q5*挂机玩法规划!$R$4*VLOOKUP(C5,挂机玩法规划!$G$2:$I$17,3,FALSE)</f>
        <v>1440</v>
      </c>
      <c r="W5" s="17" t="str">
        <f>IF(E5="","",VLOOKUP(E5,物品id!$A:$B,2,FALSE)&amp;",")</f>
        <v>1111,</v>
      </c>
      <c r="X5" s="17" t="str">
        <f>IF(F5="","",VLOOKUP(F5,物品id!$A:$B,2,FALSE)&amp;",")</f>
        <v>2111,</v>
      </c>
      <c r="Y5" s="17" t="str">
        <f>IF(G5="","",VLOOKUP(G5,物品id!$A:$B,2,FALSE)&amp;",")</f>
        <v>3111,</v>
      </c>
      <c r="Z5" s="17" t="str">
        <f t="shared" si="2"/>
        <v>1111,2111,3111,</v>
      </c>
      <c r="AA5" s="17" t="str">
        <f t="shared" si="3"/>
        <v>[1111,2111,3111]</v>
      </c>
      <c r="AB5" s="17" t="str">
        <f t="shared" ref="AB5:AB65" si="10">L5&amp;","</f>
        <v>1,</v>
      </c>
      <c r="AC5" s="17" t="str">
        <f t="shared" ref="AC5:AC65" si="11">M5&amp;","</f>
        <v>1,</v>
      </c>
      <c r="AD5" s="17" t="str">
        <f t="shared" ref="AD5:AD65" si="12">N5&amp;","</f>
        <v>1,</v>
      </c>
      <c r="AE5" s="17" t="str">
        <f t="shared" si="4"/>
        <v>1,1,1,</v>
      </c>
      <c r="AF5" s="17" t="str">
        <f t="shared" si="5"/>
        <v>[1,1,1]</v>
      </c>
      <c r="AG5" s="17" t="str">
        <f>VLOOKUP(P5,物品id!$A:$B,2,FALSE)&amp;","</f>
        <v>102,</v>
      </c>
      <c r="AH5" s="17" t="str">
        <f t="shared" ref="AH5:AH65" si="13">Q5&amp;","</f>
        <v>720,</v>
      </c>
      <c r="AI5" s="17" t="str">
        <f>IF(R5="","",VLOOKUP(R5,物品id!$A:$B,2,FALSE)&amp;",")</f>
        <v>20038,</v>
      </c>
      <c r="AJ5" s="17" t="str">
        <f>IF(S5="","",VLOOKUP(S5,物品id!$A:$B,2,FALSE)&amp;",")</f>
        <v>102,</v>
      </c>
      <c r="AK5" s="17" t="str">
        <f t="shared" si="6"/>
        <v>20038,102,</v>
      </c>
      <c r="AL5" s="17" t="str">
        <f t="shared" si="7"/>
        <v>[20038,102]</v>
      </c>
      <c r="AM5" s="17" t="str">
        <f t="shared" ref="AM5:AM65" si="14">IF(T5="","",T5&amp;",")</f>
        <v>2,</v>
      </c>
      <c r="AN5" s="17" t="str">
        <f t="shared" ref="AN5:AN65" si="15">IF(U5="","",U5&amp;",")</f>
        <v>1440,</v>
      </c>
      <c r="AO5" s="17" t="str">
        <f t="shared" si="8"/>
        <v>2,1440,</v>
      </c>
      <c r="AP5" s="17" t="str">
        <f t="shared" si="9"/>
        <v>[2,1440]</v>
      </c>
    </row>
    <row r="6" spans="1:42" s="17" customFormat="1" x14ac:dyDescent="0.2">
      <c r="A6" s="17">
        <v>1</v>
      </c>
      <c r="B6" s="35" t="s">
        <v>1027</v>
      </c>
      <c r="C6" s="17" t="s">
        <v>1035</v>
      </c>
      <c r="D6" s="17">
        <v>3</v>
      </c>
      <c r="E6" s="17" t="s">
        <v>805</v>
      </c>
      <c r="F6" s="17" t="s">
        <v>816</v>
      </c>
      <c r="G6" s="17" t="s">
        <v>826</v>
      </c>
      <c r="H6" s="17" t="s">
        <v>1059</v>
      </c>
      <c r="I6" s="17">
        <v>1.5</v>
      </c>
      <c r="J6" s="36">
        <f>(VLOOKUP(H6,挂机玩法规划!$N$2:$O$4,2,FALSE)*I6*挂机玩法规划!$O$5+(D6-I6)*VLOOKUP(H6,挂机玩法规划!$N$2:$O$4,2,FALSE))/K6</f>
        <v>0.75</v>
      </c>
      <c r="K6" s="49">
        <v>200</v>
      </c>
      <c r="L6" s="17">
        <v>2</v>
      </c>
      <c r="M6" s="17">
        <v>2</v>
      </c>
      <c r="N6" s="17">
        <v>2</v>
      </c>
      <c r="O6" s="17">
        <v>120</v>
      </c>
      <c r="P6" s="17" t="s">
        <v>836</v>
      </c>
      <c r="Q6" s="17">
        <v>120</v>
      </c>
      <c r="R6" s="17" t="s">
        <v>840</v>
      </c>
      <c r="S6" s="17" t="s">
        <v>201</v>
      </c>
      <c r="T6" s="17">
        <v>2</v>
      </c>
      <c r="U6" s="17">
        <f>Q6*挂机玩法规划!$R$4*VLOOKUP(C6,挂机玩法规划!$G$2:$I$17,3,FALSE)</f>
        <v>480</v>
      </c>
      <c r="W6" s="17" t="str">
        <f>IF(E6="","",VLOOKUP(E6,物品id!$A:$B,2,FALSE)&amp;",")</f>
        <v>1211,</v>
      </c>
      <c r="X6" s="17" t="str">
        <f>IF(F6="","",VLOOKUP(F6,物品id!$A:$B,2,FALSE)&amp;",")</f>
        <v>2211,</v>
      </c>
      <c r="Y6" s="17" t="str">
        <f>IF(G6="","",VLOOKUP(G6,物品id!$A:$B,2,FALSE)&amp;",")</f>
        <v>3211,</v>
      </c>
      <c r="Z6" s="17" t="str">
        <f t="shared" ref="Z6:Z65" si="16">W6&amp;X6&amp;Y6</f>
        <v>1211,2211,3211,</v>
      </c>
      <c r="AA6" s="17" t="str">
        <f t="shared" ref="AA6:AA65" si="17">"["&amp;LEFT(Z6,LEN(Z6)-1)&amp;"]"</f>
        <v>[1211,2211,3211]</v>
      </c>
      <c r="AB6" s="17" t="str">
        <f t="shared" si="10"/>
        <v>2,</v>
      </c>
      <c r="AC6" s="17" t="str">
        <f t="shared" si="11"/>
        <v>2,</v>
      </c>
      <c r="AD6" s="17" t="str">
        <f t="shared" si="12"/>
        <v>2,</v>
      </c>
      <c r="AE6" s="17" t="str">
        <f t="shared" ref="AE6:AE65" si="18">AB6&amp;AC6&amp;AD6</f>
        <v>2,2,2,</v>
      </c>
      <c r="AF6" s="17" t="str">
        <f t="shared" ref="AF6:AF65" si="19">"["&amp;LEFT(AE6,LEN(AE6)-1)&amp;"]"</f>
        <v>[2,2,2]</v>
      </c>
      <c r="AG6" s="17" t="str">
        <f>VLOOKUP(P6,物品id!$A:$B,2,FALSE)&amp;","</f>
        <v>102,</v>
      </c>
      <c r="AH6" s="17" t="str">
        <f t="shared" si="13"/>
        <v>120,</v>
      </c>
      <c r="AI6" s="17" t="str">
        <f>IF(R6="","",VLOOKUP(R6,物品id!$A:$B,2,FALSE)&amp;",")</f>
        <v>20035,</v>
      </c>
      <c r="AJ6" s="17" t="str">
        <f>IF(S6="","",VLOOKUP(S6,物品id!$A:$B,2,FALSE)&amp;",")</f>
        <v>102,</v>
      </c>
      <c r="AK6" s="17" t="str">
        <f t="shared" ref="AK6:AK65" si="20">AI6&amp;AJ6</f>
        <v>20035,102,</v>
      </c>
      <c r="AL6" s="17" t="str">
        <f t="shared" ref="AL6:AL65" si="21">"["&amp;LEFT(AK6,LEN(AK6)-1)&amp;"]"</f>
        <v>[20035,102]</v>
      </c>
      <c r="AM6" s="17" t="str">
        <f t="shared" si="14"/>
        <v>2,</v>
      </c>
      <c r="AN6" s="17" t="str">
        <f t="shared" si="15"/>
        <v>480,</v>
      </c>
      <c r="AO6" s="17" t="str">
        <f t="shared" ref="AO6:AO65" si="22">AM6&amp;AN6</f>
        <v>2,480,</v>
      </c>
      <c r="AP6" s="17" t="str">
        <f t="shared" ref="AP6:AP65" si="23">"["&amp;LEFT(AO6,LEN(AO6)-1)&amp;"]"</f>
        <v>[2,480]</v>
      </c>
    </row>
    <row r="7" spans="1:42" s="17" customFormat="1" x14ac:dyDescent="0.2">
      <c r="A7" s="17">
        <v>1</v>
      </c>
      <c r="B7" s="35" t="s">
        <v>1027</v>
      </c>
      <c r="C7" s="17" t="s">
        <v>1035</v>
      </c>
      <c r="D7" s="17">
        <v>3</v>
      </c>
      <c r="E7" s="17" t="s">
        <v>805</v>
      </c>
      <c r="F7" s="17" t="s">
        <v>816</v>
      </c>
      <c r="G7" s="17" t="s">
        <v>826</v>
      </c>
      <c r="H7" s="17" t="s">
        <v>1059</v>
      </c>
      <c r="I7" s="17">
        <v>1.5</v>
      </c>
      <c r="J7" s="36">
        <f>(VLOOKUP(H7,挂机玩法规划!$N$2:$O$4,2,FALSE)*I7*挂机玩法规划!$O$5+(D7-I7)*VLOOKUP(H7,挂机玩法规划!$N$2:$O$4,2,FALSE))/K7</f>
        <v>0.75</v>
      </c>
      <c r="K7" s="49">
        <v>200</v>
      </c>
      <c r="L7" s="17">
        <v>2</v>
      </c>
      <c r="M7" s="17">
        <v>2</v>
      </c>
      <c r="N7" s="17">
        <v>2</v>
      </c>
      <c r="O7" s="17">
        <v>240</v>
      </c>
      <c r="P7" s="17" t="s">
        <v>836</v>
      </c>
      <c r="Q7" s="17">
        <v>240</v>
      </c>
      <c r="R7" s="17" t="s">
        <v>840</v>
      </c>
      <c r="S7" s="17" t="s">
        <v>201</v>
      </c>
      <c r="T7" s="17">
        <v>3</v>
      </c>
      <c r="U7" s="17">
        <f>Q7*挂机玩法规划!$R$4*VLOOKUP(C7,挂机玩法规划!$G$2:$I$17,3,FALSE)</f>
        <v>960</v>
      </c>
      <c r="W7" s="17" t="str">
        <f>IF(E7="","",VLOOKUP(E7,物品id!$A:$B,2,FALSE)&amp;",")</f>
        <v>1211,</v>
      </c>
      <c r="X7" s="17" t="str">
        <f>IF(F7="","",VLOOKUP(F7,物品id!$A:$B,2,FALSE)&amp;",")</f>
        <v>2211,</v>
      </c>
      <c r="Y7" s="17" t="str">
        <f>IF(G7="","",VLOOKUP(G7,物品id!$A:$B,2,FALSE)&amp;",")</f>
        <v>3211,</v>
      </c>
      <c r="Z7" s="17" t="str">
        <f t="shared" si="16"/>
        <v>1211,2211,3211,</v>
      </c>
      <c r="AA7" s="17" t="str">
        <f t="shared" si="17"/>
        <v>[1211,2211,3211]</v>
      </c>
      <c r="AB7" s="17" t="str">
        <f t="shared" si="10"/>
        <v>2,</v>
      </c>
      <c r="AC7" s="17" t="str">
        <f t="shared" si="11"/>
        <v>2,</v>
      </c>
      <c r="AD7" s="17" t="str">
        <f t="shared" si="12"/>
        <v>2,</v>
      </c>
      <c r="AE7" s="17" t="str">
        <f t="shared" si="18"/>
        <v>2,2,2,</v>
      </c>
      <c r="AF7" s="17" t="str">
        <f t="shared" si="19"/>
        <v>[2,2,2]</v>
      </c>
      <c r="AG7" s="17" t="str">
        <f>VLOOKUP(P7,物品id!$A:$B,2,FALSE)&amp;","</f>
        <v>102,</v>
      </c>
      <c r="AH7" s="17" t="str">
        <f t="shared" si="13"/>
        <v>240,</v>
      </c>
      <c r="AI7" s="17" t="str">
        <f>IF(R7="","",VLOOKUP(R7,物品id!$A:$B,2,FALSE)&amp;",")</f>
        <v>20035,</v>
      </c>
      <c r="AJ7" s="17" t="str">
        <f>IF(S7="","",VLOOKUP(S7,物品id!$A:$B,2,FALSE)&amp;",")</f>
        <v>102,</v>
      </c>
      <c r="AK7" s="17" t="str">
        <f t="shared" si="20"/>
        <v>20035,102,</v>
      </c>
      <c r="AL7" s="17" t="str">
        <f t="shared" si="21"/>
        <v>[20035,102]</v>
      </c>
      <c r="AM7" s="17" t="str">
        <f t="shared" si="14"/>
        <v>3,</v>
      </c>
      <c r="AN7" s="17" t="str">
        <f t="shared" si="15"/>
        <v>960,</v>
      </c>
      <c r="AO7" s="17" t="str">
        <f t="shared" si="22"/>
        <v>3,960,</v>
      </c>
      <c r="AP7" s="17" t="str">
        <f t="shared" si="23"/>
        <v>[3,960]</v>
      </c>
    </row>
    <row r="8" spans="1:42" s="17" customFormat="1" x14ac:dyDescent="0.2">
      <c r="A8" s="17">
        <v>1</v>
      </c>
      <c r="B8" s="35" t="s">
        <v>1027</v>
      </c>
      <c r="C8" s="17" t="s">
        <v>1035</v>
      </c>
      <c r="D8" s="17">
        <v>3</v>
      </c>
      <c r="E8" s="17" t="s">
        <v>805</v>
      </c>
      <c r="F8" s="17" t="s">
        <v>816</v>
      </c>
      <c r="G8" s="17" t="s">
        <v>826</v>
      </c>
      <c r="H8" s="17" t="s">
        <v>138</v>
      </c>
      <c r="I8" s="17">
        <v>1.5</v>
      </c>
      <c r="J8" s="36">
        <f>(VLOOKUP(H8,挂机玩法规划!$N$2:$O$4,2,FALSE)*I8*挂机玩法规划!$O$5+(D8-I8)*VLOOKUP(H8,挂机玩法规划!$N$2:$O$4,2,FALSE))/K8</f>
        <v>0.75</v>
      </c>
      <c r="K8" s="49">
        <v>200</v>
      </c>
      <c r="L8" s="17">
        <v>2</v>
      </c>
      <c r="M8" s="17">
        <v>2</v>
      </c>
      <c r="N8" s="17">
        <v>2</v>
      </c>
      <c r="O8" s="17">
        <v>480</v>
      </c>
      <c r="P8" s="17" t="s">
        <v>836</v>
      </c>
      <c r="Q8" s="17">
        <v>480</v>
      </c>
      <c r="R8" s="17" t="s">
        <v>1053</v>
      </c>
      <c r="S8" s="17" t="s">
        <v>201</v>
      </c>
      <c r="T8" s="17">
        <v>1</v>
      </c>
      <c r="U8" s="17">
        <f>Q8*挂机玩法规划!$R$4*VLOOKUP(C8,挂机玩法规划!$G$2:$I$17,3,FALSE)</f>
        <v>1920</v>
      </c>
      <c r="W8" s="17" t="str">
        <f>IF(E8="","",VLOOKUP(E8,物品id!$A:$B,2,FALSE)&amp;",")</f>
        <v>1211,</v>
      </c>
      <c r="X8" s="17" t="str">
        <f>IF(F8="","",VLOOKUP(F8,物品id!$A:$B,2,FALSE)&amp;",")</f>
        <v>2211,</v>
      </c>
      <c r="Y8" s="17" t="str">
        <f>IF(G8="","",VLOOKUP(G8,物品id!$A:$B,2,FALSE)&amp;",")</f>
        <v>3211,</v>
      </c>
      <c r="Z8" s="17" t="str">
        <f t="shared" si="16"/>
        <v>1211,2211,3211,</v>
      </c>
      <c r="AA8" s="17" t="str">
        <f t="shared" si="17"/>
        <v>[1211,2211,3211]</v>
      </c>
      <c r="AB8" s="17" t="str">
        <f t="shared" si="10"/>
        <v>2,</v>
      </c>
      <c r="AC8" s="17" t="str">
        <f t="shared" si="11"/>
        <v>2,</v>
      </c>
      <c r="AD8" s="17" t="str">
        <f t="shared" si="12"/>
        <v>2,</v>
      </c>
      <c r="AE8" s="17" t="str">
        <f t="shared" si="18"/>
        <v>2,2,2,</v>
      </c>
      <c r="AF8" s="17" t="str">
        <f t="shared" si="19"/>
        <v>[2,2,2]</v>
      </c>
      <c r="AG8" s="17" t="str">
        <f>VLOOKUP(P8,物品id!$A:$B,2,FALSE)&amp;","</f>
        <v>102,</v>
      </c>
      <c r="AH8" s="17" t="str">
        <f t="shared" si="13"/>
        <v>480,</v>
      </c>
      <c r="AI8" s="17" t="str">
        <f>IF(R8="","",VLOOKUP(R8,物品id!$A:$B,2,FALSE)&amp;",")</f>
        <v>20034,</v>
      </c>
      <c r="AJ8" s="17" t="str">
        <f>IF(S8="","",VLOOKUP(S8,物品id!$A:$B,2,FALSE)&amp;",")</f>
        <v>102,</v>
      </c>
      <c r="AK8" s="17" t="str">
        <f t="shared" si="20"/>
        <v>20034,102,</v>
      </c>
      <c r="AL8" s="17" t="str">
        <f t="shared" si="21"/>
        <v>[20034,102]</v>
      </c>
      <c r="AM8" s="17" t="str">
        <f t="shared" si="14"/>
        <v>1,</v>
      </c>
      <c r="AN8" s="17" t="str">
        <f t="shared" si="15"/>
        <v>1920,</v>
      </c>
      <c r="AO8" s="17" t="str">
        <f t="shared" si="22"/>
        <v>1,1920,</v>
      </c>
      <c r="AP8" s="17" t="str">
        <f t="shared" si="23"/>
        <v>[1,1920]</v>
      </c>
    </row>
    <row r="9" spans="1:42" s="17" customFormat="1" x14ac:dyDescent="0.2">
      <c r="A9" s="17">
        <v>1</v>
      </c>
      <c r="B9" s="35" t="s">
        <v>1027</v>
      </c>
      <c r="C9" s="17" t="s">
        <v>1035</v>
      </c>
      <c r="D9" s="17">
        <v>3</v>
      </c>
      <c r="E9" s="17" t="s">
        <v>805</v>
      </c>
      <c r="F9" s="17" t="s">
        <v>816</v>
      </c>
      <c r="G9" s="17" t="s">
        <v>826</v>
      </c>
      <c r="H9" s="17" t="s">
        <v>138</v>
      </c>
      <c r="I9" s="17">
        <v>1.5</v>
      </c>
      <c r="J9" s="36">
        <f>(VLOOKUP(H9,挂机玩法规划!$N$2:$O$4,2,FALSE)*I9*挂机玩法规划!$O$5+(D9-I9)*VLOOKUP(H9,挂机玩法规划!$N$2:$O$4,2,FALSE))/K9</f>
        <v>0.75</v>
      </c>
      <c r="K9" s="49">
        <v>200</v>
      </c>
      <c r="L9" s="17">
        <v>2</v>
      </c>
      <c r="M9" s="17">
        <v>2</v>
      </c>
      <c r="N9" s="17">
        <v>2</v>
      </c>
      <c r="O9" s="17">
        <v>720</v>
      </c>
      <c r="P9" s="17" t="s">
        <v>836</v>
      </c>
      <c r="Q9" s="17">
        <v>720</v>
      </c>
      <c r="R9" s="17" t="s">
        <v>1053</v>
      </c>
      <c r="S9" s="17" t="s">
        <v>201</v>
      </c>
      <c r="T9" s="17">
        <v>2</v>
      </c>
      <c r="U9" s="17">
        <f>Q9*挂机玩法规划!$R$4*VLOOKUP(C9,挂机玩法规划!$G$2:$I$17,3,FALSE)</f>
        <v>2880</v>
      </c>
      <c r="W9" s="17" t="str">
        <f>IF(E9="","",VLOOKUP(E9,物品id!$A:$B,2,FALSE)&amp;",")</f>
        <v>1211,</v>
      </c>
      <c r="X9" s="17" t="str">
        <f>IF(F9="","",VLOOKUP(F9,物品id!$A:$B,2,FALSE)&amp;",")</f>
        <v>2211,</v>
      </c>
      <c r="Y9" s="17" t="str">
        <f>IF(G9="","",VLOOKUP(G9,物品id!$A:$B,2,FALSE)&amp;",")</f>
        <v>3211,</v>
      </c>
      <c r="Z9" s="17" t="str">
        <f t="shared" si="16"/>
        <v>1211,2211,3211,</v>
      </c>
      <c r="AA9" s="17" t="str">
        <f t="shared" si="17"/>
        <v>[1211,2211,3211]</v>
      </c>
      <c r="AB9" s="17" t="str">
        <f t="shared" si="10"/>
        <v>2,</v>
      </c>
      <c r="AC9" s="17" t="str">
        <f t="shared" si="11"/>
        <v>2,</v>
      </c>
      <c r="AD9" s="17" t="str">
        <f t="shared" si="12"/>
        <v>2,</v>
      </c>
      <c r="AE9" s="17" t="str">
        <f t="shared" si="18"/>
        <v>2,2,2,</v>
      </c>
      <c r="AF9" s="17" t="str">
        <f t="shared" si="19"/>
        <v>[2,2,2]</v>
      </c>
      <c r="AG9" s="17" t="str">
        <f>VLOOKUP(P9,物品id!$A:$B,2,FALSE)&amp;","</f>
        <v>102,</v>
      </c>
      <c r="AH9" s="17" t="str">
        <f t="shared" si="13"/>
        <v>720,</v>
      </c>
      <c r="AI9" s="17" t="str">
        <f>IF(R9="","",VLOOKUP(R9,物品id!$A:$B,2,FALSE)&amp;",")</f>
        <v>20034,</v>
      </c>
      <c r="AJ9" s="17" t="str">
        <f>IF(S9="","",VLOOKUP(S9,物品id!$A:$B,2,FALSE)&amp;",")</f>
        <v>102,</v>
      </c>
      <c r="AK9" s="17" t="str">
        <f t="shared" si="20"/>
        <v>20034,102,</v>
      </c>
      <c r="AL9" s="17" t="str">
        <f t="shared" si="21"/>
        <v>[20034,102]</v>
      </c>
      <c r="AM9" s="17" t="str">
        <f t="shared" si="14"/>
        <v>2,</v>
      </c>
      <c r="AN9" s="17" t="str">
        <f t="shared" si="15"/>
        <v>2880,</v>
      </c>
      <c r="AO9" s="17" t="str">
        <f t="shared" si="22"/>
        <v>2,2880,</v>
      </c>
      <c r="AP9" s="17" t="str">
        <f t="shared" si="23"/>
        <v>[2,2880]</v>
      </c>
    </row>
    <row r="10" spans="1:42" s="37" customFormat="1" x14ac:dyDescent="0.2">
      <c r="A10" s="37">
        <v>1</v>
      </c>
      <c r="B10" s="37" t="s">
        <v>1046</v>
      </c>
      <c r="C10" s="37" t="s">
        <v>135</v>
      </c>
      <c r="D10" s="37">
        <v>3</v>
      </c>
      <c r="E10" s="37" t="s">
        <v>804</v>
      </c>
      <c r="F10" s="37" t="s">
        <v>815</v>
      </c>
      <c r="G10" s="37" t="s">
        <v>825</v>
      </c>
      <c r="H10" s="37" t="s">
        <v>134</v>
      </c>
      <c r="I10" s="37">
        <v>2.5</v>
      </c>
      <c r="J10" s="38">
        <f>(VLOOKUP(H10,挂机玩法规划!$N$2:$O$4,2,FALSE)*I10*挂机玩法规划!$O$5+(D10-I10)*VLOOKUP(H10,挂机玩法规划!$N$2:$O$4,2,FALSE))/K10</f>
        <v>1.05</v>
      </c>
      <c r="K10" s="50">
        <v>100</v>
      </c>
      <c r="L10" s="37">
        <v>3</v>
      </c>
      <c r="M10" s="37">
        <v>3</v>
      </c>
      <c r="N10" s="37">
        <v>3</v>
      </c>
      <c r="O10" s="37">
        <v>120</v>
      </c>
      <c r="P10" s="37" t="s">
        <v>836</v>
      </c>
      <c r="Q10" s="37">
        <v>120</v>
      </c>
      <c r="R10" s="37" t="s">
        <v>843</v>
      </c>
      <c r="S10" s="37" t="s">
        <v>201</v>
      </c>
      <c r="T10" s="37">
        <v>1</v>
      </c>
      <c r="U10" s="37">
        <f>Q10*挂机玩法规划!$R$4*VLOOKUP(C10,挂机玩法规划!$G$2:$I$17,3,FALSE)</f>
        <v>240</v>
      </c>
      <c r="W10" s="37" t="str">
        <f>IF(E10="","",VLOOKUP(E10,物品id!$A:$B,2,FALSE)&amp;",")</f>
        <v>1111,</v>
      </c>
      <c r="X10" s="37" t="str">
        <f>IF(F10="","",VLOOKUP(F10,物品id!$A:$B,2,FALSE)&amp;",")</f>
        <v>2111,</v>
      </c>
      <c r="Y10" s="37" t="str">
        <f>IF(G10="","",VLOOKUP(G10,物品id!$A:$B,2,FALSE)&amp;",")</f>
        <v>3111,</v>
      </c>
      <c r="Z10" s="37" t="str">
        <f t="shared" si="16"/>
        <v>1111,2111,3111,</v>
      </c>
      <c r="AA10" s="37" t="str">
        <f t="shared" si="17"/>
        <v>[1111,2111,3111]</v>
      </c>
      <c r="AB10" s="37" t="str">
        <f t="shared" si="10"/>
        <v>3,</v>
      </c>
      <c r="AC10" s="37" t="str">
        <f t="shared" si="11"/>
        <v>3,</v>
      </c>
      <c r="AD10" s="37" t="str">
        <f t="shared" si="12"/>
        <v>3,</v>
      </c>
      <c r="AE10" s="37" t="str">
        <f t="shared" si="18"/>
        <v>3,3,3,</v>
      </c>
      <c r="AF10" s="37" t="str">
        <f t="shared" si="19"/>
        <v>[3,3,3]</v>
      </c>
      <c r="AG10" s="37" t="str">
        <f>VLOOKUP(P10,物品id!$A:$B,2,FALSE)&amp;","</f>
        <v>102,</v>
      </c>
      <c r="AH10" s="37" t="str">
        <f t="shared" si="13"/>
        <v>120,</v>
      </c>
      <c r="AI10" s="37" t="str">
        <f>IF(R10="","",VLOOKUP(R10,物品id!$A:$B,2,FALSE)&amp;",")</f>
        <v>20038,</v>
      </c>
      <c r="AJ10" s="37" t="str">
        <f>IF(S10="","",VLOOKUP(S10,物品id!$A:$B,2,FALSE)&amp;",")</f>
        <v>102,</v>
      </c>
      <c r="AK10" s="37" t="str">
        <f t="shared" si="20"/>
        <v>20038,102,</v>
      </c>
      <c r="AL10" s="37" t="str">
        <f t="shared" si="21"/>
        <v>[20038,102]</v>
      </c>
      <c r="AM10" s="37" t="str">
        <f t="shared" si="14"/>
        <v>1,</v>
      </c>
      <c r="AN10" s="37" t="str">
        <f t="shared" si="15"/>
        <v>240,</v>
      </c>
      <c r="AO10" s="37" t="str">
        <f t="shared" si="22"/>
        <v>1,240,</v>
      </c>
      <c r="AP10" s="37" t="str">
        <f t="shared" si="23"/>
        <v>[1,240]</v>
      </c>
    </row>
    <row r="11" spans="1:42" s="37" customFormat="1" x14ac:dyDescent="0.2">
      <c r="A11" s="37">
        <v>1</v>
      </c>
      <c r="B11" s="37" t="s">
        <v>1046</v>
      </c>
      <c r="C11" s="37" t="s">
        <v>135</v>
      </c>
      <c r="D11" s="37">
        <v>3</v>
      </c>
      <c r="E11" s="37" t="s">
        <v>804</v>
      </c>
      <c r="F11" s="37" t="s">
        <v>815</v>
      </c>
      <c r="G11" s="37" t="s">
        <v>825</v>
      </c>
      <c r="H11" s="37" t="s">
        <v>134</v>
      </c>
      <c r="I11" s="37">
        <v>2.5</v>
      </c>
      <c r="J11" s="38">
        <f>(VLOOKUP(H11,挂机玩法规划!$N$2:$O$4,2,FALSE)*I11*挂机玩法规划!$O$5+(D11-I11)*VLOOKUP(H11,挂机玩法规划!$N$2:$O$4,2,FALSE))/K11</f>
        <v>1.05</v>
      </c>
      <c r="K11" s="50">
        <v>100</v>
      </c>
      <c r="L11" s="37">
        <v>3</v>
      </c>
      <c r="M11" s="37">
        <v>3</v>
      </c>
      <c r="N11" s="37">
        <v>3</v>
      </c>
      <c r="O11" s="37">
        <v>240</v>
      </c>
      <c r="P11" s="37" t="s">
        <v>836</v>
      </c>
      <c r="Q11" s="37">
        <v>240</v>
      </c>
      <c r="R11" s="37" t="s">
        <v>843</v>
      </c>
      <c r="S11" s="37" t="s">
        <v>201</v>
      </c>
      <c r="T11" s="37">
        <v>2</v>
      </c>
      <c r="U11" s="37">
        <f>Q11*挂机玩法规划!$R$4*VLOOKUP(C11,挂机玩法规划!$G$2:$I$17,3,FALSE)</f>
        <v>480</v>
      </c>
      <c r="W11" s="37" t="str">
        <f>IF(E11="","",VLOOKUP(E11,物品id!$A:$B,2,FALSE)&amp;",")</f>
        <v>1111,</v>
      </c>
      <c r="X11" s="37" t="str">
        <f>IF(F11="","",VLOOKUP(F11,物品id!$A:$B,2,FALSE)&amp;",")</f>
        <v>2111,</v>
      </c>
      <c r="Y11" s="37" t="str">
        <f>IF(G11="","",VLOOKUP(G11,物品id!$A:$B,2,FALSE)&amp;",")</f>
        <v>3111,</v>
      </c>
      <c r="Z11" s="37" t="str">
        <f t="shared" si="16"/>
        <v>1111,2111,3111,</v>
      </c>
      <c r="AA11" s="37" t="str">
        <f t="shared" si="17"/>
        <v>[1111,2111,3111]</v>
      </c>
      <c r="AB11" s="37" t="str">
        <f t="shared" si="10"/>
        <v>3,</v>
      </c>
      <c r="AC11" s="37" t="str">
        <f t="shared" si="11"/>
        <v>3,</v>
      </c>
      <c r="AD11" s="37" t="str">
        <f t="shared" si="12"/>
        <v>3,</v>
      </c>
      <c r="AE11" s="37" t="str">
        <f t="shared" si="18"/>
        <v>3,3,3,</v>
      </c>
      <c r="AF11" s="37" t="str">
        <f t="shared" si="19"/>
        <v>[3,3,3]</v>
      </c>
      <c r="AG11" s="37" t="str">
        <f>VLOOKUP(P11,物品id!$A:$B,2,FALSE)&amp;","</f>
        <v>102,</v>
      </c>
      <c r="AH11" s="37" t="str">
        <f t="shared" si="13"/>
        <v>240,</v>
      </c>
      <c r="AI11" s="37" t="str">
        <f>IF(R11="","",VLOOKUP(R11,物品id!$A:$B,2,FALSE)&amp;",")</f>
        <v>20038,</v>
      </c>
      <c r="AJ11" s="37" t="str">
        <f>IF(S11="","",VLOOKUP(S11,物品id!$A:$B,2,FALSE)&amp;",")</f>
        <v>102,</v>
      </c>
      <c r="AK11" s="37" t="str">
        <f t="shared" si="20"/>
        <v>20038,102,</v>
      </c>
      <c r="AL11" s="37" t="str">
        <f t="shared" si="21"/>
        <v>[20038,102]</v>
      </c>
      <c r="AM11" s="37" t="str">
        <f t="shared" si="14"/>
        <v>2,</v>
      </c>
      <c r="AN11" s="37" t="str">
        <f t="shared" si="15"/>
        <v>480,</v>
      </c>
      <c r="AO11" s="37" t="str">
        <f t="shared" si="22"/>
        <v>2,480,</v>
      </c>
      <c r="AP11" s="37" t="str">
        <f t="shared" si="23"/>
        <v>[2,480]</v>
      </c>
    </row>
    <row r="12" spans="1:42" s="37" customFormat="1" x14ac:dyDescent="0.2">
      <c r="A12" s="37">
        <v>1</v>
      </c>
      <c r="B12" s="37" t="s">
        <v>1045</v>
      </c>
      <c r="C12" s="37" t="s">
        <v>135</v>
      </c>
      <c r="D12" s="37">
        <v>3</v>
      </c>
      <c r="E12" s="37" t="s">
        <v>804</v>
      </c>
      <c r="F12" s="37" t="s">
        <v>815</v>
      </c>
      <c r="G12" s="37" t="s">
        <v>825</v>
      </c>
      <c r="H12" s="37" t="s">
        <v>134</v>
      </c>
      <c r="I12" s="37">
        <v>2.5</v>
      </c>
      <c r="J12" s="38">
        <f>(VLOOKUP(H12,挂机玩法规划!$N$2:$O$4,2,FALSE)*I12*挂机玩法规划!$O$5+(D12-I12)*VLOOKUP(H12,挂机玩法规划!$N$2:$O$4,2,FALSE))/K12</f>
        <v>1.05</v>
      </c>
      <c r="K12" s="50">
        <v>100</v>
      </c>
      <c r="L12" s="37">
        <v>3</v>
      </c>
      <c r="M12" s="37">
        <v>3</v>
      </c>
      <c r="N12" s="37">
        <v>3</v>
      </c>
      <c r="O12" s="37">
        <v>480</v>
      </c>
      <c r="P12" s="37" t="s">
        <v>836</v>
      </c>
      <c r="Q12" s="37">
        <v>480</v>
      </c>
      <c r="R12" s="37" t="s">
        <v>843</v>
      </c>
      <c r="S12" s="37" t="s">
        <v>201</v>
      </c>
      <c r="T12" s="37">
        <v>3</v>
      </c>
      <c r="U12" s="37">
        <f>Q12*挂机玩法规划!$R$4*VLOOKUP(C12,挂机玩法规划!$G$2:$I$17,3,FALSE)</f>
        <v>960</v>
      </c>
      <c r="W12" s="37" t="str">
        <f>IF(E12="","",VLOOKUP(E12,物品id!$A:$B,2,FALSE)&amp;",")</f>
        <v>1111,</v>
      </c>
      <c r="X12" s="37" t="str">
        <f>IF(F12="","",VLOOKUP(F12,物品id!$A:$B,2,FALSE)&amp;",")</f>
        <v>2111,</v>
      </c>
      <c r="Y12" s="37" t="str">
        <f>IF(G12="","",VLOOKUP(G12,物品id!$A:$B,2,FALSE)&amp;",")</f>
        <v>3111,</v>
      </c>
      <c r="Z12" s="37" t="str">
        <f t="shared" si="16"/>
        <v>1111,2111,3111,</v>
      </c>
      <c r="AA12" s="37" t="str">
        <f t="shared" si="17"/>
        <v>[1111,2111,3111]</v>
      </c>
      <c r="AB12" s="37" t="str">
        <f t="shared" si="10"/>
        <v>3,</v>
      </c>
      <c r="AC12" s="37" t="str">
        <f t="shared" si="11"/>
        <v>3,</v>
      </c>
      <c r="AD12" s="37" t="str">
        <f t="shared" si="12"/>
        <v>3,</v>
      </c>
      <c r="AE12" s="37" t="str">
        <f t="shared" si="18"/>
        <v>3,3,3,</v>
      </c>
      <c r="AF12" s="37" t="str">
        <f t="shared" si="19"/>
        <v>[3,3,3]</v>
      </c>
      <c r="AG12" s="37" t="str">
        <f>VLOOKUP(P12,物品id!$A:$B,2,FALSE)&amp;","</f>
        <v>102,</v>
      </c>
      <c r="AH12" s="37" t="str">
        <f t="shared" si="13"/>
        <v>480,</v>
      </c>
      <c r="AI12" s="37" t="str">
        <f>IF(R12="","",VLOOKUP(R12,物品id!$A:$B,2,FALSE)&amp;",")</f>
        <v>20038,</v>
      </c>
      <c r="AJ12" s="37" t="str">
        <f>IF(S12="","",VLOOKUP(S12,物品id!$A:$B,2,FALSE)&amp;",")</f>
        <v>102,</v>
      </c>
      <c r="AK12" s="37" t="str">
        <f t="shared" si="20"/>
        <v>20038,102,</v>
      </c>
      <c r="AL12" s="37" t="str">
        <f t="shared" si="21"/>
        <v>[20038,102]</v>
      </c>
      <c r="AM12" s="37" t="str">
        <f t="shared" si="14"/>
        <v>3,</v>
      </c>
      <c r="AN12" s="37" t="str">
        <f t="shared" si="15"/>
        <v>960,</v>
      </c>
      <c r="AO12" s="37" t="str">
        <f t="shared" si="22"/>
        <v>3,960,</v>
      </c>
      <c r="AP12" s="37" t="str">
        <f t="shared" si="23"/>
        <v>[3,960]</v>
      </c>
    </row>
    <row r="13" spans="1:42" s="37" customFormat="1" x14ac:dyDescent="0.2">
      <c r="A13" s="37">
        <v>1</v>
      </c>
      <c r="B13" s="37" t="s">
        <v>1045</v>
      </c>
      <c r="C13" s="37" t="s">
        <v>135</v>
      </c>
      <c r="D13" s="37">
        <v>3</v>
      </c>
      <c r="E13" s="37" t="s">
        <v>804</v>
      </c>
      <c r="F13" s="37" t="s">
        <v>815</v>
      </c>
      <c r="G13" s="37" t="s">
        <v>825</v>
      </c>
      <c r="H13" s="37" t="s">
        <v>134</v>
      </c>
      <c r="I13" s="37">
        <v>2.5</v>
      </c>
      <c r="J13" s="38">
        <f>(VLOOKUP(H13,挂机玩法规划!$N$2:$O$4,2,FALSE)*I13*挂机玩法规划!$O$5+(D13-I13)*VLOOKUP(H13,挂机玩法规划!$N$2:$O$4,2,FALSE))/K13</f>
        <v>1.05</v>
      </c>
      <c r="K13" s="50">
        <v>100</v>
      </c>
      <c r="L13" s="37">
        <v>3</v>
      </c>
      <c r="M13" s="37">
        <v>3</v>
      </c>
      <c r="N13" s="37">
        <v>3</v>
      </c>
      <c r="O13" s="37">
        <v>720</v>
      </c>
      <c r="P13" s="37" t="s">
        <v>836</v>
      </c>
      <c r="Q13" s="37">
        <v>720</v>
      </c>
      <c r="R13" s="37" t="s">
        <v>1054</v>
      </c>
      <c r="S13" s="37" t="s">
        <v>201</v>
      </c>
      <c r="T13" s="37">
        <v>1</v>
      </c>
      <c r="U13" s="37">
        <f>Q13*挂机玩法规划!$R$4*VLOOKUP(C13,挂机玩法规划!$G$2:$I$17,3,FALSE)</f>
        <v>1440</v>
      </c>
      <c r="W13" s="37" t="str">
        <f>IF(E13="","",VLOOKUP(E13,物品id!$A:$B,2,FALSE)&amp;",")</f>
        <v>1111,</v>
      </c>
      <c r="X13" s="37" t="str">
        <f>IF(F13="","",VLOOKUP(F13,物品id!$A:$B,2,FALSE)&amp;",")</f>
        <v>2111,</v>
      </c>
      <c r="Y13" s="37" t="str">
        <f>IF(G13="","",VLOOKUP(G13,物品id!$A:$B,2,FALSE)&amp;",")</f>
        <v>3111,</v>
      </c>
      <c r="Z13" s="37" t="str">
        <f t="shared" si="16"/>
        <v>1111,2111,3111,</v>
      </c>
      <c r="AA13" s="37" t="str">
        <f t="shared" si="17"/>
        <v>[1111,2111,3111]</v>
      </c>
      <c r="AB13" s="37" t="str">
        <f t="shared" si="10"/>
        <v>3,</v>
      </c>
      <c r="AC13" s="37" t="str">
        <f t="shared" si="11"/>
        <v>3,</v>
      </c>
      <c r="AD13" s="37" t="str">
        <f t="shared" si="12"/>
        <v>3,</v>
      </c>
      <c r="AE13" s="37" t="str">
        <f t="shared" si="18"/>
        <v>3,3,3,</v>
      </c>
      <c r="AF13" s="37" t="str">
        <f t="shared" si="19"/>
        <v>[3,3,3]</v>
      </c>
      <c r="AG13" s="37" t="str">
        <f>VLOOKUP(P13,物品id!$A:$B,2,FALSE)&amp;","</f>
        <v>102,</v>
      </c>
      <c r="AH13" s="37" t="str">
        <f t="shared" si="13"/>
        <v>720,</v>
      </c>
      <c r="AI13" s="37" t="str">
        <f>IF(R13="","",VLOOKUP(R13,物品id!$A:$B,2,FALSE)&amp;",")</f>
        <v>20037,</v>
      </c>
      <c r="AJ13" s="37" t="str">
        <f>IF(S13="","",VLOOKUP(S13,物品id!$A:$B,2,FALSE)&amp;",")</f>
        <v>102,</v>
      </c>
      <c r="AK13" s="37" t="str">
        <f t="shared" si="20"/>
        <v>20037,102,</v>
      </c>
      <c r="AL13" s="37" t="str">
        <f t="shared" si="21"/>
        <v>[20037,102]</v>
      </c>
      <c r="AM13" s="37" t="str">
        <f t="shared" si="14"/>
        <v>1,</v>
      </c>
      <c r="AN13" s="37" t="str">
        <f t="shared" si="15"/>
        <v>1440,</v>
      </c>
      <c r="AO13" s="37" t="str">
        <f t="shared" si="22"/>
        <v>1,1440,</v>
      </c>
      <c r="AP13" s="37" t="str">
        <f t="shared" si="23"/>
        <v>[1,1440]</v>
      </c>
    </row>
    <row r="14" spans="1:42" s="37" customFormat="1" x14ac:dyDescent="0.2">
      <c r="A14" s="37">
        <v>2</v>
      </c>
      <c r="B14" s="37" t="s">
        <v>1045</v>
      </c>
      <c r="C14" s="37" t="s">
        <v>135</v>
      </c>
      <c r="D14" s="37">
        <v>3</v>
      </c>
      <c r="E14" s="37" t="s">
        <v>805</v>
      </c>
      <c r="F14" s="37" t="s">
        <v>816</v>
      </c>
      <c r="G14" s="37" t="s">
        <v>826</v>
      </c>
      <c r="H14" s="37" t="s">
        <v>138</v>
      </c>
      <c r="I14" s="37">
        <v>1.5</v>
      </c>
      <c r="J14" s="38">
        <f>(VLOOKUP(H14,挂机玩法规划!$N$2:$O$4,2,FALSE)*I14*挂机玩法规划!$O$5+(D14-I14)*VLOOKUP(H14,挂机玩法规划!$N$2:$O$4,2,FALSE))/K14</f>
        <v>0.75</v>
      </c>
      <c r="K14" s="50">
        <v>200</v>
      </c>
      <c r="L14" s="37">
        <v>3</v>
      </c>
      <c r="M14" s="37">
        <v>3</v>
      </c>
      <c r="N14" s="37">
        <v>3</v>
      </c>
      <c r="O14" s="37">
        <v>120</v>
      </c>
      <c r="P14" s="37" t="s">
        <v>836</v>
      </c>
      <c r="Q14" s="37">
        <v>120</v>
      </c>
      <c r="R14" s="37" t="s">
        <v>839</v>
      </c>
      <c r="S14" s="37" t="s">
        <v>201</v>
      </c>
      <c r="T14" s="37">
        <v>1</v>
      </c>
      <c r="U14" s="37">
        <f>Q14*挂机玩法规划!$R$4*VLOOKUP(C14,挂机玩法规划!$G$2:$I$17,3,FALSE)</f>
        <v>240</v>
      </c>
      <c r="W14" s="37" t="str">
        <f>IF(E14="","",VLOOKUP(E14,物品id!$A:$B,2,FALSE)&amp;",")</f>
        <v>1211,</v>
      </c>
      <c r="X14" s="37" t="str">
        <f>IF(F14="","",VLOOKUP(F14,物品id!$A:$B,2,FALSE)&amp;",")</f>
        <v>2211,</v>
      </c>
      <c r="Y14" s="37" t="str">
        <f>IF(G14="","",VLOOKUP(G14,物品id!$A:$B,2,FALSE)&amp;",")</f>
        <v>3211,</v>
      </c>
      <c r="Z14" s="37" t="str">
        <f t="shared" si="16"/>
        <v>1211,2211,3211,</v>
      </c>
      <c r="AA14" s="37" t="str">
        <f t="shared" si="17"/>
        <v>[1211,2211,3211]</v>
      </c>
      <c r="AB14" s="37" t="str">
        <f t="shared" si="10"/>
        <v>3,</v>
      </c>
      <c r="AC14" s="37" t="str">
        <f t="shared" si="11"/>
        <v>3,</v>
      </c>
      <c r="AD14" s="37" t="str">
        <f t="shared" si="12"/>
        <v>3,</v>
      </c>
      <c r="AE14" s="37" t="str">
        <f t="shared" si="18"/>
        <v>3,3,3,</v>
      </c>
      <c r="AF14" s="37" t="str">
        <f t="shared" si="19"/>
        <v>[3,3,3]</v>
      </c>
      <c r="AG14" s="37" t="str">
        <f>VLOOKUP(P14,物品id!$A:$B,2,FALSE)&amp;","</f>
        <v>102,</v>
      </c>
      <c r="AH14" s="37" t="str">
        <f t="shared" si="13"/>
        <v>120,</v>
      </c>
      <c r="AI14" s="37" t="str">
        <f>IF(R14="","",VLOOKUP(R14,物品id!$A:$B,2,FALSE)&amp;",")</f>
        <v>20034,</v>
      </c>
      <c r="AJ14" s="37" t="str">
        <f>IF(S14="","",VLOOKUP(S14,物品id!$A:$B,2,FALSE)&amp;",")</f>
        <v>102,</v>
      </c>
      <c r="AK14" s="37" t="str">
        <f t="shared" si="20"/>
        <v>20034,102,</v>
      </c>
      <c r="AL14" s="37" t="str">
        <f t="shared" si="21"/>
        <v>[20034,102]</v>
      </c>
      <c r="AM14" s="37" t="str">
        <f t="shared" si="14"/>
        <v>1,</v>
      </c>
      <c r="AN14" s="37" t="str">
        <f t="shared" si="15"/>
        <v>240,</v>
      </c>
      <c r="AO14" s="37" t="str">
        <f t="shared" si="22"/>
        <v>1,240,</v>
      </c>
      <c r="AP14" s="37" t="str">
        <f t="shared" si="23"/>
        <v>[1,240]</v>
      </c>
    </row>
    <row r="15" spans="1:42" s="37" customFormat="1" x14ac:dyDescent="0.2">
      <c r="A15" s="37">
        <v>2</v>
      </c>
      <c r="B15" s="37" t="s">
        <v>1045</v>
      </c>
      <c r="C15" s="37" t="s">
        <v>135</v>
      </c>
      <c r="D15" s="37">
        <v>3</v>
      </c>
      <c r="E15" s="37" t="s">
        <v>805</v>
      </c>
      <c r="F15" s="37" t="s">
        <v>816</v>
      </c>
      <c r="G15" s="37" t="s">
        <v>826</v>
      </c>
      <c r="H15" s="37" t="s">
        <v>138</v>
      </c>
      <c r="I15" s="37">
        <v>1.5</v>
      </c>
      <c r="J15" s="38">
        <f>(VLOOKUP(H15,挂机玩法规划!$N$2:$O$4,2,FALSE)*I15*挂机玩法规划!$O$5+(D15-I15)*VLOOKUP(H15,挂机玩法规划!$N$2:$O$4,2,FALSE))/K15</f>
        <v>0.75</v>
      </c>
      <c r="K15" s="50">
        <v>200</v>
      </c>
      <c r="L15" s="37">
        <v>3</v>
      </c>
      <c r="M15" s="37">
        <v>3</v>
      </c>
      <c r="N15" s="37">
        <v>3</v>
      </c>
      <c r="O15" s="37">
        <v>240</v>
      </c>
      <c r="P15" s="37" t="s">
        <v>836</v>
      </c>
      <c r="Q15" s="37">
        <v>240</v>
      </c>
      <c r="R15" s="37" t="s">
        <v>839</v>
      </c>
      <c r="S15" s="37" t="s">
        <v>201</v>
      </c>
      <c r="T15" s="37">
        <v>2</v>
      </c>
      <c r="U15" s="37">
        <f>Q15*挂机玩法规划!$R$4*VLOOKUP(C15,挂机玩法规划!$G$2:$I$17,3,FALSE)</f>
        <v>480</v>
      </c>
      <c r="W15" s="37" t="str">
        <f>IF(E15="","",VLOOKUP(E15,物品id!$A:$B,2,FALSE)&amp;",")</f>
        <v>1211,</v>
      </c>
      <c r="X15" s="37" t="str">
        <f>IF(F15="","",VLOOKUP(F15,物品id!$A:$B,2,FALSE)&amp;",")</f>
        <v>2211,</v>
      </c>
      <c r="Y15" s="37" t="str">
        <f>IF(G15="","",VLOOKUP(G15,物品id!$A:$B,2,FALSE)&amp;",")</f>
        <v>3211,</v>
      </c>
      <c r="Z15" s="37" t="str">
        <f t="shared" si="16"/>
        <v>1211,2211,3211,</v>
      </c>
      <c r="AA15" s="37" t="str">
        <f t="shared" si="17"/>
        <v>[1211,2211,3211]</v>
      </c>
      <c r="AB15" s="37" t="str">
        <f t="shared" si="10"/>
        <v>3,</v>
      </c>
      <c r="AC15" s="37" t="str">
        <f t="shared" si="11"/>
        <v>3,</v>
      </c>
      <c r="AD15" s="37" t="str">
        <f t="shared" si="12"/>
        <v>3,</v>
      </c>
      <c r="AE15" s="37" t="str">
        <f t="shared" si="18"/>
        <v>3,3,3,</v>
      </c>
      <c r="AF15" s="37" t="str">
        <f t="shared" si="19"/>
        <v>[3,3,3]</v>
      </c>
      <c r="AG15" s="37" t="str">
        <f>VLOOKUP(P15,物品id!$A:$B,2,FALSE)&amp;","</f>
        <v>102,</v>
      </c>
      <c r="AH15" s="37" t="str">
        <f t="shared" si="13"/>
        <v>240,</v>
      </c>
      <c r="AI15" s="37" t="str">
        <f>IF(R15="","",VLOOKUP(R15,物品id!$A:$B,2,FALSE)&amp;",")</f>
        <v>20034,</v>
      </c>
      <c r="AJ15" s="37" t="str">
        <f>IF(S15="","",VLOOKUP(S15,物品id!$A:$B,2,FALSE)&amp;",")</f>
        <v>102,</v>
      </c>
      <c r="AK15" s="37" t="str">
        <f t="shared" si="20"/>
        <v>20034,102,</v>
      </c>
      <c r="AL15" s="37" t="str">
        <f t="shared" si="21"/>
        <v>[20034,102]</v>
      </c>
      <c r="AM15" s="37" t="str">
        <f t="shared" si="14"/>
        <v>2,</v>
      </c>
      <c r="AN15" s="37" t="str">
        <f t="shared" si="15"/>
        <v>480,</v>
      </c>
      <c r="AO15" s="37" t="str">
        <f t="shared" si="22"/>
        <v>2,480,</v>
      </c>
      <c r="AP15" s="37" t="str">
        <f t="shared" si="23"/>
        <v>[2,480]</v>
      </c>
    </row>
    <row r="16" spans="1:42" s="37" customFormat="1" x14ac:dyDescent="0.2">
      <c r="A16" s="37">
        <v>2</v>
      </c>
      <c r="B16" s="37" t="s">
        <v>1045</v>
      </c>
      <c r="C16" s="37" t="s">
        <v>135</v>
      </c>
      <c r="D16" s="37">
        <v>3</v>
      </c>
      <c r="E16" s="37" t="s">
        <v>805</v>
      </c>
      <c r="F16" s="37" t="s">
        <v>816</v>
      </c>
      <c r="G16" s="37" t="s">
        <v>826</v>
      </c>
      <c r="H16" s="37" t="s">
        <v>138</v>
      </c>
      <c r="I16" s="37">
        <v>1.5</v>
      </c>
      <c r="J16" s="38">
        <f>(VLOOKUP(H16,挂机玩法规划!$N$2:$O$4,2,FALSE)*I16*挂机玩法规划!$O$5+(D16-I16)*VLOOKUP(H16,挂机玩法规划!$N$2:$O$4,2,FALSE))/K16</f>
        <v>0.75</v>
      </c>
      <c r="K16" s="50">
        <v>200</v>
      </c>
      <c r="L16" s="37">
        <v>3</v>
      </c>
      <c r="M16" s="37">
        <v>3</v>
      </c>
      <c r="N16" s="37">
        <v>3</v>
      </c>
      <c r="O16" s="37">
        <v>480</v>
      </c>
      <c r="P16" s="37" t="s">
        <v>836</v>
      </c>
      <c r="Q16" s="37">
        <v>480</v>
      </c>
      <c r="R16" s="37" t="s">
        <v>839</v>
      </c>
      <c r="S16" s="37" t="s">
        <v>201</v>
      </c>
      <c r="T16" s="37">
        <v>3</v>
      </c>
      <c r="U16" s="37">
        <f>Q16*挂机玩法规划!$R$4*VLOOKUP(C16,挂机玩法规划!$G$2:$I$17,3,FALSE)</f>
        <v>960</v>
      </c>
      <c r="W16" s="37" t="str">
        <f>IF(E16="","",VLOOKUP(E16,物品id!$A:$B,2,FALSE)&amp;",")</f>
        <v>1211,</v>
      </c>
      <c r="X16" s="37" t="str">
        <f>IF(F16="","",VLOOKUP(F16,物品id!$A:$B,2,FALSE)&amp;",")</f>
        <v>2211,</v>
      </c>
      <c r="Y16" s="37" t="str">
        <f>IF(G16="","",VLOOKUP(G16,物品id!$A:$B,2,FALSE)&amp;",")</f>
        <v>3211,</v>
      </c>
      <c r="Z16" s="37" t="str">
        <f t="shared" si="16"/>
        <v>1211,2211,3211,</v>
      </c>
      <c r="AA16" s="37" t="str">
        <f t="shared" si="17"/>
        <v>[1211,2211,3211]</v>
      </c>
      <c r="AB16" s="37" t="str">
        <f t="shared" si="10"/>
        <v>3,</v>
      </c>
      <c r="AC16" s="37" t="str">
        <f t="shared" si="11"/>
        <v>3,</v>
      </c>
      <c r="AD16" s="37" t="str">
        <f t="shared" si="12"/>
        <v>3,</v>
      </c>
      <c r="AE16" s="37" t="str">
        <f t="shared" si="18"/>
        <v>3,3,3,</v>
      </c>
      <c r="AF16" s="37" t="str">
        <f t="shared" si="19"/>
        <v>[3,3,3]</v>
      </c>
      <c r="AG16" s="37" t="str">
        <f>VLOOKUP(P16,物品id!$A:$B,2,FALSE)&amp;","</f>
        <v>102,</v>
      </c>
      <c r="AH16" s="37" t="str">
        <f t="shared" si="13"/>
        <v>480,</v>
      </c>
      <c r="AI16" s="37" t="str">
        <f>IF(R16="","",VLOOKUP(R16,物品id!$A:$B,2,FALSE)&amp;",")</f>
        <v>20034,</v>
      </c>
      <c r="AJ16" s="37" t="str">
        <f>IF(S16="","",VLOOKUP(S16,物品id!$A:$B,2,FALSE)&amp;",")</f>
        <v>102,</v>
      </c>
      <c r="AK16" s="37" t="str">
        <f t="shared" si="20"/>
        <v>20034,102,</v>
      </c>
      <c r="AL16" s="37" t="str">
        <f t="shared" si="21"/>
        <v>[20034,102]</v>
      </c>
      <c r="AM16" s="37" t="str">
        <f t="shared" si="14"/>
        <v>3,</v>
      </c>
      <c r="AN16" s="37" t="str">
        <f t="shared" si="15"/>
        <v>960,</v>
      </c>
      <c r="AO16" s="37" t="str">
        <f t="shared" si="22"/>
        <v>3,960,</v>
      </c>
      <c r="AP16" s="37" t="str">
        <f t="shared" si="23"/>
        <v>[3,960]</v>
      </c>
    </row>
    <row r="17" spans="1:42" s="37" customFormat="1" x14ac:dyDescent="0.2">
      <c r="A17" s="37">
        <v>2</v>
      </c>
      <c r="B17" s="37" t="s">
        <v>1045</v>
      </c>
      <c r="C17" s="37" t="s">
        <v>135</v>
      </c>
      <c r="D17" s="37">
        <v>3</v>
      </c>
      <c r="E17" s="37" t="s">
        <v>805</v>
      </c>
      <c r="F17" s="37" t="s">
        <v>816</v>
      </c>
      <c r="G17" s="37" t="s">
        <v>826</v>
      </c>
      <c r="H17" s="37" t="s">
        <v>138</v>
      </c>
      <c r="I17" s="37">
        <v>1.5</v>
      </c>
      <c r="J17" s="38">
        <f>(VLOOKUP(H17,挂机玩法规划!$N$2:$O$4,2,FALSE)*I17*挂机玩法规划!$O$5+(D17-I17)*VLOOKUP(H17,挂机玩法规划!$N$2:$O$4,2,FALSE))/K17</f>
        <v>0.75</v>
      </c>
      <c r="K17" s="50">
        <v>200</v>
      </c>
      <c r="L17" s="37">
        <v>3</v>
      </c>
      <c r="M17" s="37">
        <v>3</v>
      </c>
      <c r="N17" s="37">
        <v>3</v>
      </c>
      <c r="O17" s="37">
        <v>720</v>
      </c>
      <c r="P17" s="37" t="s">
        <v>836</v>
      </c>
      <c r="Q17" s="37">
        <v>720</v>
      </c>
      <c r="R17" s="37" t="s">
        <v>839</v>
      </c>
      <c r="S17" s="37" t="s">
        <v>201</v>
      </c>
      <c r="T17" s="37">
        <v>4</v>
      </c>
      <c r="U17" s="37">
        <f>Q17*挂机玩法规划!$R$4*VLOOKUP(C17,挂机玩法规划!$G$2:$I$17,3,FALSE)</f>
        <v>1440</v>
      </c>
      <c r="W17" s="37" t="str">
        <f>IF(E17="","",VLOOKUP(E17,物品id!$A:$B,2,FALSE)&amp;",")</f>
        <v>1211,</v>
      </c>
      <c r="X17" s="37" t="str">
        <f>IF(F17="","",VLOOKUP(F17,物品id!$A:$B,2,FALSE)&amp;",")</f>
        <v>2211,</v>
      </c>
      <c r="Y17" s="37" t="str">
        <f>IF(G17="","",VLOOKUP(G17,物品id!$A:$B,2,FALSE)&amp;",")</f>
        <v>3211,</v>
      </c>
      <c r="Z17" s="37" t="str">
        <f t="shared" si="16"/>
        <v>1211,2211,3211,</v>
      </c>
      <c r="AA17" s="37" t="str">
        <f t="shared" si="17"/>
        <v>[1211,2211,3211]</v>
      </c>
      <c r="AB17" s="37" t="str">
        <f t="shared" si="10"/>
        <v>3,</v>
      </c>
      <c r="AC17" s="37" t="str">
        <f t="shared" si="11"/>
        <v>3,</v>
      </c>
      <c r="AD17" s="37" t="str">
        <f t="shared" si="12"/>
        <v>3,</v>
      </c>
      <c r="AE17" s="37" t="str">
        <f t="shared" si="18"/>
        <v>3,3,3,</v>
      </c>
      <c r="AF17" s="37" t="str">
        <f t="shared" si="19"/>
        <v>[3,3,3]</v>
      </c>
      <c r="AG17" s="37" t="str">
        <f>VLOOKUP(P17,物品id!$A:$B,2,FALSE)&amp;","</f>
        <v>102,</v>
      </c>
      <c r="AH17" s="37" t="str">
        <f t="shared" si="13"/>
        <v>720,</v>
      </c>
      <c r="AI17" s="37" t="str">
        <f>IF(R17="","",VLOOKUP(R17,物品id!$A:$B,2,FALSE)&amp;",")</f>
        <v>20034,</v>
      </c>
      <c r="AJ17" s="37" t="str">
        <f>IF(S17="","",VLOOKUP(S17,物品id!$A:$B,2,FALSE)&amp;",")</f>
        <v>102,</v>
      </c>
      <c r="AK17" s="37" t="str">
        <f t="shared" si="20"/>
        <v>20034,102,</v>
      </c>
      <c r="AL17" s="37" t="str">
        <f t="shared" si="21"/>
        <v>[20034,102]</v>
      </c>
      <c r="AM17" s="37" t="str">
        <f t="shared" si="14"/>
        <v>4,</v>
      </c>
      <c r="AN17" s="37" t="str">
        <f t="shared" si="15"/>
        <v>1440,</v>
      </c>
      <c r="AO17" s="37" t="str">
        <f t="shared" si="22"/>
        <v>4,1440,</v>
      </c>
      <c r="AP17" s="37" t="str">
        <f t="shared" si="23"/>
        <v>[4,1440]</v>
      </c>
    </row>
    <row r="18" spans="1:42" s="37" customFormat="1" x14ac:dyDescent="0.2">
      <c r="A18" s="37">
        <v>3</v>
      </c>
      <c r="B18" s="37" t="s">
        <v>1045</v>
      </c>
      <c r="C18" s="37" t="s">
        <v>1036</v>
      </c>
      <c r="D18" s="37">
        <v>3</v>
      </c>
      <c r="E18" s="37" t="s">
        <v>806</v>
      </c>
      <c r="F18" s="37" t="s">
        <v>817</v>
      </c>
      <c r="G18" s="37" t="s">
        <v>827</v>
      </c>
      <c r="H18" s="37" t="s">
        <v>138</v>
      </c>
      <c r="I18" s="37">
        <v>0</v>
      </c>
      <c r="J18" s="38">
        <f>(VLOOKUP(H18,挂机玩法规划!$N$2:$O$4,2,FALSE)*I18*挂机玩法规划!$O$5+(D18-I18)*VLOOKUP(H18,挂机玩法规划!$N$2:$O$4,2,FALSE))/K18</f>
        <v>0.3</v>
      </c>
      <c r="K18" s="50">
        <v>200</v>
      </c>
      <c r="L18" s="37">
        <v>2</v>
      </c>
      <c r="M18" s="37">
        <v>2</v>
      </c>
      <c r="N18" s="37">
        <v>2</v>
      </c>
      <c r="O18" s="37">
        <v>120</v>
      </c>
      <c r="P18" s="37" t="s">
        <v>836</v>
      </c>
      <c r="Q18" s="37">
        <v>120</v>
      </c>
      <c r="R18" s="37" t="s">
        <v>839</v>
      </c>
      <c r="S18" s="37" t="s">
        <v>201</v>
      </c>
      <c r="T18" s="37">
        <v>2</v>
      </c>
      <c r="U18" s="37">
        <f>Q18*挂机玩法规划!$R$4*VLOOKUP(C18,挂机玩法规划!$G$2:$I$17,3,FALSE)</f>
        <v>720</v>
      </c>
      <c r="W18" s="37" t="str">
        <f>IF(E18="","",VLOOKUP(E18,物品id!$A:$B,2,FALSE)&amp;",")</f>
        <v>1221,</v>
      </c>
      <c r="X18" s="37" t="str">
        <f>IF(F18="","",VLOOKUP(F18,物品id!$A:$B,2,FALSE)&amp;",")</f>
        <v>2221,</v>
      </c>
      <c r="Y18" s="37" t="str">
        <f>IF(G18="","",VLOOKUP(G18,物品id!$A:$B,2,FALSE)&amp;",")</f>
        <v>3221,</v>
      </c>
      <c r="Z18" s="37" t="str">
        <f t="shared" si="16"/>
        <v>1221,2221,3221,</v>
      </c>
      <c r="AA18" s="37" t="str">
        <f t="shared" si="17"/>
        <v>[1221,2221,3221]</v>
      </c>
      <c r="AB18" s="37" t="str">
        <f t="shared" si="10"/>
        <v>2,</v>
      </c>
      <c r="AC18" s="37" t="str">
        <f t="shared" si="11"/>
        <v>2,</v>
      </c>
      <c r="AD18" s="37" t="str">
        <f t="shared" si="12"/>
        <v>2,</v>
      </c>
      <c r="AE18" s="37" t="str">
        <f t="shared" si="18"/>
        <v>2,2,2,</v>
      </c>
      <c r="AF18" s="37" t="str">
        <f t="shared" si="19"/>
        <v>[2,2,2]</v>
      </c>
      <c r="AG18" s="37" t="str">
        <f>VLOOKUP(P18,物品id!$A:$B,2,FALSE)&amp;","</f>
        <v>102,</v>
      </c>
      <c r="AH18" s="37" t="str">
        <f t="shared" si="13"/>
        <v>120,</v>
      </c>
      <c r="AI18" s="37" t="str">
        <f>IF(R18="","",VLOOKUP(R18,物品id!$A:$B,2,FALSE)&amp;",")</f>
        <v>20034,</v>
      </c>
      <c r="AJ18" s="37" t="str">
        <f>IF(S18="","",VLOOKUP(S18,物品id!$A:$B,2,FALSE)&amp;",")</f>
        <v>102,</v>
      </c>
      <c r="AK18" s="37" t="str">
        <f t="shared" si="20"/>
        <v>20034,102,</v>
      </c>
      <c r="AL18" s="37" t="str">
        <f t="shared" si="21"/>
        <v>[20034,102]</v>
      </c>
      <c r="AM18" s="37" t="str">
        <f t="shared" si="14"/>
        <v>2,</v>
      </c>
      <c r="AN18" s="37" t="str">
        <f t="shared" si="15"/>
        <v>720,</v>
      </c>
      <c r="AO18" s="37" t="str">
        <f t="shared" si="22"/>
        <v>2,720,</v>
      </c>
      <c r="AP18" s="37" t="str">
        <f t="shared" si="23"/>
        <v>[2,720]</v>
      </c>
    </row>
    <row r="19" spans="1:42" s="37" customFormat="1" x14ac:dyDescent="0.2">
      <c r="A19" s="37">
        <v>3</v>
      </c>
      <c r="B19" s="37" t="s">
        <v>1045</v>
      </c>
      <c r="C19" s="37" t="s">
        <v>1036</v>
      </c>
      <c r="D19" s="37">
        <v>3</v>
      </c>
      <c r="E19" s="37" t="s">
        <v>806</v>
      </c>
      <c r="F19" s="37" t="s">
        <v>817</v>
      </c>
      <c r="G19" s="37" t="s">
        <v>827</v>
      </c>
      <c r="H19" s="37" t="s">
        <v>138</v>
      </c>
      <c r="I19" s="37">
        <v>0</v>
      </c>
      <c r="J19" s="38">
        <f>(VLOOKUP(H19,挂机玩法规划!$N$2:$O$4,2,FALSE)*I19*挂机玩法规划!$O$5+(D19-I19)*VLOOKUP(H19,挂机玩法规划!$N$2:$O$4,2,FALSE))/K19</f>
        <v>0.3</v>
      </c>
      <c r="K19" s="50">
        <v>200</v>
      </c>
      <c r="L19" s="37">
        <v>2</v>
      </c>
      <c r="M19" s="37">
        <v>2</v>
      </c>
      <c r="N19" s="37">
        <v>2</v>
      </c>
      <c r="O19" s="37">
        <v>240</v>
      </c>
      <c r="P19" s="37" t="s">
        <v>836</v>
      </c>
      <c r="Q19" s="37">
        <v>240</v>
      </c>
      <c r="R19" s="37" t="s">
        <v>839</v>
      </c>
      <c r="S19" s="37" t="s">
        <v>201</v>
      </c>
      <c r="T19" s="37">
        <v>4</v>
      </c>
      <c r="U19" s="37">
        <f>Q19*挂机玩法规划!$R$4*VLOOKUP(C19,挂机玩法规划!$G$2:$I$17,3,FALSE)</f>
        <v>1440</v>
      </c>
      <c r="W19" s="37" t="str">
        <f>IF(E19="","",VLOOKUP(E19,物品id!$A:$B,2,FALSE)&amp;",")</f>
        <v>1221,</v>
      </c>
      <c r="X19" s="37" t="str">
        <f>IF(F19="","",VLOOKUP(F19,物品id!$A:$B,2,FALSE)&amp;",")</f>
        <v>2221,</v>
      </c>
      <c r="Y19" s="37" t="str">
        <f>IF(G19="","",VLOOKUP(G19,物品id!$A:$B,2,FALSE)&amp;",")</f>
        <v>3221,</v>
      </c>
      <c r="Z19" s="37" t="str">
        <f t="shared" si="16"/>
        <v>1221,2221,3221,</v>
      </c>
      <c r="AA19" s="37" t="str">
        <f t="shared" si="17"/>
        <v>[1221,2221,3221]</v>
      </c>
      <c r="AB19" s="37" t="str">
        <f t="shared" si="10"/>
        <v>2,</v>
      </c>
      <c r="AC19" s="37" t="str">
        <f t="shared" si="11"/>
        <v>2,</v>
      </c>
      <c r="AD19" s="37" t="str">
        <f t="shared" si="12"/>
        <v>2,</v>
      </c>
      <c r="AE19" s="37" t="str">
        <f t="shared" si="18"/>
        <v>2,2,2,</v>
      </c>
      <c r="AF19" s="37" t="str">
        <f t="shared" si="19"/>
        <v>[2,2,2]</v>
      </c>
      <c r="AG19" s="37" t="str">
        <f>VLOOKUP(P19,物品id!$A:$B,2,FALSE)&amp;","</f>
        <v>102,</v>
      </c>
      <c r="AH19" s="37" t="str">
        <f t="shared" si="13"/>
        <v>240,</v>
      </c>
      <c r="AI19" s="37" t="str">
        <f>IF(R19="","",VLOOKUP(R19,物品id!$A:$B,2,FALSE)&amp;",")</f>
        <v>20034,</v>
      </c>
      <c r="AJ19" s="37" t="str">
        <f>IF(S19="","",VLOOKUP(S19,物品id!$A:$B,2,FALSE)&amp;",")</f>
        <v>102,</v>
      </c>
      <c r="AK19" s="37" t="str">
        <f t="shared" si="20"/>
        <v>20034,102,</v>
      </c>
      <c r="AL19" s="37" t="str">
        <f t="shared" si="21"/>
        <v>[20034,102]</v>
      </c>
      <c r="AM19" s="37" t="str">
        <f t="shared" si="14"/>
        <v>4,</v>
      </c>
      <c r="AN19" s="37" t="str">
        <f t="shared" si="15"/>
        <v>1440,</v>
      </c>
      <c r="AO19" s="37" t="str">
        <f t="shared" si="22"/>
        <v>4,1440,</v>
      </c>
      <c r="AP19" s="37" t="str">
        <f t="shared" si="23"/>
        <v>[4,1440]</v>
      </c>
    </row>
    <row r="20" spans="1:42" s="37" customFormat="1" x14ac:dyDescent="0.2">
      <c r="A20" s="37">
        <v>3</v>
      </c>
      <c r="B20" s="37" t="s">
        <v>1045</v>
      </c>
      <c r="C20" s="37" t="s">
        <v>1036</v>
      </c>
      <c r="D20" s="37">
        <v>3</v>
      </c>
      <c r="E20" s="37" t="s">
        <v>806</v>
      </c>
      <c r="F20" s="37" t="s">
        <v>817</v>
      </c>
      <c r="G20" s="37" t="s">
        <v>827</v>
      </c>
      <c r="H20" s="37" t="s">
        <v>138</v>
      </c>
      <c r="I20" s="37">
        <v>0</v>
      </c>
      <c r="J20" s="38">
        <f>(VLOOKUP(H20,挂机玩法规划!$N$2:$O$4,2,FALSE)*I20*挂机玩法规划!$O$5+(D20-I20)*VLOOKUP(H20,挂机玩法规划!$N$2:$O$4,2,FALSE))/K20</f>
        <v>0.3</v>
      </c>
      <c r="K20" s="50">
        <v>200</v>
      </c>
      <c r="L20" s="37">
        <v>2</v>
      </c>
      <c r="M20" s="37">
        <v>2</v>
      </c>
      <c r="N20" s="37">
        <v>2</v>
      </c>
      <c r="O20" s="37">
        <v>480</v>
      </c>
      <c r="P20" s="37" t="s">
        <v>836</v>
      </c>
      <c r="Q20" s="37">
        <v>480</v>
      </c>
      <c r="R20" s="37" t="s">
        <v>839</v>
      </c>
      <c r="S20" s="37" t="s">
        <v>201</v>
      </c>
      <c r="T20" s="37">
        <v>6</v>
      </c>
      <c r="U20" s="37">
        <f>Q20*挂机玩法规划!$R$4*VLOOKUP(C20,挂机玩法规划!$G$2:$I$17,3,FALSE)</f>
        <v>2880</v>
      </c>
      <c r="W20" s="37" t="str">
        <f>IF(E20="","",VLOOKUP(E20,物品id!$A:$B,2,FALSE)&amp;",")</f>
        <v>1221,</v>
      </c>
      <c r="X20" s="37" t="str">
        <f>IF(F20="","",VLOOKUP(F20,物品id!$A:$B,2,FALSE)&amp;",")</f>
        <v>2221,</v>
      </c>
      <c r="Y20" s="37" t="str">
        <f>IF(G20="","",VLOOKUP(G20,物品id!$A:$B,2,FALSE)&amp;",")</f>
        <v>3221,</v>
      </c>
      <c r="Z20" s="37" t="str">
        <f t="shared" si="16"/>
        <v>1221,2221,3221,</v>
      </c>
      <c r="AA20" s="37" t="str">
        <f t="shared" si="17"/>
        <v>[1221,2221,3221]</v>
      </c>
      <c r="AB20" s="37" t="str">
        <f t="shared" si="10"/>
        <v>2,</v>
      </c>
      <c r="AC20" s="37" t="str">
        <f t="shared" si="11"/>
        <v>2,</v>
      </c>
      <c r="AD20" s="37" t="str">
        <f t="shared" si="12"/>
        <v>2,</v>
      </c>
      <c r="AE20" s="37" t="str">
        <f t="shared" si="18"/>
        <v>2,2,2,</v>
      </c>
      <c r="AF20" s="37" t="str">
        <f t="shared" si="19"/>
        <v>[2,2,2]</v>
      </c>
      <c r="AG20" s="37" t="str">
        <f>VLOOKUP(P20,物品id!$A:$B,2,FALSE)&amp;","</f>
        <v>102,</v>
      </c>
      <c r="AH20" s="37" t="str">
        <f t="shared" si="13"/>
        <v>480,</v>
      </c>
      <c r="AI20" s="37" t="str">
        <f>IF(R20="","",VLOOKUP(R20,物品id!$A:$B,2,FALSE)&amp;",")</f>
        <v>20034,</v>
      </c>
      <c r="AJ20" s="37" t="str">
        <f>IF(S20="","",VLOOKUP(S20,物品id!$A:$B,2,FALSE)&amp;",")</f>
        <v>102,</v>
      </c>
      <c r="AK20" s="37" t="str">
        <f t="shared" si="20"/>
        <v>20034,102,</v>
      </c>
      <c r="AL20" s="37" t="str">
        <f t="shared" si="21"/>
        <v>[20034,102]</v>
      </c>
      <c r="AM20" s="37" t="str">
        <f t="shared" si="14"/>
        <v>6,</v>
      </c>
      <c r="AN20" s="37" t="str">
        <f t="shared" si="15"/>
        <v>2880,</v>
      </c>
      <c r="AO20" s="37" t="str">
        <f t="shared" si="22"/>
        <v>6,2880,</v>
      </c>
      <c r="AP20" s="37" t="str">
        <f t="shared" si="23"/>
        <v>[6,2880]</v>
      </c>
    </row>
    <row r="21" spans="1:42" s="37" customFormat="1" x14ac:dyDescent="0.2">
      <c r="A21" s="37">
        <v>3</v>
      </c>
      <c r="B21" s="37" t="s">
        <v>1045</v>
      </c>
      <c r="C21" s="37" t="s">
        <v>1036</v>
      </c>
      <c r="D21" s="37">
        <v>3</v>
      </c>
      <c r="E21" s="37" t="s">
        <v>806</v>
      </c>
      <c r="F21" s="37" t="s">
        <v>817</v>
      </c>
      <c r="G21" s="37" t="s">
        <v>827</v>
      </c>
      <c r="H21" s="37" t="s">
        <v>138</v>
      </c>
      <c r="I21" s="37">
        <v>0</v>
      </c>
      <c r="J21" s="38">
        <f>(VLOOKUP(H21,挂机玩法规划!$N$2:$O$4,2,FALSE)*I21*挂机玩法规划!$O$5+(D21-I21)*VLOOKUP(H21,挂机玩法规划!$N$2:$O$4,2,FALSE))/K21</f>
        <v>0.3</v>
      </c>
      <c r="K21" s="50">
        <v>200</v>
      </c>
      <c r="L21" s="37">
        <v>2</v>
      </c>
      <c r="M21" s="37">
        <v>2</v>
      </c>
      <c r="N21" s="37">
        <v>2</v>
      </c>
      <c r="O21" s="37">
        <v>720</v>
      </c>
      <c r="P21" s="37" t="s">
        <v>836</v>
      </c>
      <c r="Q21" s="37">
        <v>720</v>
      </c>
      <c r="R21" s="37" t="s">
        <v>839</v>
      </c>
      <c r="S21" s="37" t="s">
        <v>201</v>
      </c>
      <c r="T21" s="37">
        <v>8</v>
      </c>
      <c r="U21" s="37">
        <f>Q21*挂机玩法规划!$R$4*VLOOKUP(C21,挂机玩法规划!$G$2:$I$17,3,FALSE)</f>
        <v>4320</v>
      </c>
      <c r="W21" s="37" t="str">
        <f>IF(E21="","",VLOOKUP(E21,物品id!$A:$B,2,FALSE)&amp;",")</f>
        <v>1221,</v>
      </c>
      <c r="X21" s="37" t="str">
        <f>IF(F21="","",VLOOKUP(F21,物品id!$A:$B,2,FALSE)&amp;",")</f>
        <v>2221,</v>
      </c>
      <c r="Y21" s="37" t="str">
        <f>IF(G21="","",VLOOKUP(G21,物品id!$A:$B,2,FALSE)&amp;",")</f>
        <v>3221,</v>
      </c>
      <c r="Z21" s="37" t="str">
        <f t="shared" si="16"/>
        <v>1221,2221,3221,</v>
      </c>
      <c r="AA21" s="37" t="str">
        <f t="shared" si="17"/>
        <v>[1221,2221,3221]</v>
      </c>
      <c r="AB21" s="37" t="str">
        <f t="shared" si="10"/>
        <v>2,</v>
      </c>
      <c r="AC21" s="37" t="str">
        <f t="shared" si="11"/>
        <v>2,</v>
      </c>
      <c r="AD21" s="37" t="str">
        <f t="shared" si="12"/>
        <v>2,</v>
      </c>
      <c r="AE21" s="37" t="str">
        <f t="shared" si="18"/>
        <v>2,2,2,</v>
      </c>
      <c r="AF21" s="37" t="str">
        <f t="shared" si="19"/>
        <v>[2,2,2]</v>
      </c>
      <c r="AG21" s="37" t="str">
        <f>VLOOKUP(P21,物品id!$A:$B,2,FALSE)&amp;","</f>
        <v>102,</v>
      </c>
      <c r="AH21" s="37" t="str">
        <f t="shared" si="13"/>
        <v>720,</v>
      </c>
      <c r="AI21" s="37" t="str">
        <f>IF(R21="","",VLOOKUP(R21,物品id!$A:$B,2,FALSE)&amp;",")</f>
        <v>20034,</v>
      </c>
      <c r="AJ21" s="37" t="str">
        <f>IF(S21="","",VLOOKUP(S21,物品id!$A:$B,2,FALSE)&amp;",")</f>
        <v>102,</v>
      </c>
      <c r="AK21" s="37" t="str">
        <f t="shared" si="20"/>
        <v>20034,102,</v>
      </c>
      <c r="AL21" s="37" t="str">
        <f t="shared" si="21"/>
        <v>[20034,102]</v>
      </c>
      <c r="AM21" s="37" t="str">
        <f t="shared" si="14"/>
        <v>8,</v>
      </c>
      <c r="AN21" s="37" t="str">
        <f t="shared" si="15"/>
        <v>4320,</v>
      </c>
      <c r="AO21" s="37" t="str">
        <f t="shared" si="22"/>
        <v>8,4320,</v>
      </c>
      <c r="AP21" s="37" t="str">
        <f t="shared" si="23"/>
        <v>[8,4320]</v>
      </c>
    </row>
    <row r="22" spans="1:42" s="39" customFormat="1" x14ac:dyDescent="0.2">
      <c r="A22" s="39">
        <v>1</v>
      </c>
      <c r="B22" s="39" t="s">
        <v>1044</v>
      </c>
      <c r="C22" s="39" t="s">
        <v>1035</v>
      </c>
      <c r="D22" s="39">
        <v>3</v>
      </c>
      <c r="E22" s="39" t="s">
        <v>806</v>
      </c>
      <c r="F22" s="39" t="s">
        <v>817</v>
      </c>
      <c r="G22" s="39" t="s">
        <v>827</v>
      </c>
      <c r="H22" s="39" t="s">
        <v>138</v>
      </c>
      <c r="I22" s="39">
        <v>0</v>
      </c>
      <c r="J22" s="40">
        <f>(VLOOKUP(H22,挂机玩法规划!$N$2:$O$4,2,FALSE)*I22*挂机玩法规划!$O$5+(D22-I22)*VLOOKUP(H22,挂机玩法规划!$N$2:$O$4,2,FALSE))/K22</f>
        <v>0.3</v>
      </c>
      <c r="K22" s="51">
        <v>200</v>
      </c>
      <c r="L22" s="39">
        <v>3</v>
      </c>
      <c r="M22" s="39">
        <v>3</v>
      </c>
      <c r="N22" s="39">
        <v>3</v>
      </c>
      <c r="O22" s="39">
        <v>120</v>
      </c>
      <c r="P22" s="39" t="s">
        <v>836</v>
      </c>
      <c r="Q22" s="39">
        <v>120</v>
      </c>
      <c r="R22" s="39" t="s">
        <v>843</v>
      </c>
      <c r="S22" s="39" t="s">
        <v>201</v>
      </c>
      <c r="T22" s="39">
        <v>2</v>
      </c>
      <c r="U22" s="39">
        <f>Q22*挂机玩法规划!$R$4*VLOOKUP(C22,挂机玩法规划!$G$2:$I$17,3,FALSE)</f>
        <v>480</v>
      </c>
      <c r="W22" s="39" t="str">
        <f>IF(E22="","",VLOOKUP(E22,物品id!$A:$B,2,FALSE)&amp;",")</f>
        <v>1221,</v>
      </c>
      <c r="X22" s="39" t="str">
        <f>IF(F22="","",VLOOKUP(F22,物品id!$A:$B,2,FALSE)&amp;",")</f>
        <v>2221,</v>
      </c>
      <c r="Y22" s="39" t="str">
        <f>IF(G22="","",VLOOKUP(G22,物品id!$A:$B,2,FALSE)&amp;",")</f>
        <v>3221,</v>
      </c>
      <c r="Z22" s="39" t="str">
        <f t="shared" si="16"/>
        <v>1221,2221,3221,</v>
      </c>
      <c r="AA22" s="39" t="str">
        <f t="shared" si="17"/>
        <v>[1221,2221,3221]</v>
      </c>
      <c r="AB22" s="39" t="str">
        <f t="shared" si="10"/>
        <v>3,</v>
      </c>
      <c r="AC22" s="39" t="str">
        <f t="shared" si="11"/>
        <v>3,</v>
      </c>
      <c r="AD22" s="39" t="str">
        <f t="shared" si="12"/>
        <v>3,</v>
      </c>
      <c r="AE22" s="39" t="str">
        <f t="shared" si="18"/>
        <v>3,3,3,</v>
      </c>
      <c r="AF22" s="39" t="str">
        <f t="shared" si="19"/>
        <v>[3,3,3]</v>
      </c>
      <c r="AG22" s="39" t="str">
        <f>VLOOKUP(P22,物品id!$A:$B,2,FALSE)&amp;","</f>
        <v>102,</v>
      </c>
      <c r="AH22" s="39" t="str">
        <f t="shared" si="13"/>
        <v>120,</v>
      </c>
      <c r="AI22" s="39" t="str">
        <f>IF(R22="","",VLOOKUP(R22,物品id!$A:$B,2,FALSE)&amp;",")</f>
        <v>20038,</v>
      </c>
      <c r="AJ22" s="39" t="str">
        <f>IF(S22="","",VLOOKUP(S22,物品id!$A:$B,2,FALSE)&amp;",")</f>
        <v>102,</v>
      </c>
      <c r="AK22" s="39" t="str">
        <f t="shared" si="20"/>
        <v>20038,102,</v>
      </c>
      <c r="AL22" s="39" t="str">
        <f t="shared" si="21"/>
        <v>[20038,102]</v>
      </c>
      <c r="AM22" s="39" t="str">
        <f t="shared" si="14"/>
        <v>2,</v>
      </c>
      <c r="AN22" s="39" t="str">
        <f t="shared" si="15"/>
        <v>480,</v>
      </c>
      <c r="AO22" s="39" t="str">
        <f t="shared" si="22"/>
        <v>2,480,</v>
      </c>
      <c r="AP22" s="39" t="str">
        <f t="shared" si="23"/>
        <v>[2,480]</v>
      </c>
    </row>
    <row r="23" spans="1:42" s="39" customFormat="1" x14ac:dyDescent="0.2">
      <c r="A23" s="39">
        <v>2</v>
      </c>
      <c r="B23" s="39" t="s">
        <v>1044</v>
      </c>
      <c r="C23" s="39" t="s">
        <v>1035</v>
      </c>
      <c r="D23" s="39">
        <v>3</v>
      </c>
      <c r="E23" s="39" t="s">
        <v>806</v>
      </c>
      <c r="F23" s="39" t="s">
        <v>817</v>
      </c>
      <c r="G23" s="39" t="s">
        <v>827</v>
      </c>
      <c r="H23" s="39" t="s">
        <v>138</v>
      </c>
      <c r="I23" s="39">
        <v>0</v>
      </c>
      <c r="J23" s="40">
        <f>(VLOOKUP(H23,挂机玩法规划!$N$2:$O$4,2,FALSE)*I23*挂机玩法规划!$O$5+(D23-I23)*VLOOKUP(H23,挂机玩法规划!$N$2:$O$4,2,FALSE))/K23</f>
        <v>0.3</v>
      </c>
      <c r="K23" s="51">
        <v>200</v>
      </c>
      <c r="L23" s="39">
        <v>3</v>
      </c>
      <c r="M23" s="39">
        <v>3</v>
      </c>
      <c r="N23" s="39">
        <v>3</v>
      </c>
      <c r="O23" s="39">
        <v>240</v>
      </c>
      <c r="P23" s="39" t="s">
        <v>836</v>
      </c>
      <c r="Q23" s="39">
        <v>240</v>
      </c>
      <c r="R23" s="39" t="s">
        <v>842</v>
      </c>
      <c r="S23" s="39" t="s">
        <v>201</v>
      </c>
      <c r="T23" s="39">
        <v>1</v>
      </c>
      <c r="U23" s="39">
        <f>Q23*挂机玩法规划!$R$4*VLOOKUP(C23,挂机玩法规划!$G$2:$I$17,3,FALSE)</f>
        <v>960</v>
      </c>
      <c r="W23" s="39" t="str">
        <f>IF(E23="","",VLOOKUP(E23,物品id!$A:$B,2,FALSE)&amp;",")</f>
        <v>1221,</v>
      </c>
      <c r="X23" s="39" t="str">
        <f>IF(F23="","",VLOOKUP(F23,物品id!$A:$B,2,FALSE)&amp;",")</f>
        <v>2221,</v>
      </c>
      <c r="Y23" s="39" t="str">
        <f>IF(G23="","",VLOOKUP(G23,物品id!$A:$B,2,FALSE)&amp;",")</f>
        <v>3221,</v>
      </c>
      <c r="Z23" s="39" t="str">
        <f t="shared" si="16"/>
        <v>1221,2221,3221,</v>
      </c>
      <c r="AA23" s="39" t="str">
        <f t="shared" si="17"/>
        <v>[1221,2221,3221]</v>
      </c>
      <c r="AB23" s="39" t="str">
        <f t="shared" si="10"/>
        <v>3,</v>
      </c>
      <c r="AC23" s="39" t="str">
        <f t="shared" si="11"/>
        <v>3,</v>
      </c>
      <c r="AD23" s="39" t="str">
        <f t="shared" si="12"/>
        <v>3,</v>
      </c>
      <c r="AE23" s="39" t="str">
        <f t="shared" si="18"/>
        <v>3,3,3,</v>
      </c>
      <c r="AF23" s="39" t="str">
        <f t="shared" si="19"/>
        <v>[3,3,3]</v>
      </c>
      <c r="AG23" s="39" t="str">
        <f>VLOOKUP(P23,物品id!$A:$B,2,FALSE)&amp;","</f>
        <v>102,</v>
      </c>
      <c r="AH23" s="39" t="str">
        <f t="shared" si="13"/>
        <v>240,</v>
      </c>
      <c r="AI23" s="39" t="str">
        <f>IF(R23="","",VLOOKUP(R23,物品id!$A:$B,2,FALSE)&amp;",")</f>
        <v>20037,</v>
      </c>
      <c r="AJ23" s="39" t="str">
        <f>IF(S23="","",VLOOKUP(S23,物品id!$A:$B,2,FALSE)&amp;",")</f>
        <v>102,</v>
      </c>
      <c r="AK23" s="39" t="str">
        <f t="shared" si="20"/>
        <v>20037,102,</v>
      </c>
      <c r="AL23" s="39" t="str">
        <f t="shared" si="21"/>
        <v>[20037,102]</v>
      </c>
      <c r="AM23" s="39" t="str">
        <f t="shared" si="14"/>
        <v>1,</v>
      </c>
      <c r="AN23" s="39" t="str">
        <f t="shared" si="15"/>
        <v>960,</v>
      </c>
      <c r="AO23" s="39" t="str">
        <f t="shared" si="22"/>
        <v>1,960,</v>
      </c>
      <c r="AP23" s="39" t="str">
        <f t="shared" si="23"/>
        <v>[1,960]</v>
      </c>
    </row>
    <row r="24" spans="1:42" s="39" customFormat="1" x14ac:dyDescent="0.2">
      <c r="A24" s="39">
        <v>3</v>
      </c>
      <c r="B24" s="39" t="s">
        <v>1043</v>
      </c>
      <c r="C24" s="39" t="s">
        <v>1035</v>
      </c>
      <c r="D24" s="39">
        <v>3</v>
      </c>
      <c r="E24" s="39" t="s">
        <v>806</v>
      </c>
      <c r="F24" s="39" t="s">
        <v>817</v>
      </c>
      <c r="G24" s="39" t="s">
        <v>827</v>
      </c>
      <c r="H24" s="39" t="s">
        <v>138</v>
      </c>
      <c r="I24" s="39">
        <v>0</v>
      </c>
      <c r="J24" s="40">
        <f>(VLOOKUP(H24,挂机玩法规划!$N$2:$O$4,2,FALSE)*I24*挂机玩法规划!$O$5+(D24-I24)*VLOOKUP(H24,挂机玩法规划!$N$2:$O$4,2,FALSE))/K24</f>
        <v>0.3</v>
      </c>
      <c r="K24" s="51">
        <v>200</v>
      </c>
      <c r="L24" s="39">
        <v>3</v>
      </c>
      <c r="M24" s="39">
        <v>3</v>
      </c>
      <c r="N24" s="39">
        <v>3</v>
      </c>
      <c r="O24" s="39">
        <v>480</v>
      </c>
      <c r="P24" s="39" t="s">
        <v>836</v>
      </c>
      <c r="Q24" s="39">
        <v>480</v>
      </c>
      <c r="R24" s="39" t="s">
        <v>842</v>
      </c>
      <c r="S24" s="39" t="s">
        <v>201</v>
      </c>
      <c r="T24" s="39">
        <v>2</v>
      </c>
      <c r="U24" s="39">
        <f>Q24*挂机玩法规划!$R$4*VLOOKUP(C24,挂机玩法规划!$G$2:$I$17,3,FALSE)</f>
        <v>1920</v>
      </c>
      <c r="W24" s="39" t="str">
        <f>IF(E24="","",VLOOKUP(E24,物品id!$A:$B,2,FALSE)&amp;",")</f>
        <v>1221,</v>
      </c>
      <c r="X24" s="39" t="str">
        <f>IF(F24="","",VLOOKUP(F24,物品id!$A:$B,2,FALSE)&amp;",")</f>
        <v>2221,</v>
      </c>
      <c r="Y24" s="39" t="str">
        <f>IF(G24="","",VLOOKUP(G24,物品id!$A:$B,2,FALSE)&amp;",")</f>
        <v>3221,</v>
      </c>
      <c r="Z24" s="39" t="str">
        <f t="shared" si="16"/>
        <v>1221,2221,3221,</v>
      </c>
      <c r="AA24" s="39" t="str">
        <f t="shared" si="17"/>
        <v>[1221,2221,3221]</v>
      </c>
      <c r="AB24" s="39" t="str">
        <f t="shared" si="10"/>
        <v>3,</v>
      </c>
      <c r="AC24" s="39" t="str">
        <f t="shared" si="11"/>
        <v>3,</v>
      </c>
      <c r="AD24" s="39" t="str">
        <f t="shared" si="12"/>
        <v>3,</v>
      </c>
      <c r="AE24" s="39" t="str">
        <f t="shared" si="18"/>
        <v>3,3,3,</v>
      </c>
      <c r="AF24" s="39" t="str">
        <f t="shared" si="19"/>
        <v>[3,3,3]</v>
      </c>
      <c r="AG24" s="39" t="str">
        <f>VLOOKUP(P24,物品id!$A:$B,2,FALSE)&amp;","</f>
        <v>102,</v>
      </c>
      <c r="AH24" s="39" t="str">
        <f t="shared" si="13"/>
        <v>480,</v>
      </c>
      <c r="AI24" s="39" t="str">
        <f>IF(R24="","",VLOOKUP(R24,物品id!$A:$B,2,FALSE)&amp;",")</f>
        <v>20037,</v>
      </c>
      <c r="AJ24" s="39" t="str">
        <f>IF(S24="","",VLOOKUP(S24,物品id!$A:$B,2,FALSE)&amp;",")</f>
        <v>102,</v>
      </c>
      <c r="AK24" s="39" t="str">
        <f t="shared" si="20"/>
        <v>20037,102,</v>
      </c>
      <c r="AL24" s="39" t="str">
        <f t="shared" si="21"/>
        <v>[20037,102]</v>
      </c>
      <c r="AM24" s="39" t="str">
        <f t="shared" si="14"/>
        <v>2,</v>
      </c>
      <c r="AN24" s="39" t="str">
        <f t="shared" si="15"/>
        <v>1920,</v>
      </c>
      <c r="AO24" s="39" t="str">
        <f t="shared" si="22"/>
        <v>2,1920,</v>
      </c>
      <c r="AP24" s="39" t="str">
        <f t="shared" si="23"/>
        <v>[2,1920]</v>
      </c>
    </row>
    <row r="25" spans="1:42" s="39" customFormat="1" x14ac:dyDescent="0.2">
      <c r="A25" s="39">
        <v>3</v>
      </c>
      <c r="B25" s="39" t="s">
        <v>1043</v>
      </c>
      <c r="C25" s="39" t="s">
        <v>1035</v>
      </c>
      <c r="D25" s="39">
        <v>3</v>
      </c>
      <c r="E25" s="39" t="s">
        <v>806</v>
      </c>
      <c r="F25" s="39" t="s">
        <v>817</v>
      </c>
      <c r="G25" s="39" t="s">
        <v>827</v>
      </c>
      <c r="H25" s="39" t="s">
        <v>138</v>
      </c>
      <c r="I25" s="39">
        <v>0</v>
      </c>
      <c r="J25" s="40">
        <f>(VLOOKUP(H25,挂机玩法规划!$N$2:$O$4,2,FALSE)*I25*挂机玩法规划!$O$5+(D25-I25)*VLOOKUP(H25,挂机玩法规划!$N$2:$O$4,2,FALSE))/K25</f>
        <v>0.3</v>
      </c>
      <c r="K25" s="51">
        <v>200</v>
      </c>
      <c r="L25" s="39">
        <v>3</v>
      </c>
      <c r="M25" s="39">
        <v>3</v>
      </c>
      <c r="N25" s="39">
        <v>3</v>
      </c>
      <c r="O25" s="39">
        <v>720</v>
      </c>
      <c r="P25" s="39" t="s">
        <v>836</v>
      </c>
      <c r="Q25" s="39">
        <v>720</v>
      </c>
      <c r="R25" s="39" t="s">
        <v>842</v>
      </c>
      <c r="S25" s="39" t="s">
        <v>201</v>
      </c>
      <c r="T25" s="39">
        <v>3</v>
      </c>
      <c r="U25" s="39">
        <f>Q25*挂机玩法规划!$R$4*VLOOKUP(C25,挂机玩法规划!$G$2:$I$17,3,FALSE)</f>
        <v>2880</v>
      </c>
      <c r="W25" s="39" t="str">
        <f>IF(E25="","",VLOOKUP(E25,物品id!$A:$B,2,FALSE)&amp;",")</f>
        <v>1221,</v>
      </c>
      <c r="X25" s="39" t="str">
        <f>IF(F25="","",VLOOKUP(F25,物品id!$A:$B,2,FALSE)&amp;",")</f>
        <v>2221,</v>
      </c>
      <c r="Y25" s="39" t="str">
        <f>IF(G25="","",VLOOKUP(G25,物品id!$A:$B,2,FALSE)&amp;",")</f>
        <v>3221,</v>
      </c>
      <c r="Z25" s="39" t="str">
        <f t="shared" si="16"/>
        <v>1221,2221,3221,</v>
      </c>
      <c r="AA25" s="39" t="str">
        <f t="shared" si="17"/>
        <v>[1221,2221,3221]</v>
      </c>
      <c r="AB25" s="39" t="str">
        <f t="shared" si="10"/>
        <v>3,</v>
      </c>
      <c r="AC25" s="39" t="str">
        <f t="shared" si="11"/>
        <v>3,</v>
      </c>
      <c r="AD25" s="39" t="str">
        <f t="shared" si="12"/>
        <v>3,</v>
      </c>
      <c r="AE25" s="39" t="str">
        <f t="shared" si="18"/>
        <v>3,3,3,</v>
      </c>
      <c r="AF25" s="39" t="str">
        <f t="shared" si="19"/>
        <v>[3,3,3]</v>
      </c>
      <c r="AG25" s="39" t="str">
        <f>VLOOKUP(P25,物品id!$A:$B,2,FALSE)&amp;","</f>
        <v>102,</v>
      </c>
      <c r="AH25" s="39" t="str">
        <f t="shared" si="13"/>
        <v>720,</v>
      </c>
      <c r="AI25" s="39" t="str">
        <f>IF(R25="","",VLOOKUP(R25,物品id!$A:$B,2,FALSE)&amp;",")</f>
        <v>20037,</v>
      </c>
      <c r="AJ25" s="39" t="str">
        <f>IF(S25="","",VLOOKUP(S25,物品id!$A:$B,2,FALSE)&amp;",")</f>
        <v>102,</v>
      </c>
      <c r="AK25" s="39" t="str">
        <f t="shared" si="20"/>
        <v>20037,102,</v>
      </c>
      <c r="AL25" s="39" t="str">
        <f t="shared" si="21"/>
        <v>[20037,102]</v>
      </c>
      <c r="AM25" s="39" t="str">
        <f t="shared" si="14"/>
        <v>3,</v>
      </c>
      <c r="AN25" s="39" t="str">
        <f t="shared" si="15"/>
        <v>2880,</v>
      </c>
      <c r="AO25" s="39" t="str">
        <f t="shared" si="22"/>
        <v>3,2880,</v>
      </c>
      <c r="AP25" s="39" t="str">
        <f t="shared" si="23"/>
        <v>[3,2880]</v>
      </c>
    </row>
    <row r="26" spans="1:42" s="39" customFormat="1" x14ac:dyDescent="0.2">
      <c r="A26" s="39">
        <v>4</v>
      </c>
      <c r="B26" s="39" t="s">
        <v>1043</v>
      </c>
      <c r="C26" s="39" t="s">
        <v>135</v>
      </c>
      <c r="D26" s="39">
        <v>3</v>
      </c>
      <c r="E26" s="39" t="s">
        <v>807</v>
      </c>
      <c r="F26" s="39" t="s">
        <v>818</v>
      </c>
      <c r="G26" s="39" t="s">
        <v>828</v>
      </c>
      <c r="H26" s="39" t="s">
        <v>1063</v>
      </c>
      <c r="I26" s="39">
        <v>1.5</v>
      </c>
      <c r="J26" s="40">
        <f>(VLOOKUP(H26,挂机玩法规划!$N$2:$O$4,2,FALSE)*I26*挂机玩法规划!$O$5+(D26-I26)*VLOOKUP(H26,挂机玩法规划!$N$2:$O$4,2,FALSE))/K26</f>
        <v>0.75</v>
      </c>
      <c r="K26" s="51">
        <v>300</v>
      </c>
      <c r="L26" s="39">
        <v>3</v>
      </c>
      <c r="M26" s="39">
        <v>3</v>
      </c>
      <c r="N26" s="39">
        <v>3</v>
      </c>
      <c r="O26" s="39">
        <v>120</v>
      </c>
      <c r="P26" s="39" t="s">
        <v>836</v>
      </c>
      <c r="Q26" s="39">
        <v>120</v>
      </c>
      <c r="R26" s="39" t="s">
        <v>1055</v>
      </c>
      <c r="S26" s="39" t="s">
        <v>201</v>
      </c>
      <c r="T26" s="39">
        <v>1</v>
      </c>
      <c r="U26" s="39">
        <f>Q26*挂机玩法规划!$R$4*VLOOKUP(C26,挂机玩法规划!$G$2:$I$17,3,FALSE)</f>
        <v>240</v>
      </c>
      <c r="W26" s="39" t="str">
        <f>IF(E26="","",VLOOKUP(E26,物品id!$A:$B,2,FALSE)&amp;",")</f>
        <v>1311,</v>
      </c>
      <c r="X26" s="39" t="str">
        <f>IF(F26="","",VLOOKUP(F26,物品id!$A:$B,2,FALSE)&amp;",")</f>
        <v>2311,</v>
      </c>
      <c r="Y26" s="39" t="str">
        <f>IF(G26="","",VLOOKUP(G26,物品id!$A:$B,2,FALSE)&amp;",")</f>
        <v>3311,</v>
      </c>
      <c r="Z26" s="39" t="str">
        <f t="shared" si="16"/>
        <v>1311,2311,3311,</v>
      </c>
      <c r="AA26" s="39" t="str">
        <f t="shared" si="17"/>
        <v>[1311,2311,3311]</v>
      </c>
      <c r="AB26" s="39" t="str">
        <f t="shared" si="10"/>
        <v>3,</v>
      </c>
      <c r="AC26" s="39" t="str">
        <f t="shared" si="11"/>
        <v>3,</v>
      </c>
      <c r="AD26" s="39" t="str">
        <f t="shared" si="12"/>
        <v>3,</v>
      </c>
      <c r="AE26" s="39" t="str">
        <f t="shared" si="18"/>
        <v>3,3,3,</v>
      </c>
      <c r="AF26" s="39" t="str">
        <f t="shared" si="19"/>
        <v>[3,3,3]</v>
      </c>
      <c r="AG26" s="39" t="str">
        <f>VLOOKUP(P26,物品id!$A:$B,2,FALSE)&amp;","</f>
        <v>102,</v>
      </c>
      <c r="AH26" s="39" t="str">
        <f t="shared" si="13"/>
        <v>120,</v>
      </c>
      <c r="AI26" s="39" t="str">
        <f>IF(R26="","",VLOOKUP(R26,物品id!$A:$B,2,FALSE)&amp;",")</f>
        <v>20033,</v>
      </c>
      <c r="AJ26" s="39" t="str">
        <f>IF(S26="","",VLOOKUP(S26,物品id!$A:$B,2,FALSE)&amp;",")</f>
        <v>102,</v>
      </c>
      <c r="AK26" s="39" t="str">
        <f t="shared" si="20"/>
        <v>20033,102,</v>
      </c>
      <c r="AL26" s="39" t="str">
        <f t="shared" si="21"/>
        <v>[20033,102]</v>
      </c>
      <c r="AM26" s="39" t="str">
        <f t="shared" si="14"/>
        <v>1,</v>
      </c>
      <c r="AN26" s="39" t="str">
        <f t="shared" si="15"/>
        <v>240,</v>
      </c>
      <c r="AO26" s="39" t="str">
        <f t="shared" si="22"/>
        <v>1,240,</v>
      </c>
      <c r="AP26" s="39" t="str">
        <f t="shared" si="23"/>
        <v>[1,240]</v>
      </c>
    </row>
    <row r="27" spans="1:42" s="39" customFormat="1" x14ac:dyDescent="0.2">
      <c r="A27" s="39">
        <v>4</v>
      </c>
      <c r="B27" s="39" t="s">
        <v>1043</v>
      </c>
      <c r="C27" s="39" t="s">
        <v>135</v>
      </c>
      <c r="D27" s="39">
        <v>3</v>
      </c>
      <c r="E27" s="39" t="s">
        <v>807</v>
      </c>
      <c r="F27" s="39" t="s">
        <v>818</v>
      </c>
      <c r="G27" s="39" t="s">
        <v>828</v>
      </c>
      <c r="H27" s="39" t="s">
        <v>1063</v>
      </c>
      <c r="I27" s="39">
        <v>1.5</v>
      </c>
      <c r="J27" s="40">
        <f>(VLOOKUP(H27,挂机玩法规划!$N$2:$O$4,2,FALSE)*I27*挂机玩法规划!$O$5+(D27-I27)*VLOOKUP(H27,挂机玩法规划!$N$2:$O$4,2,FALSE))/K27</f>
        <v>0.75</v>
      </c>
      <c r="K27" s="51">
        <v>300</v>
      </c>
      <c r="L27" s="39">
        <v>3</v>
      </c>
      <c r="M27" s="39">
        <v>3</v>
      </c>
      <c r="N27" s="39">
        <v>3</v>
      </c>
      <c r="O27" s="39">
        <v>240</v>
      </c>
      <c r="P27" s="39" t="s">
        <v>836</v>
      </c>
      <c r="Q27" s="39">
        <v>240</v>
      </c>
      <c r="R27" s="39" t="s">
        <v>838</v>
      </c>
      <c r="S27" s="39" t="s">
        <v>201</v>
      </c>
      <c r="T27" s="39">
        <v>2</v>
      </c>
      <c r="U27" s="39">
        <f>Q27*挂机玩法规划!$R$4*VLOOKUP(C27,挂机玩法规划!$G$2:$I$17,3,FALSE)</f>
        <v>480</v>
      </c>
      <c r="W27" s="39" t="str">
        <f>IF(E27="","",VLOOKUP(E27,物品id!$A:$B,2,FALSE)&amp;",")</f>
        <v>1311,</v>
      </c>
      <c r="X27" s="39" t="str">
        <f>IF(F27="","",VLOOKUP(F27,物品id!$A:$B,2,FALSE)&amp;",")</f>
        <v>2311,</v>
      </c>
      <c r="Y27" s="39" t="str">
        <f>IF(G27="","",VLOOKUP(G27,物品id!$A:$B,2,FALSE)&amp;",")</f>
        <v>3311,</v>
      </c>
      <c r="Z27" s="39" t="str">
        <f t="shared" si="16"/>
        <v>1311,2311,3311,</v>
      </c>
      <c r="AA27" s="39" t="str">
        <f t="shared" si="17"/>
        <v>[1311,2311,3311]</v>
      </c>
      <c r="AB27" s="39" t="str">
        <f t="shared" si="10"/>
        <v>3,</v>
      </c>
      <c r="AC27" s="39" t="str">
        <f t="shared" si="11"/>
        <v>3,</v>
      </c>
      <c r="AD27" s="39" t="str">
        <f t="shared" si="12"/>
        <v>3,</v>
      </c>
      <c r="AE27" s="39" t="str">
        <f t="shared" si="18"/>
        <v>3,3,3,</v>
      </c>
      <c r="AF27" s="39" t="str">
        <f t="shared" si="19"/>
        <v>[3,3,3]</v>
      </c>
      <c r="AG27" s="39" t="str">
        <f>VLOOKUP(P27,物品id!$A:$B,2,FALSE)&amp;","</f>
        <v>102,</v>
      </c>
      <c r="AH27" s="39" t="str">
        <f t="shared" si="13"/>
        <v>240,</v>
      </c>
      <c r="AI27" s="39" t="str">
        <f>IF(R27="","",VLOOKUP(R27,物品id!$A:$B,2,FALSE)&amp;",")</f>
        <v>20033,</v>
      </c>
      <c r="AJ27" s="39" t="str">
        <f>IF(S27="","",VLOOKUP(S27,物品id!$A:$B,2,FALSE)&amp;",")</f>
        <v>102,</v>
      </c>
      <c r="AK27" s="39" t="str">
        <f t="shared" si="20"/>
        <v>20033,102,</v>
      </c>
      <c r="AL27" s="39" t="str">
        <f t="shared" si="21"/>
        <v>[20033,102]</v>
      </c>
      <c r="AM27" s="39" t="str">
        <f t="shared" si="14"/>
        <v>2,</v>
      </c>
      <c r="AN27" s="39" t="str">
        <f t="shared" si="15"/>
        <v>480,</v>
      </c>
      <c r="AO27" s="39" t="str">
        <f t="shared" si="22"/>
        <v>2,480,</v>
      </c>
      <c r="AP27" s="39" t="str">
        <f t="shared" si="23"/>
        <v>[2,480]</v>
      </c>
    </row>
    <row r="28" spans="1:42" s="39" customFormat="1" x14ac:dyDescent="0.2">
      <c r="A28" s="39">
        <v>4</v>
      </c>
      <c r="B28" s="39" t="s">
        <v>1043</v>
      </c>
      <c r="C28" s="39" t="s">
        <v>135</v>
      </c>
      <c r="D28" s="39">
        <v>3</v>
      </c>
      <c r="E28" s="39" t="s">
        <v>807</v>
      </c>
      <c r="F28" s="39" t="s">
        <v>818</v>
      </c>
      <c r="G28" s="39" t="s">
        <v>828</v>
      </c>
      <c r="H28" s="39" t="s">
        <v>144</v>
      </c>
      <c r="I28" s="39">
        <v>1.5</v>
      </c>
      <c r="J28" s="40">
        <f>(VLOOKUP(H28,挂机玩法规划!$N$2:$O$4,2,FALSE)*I28*挂机玩法规划!$O$5+(D28-I28)*VLOOKUP(H28,挂机玩法规划!$N$2:$O$4,2,FALSE))/K28</f>
        <v>0.75</v>
      </c>
      <c r="K28" s="51">
        <v>300</v>
      </c>
      <c r="L28" s="39">
        <v>3</v>
      </c>
      <c r="M28" s="39">
        <v>3</v>
      </c>
      <c r="N28" s="39">
        <v>3</v>
      </c>
      <c r="O28" s="39">
        <v>480</v>
      </c>
      <c r="P28" s="39" t="s">
        <v>836</v>
      </c>
      <c r="Q28" s="39">
        <v>480</v>
      </c>
      <c r="R28" s="39" t="s">
        <v>1055</v>
      </c>
      <c r="S28" s="39" t="s">
        <v>201</v>
      </c>
      <c r="T28" s="39">
        <v>3</v>
      </c>
      <c r="U28" s="39">
        <f>Q28*挂机玩法规划!$R$4*VLOOKUP(C28,挂机玩法规划!$G$2:$I$17,3,FALSE)</f>
        <v>960</v>
      </c>
      <c r="W28" s="39" t="str">
        <f>IF(E28="","",VLOOKUP(E28,物品id!$A:$B,2,FALSE)&amp;",")</f>
        <v>1311,</v>
      </c>
      <c r="X28" s="39" t="str">
        <f>IF(F28="","",VLOOKUP(F28,物品id!$A:$B,2,FALSE)&amp;",")</f>
        <v>2311,</v>
      </c>
      <c r="Y28" s="39" t="str">
        <f>IF(G28="","",VLOOKUP(G28,物品id!$A:$B,2,FALSE)&amp;",")</f>
        <v>3311,</v>
      </c>
      <c r="Z28" s="39" t="str">
        <f t="shared" si="16"/>
        <v>1311,2311,3311,</v>
      </c>
      <c r="AA28" s="39" t="str">
        <f t="shared" si="17"/>
        <v>[1311,2311,3311]</v>
      </c>
      <c r="AB28" s="39" t="str">
        <f t="shared" si="10"/>
        <v>3,</v>
      </c>
      <c r="AC28" s="39" t="str">
        <f t="shared" si="11"/>
        <v>3,</v>
      </c>
      <c r="AD28" s="39" t="str">
        <f t="shared" si="12"/>
        <v>3,</v>
      </c>
      <c r="AE28" s="39" t="str">
        <f t="shared" si="18"/>
        <v>3,3,3,</v>
      </c>
      <c r="AF28" s="39" t="str">
        <f t="shared" si="19"/>
        <v>[3,3,3]</v>
      </c>
      <c r="AG28" s="39" t="str">
        <f>VLOOKUP(P28,物品id!$A:$B,2,FALSE)&amp;","</f>
        <v>102,</v>
      </c>
      <c r="AH28" s="39" t="str">
        <f t="shared" si="13"/>
        <v>480,</v>
      </c>
      <c r="AI28" s="39" t="str">
        <f>IF(R28="","",VLOOKUP(R28,物品id!$A:$B,2,FALSE)&amp;",")</f>
        <v>20033,</v>
      </c>
      <c r="AJ28" s="39" t="str">
        <f>IF(S28="","",VLOOKUP(S28,物品id!$A:$B,2,FALSE)&amp;",")</f>
        <v>102,</v>
      </c>
      <c r="AK28" s="39" t="str">
        <f t="shared" si="20"/>
        <v>20033,102,</v>
      </c>
      <c r="AL28" s="39" t="str">
        <f t="shared" si="21"/>
        <v>[20033,102]</v>
      </c>
      <c r="AM28" s="39" t="str">
        <f t="shared" si="14"/>
        <v>3,</v>
      </c>
      <c r="AN28" s="39" t="str">
        <f t="shared" si="15"/>
        <v>960,</v>
      </c>
      <c r="AO28" s="39" t="str">
        <f t="shared" si="22"/>
        <v>3,960,</v>
      </c>
      <c r="AP28" s="39" t="str">
        <f t="shared" si="23"/>
        <v>[3,960]</v>
      </c>
    </row>
    <row r="29" spans="1:42" s="39" customFormat="1" x14ac:dyDescent="0.2">
      <c r="A29" s="39">
        <v>4</v>
      </c>
      <c r="B29" s="39" t="s">
        <v>1043</v>
      </c>
      <c r="C29" s="39" t="s">
        <v>135</v>
      </c>
      <c r="D29" s="39">
        <v>3</v>
      </c>
      <c r="E29" s="39" t="s">
        <v>807</v>
      </c>
      <c r="F29" s="39" t="s">
        <v>818</v>
      </c>
      <c r="G29" s="39" t="s">
        <v>828</v>
      </c>
      <c r="H29" s="39" t="s">
        <v>144</v>
      </c>
      <c r="I29" s="39">
        <v>1.5</v>
      </c>
      <c r="J29" s="40">
        <f>(VLOOKUP(H29,挂机玩法规划!$N$2:$O$4,2,FALSE)*I29*挂机玩法规划!$O$5+(D29-I29)*VLOOKUP(H29,挂机玩法规划!$N$2:$O$4,2,FALSE))/K29</f>
        <v>0.75</v>
      </c>
      <c r="K29" s="51">
        <v>300</v>
      </c>
      <c r="L29" s="39">
        <v>3</v>
      </c>
      <c r="M29" s="39">
        <v>3</v>
      </c>
      <c r="N29" s="39">
        <v>3</v>
      </c>
      <c r="O29" s="39">
        <v>720</v>
      </c>
      <c r="P29" s="39" t="s">
        <v>836</v>
      </c>
      <c r="Q29" s="39">
        <v>720</v>
      </c>
      <c r="R29" s="39" t="s">
        <v>838</v>
      </c>
      <c r="S29" s="39" t="s">
        <v>201</v>
      </c>
      <c r="T29" s="39">
        <v>4</v>
      </c>
      <c r="U29" s="39">
        <f>Q29*挂机玩法规划!$R$4*VLOOKUP(C29,挂机玩法规划!$G$2:$I$17,3,FALSE)</f>
        <v>1440</v>
      </c>
      <c r="W29" s="39" t="str">
        <f>IF(E29="","",VLOOKUP(E29,物品id!$A:$B,2,FALSE)&amp;",")</f>
        <v>1311,</v>
      </c>
      <c r="X29" s="39" t="str">
        <f>IF(F29="","",VLOOKUP(F29,物品id!$A:$B,2,FALSE)&amp;",")</f>
        <v>2311,</v>
      </c>
      <c r="Y29" s="39" t="str">
        <f>IF(G29="","",VLOOKUP(G29,物品id!$A:$B,2,FALSE)&amp;",")</f>
        <v>3311,</v>
      </c>
      <c r="Z29" s="39" t="str">
        <f t="shared" si="16"/>
        <v>1311,2311,3311,</v>
      </c>
      <c r="AA29" s="39" t="str">
        <f t="shared" si="17"/>
        <v>[1311,2311,3311]</v>
      </c>
      <c r="AB29" s="39" t="str">
        <f t="shared" si="10"/>
        <v>3,</v>
      </c>
      <c r="AC29" s="39" t="str">
        <f t="shared" si="11"/>
        <v>3,</v>
      </c>
      <c r="AD29" s="39" t="str">
        <f t="shared" si="12"/>
        <v>3,</v>
      </c>
      <c r="AE29" s="39" t="str">
        <f t="shared" si="18"/>
        <v>3,3,3,</v>
      </c>
      <c r="AF29" s="39" t="str">
        <f t="shared" si="19"/>
        <v>[3,3,3]</v>
      </c>
      <c r="AG29" s="39" t="str">
        <f>VLOOKUP(P29,物品id!$A:$B,2,FALSE)&amp;","</f>
        <v>102,</v>
      </c>
      <c r="AH29" s="39" t="str">
        <f t="shared" si="13"/>
        <v>720,</v>
      </c>
      <c r="AI29" s="39" t="str">
        <f>IF(R29="","",VLOOKUP(R29,物品id!$A:$B,2,FALSE)&amp;",")</f>
        <v>20033,</v>
      </c>
      <c r="AJ29" s="39" t="str">
        <f>IF(S29="","",VLOOKUP(S29,物品id!$A:$B,2,FALSE)&amp;",")</f>
        <v>102,</v>
      </c>
      <c r="AK29" s="39" t="str">
        <f t="shared" si="20"/>
        <v>20033,102,</v>
      </c>
      <c r="AL29" s="39" t="str">
        <f t="shared" si="21"/>
        <v>[20033,102]</v>
      </c>
      <c r="AM29" s="39" t="str">
        <f t="shared" si="14"/>
        <v>4,</v>
      </c>
      <c r="AN29" s="39" t="str">
        <f t="shared" si="15"/>
        <v>1440,</v>
      </c>
      <c r="AO29" s="39" t="str">
        <f t="shared" si="22"/>
        <v>4,1440,</v>
      </c>
      <c r="AP29" s="39" t="str">
        <f t="shared" si="23"/>
        <v>[4,1440]</v>
      </c>
    </row>
    <row r="30" spans="1:42" s="39" customFormat="1" x14ac:dyDescent="0.2">
      <c r="A30" s="39">
        <v>5</v>
      </c>
      <c r="B30" s="39" t="s">
        <v>1043</v>
      </c>
      <c r="C30" s="39" t="s">
        <v>1036</v>
      </c>
      <c r="D30" s="39">
        <v>3</v>
      </c>
      <c r="E30" s="39" t="s">
        <v>808</v>
      </c>
      <c r="F30" s="39" t="s">
        <v>819</v>
      </c>
      <c r="G30" s="39" t="s">
        <v>829</v>
      </c>
      <c r="H30" s="39" t="s">
        <v>144</v>
      </c>
      <c r="I30" s="39">
        <v>0</v>
      </c>
      <c r="J30" s="40">
        <f>(VLOOKUP(H30,挂机玩法规划!$N$2:$O$4,2,FALSE)*I30*挂机玩法规划!$O$5+(D30-I30)*VLOOKUP(H30,挂机玩法规划!$N$2:$O$4,2,FALSE))/K30</f>
        <v>0.3</v>
      </c>
      <c r="K30" s="51">
        <v>300</v>
      </c>
      <c r="L30" s="39">
        <v>3</v>
      </c>
      <c r="M30" s="39">
        <v>3</v>
      </c>
      <c r="N30" s="39">
        <v>3</v>
      </c>
      <c r="O30" s="39">
        <v>120</v>
      </c>
      <c r="P30" s="39" t="s">
        <v>836</v>
      </c>
      <c r="Q30" s="39">
        <v>120</v>
      </c>
      <c r="R30" s="39" t="s">
        <v>1055</v>
      </c>
      <c r="S30" s="39" t="s">
        <v>201</v>
      </c>
      <c r="T30" s="39">
        <v>2</v>
      </c>
      <c r="U30" s="39">
        <f>Q30*挂机玩法规划!$R$4*VLOOKUP(C30,挂机玩法规划!$G$2:$I$17,3,FALSE)</f>
        <v>720</v>
      </c>
      <c r="W30" s="39" t="str">
        <f>IF(E30="","",VLOOKUP(E30,物品id!$A:$B,2,FALSE)&amp;",")</f>
        <v>1321,</v>
      </c>
      <c r="X30" s="39" t="str">
        <f>IF(F30="","",VLOOKUP(F30,物品id!$A:$B,2,FALSE)&amp;",")</f>
        <v>2321,</v>
      </c>
      <c r="Y30" s="39" t="str">
        <f>IF(G30="","",VLOOKUP(G30,物品id!$A:$B,2,FALSE)&amp;",")</f>
        <v>3321,</v>
      </c>
      <c r="Z30" s="39" t="str">
        <f t="shared" si="16"/>
        <v>1321,2321,3321,</v>
      </c>
      <c r="AA30" s="39" t="str">
        <f t="shared" si="17"/>
        <v>[1321,2321,3321]</v>
      </c>
      <c r="AB30" s="39" t="str">
        <f t="shared" si="10"/>
        <v>3,</v>
      </c>
      <c r="AC30" s="39" t="str">
        <f t="shared" si="11"/>
        <v>3,</v>
      </c>
      <c r="AD30" s="39" t="str">
        <f t="shared" si="12"/>
        <v>3,</v>
      </c>
      <c r="AE30" s="39" t="str">
        <f t="shared" si="18"/>
        <v>3,3,3,</v>
      </c>
      <c r="AF30" s="39" t="str">
        <f t="shared" si="19"/>
        <v>[3,3,3]</v>
      </c>
      <c r="AG30" s="39" t="str">
        <f>VLOOKUP(P30,物品id!$A:$B,2,FALSE)&amp;","</f>
        <v>102,</v>
      </c>
      <c r="AH30" s="39" t="str">
        <f t="shared" si="13"/>
        <v>120,</v>
      </c>
      <c r="AI30" s="39" t="str">
        <f>IF(R30="","",VLOOKUP(R30,物品id!$A:$B,2,FALSE)&amp;",")</f>
        <v>20033,</v>
      </c>
      <c r="AJ30" s="39" t="str">
        <f>IF(S30="","",VLOOKUP(S30,物品id!$A:$B,2,FALSE)&amp;",")</f>
        <v>102,</v>
      </c>
      <c r="AK30" s="39" t="str">
        <f t="shared" si="20"/>
        <v>20033,102,</v>
      </c>
      <c r="AL30" s="39" t="str">
        <f t="shared" si="21"/>
        <v>[20033,102]</v>
      </c>
      <c r="AM30" s="39" t="str">
        <f t="shared" si="14"/>
        <v>2,</v>
      </c>
      <c r="AN30" s="39" t="str">
        <f t="shared" si="15"/>
        <v>720,</v>
      </c>
      <c r="AO30" s="39" t="str">
        <f t="shared" si="22"/>
        <v>2,720,</v>
      </c>
      <c r="AP30" s="39" t="str">
        <f t="shared" si="23"/>
        <v>[2,720]</v>
      </c>
    </row>
    <row r="31" spans="1:42" s="39" customFormat="1" x14ac:dyDescent="0.2">
      <c r="A31" s="39">
        <v>5</v>
      </c>
      <c r="B31" s="39" t="s">
        <v>1043</v>
      </c>
      <c r="C31" s="39" t="s">
        <v>1036</v>
      </c>
      <c r="D31" s="39">
        <v>3</v>
      </c>
      <c r="E31" s="39" t="s">
        <v>808</v>
      </c>
      <c r="F31" s="39" t="s">
        <v>819</v>
      </c>
      <c r="G31" s="39" t="s">
        <v>829</v>
      </c>
      <c r="H31" s="39" t="s">
        <v>144</v>
      </c>
      <c r="I31" s="39">
        <v>0</v>
      </c>
      <c r="J31" s="40">
        <f>(VLOOKUP(H31,挂机玩法规划!$N$2:$O$4,2,FALSE)*I31*挂机玩法规划!$O$5+(D31-I31)*VLOOKUP(H31,挂机玩法规划!$N$2:$O$4,2,FALSE))/K31</f>
        <v>0.3</v>
      </c>
      <c r="K31" s="51">
        <v>300</v>
      </c>
      <c r="L31" s="39">
        <v>3</v>
      </c>
      <c r="M31" s="39">
        <v>3</v>
      </c>
      <c r="N31" s="39">
        <v>3</v>
      </c>
      <c r="O31" s="39">
        <v>240</v>
      </c>
      <c r="P31" s="39" t="s">
        <v>836</v>
      </c>
      <c r="Q31" s="39">
        <v>240</v>
      </c>
      <c r="R31" s="39" t="s">
        <v>838</v>
      </c>
      <c r="S31" s="39" t="s">
        <v>201</v>
      </c>
      <c r="T31" s="39">
        <v>4</v>
      </c>
      <c r="U31" s="39">
        <f>Q31*挂机玩法规划!$R$4*VLOOKUP(C31,挂机玩法规划!$G$2:$I$17,3,FALSE)</f>
        <v>1440</v>
      </c>
      <c r="W31" s="39" t="str">
        <f>IF(E31="","",VLOOKUP(E31,物品id!$A:$B,2,FALSE)&amp;",")</f>
        <v>1321,</v>
      </c>
      <c r="X31" s="39" t="str">
        <f>IF(F31="","",VLOOKUP(F31,物品id!$A:$B,2,FALSE)&amp;",")</f>
        <v>2321,</v>
      </c>
      <c r="Y31" s="39" t="str">
        <f>IF(G31="","",VLOOKUP(G31,物品id!$A:$B,2,FALSE)&amp;",")</f>
        <v>3321,</v>
      </c>
      <c r="Z31" s="39" t="str">
        <f t="shared" si="16"/>
        <v>1321,2321,3321,</v>
      </c>
      <c r="AA31" s="39" t="str">
        <f t="shared" si="17"/>
        <v>[1321,2321,3321]</v>
      </c>
      <c r="AB31" s="39" t="str">
        <f t="shared" si="10"/>
        <v>3,</v>
      </c>
      <c r="AC31" s="39" t="str">
        <f t="shared" si="11"/>
        <v>3,</v>
      </c>
      <c r="AD31" s="39" t="str">
        <f t="shared" si="12"/>
        <v>3,</v>
      </c>
      <c r="AE31" s="39" t="str">
        <f t="shared" si="18"/>
        <v>3,3,3,</v>
      </c>
      <c r="AF31" s="39" t="str">
        <f t="shared" si="19"/>
        <v>[3,3,3]</v>
      </c>
      <c r="AG31" s="39" t="str">
        <f>VLOOKUP(P31,物品id!$A:$B,2,FALSE)&amp;","</f>
        <v>102,</v>
      </c>
      <c r="AH31" s="39" t="str">
        <f t="shared" si="13"/>
        <v>240,</v>
      </c>
      <c r="AI31" s="39" t="str">
        <f>IF(R31="","",VLOOKUP(R31,物品id!$A:$B,2,FALSE)&amp;",")</f>
        <v>20033,</v>
      </c>
      <c r="AJ31" s="39" t="str">
        <f>IF(S31="","",VLOOKUP(S31,物品id!$A:$B,2,FALSE)&amp;",")</f>
        <v>102,</v>
      </c>
      <c r="AK31" s="39" t="str">
        <f t="shared" si="20"/>
        <v>20033,102,</v>
      </c>
      <c r="AL31" s="39" t="str">
        <f t="shared" si="21"/>
        <v>[20033,102]</v>
      </c>
      <c r="AM31" s="39" t="str">
        <f t="shared" si="14"/>
        <v>4,</v>
      </c>
      <c r="AN31" s="39" t="str">
        <f t="shared" si="15"/>
        <v>1440,</v>
      </c>
      <c r="AO31" s="39" t="str">
        <f t="shared" si="22"/>
        <v>4,1440,</v>
      </c>
      <c r="AP31" s="39" t="str">
        <f t="shared" si="23"/>
        <v>[4,1440]</v>
      </c>
    </row>
    <row r="32" spans="1:42" s="39" customFormat="1" x14ac:dyDescent="0.2">
      <c r="A32" s="39">
        <v>5</v>
      </c>
      <c r="B32" s="39" t="s">
        <v>1043</v>
      </c>
      <c r="C32" s="39" t="s">
        <v>1036</v>
      </c>
      <c r="D32" s="39">
        <v>3</v>
      </c>
      <c r="E32" s="39" t="s">
        <v>808</v>
      </c>
      <c r="F32" s="39" t="s">
        <v>819</v>
      </c>
      <c r="G32" s="39" t="s">
        <v>829</v>
      </c>
      <c r="H32" s="39" t="s">
        <v>144</v>
      </c>
      <c r="I32" s="39">
        <v>0</v>
      </c>
      <c r="J32" s="40">
        <f>(VLOOKUP(H32,挂机玩法规划!$N$2:$O$4,2,FALSE)*I32*挂机玩法规划!$O$5+(D32-I32)*VLOOKUP(H32,挂机玩法规划!$N$2:$O$4,2,FALSE))/K32</f>
        <v>0.3</v>
      </c>
      <c r="K32" s="51">
        <v>300</v>
      </c>
      <c r="L32" s="39">
        <v>3</v>
      </c>
      <c r="M32" s="39">
        <v>3</v>
      </c>
      <c r="N32" s="39">
        <v>3</v>
      </c>
      <c r="O32" s="39">
        <v>480</v>
      </c>
      <c r="P32" s="39" t="s">
        <v>836</v>
      </c>
      <c r="Q32" s="39">
        <v>480</v>
      </c>
      <c r="R32" s="39" t="s">
        <v>1055</v>
      </c>
      <c r="S32" s="39" t="s">
        <v>201</v>
      </c>
      <c r="T32" s="39">
        <v>6</v>
      </c>
      <c r="U32" s="39">
        <f>Q32*挂机玩法规划!$R$4*VLOOKUP(C32,挂机玩法规划!$G$2:$I$17,3,FALSE)</f>
        <v>2880</v>
      </c>
      <c r="W32" s="39" t="str">
        <f>IF(E32="","",VLOOKUP(E32,物品id!$A:$B,2,FALSE)&amp;",")</f>
        <v>1321,</v>
      </c>
      <c r="X32" s="39" t="str">
        <f>IF(F32="","",VLOOKUP(F32,物品id!$A:$B,2,FALSE)&amp;",")</f>
        <v>2321,</v>
      </c>
      <c r="Y32" s="39" t="str">
        <f>IF(G32="","",VLOOKUP(G32,物品id!$A:$B,2,FALSE)&amp;",")</f>
        <v>3321,</v>
      </c>
      <c r="Z32" s="39" t="str">
        <f t="shared" si="16"/>
        <v>1321,2321,3321,</v>
      </c>
      <c r="AA32" s="39" t="str">
        <f t="shared" si="17"/>
        <v>[1321,2321,3321]</v>
      </c>
      <c r="AB32" s="39" t="str">
        <f t="shared" si="10"/>
        <v>3,</v>
      </c>
      <c r="AC32" s="39" t="str">
        <f t="shared" si="11"/>
        <v>3,</v>
      </c>
      <c r="AD32" s="39" t="str">
        <f t="shared" si="12"/>
        <v>3,</v>
      </c>
      <c r="AE32" s="39" t="str">
        <f t="shared" si="18"/>
        <v>3,3,3,</v>
      </c>
      <c r="AF32" s="39" t="str">
        <f t="shared" si="19"/>
        <v>[3,3,3]</v>
      </c>
      <c r="AG32" s="39" t="str">
        <f>VLOOKUP(P32,物品id!$A:$B,2,FALSE)&amp;","</f>
        <v>102,</v>
      </c>
      <c r="AH32" s="39" t="str">
        <f t="shared" si="13"/>
        <v>480,</v>
      </c>
      <c r="AI32" s="39" t="str">
        <f>IF(R32="","",VLOOKUP(R32,物品id!$A:$B,2,FALSE)&amp;",")</f>
        <v>20033,</v>
      </c>
      <c r="AJ32" s="39" t="str">
        <f>IF(S32="","",VLOOKUP(S32,物品id!$A:$B,2,FALSE)&amp;",")</f>
        <v>102,</v>
      </c>
      <c r="AK32" s="39" t="str">
        <f t="shared" si="20"/>
        <v>20033,102,</v>
      </c>
      <c r="AL32" s="39" t="str">
        <f t="shared" si="21"/>
        <v>[20033,102]</v>
      </c>
      <c r="AM32" s="39" t="str">
        <f t="shared" si="14"/>
        <v>6,</v>
      </c>
      <c r="AN32" s="39" t="str">
        <f t="shared" si="15"/>
        <v>2880,</v>
      </c>
      <c r="AO32" s="39" t="str">
        <f t="shared" si="22"/>
        <v>6,2880,</v>
      </c>
      <c r="AP32" s="39" t="str">
        <f t="shared" si="23"/>
        <v>[6,2880]</v>
      </c>
    </row>
    <row r="33" spans="1:42" s="39" customFormat="1" x14ac:dyDescent="0.2">
      <c r="A33" s="39">
        <v>5</v>
      </c>
      <c r="B33" s="39" t="s">
        <v>1043</v>
      </c>
      <c r="C33" s="39" t="s">
        <v>1036</v>
      </c>
      <c r="D33" s="39">
        <v>3</v>
      </c>
      <c r="E33" s="39" t="s">
        <v>808</v>
      </c>
      <c r="F33" s="39" t="s">
        <v>819</v>
      </c>
      <c r="G33" s="39" t="s">
        <v>829</v>
      </c>
      <c r="H33" s="39" t="s">
        <v>144</v>
      </c>
      <c r="I33" s="39">
        <v>0</v>
      </c>
      <c r="J33" s="40">
        <f>(VLOOKUP(H33,挂机玩法规划!$N$2:$O$4,2,FALSE)*I33*挂机玩法规划!$O$5+(D33-I33)*VLOOKUP(H33,挂机玩法规划!$N$2:$O$4,2,FALSE))/K33</f>
        <v>0.3</v>
      </c>
      <c r="K33" s="51">
        <v>300</v>
      </c>
      <c r="L33" s="39">
        <v>3</v>
      </c>
      <c r="M33" s="39">
        <v>3</v>
      </c>
      <c r="N33" s="39">
        <v>3</v>
      </c>
      <c r="O33" s="39">
        <v>720</v>
      </c>
      <c r="P33" s="39" t="s">
        <v>836</v>
      </c>
      <c r="Q33" s="39">
        <v>720</v>
      </c>
      <c r="R33" s="39" t="s">
        <v>838</v>
      </c>
      <c r="S33" s="39" t="s">
        <v>201</v>
      </c>
      <c r="T33" s="39">
        <v>8</v>
      </c>
      <c r="U33" s="39">
        <f>Q33*挂机玩法规划!$R$4*VLOOKUP(C33,挂机玩法规划!$G$2:$I$17,3,FALSE)</f>
        <v>4320</v>
      </c>
      <c r="W33" s="39" t="str">
        <f>IF(E33="","",VLOOKUP(E33,物品id!$A:$B,2,FALSE)&amp;",")</f>
        <v>1321,</v>
      </c>
      <c r="X33" s="39" t="str">
        <f>IF(F33="","",VLOOKUP(F33,物品id!$A:$B,2,FALSE)&amp;",")</f>
        <v>2321,</v>
      </c>
      <c r="Y33" s="39" t="str">
        <f>IF(G33="","",VLOOKUP(G33,物品id!$A:$B,2,FALSE)&amp;",")</f>
        <v>3321,</v>
      </c>
      <c r="Z33" s="39" t="str">
        <f t="shared" si="16"/>
        <v>1321,2321,3321,</v>
      </c>
      <c r="AA33" s="39" t="str">
        <f t="shared" si="17"/>
        <v>[1321,2321,3321]</v>
      </c>
      <c r="AB33" s="39" t="str">
        <f t="shared" si="10"/>
        <v>3,</v>
      </c>
      <c r="AC33" s="39" t="str">
        <f t="shared" si="11"/>
        <v>3,</v>
      </c>
      <c r="AD33" s="39" t="str">
        <f t="shared" si="12"/>
        <v>3,</v>
      </c>
      <c r="AE33" s="39" t="str">
        <f t="shared" si="18"/>
        <v>3,3,3,</v>
      </c>
      <c r="AF33" s="39" t="str">
        <f t="shared" si="19"/>
        <v>[3,3,3]</v>
      </c>
      <c r="AG33" s="39" t="str">
        <f>VLOOKUP(P33,物品id!$A:$B,2,FALSE)&amp;","</f>
        <v>102,</v>
      </c>
      <c r="AH33" s="39" t="str">
        <f t="shared" si="13"/>
        <v>720,</v>
      </c>
      <c r="AI33" s="39" t="str">
        <f>IF(R33="","",VLOOKUP(R33,物品id!$A:$B,2,FALSE)&amp;",")</f>
        <v>20033,</v>
      </c>
      <c r="AJ33" s="39" t="str">
        <f>IF(S33="","",VLOOKUP(S33,物品id!$A:$B,2,FALSE)&amp;",")</f>
        <v>102,</v>
      </c>
      <c r="AK33" s="39" t="str">
        <f t="shared" si="20"/>
        <v>20033,102,</v>
      </c>
      <c r="AL33" s="39" t="str">
        <f t="shared" si="21"/>
        <v>[20033,102]</v>
      </c>
      <c r="AM33" s="39" t="str">
        <f t="shared" si="14"/>
        <v>8,</v>
      </c>
      <c r="AN33" s="39" t="str">
        <f t="shared" si="15"/>
        <v>4320,</v>
      </c>
      <c r="AO33" s="39" t="str">
        <f t="shared" si="22"/>
        <v>8,4320,</v>
      </c>
      <c r="AP33" s="39" t="str">
        <f t="shared" si="23"/>
        <v>[8,4320]</v>
      </c>
    </row>
    <row r="34" spans="1:42" s="53" customFormat="1" x14ac:dyDescent="0.2">
      <c r="A34" s="53">
        <v>1</v>
      </c>
      <c r="B34" s="53" t="s">
        <v>1038</v>
      </c>
      <c r="C34" s="53" t="s">
        <v>1035</v>
      </c>
      <c r="D34" s="53">
        <v>3</v>
      </c>
      <c r="E34" s="53" t="s">
        <v>807</v>
      </c>
      <c r="F34" s="53" t="s">
        <v>818</v>
      </c>
      <c r="G34" s="53" t="s">
        <v>828</v>
      </c>
      <c r="H34" s="53" t="s">
        <v>144</v>
      </c>
      <c r="I34" s="53">
        <v>2</v>
      </c>
      <c r="J34" s="54">
        <f>(VLOOKUP(H34,挂机玩法规划!$N$2:$O$4,2,FALSE)*I34*挂机玩法规划!$O$5+(D34-I34)*VLOOKUP(H34,挂机玩法规划!$N$2:$O$4,2,FALSE))/K34</f>
        <v>0.9</v>
      </c>
      <c r="K34" s="55">
        <v>300</v>
      </c>
      <c r="L34" s="53">
        <v>4</v>
      </c>
      <c r="M34" s="53">
        <v>4</v>
      </c>
      <c r="N34" s="53">
        <v>4</v>
      </c>
      <c r="O34" s="53">
        <v>120</v>
      </c>
      <c r="P34" s="53" t="s">
        <v>836</v>
      </c>
      <c r="Q34" s="53">
        <v>120</v>
      </c>
      <c r="R34" s="53" t="s">
        <v>842</v>
      </c>
      <c r="S34" s="53" t="s">
        <v>201</v>
      </c>
      <c r="T34" s="53">
        <v>2</v>
      </c>
      <c r="U34" s="53">
        <f>Q34*挂机玩法规划!$R$4*VLOOKUP(C34,挂机玩法规划!$G$2:$I$17,3,FALSE)</f>
        <v>480</v>
      </c>
      <c r="W34" s="53" t="str">
        <f>IF(E34="","",VLOOKUP(E34,物品id!$A:$B,2,FALSE)&amp;",")</f>
        <v>1311,</v>
      </c>
      <c r="X34" s="53" t="str">
        <f>IF(F34="","",VLOOKUP(F34,物品id!$A:$B,2,FALSE)&amp;",")</f>
        <v>2311,</v>
      </c>
      <c r="Y34" s="53" t="str">
        <f>IF(G34="","",VLOOKUP(G34,物品id!$A:$B,2,FALSE)&amp;",")</f>
        <v>3311,</v>
      </c>
      <c r="Z34" s="53" t="str">
        <f t="shared" si="16"/>
        <v>1311,2311,3311,</v>
      </c>
      <c r="AA34" s="53" t="str">
        <f t="shared" si="17"/>
        <v>[1311,2311,3311]</v>
      </c>
      <c r="AB34" s="53" t="str">
        <f t="shared" si="10"/>
        <v>4,</v>
      </c>
      <c r="AC34" s="53" t="str">
        <f t="shared" si="11"/>
        <v>4,</v>
      </c>
      <c r="AD34" s="53" t="str">
        <f t="shared" si="12"/>
        <v>4,</v>
      </c>
      <c r="AE34" s="53" t="str">
        <f t="shared" si="18"/>
        <v>4,4,4,</v>
      </c>
      <c r="AF34" s="53" t="str">
        <f t="shared" si="19"/>
        <v>[4,4,4]</v>
      </c>
      <c r="AG34" s="53" t="str">
        <f>VLOOKUP(P34,物品id!$A:$B,2,FALSE)&amp;","</f>
        <v>102,</v>
      </c>
      <c r="AH34" s="53" t="str">
        <f t="shared" si="13"/>
        <v>120,</v>
      </c>
      <c r="AI34" s="53" t="str">
        <f>IF(R34="","",VLOOKUP(R34,物品id!$A:$B,2,FALSE)&amp;",")</f>
        <v>20037,</v>
      </c>
      <c r="AJ34" s="53" t="str">
        <f>IF(S34="","",VLOOKUP(S34,物品id!$A:$B,2,FALSE)&amp;",")</f>
        <v>102,</v>
      </c>
      <c r="AK34" s="53" t="str">
        <f t="shared" si="20"/>
        <v>20037,102,</v>
      </c>
      <c r="AL34" s="53" t="str">
        <f t="shared" si="21"/>
        <v>[20037,102]</v>
      </c>
      <c r="AM34" s="53" t="str">
        <f t="shared" si="14"/>
        <v>2,</v>
      </c>
      <c r="AN34" s="53" t="str">
        <f t="shared" si="15"/>
        <v>480,</v>
      </c>
      <c r="AO34" s="53" t="str">
        <f t="shared" si="22"/>
        <v>2,480,</v>
      </c>
      <c r="AP34" s="53" t="str">
        <f t="shared" si="23"/>
        <v>[2,480]</v>
      </c>
    </row>
    <row r="35" spans="1:42" s="53" customFormat="1" x14ac:dyDescent="0.2">
      <c r="A35" s="53">
        <v>2</v>
      </c>
      <c r="B35" s="53" t="s">
        <v>1038</v>
      </c>
      <c r="C35" s="53" t="s">
        <v>1035</v>
      </c>
      <c r="D35" s="53">
        <v>3</v>
      </c>
      <c r="E35" s="53" t="s">
        <v>807</v>
      </c>
      <c r="F35" s="53" t="s">
        <v>818</v>
      </c>
      <c r="G35" s="53" t="s">
        <v>828</v>
      </c>
      <c r="H35" s="53" t="s">
        <v>144</v>
      </c>
      <c r="I35" s="53">
        <v>2</v>
      </c>
      <c r="J35" s="54">
        <f>(VLOOKUP(H35,挂机玩法规划!$N$2:$O$4,2,FALSE)*I35*挂机玩法规划!$O$5+(D35-I35)*VLOOKUP(H35,挂机玩法规划!$N$2:$O$4,2,FALSE))/K35</f>
        <v>0.9</v>
      </c>
      <c r="K35" s="55">
        <v>300</v>
      </c>
      <c r="L35" s="53">
        <v>4</v>
      </c>
      <c r="M35" s="53">
        <v>4</v>
      </c>
      <c r="N35" s="53">
        <v>4</v>
      </c>
      <c r="O35" s="53">
        <v>240</v>
      </c>
      <c r="P35" s="53" t="s">
        <v>836</v>
      </c>
      <c r="Q35" s="53">
        <v>240</v>
      </c>
      <c r="R35" s="53" t="s">
        <v>842</v>
      </c>
      <c r="S35" s="53" t="s">
        <v>201</v>
      </c>
      <c r="T35" s="53">
        <v>3</v>
      </c>
      <c r="U35" s="53">
        <f>Q35*挂机玩法规划!$R$4*VLOOKUP(C35,挂机玩法规划!$G$2:$I$17,3,FALSE)</f>
        <v>960</v>
      </c>
      <c r="W35" s="53" t="str">
        <f>IF(E35="","",VLOOKUP(E35,物品id!$A:$B,2,FALSE)&amp;",")</f>
        <v>1311,</v>
      </c>
      <c r="X35" s="53" t="str">
        <f>IF(F35="","",VLOOKUP(F35,物品id!$A:$B,2,FALSE)&amp;",")</f>
        <v>2311,</v>
      </c>
      <c r="Y35" s="53" t="str">
        <f>IF(G35="","",VLOOKUP(G35,物品id!$A:$B,2,FALSE)&amp;",")</f>
        <v>3311,</v>
      </c>
      <c r="Z35" s="53" t="str">
        <f t="shared" si="16"/>
        <v>1311,2311,3311,</v>
      </c>
      <c r="AA35" s="53" t="str">
        <f t="shared" si="17"/>
        <v>[1311,2311,3311]</v>
      </c>
      <c r="AB35" s="53" t="str">
        <f t="shared" si="10"/>
        <v>4,</v>
      </c>
      <c r="AC35" s="53" t="str">
        <f t="shared" si="11"/>
        <v>4,</v>
      </c>
      <c r="AD35" s="53" t="str">
        <f t="shared" si="12"/>
        <v>4,</v>
      </c>
      <c r="AE35" s="53" t="str">
        <f t="shared" si="18"/>
        <v>4,4,4,</v>
      </c>
      <c r="AF35" s="53" t="str">
        <f t="shared" si="19"/>
        <v>[4,4,4]</v>
      </c>
      <c r="AG35" s="53" t="str">
        <f>VLOOKUP(P35,物品id!$A:$B,2,FALSE)&amp;","</f>
        <v>102,</v>
      </c>
      <c r="AH35" s="53" t="str">
        <f t="shared" si="13"/>
        <v>240,</v>
      </c>
      <c r="AI35" s="53" t="str">
        <f>IF(R35="","",VLOOKUP(R35,物品id!$A:$B,2,FALSE)&amp;",")</f>
        <v>20037,</v>
      </c>
      <c r="AJ35" s="53" t="str">
        <f>IF(S35="","",VLOOKUP(S35,物品id!$A:$B,2,FALSE)&amp;",")</f>
        <v>102,</v>
      </c>
      <c r="AK35" s="53" t="str">
        <f t="shared" si="20"/>
        <v>20037,102,</v>
      </c>
      <c r="AL35" s="53" t="str">
        <f t="shared" si="21"/>
        <v>[20037,102]</v>
      </c>
      <c r="AM35" s="53" t="str">
        <f t="shared" si="14"/>
        <v>3,</v>
      </c>
      <c r="AN35" s="53" t="str">
        <f t="shared" si="15"/>
        <v>960,</v>
      </c>
      <c r="AO35" s="53" t="str">
        <f t="shared" si="22"/>
        <v>3,960,</v>
      </c>
      <c r="AP35" s="53" t="str">
        <f t="shared" si="23"/>
        <v>[3,960]</v>
      </c>
    </row>
    <row r="36" spans="1:42" s="53" customFormat="1" x14ac:dyDescent="0.2">
      <c r="A36" s="53">
        <v>3</v>
      </c>
      <c r="B36" s="53" t="s">
        <v>1037</v>
      </c>
      <c r="C36" s="53" t="s">
        <v>1035</v>
      </c>
      <c r="D36" s="53">
        <v>3</v>
      </c>
      <c r="E36" s="53" t="s">
        <v>807</v>
      </c>
      <c r="F36" s="53" t="s">
        <v>818</v>
      </c>
      <c r="G36" s="53" t="s">
        <v>828</v>
      </c>
      <c r="H36" s="53" t="s">
        <v>144</v>
      </c>
      <c r="I36" s="53">
        <v>2</v>
      </c>
      <c r="J36" s="54">
        <f>(VLOOKUP(H36,挂机玩法规划!$N$2:$O$4,2,FALSE)*I36*挂机玩法规划!$O$5+(D36-I36)*VLOOKUP(H36,挂机玩法规划!$N$2:$O$4,2,FALSE))/K36</f>
        <v>0.9</v>
      </c>
      <c r="K36" s="55">
        <v>300</v>
      </c>
      <c r="L36" s="53">
        <v>4</v>
      </c>
      <c r="M36" s="53">
        <v>4</v>
      </c>
      <c r="N36" s="53">
        <v>4</v>
      </c>
      <c r="O36" s="53">
        <v>480</v>
      </c>
      <c r="P36" s="53" t="s">
        <v>836</v>
      </c>
      <c r="Q36" s="53">
        <v>480</v>
      </c>
      <c r="R36" s="53" t="s">
        <v>842</v>
      </c>
      <c r="S36" s="53" t="s">
        <v>201</v>
      </c>
      <c r="T36" s="53">
        <v>4</v>
      </c>
      <c r="U36" s="53">
        <f>Q36*挂机玩法规划!$R$4*VLOOKUP(C36,挂机玩法规划!$G$2:$I$17,3,FALSE)</f>
        <v>1920</v>
      </c>
      <c r="W36" s="53" t="str">
        <f>IF(E36="","",VLOOKUP(E36,物品id!$A:$B,2,FALSE)&amp;",")</f>
        <v>1311,</v>
      </c>
      <c r="X36" s="53" t="str">
        <f>IF(F36="","",VLOOKUP(F36,物品id!$A:$B,2,FALSE)&amp;",")</f>
        <v>2311,</v>
      </c>
      <c r="Y36" s="53" t="str">
        <f>IF(G36="","",VLOOKUP(G36,物品id!$A:$B,2,FALSE)&amp;",")</f>
        <v>3311,</v>
      </c>
      <c r="Z36" s="53" t="str">
        <f t="shared" si="16"/>
        <v>1311,2311,3311,</v>
      </c>
      <c r="AA36" s="53" t="str">
        <f t="shared" si="17"/>
        <v>[1311,2311,3311]</v>
      </c>
      <c r="AB36" s="53" t="str">
        <f t="shared" si="10"/>
        <v>4,</v>
      </c>
      <c r="AC36" s="53" t="str">
        <f t="shared" si="11"/>
        <v>4,</v>
      </c>
      <c r="AD36" s="53" t="str">
        <f t="shared" si="12"/>
        <v>4,</v>
      </c>
      <c r="AE36" s="53" t="str">
        <f t="shared" si="18"/>
        <v>4,4,4,</v>
      </c>
      <c r="AF36" s="53" t="str">
        <f t="shared" si="19"/>
        <v>[4,4,4]</v>
      </c>
      <c r="AG36" s="53" t="str">
        <f>VLOOKUP(P36,物品id!$A:$B,2,FALSE)&amp;","</f>
        <v>102,</v>
      </c>
      <c r="AH36" s="53" t="str">
        <f t="shared" si="13"/>
        <v>480,</v>
      </c>
      <c r="AI36" s="53" t="str">
        <f>IF(R36="","",VLOOKUP(R36,物品id!$A:$B,2,FALSE)&amp;",")</f>
        <v>20037,</v>
      </c>
      <c r="AJ36" s="53" t="str">
        <f>IF(S36="","",VLOOKUP(S36,物品id!$A:$B,2,FALSE)&amp;",")</f>
        <v>102,</v>
      </c>
      <c r="AK36" s="53" t="str">
        <f t="shared" si="20"/>
        <v>20037,102,</v>
      </c>
      <c r="AL36" s="53" t="str">
        <f t="shared" si="21"/>
        <v>[20037,102]</v>
      </c>
      <c r="AM36" s="53" t="str">
        <f t="shared" si="14"/>
        <v>4,</v>
      </c>
      <c r="AN36" s="53" t="str">
        <f t="shared" si="15"/>
        <v>1920,</v>
      </c>
      <c r="AO36" s="53" t="str">
        <f t="shared" si="22"/>
        <v>4,1920,</v>
      </c>
      <c r="AP36" s="53" t="str">
        <f t="shared" si="23"/>
        <v>[4,1920]</v>
      </c>
    </row>
    <row r="37" spans="1:42" s="53" customFormat="1" x14ac:dyDescent="0.2">
      <c r="A37" s="53">
        <v>3</v>
      </c>
      <c r="B37" s="53" t="s">
        <v>1037</v>
      </c>
      <c r="C37" s="53" t="s">
        <v>1035</v>
      </c>
      <c r="D37" s="53">
        <v>3</v>
      </c>
      <c r="E37" s="53" t="s">
        <v>807</v>
      </c>
      <c r="F37" s="53" t="s">
        <v>818</v>
      </c>
      <c r="G37" s="53" t="s">
        <v>828</v>
      </c>
      <c r="H37" s="53" t="s">
        <v>144</v>
      </c>
      <c r="I37" s="53">
        <v>2</v>
      </c>
      <c r="J37" s="54">
        <f>(VLOOKUP(H37,挂机玩法规划!$N$2:$O$4,2,FALSE)*I37*挂机玩法规划!$O$5+(D37-I37)*VLOOKUP(H37,挂机玩法规划!$N$2:$O$4,2,FALSE))/K37</f>
        <v>0.9</v>
      </c>
      <c r="K37" s="55">
        <v>300</v>
      </c>
      <c r="L37" s="53">
        <v>4</v>
      </c>
      <c r="M37" s="53">
        <v>4</v>
      </c>
      <c r="N37" s="53">
        <v>4</v>
      </c>
      <c r="O37" s="53">
        <v>720</v>
      </c>
      <c r="P37" s="53" t="s">
        <v>836</v>
      </c>
      <c r="Q37" s="53">
        <v>720</v>
      </c>
      <c r="R37" s="53" t="s">
        <v>842</v>
      </c>
      <c r="S37" s="53" t="s">
        <v>201</v>
      </c>
      <c r="T37" s="53">
        <v>5</v>
      </c>
      <c r="U37" s="53">
        <f>Q37*挂机玩法规划!$R$4*VLOOKUP(C37,挂机玩法规划!$G$2:$I$17,3,FALSE)</f>
        <v>2880</v>
      </c>
      <c r="W37" s="53" t="str">
        <f>IF(E37="","",VLOOKUP(E37,物品id!$A:$B,2,FALSE)&amp;",")</f>
        <v>1311,</v>
      </c>
      <c r="X37" s="53" t="str">
        <f>IF(F37="","",VLOOKUP(F37,物品id!$A:$B,2,FALSE)&amp;",")</f>
        <v>2311,</v>
      </c>
      <c r="Y37" s="53" t="str">
        <f>IF(G37="","",VLOOKUP(G37,物品id!$A:$B,2,FALSE)&amp;",")</f>
        <v>3311,</v>
      </c>
      <c r="Z37" s="53" t="str">
        <f t="shared" si="16"/>
        <v>1311,2311,3311,</v>
      </c>
      <c r="AA37" s="53" t="str">
        <f t="shared" si="17"/>
        <v>[1311,2311,3311]</v>
      </c>
      <c r="AB37" s="53" t="str">
        <f t="shared" si="10"/>
        <v>4,</v>
      </c>
      <c r="AC37" s="53" t="str">
        <f t="shared" si="11"/>
        <v>4,</v>
      </c>
      <c r="AD37" s="53" t="str">
        <f t="shared" si="12"/>
        <v>4,</v>
      </c>
      <c r="AE37" s="53" t="str">
        <f t="shared" si="18"/>
        <v>4,4,4,</v>
      </c>
      <c r="AF37" s="53" t="str">
        <f t="shared" si="19"/>
        <v>[4,4,4]</v>
      </c>
      <c r="AG37" s="53" t="str">
        <f>VLOOKUP(P37,物品id!$A:$B,2,FALSE)&amp;","</f>
        <v>102,</v>
      </c>
      <c r="AH37" s="53" t="str">
        <f t="shared" si="13"/>
        <v>720,</v>
      </c>
      <c r="AI37" s="53" t="str">
        <f>IF(R37="","",VLOOKUP(R37,物品id!$A:$B,2,FALSE)&amp;",")</f>
        <v>20037,</v>
      </c>
      <c r="AJ37" s="53" t="str">
        <f>IF(S37="","",VLOOKUP(S37,物品id!$A:$B,2,FALSE)&amp;",")</f>
        <v>102,</v>
      </c>
      <c r="AK37" s="53" t="str">
        <f t="shared" si="20"/>
        <v>20037,102,</v>
      </c>
      <c r="AL37" s="53" t="str">
        <f t="shared" si="21"/>
        <v>[20037,102]</v>
      </c>
      <c r="AM37" s="53" t="str">
        <f t="shared" si="14"/>
        <v>5,</v>
      </c>
      <c r="AN37" s="53" t="str">
        <f t="shared" si="15"/>
        <v>2880,</v>
      </c>
      <c r="AO37" s="53" t="str">
        <f t="shared" si="22"/>
        <v>5,2880,</v>
      </c>
      <c r="AP37" s="53" t="str">
        <f t="shared" si="23"/>
        <v>[5,2880]</v>
      </c>
    </row>
    <row r="38" spans="1:42" s="53" customFormat="1" x14ac:dyDescent="0.2">
      <c r="A38" s="53">
        <v>4</v>
      </c>
      <c r="B38" s="53" t="s">
        <v>1037</v>
      </c>
      <c r="C38" s="53" t="s">
        <v>1036</v>
      </c>
      <c r="D38" s="53">
        <v>3</v>
      </c>
      <c r="E38" s="53" t="s">
        <v>808</v>
      </c>
      <c r="F38" s="53" t="s">
        <v>819</v>
      </c>
      <c r="G38" s="53" t="s">
        <v>829</v>
      </c>
      <c r="H38" s="53" t="s">
        <v>144</v>
      </c>
      <c r="I38" s="53">
        <v>0</v>
      </c>
      <c r="J38" s="54">
        <f>(VLOOKUP(H38,挂机玩法规划!$N$2:$O$4,2,FALSE)*I38*挂机玩法规划!$O$5+(D38-I38)*VLOOKUP(H38,挂机玩法规划!$N$2:$O$4,2,FALSE))/K38</f>
        <v>0.3</v>
      </c>
      <c r="K38" s="55">
        <v>300</v>
      </c>
      <c r="L38" s="53">
        <v>3</v>
      </c>
      <c r="M38" s="53">
        <v>3</v>
      </c>
      <c r="N38" s="53">
        <v>3</v>
      </c>
      <c r="O38" s="53">
        <v>120</v>
      </c>
      <c r="P38" s="53" t="s">
        <v>836</v>
      </c>
      <c r="Q38" s="53">
        <v>120</v>
      </c>
      <c r="R38" s="53" t="s">
        <v>842</v>
      </c>
      <c r="S38" s="53" t="s">
        <v>201</v>
      </c>
      <c r="T38" s="53">
        <v>2</v>
      </c>
      <c r="U38" s="53">
        <f>Q38*挂机玩法规划!$R$4*VLOOKUP(C38,挂机玩法规划!$G$2:$I$17,3,FALSE)</f>
        <v>720</v>
      </c>
      <c r="W38" s="53" t="str">
        <f>IF(E38="","",VLOOKUP(E38,物品id!$A:$B,2,FALSE)&amp;",")</f>
        <v>1321,</v>
      </c>
      <c r="X38" s="53" t="str">
        <f>IF(F38="","",VLOOKUP(F38,物品id!$A:$B,2,FALSE)&amp;",")</f>
        <v>2321,</v>
      </c>
      <c r="Y38" s="53" t="str">
        <f>IF(G38="","",VLOOKUP(G38,物品id!$A:$B,2,FALSE)&amp;",")</f>
        <v>3321,</v>
      </c>
      <c r="Z38" s="53" t="str">
        <f t="shared" si="16"/>
        <v>1321,2321,3321,</v>
      </c>
      <c r="AA38" s="53" t="str">
        <f t="shared" si="17"/>
        <v>[1321,2321,3321]</v>
      </c>
      <c r="AB38" s="53" t="str">
        <f t="shared" si="10"/>
        <v>3,</v>
      </c>
      <c r="AC38" s="53" t="str">
        <f t="shared" si="11"/>
        <v>3,</v>
      </c>
      <c r="AD38" s="53" t="str">
        <f t="shared" si="12"/>
        <v>3,</v>
      </c>
      <c r="AE38" s="53" t="str">
        <f t="shared" si="18"/>
        <v>3,3,3,</v>
      </c>
      <c r="AF38" s="53" t="str">
        <f t="shared" si="19"/>
        <v>[3,3,3]</v>
      </c>
      <c r="AG38" s="53" t="str">
        <f>VLOOKUP(P38,物品id!$A:$B,2,FALSE)&amp;","</f>
        <v>102,</v>
      </c>
      <c r="AH38" s="53" t="str">
        <f t="shared" si="13"/>
        <v>120,</v>
      </c>
      <c r="AI38" s="53" t="str">
        <f>IF(R38="","",VLOOKUP(R38,物品id!$A:$B,2,FALSE)&amp;",")</f>
        <v>20037,</v>
      </c>
      <c r="AJ38" s="53" t="str">
        <f>IF(S38="","",VLOOKUP(S38,物品id!$A:$B,2,FALSE)&amp;",")</f>
        <v>102,</v>
      </c>
      <c r="AK38" s="53" t="str">
        <f t="shared" si="20"/>
        <v>20037,102,</v>
      </c>
      <c r="AL38" s="53" t="str">
        <f t="shared" si="21"/>
        <v>[20037,102]</v>
      </c>
      <c r="AM38" s="53" t="str">
        <f t="shared" si="14"/>
        <v>2,</v>
      </c>
      <c r="AN38" s="53" t="str">
        <f t="shared" si="15"/>
        <v>720,</v>
      </c>
      <c r="AO38" s="53" t="str">
        <f t="shared" si="22"/>
        <v>2,720,</v>
      </c>
      <c r="AP38" s="53" t="str">
        <f t="shared" si="23"/>
        <v>[2,720]</v>
      </c>
    </row>
    <row r="39" spans="1:42" s="53" customFormat="1" x14ac:dyDescent="0.2">
      <c r="A39" s="53">
        <v>4</v>
      </c>
      <c r="B39" s="53" t="s">
        <v>1037</v>
      </c>
      <c r="C39" s="53" t="s">
        <v>1036</v>
      </c>
      <c r="D39" s="53">
        <v>3</v>
      </c>
      <c r="E39" s="53" t="s">
        <v>808</v>
      </c>
      <c r="F39" s="53" t="s">
        <v>819</v>
      </c>
      <c r="G39" s="53" t="s">
        <v>829</v>
      </c>
      <c r="H39" s="53" t="s">
        <v>144</v>
      </c>
      <c r="I39" s="53">
        <v>0</v>
      </c>
      <c r="J39" s="54">
        <f>(VLOOKUP(H39,挂机玩法规划!$N$2:$O$4,2,FALSE)*I39*挂机玩法规划!$O$5+(D39-I39)*VLOOKUP(H39,挂机玩法规划!$N$2:$O$4,2,FALSE))/K39</f>
        <v>0.3</v>
      </c>
      <c r="K39" s="55">
        <v>300</v>
      </c>
      <c r="L39" s="53">
        <v>3</v>
      </c>
      <c r="M39" s="53">
        <v>3</v>
      </c>
      <c r="N39" s="53">
        <v>3</v>
      </c>
      <c r="O39" s="53">
        <v>240</v>
      </c>
      <c r="P39" s="53" t="s">
        <v>836</v>
      </c>
      <c r="Q39" s="53">
        <v>240</v>
      </c>
      <c r="R39" s="53" t="s">
        <v>842</v>
      </c>
      <c r="S39" s="53" t="s">
        <v>201</v>
      </c>
      <c r="T39" s="53">
        <v>3</v>
      </c>
      <c r="U39" s="53">
        <f>Q39*挂机玩法规划!$R$4*VLOOKUP(C39,挂机玩法规划!$G$2:$I$17,3,FALSE)</f>
        <v>1440</v>
      </c>
      <c r="W39" s="53" t="str">
        <f>IF(E39="","",VLOOKUP(E39,物品id!$A:$B,2,FALSE)&amp;",")</f>
        <v>1321,</v>
      </c>
      <c r="X39" s="53" t="str">
        <f>IF(F39="","",VLOOKUP(F39,物品id!$A:$B,2,FALSE)&amp;",")</f>
        <v>2321,</v>
      </c>
      <c r="Y39" s="53" t="str">
        <f>IF(G39="","",VLOOKUP(G39,物品id!$A:$B,2,FALSE)&amp;",")</f>
        <v>3321,</v>
      </c>
      <c r="Z39" s="53" t="str">
        <f t="shared" si="16"/>
        <v>1321,2321,3321,</v>
      </c>
      <c r="AA39" s="53" t="str">
        <f t="shared" si="17"/>
        <v>[1321,2321,3321]</v>
      </c>
      <c r="AB39" s="53" t="str">
        <f t="shared" si="10"/>
        <v>3,</v>
      </c>
      <c r="AC39" s="53" t="str">
        <f t="shared" si="11"/>
        <v>3,</v>
      </c>
      <c r="AD39" s="53" t="str">
        <f t="shared" si="12"/>
        <v>3,</v>
      </c>
      <c r="AE39" s="53" t="str">
        <f t="shared" si="18"/>
        <v>3,3,3,</v>
      </c>
      <c r="AF39" s="53" t="str">
        <f t="shared" si="19"/>
        <v>[3,3,3]</v>
      </c>
      <c r="AG39" s="53" t="str">
        <f>VLOOKUP(P39,物品id!$A:$B,2,FALSE)&amp;","</f>
        <v>102,</v>
      </c>
      <c r="AH39" s="53" t="str">
        <f t="shared" si="13"/>
        <v>240,</v>
      </c>
      <c r="AI39" s="53" t="str">
        <f>IF(R39="","",VLOOKUP(R39,物品id!$A:$B,2,FALSE)&amp;",")</f>
        <v>20037,</v>
      </c>
      <c r="AJ39" s="53" t="str">
        <f>IF(S39="","",VLOOKUP(S39,物品id!$A:$B,2,FALSE)&amp;",")</f>
        <v>102,</v>
      </c>
      <c r="AK39" s="53" t="str">
        <f t="shared" si="20"/>
        <v>20037,102,</v>
      </c>
      <c r="AL39" s="53" t="str">
        <f t="shared" si="21"/>
        <v>[20037,102]</v>
      </c>
      <c r="AM39" s="53" t="str">
        <f t="shared" si="14"/>
        <v>3,</v>
      </c>
      <c r="AN39" s="53" t="str">
        <f t="shared" si="15"/>
        <v>1440,</v>
      </c>
      <c r="AO39" s="53" t="str">
        <f t="shared" si="22"/>
        <v>3,1440,</v>
      </c>
      <c r="AP39" s="53" t="str">
        <f t="shared" si="23"/>
        <v>[3,1440]</v>
      </c>
    </row>
    <row r="40" spans="1:42" s="53" customFormat="1" x14ac:dyDescent="0.2">
      <c r="A40" s="53">
        <v>4</v>
      </c>
      <c r="B40" s="53" t="s">
        <v>1037</v>
      </c>
      <c r="C40" s="53" t="s">
        <v>1036</v>
      </c>
      <c r="D40" s="53">
        <v>3</v>
      </c>
      <c r="E40" s="53" t="s">
        <v>808</v>
      </c>
      <c r="F40" s="53" t="s">
        <v>819</v>
      </c>
      <c r="G40" s="53" t="s">
        <v>829</v>
      </c>
      <c r="H40" s="53" t="s">
        <v>144</v>
      </c>
      <c r="I40" s="53">
        <v>0</v>
      </c>
      <c r="J40" s="54">
        <f>(VLOOKUP(H40,挂机玩法规划!$N$2:$O$4,2,FALSE)*I40*挂机玩法规划!$O$5+(D40-I40)*VLOOKUP(H40,挂机玩法规划!$N$2:$O$4,2,FALSE))/K40</f>
        <v>0.3</v>
      </c>
      <c r="K40" s="55">
        <v>300</v>
      </c>
      <c r="L40" s="53">
        <v>3</v>
      </c>
      <c r="M40" s="53">
        <v>3</v>
      </c>
      <c r="N40" s="53">
        <v>3</v>
      </c>
      <c r="O40" s="53">
        <v>480</v>
      </c>
      <c r="P40" s="53" t="s">
        <v>836</v>
      </c>
      <c r="Q40" s="53">
        <v>480</v>
      </c>
      <c r="R40" s="53" t="s">
        <v>842</v>
      </c>
      <c r="S40" s="53" t="s">
        <v>201</v>
      </c>
      <c r="T40" s="53">
        <v>4</v>
      </c>
      <c r="U40" s="53">
        <f>Q40*挂机玩法规划!$R$4*VLOOKUP(C40,挂机玩法规划!$G$2:$I$17,3,FALSE)</f>
        <v>2880</v>
      </c>
      <c r="W40" s="53" t="str">
        <f>IF(E40="","",VLOOKUP(E40,物品id!$A:$B,2,FALSE)&amp;",")</f>
        <v>1321,</v>
      </c>
      <c r="X40" s="53" t="str">
        <f>IF(F40="","",VLOOKUP(F40,物品id!$A:$B,2,FALSE)&amp;",")</f>
        <v>2321,</v>
      </c>
      <c r="Y40" s="53" t="str">
        <f>IF(G40="","",VLOOKUP(G40,物品id!$A:$B,2,FALSE)&amp;",")</f>
        <v>3321,</v>
      </c>
      <c r="Z40" s="53" t="str">
        <f t="shared" si="16"/>
        <v>1321,2321,3321,</v>
      </c>
      <c r="AA40" s="53" t="str">
        <f t="shared" si="17"/>
        <v>[1321,2321,3321]</v>
      </c>
      <c r="AB40" s="53" t="str">
        <f t="shared" si="10"/>
        <v>3,</v>
      </c>
      <c r="AC40" s="53" t="str">
        <f t="shared" si="11"/>
        <v>3,</v>
      </c>
      <c r="AD40" s="53" t="str">
        <f t="shared" si="12"/>
        <v>3,</v>
      </c>
      <c r="AE40" s="53" t="str">
        <f t="shared" si="18"/>
        <v>3,3,3,</v>
      </c>
      <c r="AF40" s="53" t="str">
        <f t="shared" si="19"/>
        <v>[3,3,3]</v>
      </c>
      <c r="AG40" s="53" t="str">
        <f>VLOOKUP(P40,物品id!$A:$B,2,FALSE)&amp;","</f>
        <v>102,</v>
      </c>
      <c r="AH40" s="53" t="str">
        <f t="shared" si="13"/>
        <v>480,</v>
      </c>
      <c r="AI40" s="53" t="str">
        <f>IF(R40="","",VLOOKUP(R40,物品id!$A:$B,2,FALSE)&amp;",")</f>
        <v>20037,</v>
      </c>
      <c r="AJ40" s="53" t="str">
        <f>IF(S40="","",VLOOKUP(S40,物品id!$A:$B,2,FALSE)&amp;",")</f>
        <v>102,</v>
      </c>
      <c r="AK40" s="53" t="str">
        <f t="shared" si="20"/>
        <v>20037,102,</v>
      </c>
      <c r="AL40" s="53" t="str">
        <f t="shared" si="21"/>
        <v>[20037,102]</v>
      </c>
      <c r="AM40" s="53" t="str">
        <f t="shared" si="14"/>
        <v>4,</v>
      </c>
      <c r="AN40" s="53" t="str">
        <f t="shared" si="15"/>
        <v>2880,</v>
      </c>
      <c r="AO40" s="53" t="str">
        <f t="shared" si="22"/>
        <v>4,2880,</v>
      </c>
      <c r="AP40" s="53" t="str">
        <f t="shared" si="23"/>
        <v>[4,2880]</v>
      </c>
    </row>
    <row r="41" spans="1:42" s="53" customFormat="1" x14ac:dyDescent="0.2">
      <c r="A41" s="53">
        <v>4</v>
      </c>
      <c r="B41" s="53" t="s">
        <v>1037</v>
      </c>
      <c r="C41" s="53" t="s">
        <v>1036</v>
      </c>
      <c r="D41" s="53">
        <v>3</v>
      </c>
      <c r="E41" s="53" t="s">
        <v>808</v>
      </c>
      <c r="F41" s="53" t="s">
        <v>819</v>
      </c>
      <c r="G41" s="53" t="s">
        <v>829</v>
      </c>
      <c r="H41" s="53" t="s">
        <v>144</v>
      </c>
      <c r="I41" s="53">
        <v>0</v>
      </c>
      <c r="J41" s="54">
        <f>(VLOOKUP(H41,挂机玩法规划!$N$2:$O$4,2,FALSE)*I41*挂机玩法规划!$O$5+(D41-I41)*VLOOKUP(H41,挂机玩法规划!$N$2:$O$4,2,FALSE))/K41</f>
        <v>0.3</v>
      </c>
      <c r="K41" s="55">
        <v>300</v>
      </c>
      <c r="L41" s="53">
        <v>3</v>
      </c>
      <c r="M41" s="53">
        <v>3</v>
      </c>
      <c r="N41" s="53">
        <v>3</v>
      </c>
      <c r="O41" s="53">
        <v>720</v>
      </c>
      <c r="P41" s="53" t="s">
        <v>836</v>
      </c>
      <c r="Q41" s="53">
        <v>720</v>
      </c>
      <c r="R41" s="53" t="s">
        <v>842</v>
      </c>
      <c r="S41" s="53" t="s">
        <v>201</v>
      </c>
      <c r="T41" s="53">
        <v>5</v>
      </c>
      <c r="U41" s="53">
        <f>Q41*挂机玩法规划!$R$4*VLOOKUP(C41,挂机玩法规划!$G$2:$I$17,3,FALSE)</f>
        <v>4320</v>
      </c>
      <c r="W41" s="53" t="str">
        <f>IF(E41="","",VLOOKUP(E41,物品id!$A:$B,2,FALSE)&amp;",")</f>
        <v>1321,</v>
      </c>
      <c r="X41" s="53" t="str">
        <f>IF(F41="","",VLOOKUP(F41,物品id!$A:$B,2,FALSE)&amp;",")</f>
        <v>2321,</v>
      </c>
      <c r="Y41" s="53" t="str">
        <f>IF(G41="","",VLOOKUP(G41,物品id!$A:$B,2,FALSE)&amp;",")</f>
        <v>3321,</v>
      </c>
      <c r="Z41" s="53" t="str">
        <f t="shared" si="16"/>
        <v>1321,2321,3321,</v>
      </c>
      <c r="AA41" s="53" t="str">
        <f t="shared" si="17"/>
        <v>[1321,2321,3321]</v>
      </c>
      <c r="AB41" s="53" t="str">
        <f t="shared" si="10"/>
        <v>3,</v>
      </c>
      <c r="AC41" s="53" t="str">
        <f t="shared" si="11"/>
        <v>3,</v>
      </c>
      <c r="AD41" s="53" t="str">
        <f t="shared" si="12"/>
        <v>3,</v>
      </c>
      <c r="AE41" s="53" t="str">
        <f t="shared" si="18"/>
        <v>3,3,3,</v>
      </c>
      <c r="AF41" s="53" t="str">
        <f t="shared" si="19"/>
        <v>[3,3,3]</v>
      </c>
      <c r="AG41" s="53" t="str">
        <f>VLOOKUP(P41,物品id!$A:$B,2,FALSE)&amp;","</f>
        <v>102,</v>
      </c>
      <c r="AH41" s="53" t="str">
        <f t="shared" si="13"/>
        <v>720,</v>
      </c>
      <c r="AI41" s="53" t="str">
        <f>IF(R41="","",VLOOKUP(R41,物品id!$A:$B,2,FALSE)&amp;",")</f>
        <v>20037,</v>
      </c>
      <c r="AJ41" s="53" t="str">
        <f>IF(S41="","",VLOOKUP(S41,物品id!$A:$B,2,FALSE)&amp;",")</f>
        <v>102,</v>
      </c>
      <c r="AK41" s="53" t="str">
        <f t="shared" si="20"/>
        <v>20037,102,</v>
      </c>
      <c r="AL41" s="53" t="str">
        <f t="shared" si="21"/>
        <v>[20037,102]</v>
      </c>
      <c r="AM41" s="53" t="str">
        <f t="shared" si="14"/>
        <v>5,</v>
      </c>
      <c r="AN41" s="53" t="str">
        <f t="shared" si="15"/>
        <v>4320,</v>
      </c>
      <c r="AO41" s="53" t="str">
        <f t="shared" si="22"/>
        <v>5,4320,</v>
      </c>
      <c r="AP41" s="53" t="str">
        <f t="shared" si="23"/>
        <v>[5,4320]</v>
      </c>
    </row>
    <row r="42" spans="1:42" s="53" customFormat="1" x14ac:dyDescent="0.2">
      <c r="A42" s="53">
        <v>5</v>
      </c>
      <c r="B42" s="53" t="s">
        <v>1037</v>
      </c>
      <c r="C42" s="53" t="s">
        <v>1036</v>
      </c>
      <c r="D42" s="53">
        <v>3</v>
      </c>
      <c r="E42" s="53" t="s">
        <v>809</v>
      </c>
      <c r="F42" s="53" t="s">
        <v>820</v>
      </c>
      <c r="G42" s="53" t="s">
        <v>830</v>
      </c>
      <c r="H42" s="53" t="s">
        <v>144</v>
      </c>
      <c r="I42" s="53">
        <v>0</v>
      </c>
      <c r="J42" s="54">
        <f>(VLOOKUP(H42,挂机玩法规划!$N$2:$O$4,2,FALSE)*I42*挂机玩法规划!$O$5+(D42-I42)*VLOOKUP(H42,挂机玩法规划!$N$2:$O$4,2,FALSE))/K42</f>
        <v>0.3</v>
      </c>
      <c r="K42" s="55">
        <v>300</v>
      </c>
      <c r="L42" s="53">
        <v>3</v>
      </c>
      <c r="M42" s="53">
        <v>3</v>
      </c>
      <c r="N42" s="53">
        <v>3</v>
      </c>
      <c r="O42" s="53">
        <v>120</v>
      </c>
      <c r="P42" s="53" t="s">
        <v>836</v>
      </c>
      <c r="Q42" s="53">
        <v>120</v>
      </c>
      <c r="R42" s="53" t="s">
        <v>838</v>
      </c>
      <c r="S42" s="53" t="s">
        <v>201</v>
      </c>
      <c r="T42" s="53">
        <v>2</v>
      </c>
      <c r="U42" s="53">
        <f>Q42*挂机玩法规划!$R$4*VLOOKUP(C42,挂机玩法规划!$G$2:$I$17,3,FALSE)</f>
        <v>720</v>
      </c>
      <c r="W42" s="53" t="str">
        <f>IF(E42="","",VLOOKUP(E42,物品id!$A:$B,2,FALSE)&amp;",")</f>
        <v>1331,</v>
      </c>
      <c r="X42" s="53" t="str">
        <f>IF(F42="","",VLOOKUP(F42,物品id!$A:$B,2,FALSE)&amp;",")</f>
        <v>2331,</v>
      </c>
      <c r="Y42" s="53" t="str">
        <f>IF(G42="","",VLOOKUP(G42,物品id!$A:$B,2,FALSE)&amp;",")</f>
        <v>3331,</v>
      </c>
      <c r="Z42" s="53" t="str">
        <f t="shared" si="16"/>
        <v>1331,2331,3331,</v>
      </c>
      <c r="AA42" s="53" t="str">
        <f t="shared" si="17"/>
        <v>[1331,2331,3331]</v>
      </c>
      <c r="AB42" s="53" t="str">
        <f t="shared" si="10"/>
        <v>3,</v>
      </c>
      <c r="AC42" s="53" t="str">
        <f t="shared" si="11"/>
        <v>3,</v>
      </c>
      <c r="AD42" s="53" t="str">
        <f t="shared" si="12"/>
        <v>3,</v>
      </c>
      <c r="AE42" s="53" t="str">
        <f t="shared" si="18"/>
        <v>3,3,3,</v>
      </c>
      <c r="AF42" s="53" t="str">
        <f t="shared" si="19"/>
        <v>[3,3,3]</v>
      </c>
      <c r="AG42" s="53" t="str">
        <f>VLOOKUP(P42,物品id!$A:$B,2,FALSE)&amp;","</f>
        <v>102,</v>
      </c>
      <c r="AH42" s="53" t="str">
        <f t="shared" si="13"/>
        <v>120,</v>
      </c>
      <c r="AI42" s="53" t="str">
        <f>IF(R42="","",VLOOKUP(R42,物品id!$A:$B,2,FALSE)&amp;",")</f>
        <v>20033,</v>
      </c>
      <c r="AJ42" s="53" t="str">
        <f>IF(S42="","",VLOOKUP(S42,物品id!$A:$B,2,FALSE)&amp;",")</f>
        <v>102,</v>
      </c>
      <c r="AK42" s="53" t="str">
        <f t="shared" si="20"/>
        <v>20033,102,</v>
      </c>
      <c r="AL42" s="53" t="str">
        <f t="shared" si="21"/>
        <v>[20033,102]</v>
      </c>
      <c r="AM42" s="53" t="str">
        <f t="shared" si="14"/>
        <v>2,</v>
      </c>
      <c r="AN42" s="53" t="str">
        <f t="shared" si="15"/>
        <v>720,</v>
      </c>
      <c r="AO42" s="53" t="str">
        <f t="shared" si="22"/>
        <v>2,720,</v>
      </c>
      <c r="AP42" s="53" t="str">
        <f t="shared" si="23"/>
        <v>[2,720]</v>
      </c>
    </row>
    <row r="43" spans="1:42" s="53" customFormat="1" x14ac:dyDescent="0.2">
      <c r="A43" s="53">
        <v>5</v>
      </c>
      <c r="B43" s="53" t="s">
        <v>1037</v>
      </c>
      <c r="C43" s="53" t="s">
        <v>1036</v>
      </c>
      <c r="D43" s="53">
        <v>3</v>
      </c>
      <c r="E43" s="53" t="s">
        <v>809</v>
      </c>
      <c r="F43" s="53" t="s">
        <v>820</v>
      </c>
      <c r="G43" s="53" t="s">
        <v>830</v>
      </c>
      <c r="H43" s="53" t="s">
        <v>144</v>
      </c>
      <c r="I43" s="53">
        <v>0</v>
      </c>
      <c r="J43" s="54">
        <f>(VLOOKUP(H43,挂机玩法规划!$N$2:$O$4,2,FALSE)*I43*挂机玩法规划!$O$5+(D43-I43)*VLOOKUP(H43,挂机玩法规划!$N$2:$O$4,2,FALSE))/K43</f>
        <v>0.3</v>
      </c>
      <c r="K43" s="55">
        <v>300</v>
      </c>
      <c r="L43" s="53">
        <v>3</v>
      </c>
      <c r="M43" s="53">
        <v>3</v>
      </c>
      <c r="N43" s="53">
        <v>3</v>
      </c>
      <c r="O43" s="53">
        <v>240</v>
      </c>
      <c r="P43" s="53" t="s">
        <v>836</v>
      </c>
      <c r="Q43" s="53">
        <v>240</v>
      </c>
      <c r="R43" s="53" t="s">
        <v>838</v>
      </c>
      <c r="S43" s="53" t="s">
        <v>201</v>
      </c>
      <c r="T43" s="53">
        <v>4</v>
      </c>
      <c r="U43" s="53">
        <f>Q43*挂机玩法规划!$R$4*VLOOKUP(C43,挂机玩法规划!$G$2:$I$17,3,FALSE)</f>
        <v>1440</v>
      </c>
      <c r="W43" s="53" t="str">
        <f>IF(E43="","",VLOOKUP(E43,物品id!$A:$B,2,FALSE)&amp;",")</f>
        <v>1331,</v>
      </c>
      <c r="X43" s="53" t="str">
        <f>IF(F43="","",VLOOKUP(F43,物品id!$A:$B,2,FALSE)&amp;",")</f>
        <v>2331,</v>
      </c>
      <c r="Y43" s="53" t="str">
        <f>IF(G43="","",VLOOKUP(G43,物品id!$A:$B,2,FALSE)&amp;",")</f>
        <v>3331,</v>
      </c>
      <c r="Z43" s="53" t="str">
        <f t="shared" si="16"/>
        <v>1331,2331,3331,</v>
      </c>
      <c r="AA43" s="53" t="str">
        <f t="shared" si="17"/>
        <v>[1331,2331,3331]</v>
      </c>
      <c r="AB43" s="53" t="str">
        <f t="shared" si="10"/>
        <v>3,</v>
      </c>
      <c r="AC43" s="53" t="str">
        <f t="shared" si="11"/>
        <v>3,</v>
      </c>
      <c r="AD43" s="53" t="str">
        <f t="shared" si="12"/>
        <v>3,</v>
      </c>
      <c r="AE43" s="53" t="str">
        <f t="shared" si="18"/>
        <v>3,3,3,</v>
      </c>
      <c r="AF43" s="53" t="str">
        <f t="shared" si="19"/>
        <v>[3,3,3]</v>
      </c>
      <c r="AG43" s="53" t="str">
        <f>VLOOKUP(P43,物品id!$A:$B,2,FALSE)&amp;","</f>
        <v>102,</v>
      </c>
      <c r="AH43" s="53" t="str">
        <f t="shared" si="13"/>
        <v>240,</v>
      </c>
      <c r="AI43" s="53" t="str">
        <f>IF(R43="","",VLOOKUP(R43,物品id!$A:$B,2,FALSE)&amp;",")</f>
        <v>20033,</v>
      </c>
      <c r="AJ43" s="53" t="str">
        <f>IF(S43="","",VLOOKUP(S43,物品id!$A:$B,2,FALSE)&amp;",")</f>
        <v>102,</v>
      </c>
      <c r="AK43" s="53" t="str">
        <f t="shared" si="20"/>
        <v>20033,102,</v>
      </c>
      <c r="AL43" s="53" t="str">
        <f t="shared" si="21"/>
        <v>[20033,102]</v>
      </c>
      <c r="AM43" s="53" t="str">
        <f t="shared" si="14"/>
        <v>4,</v>
      </c>
      <c r="AN43" s="53" t="str">
        <f t="shared" si="15"/>
        <v>1440,</v>
      </c>
      <c r="AO43" s="53" t="str">
        <f t="shared" si="22"/>
        <v>4,1440,</v>
      </c>
      <c r="AP43" s="53" t="str">
        <f t="shared" si="23"/>
        <v>[4,1440]</v>
      </c>
    </row>
    <row r="44" spans="1:42" s="53" customFormat="1" x14ac:dyDescent="0.2">
      <c r="A44" s="53">
        <v>5</v>
      </c>
      <c r="B44" s="53" t="s">
        <v>1037</v>
      </c>
      <c r="C44" s="53" t="s">
        <v>1036</v>
      </c>
      <c r="D44" s="53">
        <v>3</v>
      </c>
      <c r="E44" s="53" t="s">
        <v>809</v>
      </c>
      <c r="F44" s="53" t="s">
        <v>820</v>
      </c>
      <c r="G44" s="53" t="s">
        <v>830</v>
      </c>
      <c r="H44" s="53" t="s">
        <v>144</v>
      </c>
      <c r="I44" s="53">
        <v>0</v>
      </c>
      <c r="J44" s="54">
        <f>(VLOOKUP(H44,挂机玩法规划!$N$2:$O$4,2,FALSE)*I44*挂机玩法规划!$O$5+(D44-I44)*VLOOKUP(H44,挂机玩法规划!$N$2:$O$4,2,FALSE))/K44</f>
        <v>0.3</v>
      </c>
      <c r="K44" s="55">
        <v>300</v>
      </c>
      <c r="L44" s="53">
        <v>3</v>
      </c>
      <c r="M44" s="53">
        <v>3</v>
      </c>
      <c r="N44" s="53">
        <v>3</v>
      </c>
      <c r="O44" s="53">
        <v>480</v>
      </c>
      <c r="P44" s="53" t="s">
        <v>836</v>
      </c>
      <c r="Q44" s="53">
        <v>480</v>
      </c>
      <c r="R44" s="53" t="s">
        <v>838</v>
      </c>
      <c r="S44" s="53" t="s">
        <v>201</v>
      </c>
      <c r="T44" s="53">
        <v>6</v>
      </c>
      <c r="U44" s="53">
        <f>Q44*挂机玩法规划!$R$4*VLOOKUP(C44,挂机玩法规划!$G$2:$I$17,3,FALSE)</f>
        <v>2880</v>
      </c>
      <c r="W44" s="53" t="str">
        <f>IF(E44="","",VLOOKUP(E44,物品id!$A:$B,2,FALSE)&amp;",")</f>
        <v>1331,</v>
      </c>
      <c r="X44" s="53" t="str">
        <f>IF(F44="","",VLOOKUP(F44,物品id!$A:$B,2,FALSE)&amp;",")</f>
        <v>2331,</v>
      </c>
      <c r="Y44" s="53" t="str">
        <f>IF(G44="","",VLOOKUP(G44,物品id!$A:$B,2,FALSE)&amp;",")</f>
        <v>3331,</v>
      </c>
      <c r="Z44" s="53" t="str">
        <f t="shared" si="16"/>
        <v>1331,2331,3331,</v>
      </c>
      <c r="AA44" s="53" t="str">
        <f t="shared" si="17"/>
        <v>[1331,2331,3331]</v>
      </c>
      <c r="AB44" s="53" t="str">
        <f t="shared" si="10"/>
        <v>3,</v>
      </c>
      <c r="AC44" s="53" t="str">
        <f t="shared" si="11"/>
        <v>3,</v>
      </c>
      <c r="AD44" s="53" t="str">
        <f t="shared" si="12"/>
        <v>3,</v>
      </c>
      <c r="AE44" s="53" t="str">
        <f t="shared" si="18"/>
        <v>3,3,3,</v>
      </c>
      <c r="AF44" s="53" t="str">
        <f t="shared" si="19"/>
        <v>[3,3,3]</v>
      </c>
      <c r="AG44" s="53" t="str">
        <f>VLOOKUP(P44,物品id!$A:$B,2,FALSE)&amp;","</f>
        <v>102,</v>
      </c>
      <c r="AH44" s="53" t="str">
        <f t="shared" si="13"/>
        <v>480,</v>
      </c>
      <c r="AI44" s="53" t="str">
        <f>IF(R44="","",VLOOKUP(R44,物品id!$A:$B,2,FALSE)&amp;",")</f>
        <v>20033,</v>
      </c>
      <c r="AJ44" s="53" t="str">
        <f>IF(S44="","",VLOOKUP(S44,物品id!$A:$B,2,FALSE)&amp;",")</f>
        <v>102,</v>
      </c>
      <c r="AK44" s="53" t="str">
        <f t="shared" si="20"/>
        <v>20033,102,</v>
      </c>
      <c r="AL44" s="53" t="str">
        <f t="shared" si="21"/>
        <v>[20033,102]</v>
      </c>
      <c r="AM44" s="53" t="str">
        <f t="shared" si="14"/>
        <v>6,</v>
      </c>
      <c r="AN44" s="53" t="str">
        <f t="shared" si="15"/>
        <v>2880,</v>
      </c>
      <c r="AO44" s="53" t="str">
        <f t="shared" si="22"/>
        <v>6,2880,</v>
      </c>
      <c r="AP44" s="53" t="str">
        <f t="shared" si="23"/>
        <v>[6,2880]</v>
      </c>
    </row>
    <row r="45" spans="1:42" s="53" customFormat="1" x14ac:dyDescent="0.2">
      <c r="A45" s="53">
        <v>5</v>
      </c>
      <c r="B45" s="53" t="s">
        <v>1037</v>
      </c>
      <c r="C45" s="53" t="s">
        <v>1036</v>
      </c>
      <c r="D45" s="53">
        <v>3</v>
      </c>
      <c r="E45" s="53" t="s">
        <v>809</v>
      </c>
      <c r="F45" s="53" t="s">
        <v>820</v>
      </c>
      <c r="G45" s="53" t="s">
        <v>830</v>
      </c>
      <c r="H45" s="53" t="s">
        <v>144</v>
      </c>
      <c r="I45" s="53">
        <v>0</v>
      </c>
      <c r="J45" s="54">
        <f>(VLOOKUP(H45,挂机玩法规划!$N$2:$O$4,2,FALSE)*I45*挂机玩法规划!$O$5+(D45-I45)*VLOOKUP(H45,挂机玩法规划!$N$2:$O$4,2,FALSE))/K45</f>
        <v>0.3</v>
      </c>
      <c r="K45" s="55">
        <v>300</v>
      </c>
      <c r="L45" s="53">
        <v>3</v>
      </c>
      <c r="M45" s="53">
        <v>3</v>
      </c>
      <c r="N45" s="53">
        <v>3</v>
      </c>
      <c r="O45" s="53">
        <v>720</v>
      </c>
      <c r="P45" s="53" t="s">
        <v>836</v>
      </c>
      <c r="Q45" s="53">
        <v>720</v>
      </c>
      <c r="R45" s="53" t="s">
        <v>838</v>
      </c>
      <c r="S45" s="53" t="s">
        <v>201</v>
      </c>
      <c r="T45" s="53">
        <v>8</v>
      </c>
      <c r="U45" s="53">
        <f>Q45*挂机玩法规划!$R$4*VLOOKUP(C45,挂机玩法规划!$G$2:$I$17,3,FALSE)</f>
        <v>4320</v>
      </c>
      <c r="W45" s="53" t="str">
        <f>IF(E45="","",VLOOKUP(E45,物品id!$A:$B,2,FALSE)&amp;",")</f>
        <v>1331,</v>
      </c>
      <c r="X45" s="53" t="str">
        <f>IF(F45="","",VLOOKUP(F45,物品id!$A:$B,2,FALSE)&amp;",")</f>
        <v>2331,</v>
      </c>
      <c r="Y45" s="53" t="str">
        <f>IF(G45="","",VLOOKUP(G45,物品id!$A:$B,2,FALSE)&amp;",")</f>
        <v>3331,</v>
      </c>
      <c r="Z45" s="53" t="str">
        <f t="shared" si="16"/>
        <v>1331,2331,3331,</v>
      </c>
      <c r="AA45" s="53" t="str">
        <f t="shared" si="17"/>
        <v>[1331,2331,3331]</v>
      </c>
      <c r="AB45" s="53" t="str">
        <f t="shared" si="10"/>
        <v>3,</v>
      </c>
      <c r="AC45" s="53" t="str">
        <f t="shared" si="11"/>
        <v>3,</v>
      </c>
      <c r="AD45" s="53" t="str">
        <f t="shared" si="12"/>
        <v>3,</v>
      </c>
      <c r="AE45" s="53" t="str">
        <f t="shared" si="18"/>
        <v>3,3,3,</v>
      </c>
      <c r="AF45" s="53" t="str">
        <f t="shared" si="19"/>
        <v>[3,3,3]</v>
      </c>
      <c r="AG45" s="53" t="str">
        <f>VLOOKUP(P45,物品id!$A:$B,2,FALSE)&amp;","</f>
        <v>102,</v>
      </c>
      <c r="AH45" s="53" t="str">
        <f t="shared" si="13"/>
        <v>720,</v>
      </c>
      <c r="AI45" s="53" t="str">
        <f>IF(R45="","",VLOOKUP(R45,物品id!$A:$B,2,FALSE)&amp;",")</f>
        <v>20033,</v>
      </c>
      <c r="AJ45" s="53" t="str">
        <f>IF(S45="","",VLOOKUP(S45,物品id!$A:$B,2,FALSE)&amp;",")</f>
        <v>102,</v>
      </c>
      <c r="AK45" s="53" t="str">
        <f t="shared" si="20"/>
        <v>20033,102,</v>
      </c>
      <c r="AL45" s="53" t="str">
        <f t="shared" si="21"/>
        <v>[20033,102]</v>
      </c>
      <c r="AM45" s="53" t="str">
        <f t="shared" si="14"/>
        <v>8,</v>
      </c>
      <c r="AN45" s="53" t="str">
        <f t="shared" si="15"/>
        <v>4320,</v>
      </c>
      <c r="AO45" s="53" t="str">
        <f t="shared" si="22"/>
        <v>8,4320,</v>
      </c>
      <c r="AP45" s="53" t="str">
        <f t="shared" si="23"/>
        <v>[8,4320]</v>
      </c>
    </row>
    <row r="46" spans="1:42" s="53" customFormat="1" x14ac:dyDescent="0.2">
      <c r="A46" s="53">
        <v>6</v>
      </c>
      <c r="B46" s="53" t="s">
        <v>1037</v>
      </c>
      <c r="C46" s="53" t="s">
        <v>1036</v>
      </c>
      <c r="D46" s="53">
        <v>3</v>
      </c>
      <c r="E46" s="53" t="s">
        <v>810</v>
      </c>
      <c r="F46" s="53" t="s">
        <v>222</v>
      </c>
      <c r="G46" s="53" t="s">
        <v>831</v>
      </c>
      <c r="H46" s="53" t="s">
        <v>144</v>
      </c>
      <c r="I46" s="53">
        <v>0</v>
      </c>
      <c r="J46" s="54">
        <f>(VLOOKUP(H46,挂机玩法规划!$N$2:$O$4,2,FALSE)*I46*挂机玩法规划!$O$5+(D46-I46)*VLOOKUP(H46,挂机玩法规划!$N$2:$O$4,2,FALSE))/K46</f>
        <v>0.3</v>
      </c>
      <c r="K46" s="55">
        <v>300</v>
      </c>
      <c r="L46" s="53">
        <v>3</v>
      </c>
      <c r="M46" s="53">
        <v>3</v>
      </c>
      <c r="N46" s="53">
        <v>3</v>
      </c>
      <c r="O46" s="53">
        <v>120</v>
      </c>
      <c r="P46" s="53" t="s">
        <v>836</v>
      </c>
      <c r="Q46" s="53">
        <v>120</v>
      </c>
      <c r="R46" s="53" t="s">
        <v>838</v>
      </c>
      <c r="S46" s="53" t="s">
        <v>201</v>
      </c>
      <c r="T46" s="53">
        <v>2</v>
      </c>
      <c r="U46" s="53">
        <f>Q46*挂机玩法规划!$R$4*VLOOKUP(C46,挂机玩法规划!$G$2:$I$17,3,FALSE)</f>
        <v>720</v>
      </c>
      <c r="W46" s="53" t="str">
        <f>IF(E46="","",VLOOKUP(E46,物品id!$A:$B,2,FALSE)&amp;",")</f>
        <v>1341,</v>
      </c>
      <c r="X46" s="53" t="str">
        <f>IF(F46="","",VLOOKUP(F46,物品id!$A:$B,2,FALSE)&amp;",")</f>
        <v>2341,</v>
      </c>
      <c r="Y46" s="53" t="str">
        <f>IF(G46="","",VLOOKUP(G46,物品id!$A:$B,2,FALSE)&amp;",")</f>
        <v>3341,</v>
      </c>
      <c r="Z46" s="53" t="str">
        <f t="shared" si="16"/>
        <v>1341,2341,3341,</v>
      </c>
      <c r="AA46" s="53" t="str">
        <f t="shared" si="17"/>
        <v>[1341,2341,3341]</v>
      </c>
      <c r="AB46" s="53" t="str">
        <f t="shared" si="10"/>
        <v>3,</v>
      </c>
      <c r="AC46" s="53" t="str">
        <f t="shared" si="11"/>
        <v>3,</v>
      </c>
      <c r="AD46" s="53" t="str">
        <f t="shared" si="12"/>
        <v>3,</v>
      </c>
      <c r="AE46" s="53" t="str">
        <f t="shared" si="18"/>
        <v>3,3,3,</v>
      </c>
      <c r="AF46" s="53" t="str">
        <f t="shared" si="19"/>
        <v>[3,3,3]</v>
      </c>
      <c r="AG46" s="53" t="str">
        <f>VLOOKUP(P46,物品id!$A:$B,2,FALSE)&amp;","</f>
        <v>102,</v>
      </c>
      <c r="AH46" s="53" t="str">
        <f t="shared" si="13"/>
        <v>120,</v>
      </c>
      <c r="AI46" s="53" t="str">
        <f>IF(R46="","",VLOOKUP(R46,物品id!$A:$B,2,FALSE)&amp;",")</f>
        <v>20033,</v>
      </c>
      <c r="AJ46" s="53" t="str">
        <f>IF(S46="","",VLOOKUP(S46,物品id!$A:$B,2,FALSE)&amp;",")</f>
        <v>102,</v>
      </c>
      <c r="AK46" s="53" t="str">
        <f t="shared" si="20"/>
        <v>20033,102,</v>
      </c>
      <c r="AL46" s="53" t="str">
        <f t="shared" si="21"/>
        <v>[20033,102]</v>
      </c>
      <c r="AM46" s="53" t="str">
        <f t="shared" si="14"/>
        <v>2,</v>
      </c>
      <c r="AN46" s="53" t="str">
        <f t="shared" si="15"/>
        <v>720,</v>
      </c>
      <c r="AO46" s="53" t="str">
        <f t="shared" si="22"/>
        <v>2,720,</v>
      </c>
      <c r="AP46" s="53" t="str">
        <f t="shared" si="23"/>
        <v>[2,720]</v>
      </c>
    </row>
    <row r="47" spans="1:42" s="53" customFormat="1" x14ac:dyDescent="0.2">
      <c r="A47" s="53">
        <v>6</v>
      </c>
      <c r="B47" s="53" t="s">
        <v>1037</v>
      </c>
      <c r="C47" s="53" t="s">
        <v>1036</v>
      </c>
      <c r="D47" s="53">
        <v>3</v>
      </c>
      <c r="E47" s="53" t="s">
        <v>810</v>
      </c>
      <c r="F47" s="53" t="s">
        <v>222</v>
      </c>
      <c r="G47" s="53" t="s">
        <v>831</v>
      </c>
      <c r="H47" s="53" t="s">
        <v>144</v>
      </c>
      <c r="I47" s="53">
        <v>0</v>
      </c>
      <c r="J47" s="54">
        <f>(VLOOKUP(H47,挂机玩法规划!$N$2:$O$4,2,FALSE)*I47*挂机玩法规划!$O$5+(D47-I47)*VLOOKUP(H47,挂机玩法规划!$N$2:$O$4,2,FALSE))/K47</f>
        <v>0.3</v>
      </c>
      <c r="K47" s="55">
        <v>300</v>
      </c>
      <c r="L47" s="53">
        <v>3</v>
      </c>
      <c r="M47" s="53">
        <v>3</v>
      </c>
      <c r="N47" s="53">
        <v>3</v>
      </c>
      <c r="O47" s="53">
        <v>240</v>
      </c>
      <c r="P47" s="53" t="s">
        <v>836</v>
      </c>
      <c r="Q47" s="53">
        <v>240</v>
      </c>
      <c r="R47" s="53" t="s">
        <v>838</v>
      </c>
      <c r="S47" s="53" t="s">
        <v>201</v>
      </c>
      <c r="T47" s="53">
        <v>4</v>
      </c>
      <c r="U47" s="53">
        <f>Q47*挂机玩法规划!$R$4*VLOOKUP(C47,挂机玩法规划!$G$2:$I$17,3,FALSE)</f>
        <v>1440</v>
      </c>
      <c r="W47" s="53" t="str">
        <f>IF(E47="","",VLOOKUP(E47,物品id!$A:$B,2,FALSE)&amp;",")</f>
        <v>1341,</v>
      </c>
      <c r="X47" s="53" t="str">
        <f>IF(F47="","",VLOOKUP(F47,物品id!$A:$B,2,FALSE)&amp;",")</f>
        <v>2341,</v>
      </c>
      <c r="Y47" s="53" t="str">
        <f>IF(G47="","",VLOOKUP(G47,物品id!$A:$B,2,FALSE)&amp;",")</f>
        <v>3341,</v>
      </c>
      <c r="Z47" s="53" t="str">
        <f t="shared" si="16"/>
        <v>1341,2341,3341,</v>
      </c>
      <c r="AA47" s="53" t="str">
        <f t="shared" si="17"/>
        <v>[1341,2341,3341]</v>
      </c>
      <c r="AB47" s="53" t="str">
        <f t="shared" si="10"/>
        <v>3,</v>
      </c>
      <c r="AC47" s="53" t="str">
        <f t="shared" si="11"/>
        <v>3,</v>
      </c>
      <c r="AD47" s="53" t="str">
        <f t="shared" si="12"/>
        <v>3,</v>
      </c>
      <c r="AE47" s="53" t="str">
        <f t="shared" si="18"/>
        <v>3,3,3,</v>
      </c>
      <c r="AF47" s="53" t="str">
        <f t="shared" si="19"/>
        <v>[3,3,3]</v>
      </c>
      <c r="AG47" s="53" t="str">
        <f>VLOOKUP(P47,物品id!$A:$B,2,FALSE)&amp;","</f>
        <v>102,</v>
      </c>
      <c r="AH47" s="53" t="str">
        <f t="shared" si="13"/>
        <v>240,</v>
      </c>
      <c r="AI47" s="53" t="str">
        <f>IF(R47="","",VLOOKUP(R47,物品id!$A:$B,2,FALSE)&amp;",")</f>
        <v>20033,</v>
      </c>
      <c r="AJ47" s="53" t="str">
        <f>IF(S47="","",VLOOKUP(S47,物品id!$A:$B,2,FALSE)&amp;",")</f>
        <v>102,</v>
      </c>
      <c r="AK47" s="53" t="str">
        <f t="shared" si="20"/>
        <v>20033,102,</v>
      </c>
      <c r="AL47" s="53" t="str">
        <f t="shared" si="21"/>
        <v>[20033,102]</v>
      </c>
      <c r="AM47" s="53" t="str">
        <f t="shared" si="14"/>
        <v>4,</v>
      </c>
      <c r="AN47" s="53" t="str">
        <f t="shared" si="15"/>
        <v>1440,</v>
      </c>
      <c r="AO47" s="53" t="str">
        <f t="shared" si="22"/>
        <v>4,1440,</v>
      </c>
      <c r="AP47" s="53" t="str">
        <f t="shared" si="23"/>
        <v>[4,1440]</v>
      </c>
    </row>
    <row r="48" spans="1:42" s="53" customFormat="1" x14ac:dyDescent="0.2">
      <c r="A48" s="53">
        <v>6</v>
      </c>
      <c r="B48" s="53" t="s">
        <v>1037</v>
      </c>
      <c r="C48" s="53" t="s">
        <v>1036</v>
      </c>
      <c r="D48" s="53">
        <v>3</v>
      </c>
      <c r="E48" s="53" t="s">
        <v>810</v>
      </c>
      <c r="F48" s="53" t="s">
        <v>222</v>
      </c>
      <c r="G48" s="53" t="s">
        <v>831</v>
      </c>
      <c r="H48" s="53" t="s">
        <v>144</v>
      </c>
      <c r="I48" s="53">
        <v>0</v>
      </c>
      <c r="J48" s="54">
        <f>(VLOOKUP(H48,挂机玩法规划!$N$2:$O$4,2,FALSE)*I48*挂机玩法规划!$O$5+(D48-I48)*VLOOKUP(H48,挂机玩法规划!$N$2:$O$4,2,FALSE))/K48</f>
        <v>0.3</v>
      </c>
      <c r="K48" s="55">
        <v>300</v>
      </c>
      <c r="L48" s="53">
        <v>3</v>
      </c>
      <c r="M48" s="53">
        <v>3</v>
      </c>
      <c r="N48" s="53">
        <v>3</v>
      </c>
      <c r="O48" s="53">
        <v>480</v>
      </c>
      <c r="P48" s="53" t="s">
        <v>836</v>
      </c>
      <c r="Q48" s="53">
        <v>480</v>
      </c>
      <c r="R48" s="53" t="s">
        <v>838</v>
      </c>
      <c r="S48" s="53" t="s">
        <v>201</v>
      </c>
      <c r="T48" s="53">
        <v>6</v>
      </c>
      <c r="U48" s="53">
        <f>Q48*挂机玩法规划!$R$4*VLOOKUP(C48,挂机玩法规划!$G$2:$I$17,3,FALSE)</f>
        <v>2880</v>
      </c>
      <c r="W48" s="53" t="str">
        <f>IF(E48="","",VLOOKUP(E48,物品id!$A:$B,2,FALSE)&amp;",")</f>
        <v>1341,</v>
      </c>
      <c r="X48" s="53" t="str">
        <f>IF(F48="","",VLOOKUP(F48,物品id!$A:$B,2,FALSE)&amp;",")</f>
        <v>2341,</v>
      </c>
      <c r="Y48" s="53" t="str">
        <f>IF(G48="","",VLOOKUP(G48,物品id!$A:$B,2,FALSE)&amp;",")</f>
        <v>3341,</v>
      </c>
      <c r="Z48" s="53" t="str">
        <f t="shared" si="16"/>
        <v>1341,2341,3341,</v>
      </c>
      <c r="AA48" s="53" t="str">
        <f t="shared" si="17"/>
        <v>[1341,2341,3341]</v>
      </c>
      <c r="AB48" s="53" t="str">
        <f t="shared" si="10"/>
        <v>3,</v>
      </c>
      <c r="AC48" s="53" t="str">
        <f t="shared" si="11"/>
        <v>3,</v>
      </c>
      <c r="AD48" s="53" t="str">
        <f t="shared" si="12"/>
        <v>3,</v>
      </c>
      <c r="AE48" s="53" t="str">
        <f t="shared" si="18"/>
        <v>3,3,3,</v>
      </c>
      <c r="AF48" s="53" t="str">
        <f t="shared" si="19"/>
        <v>[3,3,3]</v>
      </c>
      <c r="AG48" s="53" t="str">
        <f>VLOOKUP(P48,物品id!$A:$B,2,FALSE)&amp;","</f>
        <v>102,</v>
      </c>
      <c r="AH48" s="53" t="str">
        <f t="shared" si="13"/>
        <v>480,</v>
      </c>
      <c r="AI48" s="53" t="str">
        <f>IF(R48="","",VLOOKUP(R48,物品id!$A:$B,2,FALSE)&amp;",")</f>
        <v>20033,</v>
      </c>
      <c r="AJ48" s="53" t="str">
        <f>IF(S48="","",VLOOKUP(S48,物品id!$A:$B,2,FALSE)&amp;",")</f>
        <v>102,</v>
      </c>
      <c r="AK48" s="53" t="str">
        <f t="shared" si="20"/>
        <v>20033,102,</v>
      </c>
      <c r="AL48" s="53" t="str">
        <f t="shared" si="21"/>
        <v>[20033,102]</v>
      </c>
      <c r="AM48" s="53" t="str">
        <f t="shared" si="14"/>
        <v>6,</v>
      </c>
      <c r="AN48" s="53" t="str">
        <f t="shared" si="15"/>
        <v>2880,</v>
      </c>
      <c r="AO48" s="53" t="str">
        <f t="shared" si="22"/>
        <v>6,2880,</v>
      </c>
      <c r="AP48" s="53" t="str">
        <f t="shared" si="23"/>
        <v>[6,2880]</v>
      </c>
    </row>
    <row r="49" spans="1:42" s="53" customFormat="1" x14ac:dyDescent="0.2">
      <c r="A49" s="53">
        <v>6</v>
      </c>
      <c r="B49" s="53" t="s">
        <v>1037</v>
      </c>
      <c r="C49" s="53" t="s">
        <v>1036</v>
      </c>
      <c r="D49" s="53">
        <v>3</v>
      </c>
      <c r="E49" s="53" t="s">
        <v>810</v>
      </c>
      <c r="F49" s="53" t="s">
        <v>222</v>
      </c>
      <c r="G49" s="53" t="s">
        <v>831</v>
      </c>
      <c r="H49" s="53" t="s">
        <v>144</v>
      </c>
      <c r="I49" s="53">
        <v>0</v>
      </c>
      <c r="J49" s="54">
        <f>(VLOOKUP(H49,挂机玩法规划!$N$2:$O$4,2,FALSE)*I49*挂机玩法规划!$O$5+(D49-I49)*VLOOKUP(H49,挂机玩法规划!$N$2:$O$4,2,FALSE))/K49</f>
        <v>0.3</v>
      </c>
      <c r="K49" s="55">
        <v>300</v>
      </c>
      <c r="L49" s="53">
        <v>4</v>
      </c>
      <c r="M49" s="53">
        <v>4</v>
      </c>
      <c r="N49" s="53">
        <v>4</v>
      </c>
      <c r="O49" s="53">
        <v>720</v>
      </c>
      <c r="P49" s="53" t="s">
        <v>836</v>
      </c>
      <c r="Q49" s="53">
        <v>720</v>
      </c>
      <c r="R49" s="53" t="s">
        <v>838</v>
      </c>
      <c r="S49" s="53" t="s">
        <v>201</v>
      </c>
      <c r="T49" s="53">
        <v>8</v>
      </c>
      <c r="U49" s="53">
        <f>Q49*挂机玩法规划!$R$4*VLOOKUP(C49,挂机玩法规划!$G$2:$I$17,3,FALSE)</f>
        <v>4320</v>
      </c>
      <c r="W49" s="53" t="str">
        <f>IF(E49="","",VLOOKUP(E49,物品id!$A:$B,2,FALSE)&amp;",")</f>
        <v>1341,</v>
      </c>
      <c r="X49" s="53" t="str">
        <f>IF(F49="","",VLOOKUP(F49,物品id!$A:$B,2,FALSE)&amp;",")</f>
        <v>2341,</v>
      </c>
      <c r="Y49" s="53" t="str">
        <f>IF(G49="","",VLOOKUP(G49,物品id!$A:$B,2,FALSE)&amp;",")</f>
        <v>3341,</v>
      </c>
      <c r="Z49" s="53" t="str">
        <f t="shared" si="16"/>
        <v>1341,2341,3341,</v>
      </c>
      <c r="AA49" s="53" t="str">
        <f t="shared" si="17"/>
        <v>[1341,2341,3341]</v>
      </c>
      <c r="AB49" s="53" t="str">
        <f t="shared" si="10"/>
        <v>4,</v>
      </c>
      <c r="AC49" s="53" t="str">
        <f t="shared" si="11"/>
        <v>4,</v>
      </c>
      <c r="AD49" s="53" t="str">
        <f t="shared" si="12"/>
        <v>4,</v>
      </c>
      <c r="AE49" s="53" t="str">
        <f t="shared" si="18"/>
        <v>4,4,4,</v>
      </c>
      <c r="AF49" s="53" t="str">
        <f t="shared" si="19"/>
        <v>[4,4,4]</v>
      </c>
      <c r="AG49" s="53" t="str">
        <f>VLOOKUP(P49,物品id!$A:$B,2,FALSE)&amp;","</f>
        <v>102,</v>
      </c>
      <c r="AH49" s="53" t="str">
        <f t="shared" si="13"/>
        <v>720,</v>
      </c>
      <c r="AI49" s="53" t="str">
        <f>IF(R49="","",VLOOKUP(R49,物品id!$A:$B,2,FALSE)&amp;",")</f>
        <v>20033,</v>
      </c>
      <c r="AJ49" s="53" t="str">
        <f>IF(S49="","",VLOOKUP(S49,物品id!$A:$B,2,FALSE)&amp;",")</f>
        <v>102,</v>
      </c>
      <c r="AK49" s="53" t="str">
        <f t="shared" si="20"/>
        <v>20033,102,</v>
      </c>
      <c r="AL49" s="53" t="str">
        <f t="shared" si="21"/>
        <v>[20033,102]</v>
      </c>
      <c r="AM49" s="53" t="str">
        <f t="shared" si="14"/>
        <v>8,</v>
      </c>
      <c r="AN49" s="53" t="str">
        <f t="shared" si="15"/>
        <v>4320,</v>
      </c>
      <c r="AO49" s="53" t="str">
        <f t="shared" si="22"/>
        <v>8,4320,</v>
      </c>
      <c r="AP49" s="53" t="str">
        <f t="shared" si="23"/>
        <v>[8,4320]</v>
      </c>
    </row>
    <row r="50" spans="1:42" s="41" customFormat="1" x14ac:dyDescent="0.2">
      <c r="A50" s="41">
        <v>1</v>
      </c>
      <c r="B50" s="41" t="s">
        <v>1041</v>
      </c>
      <c r="C50" s="41" t="s">
        <v>1035</v>
      </c>
      <c r="D50" s="41">
        <v>3</v>
      </c>
      <c r="E50" s="41" t="s">
        <v>807</v>
      </c>
      <c r="F50" s="41" t="s">
        <v>818</v>
      </c>
      <c r="G50" s="41" t="s">
        <v>828</v>
      </c>
      <c r="H50" s="41" t="s">
        <v>144</v>
      </c>
      <c r="I50" s="41">
        <v>2</v>
      </c>
      <c r="J50" s="42">
        <f>(VLOOKUP(H50,挂机玩法规划!$N$2:$O$4,2,FALSE)*I50*挂机玩法规划!$O$5+(D50-I50)*VLOOKUP(H50,挂机玩法规划!$N$2:$O$4,2,FALSE))/K50</f>
        <v>0.9</v>
      </c>
      <c r="K50" s="52">
        <v>300</v>
      </c>
      <c r="L50" s="41">
        <v>4</v>
      </c>
      <c r="M50" s="41">
        <v>4</v>
      </c>
      <c r="N50" s="41">
        <v>4</v>
      </c>
      <c r="O50" s="41">
        <v>120</v>
      </c>
      <c r="P50" s="41" t="s">
        <v>836</v>
      </c>
      <c r="Q50" s="41">
        <v>120</v>
      </c>
      <c r="R50" s="41" t="s">
        <v>842</v>
      </c>
      <c r="S50" s="41" t="s">
        <v>201</v>
      </c>
      <c r="T50" s="41">
        <v>2</v>
      </c>
      <c r="U50" s="41">
        <f>Q50*挂机玩法规划!$R$4*VLOOKUP(C50,挂机玩法规划!$G$2:$I$17,3,FALSE)</f>
        <v>480</v>
      </c>
      <c r="W50" s="41" t="str">
        <f>IF(E50="","",VLOOKUP(E50,物品id!$A:$B,2,FALSE)&amp;",")</f>
        <v>1311,</v>
      </c>
      <c r="X50" s="41" t="str">
        <f>IF(F50="","",VLOOKUP(F50,物品id!$A:$B,2,FALSE)&amp;",")</f>
        <v>2311,</v>
      </c>
      <c r="Y50" s="41" t="str">
        <f>IF(G50="","",VLOOKUP(G50,物品id!$A:$B,2,FALSE)&amp;",")</f>
        <v>3311,</v>
      </c>
      <c r="Z50" s="41" t="str">
        <f t="shared" si="16"/>
        <v>1311,2311,3311,</v>
      </c>
      <c r="AA50" s="41" t="str">
        <f t="shared" si="17"/>
        <v>[1311,2311,3311]</v>
      </c>
      <c r="AB50" s="41" t="str">
        <f t="shared" si="10"/>
        <v>4,</v>
      </c>
      <c r="AC50" s="41" t="str">
        <f t="shared" si="11"/>
        <v>4,</v>
      </c>
      <c r="AD50" s="41" t="str">
        <f t="shared" si="12"/>
        <v>4,</v>
      </c>
      <c r="AE50" s="41" t="str">
        <f t="shared" si="18"/>
        <v>4,4,4,</v>
      </c>
      <c r="AF50" s="41" t="str">
        <f t="shared" si="19"/>
        <v>[4,4,4]</v>
      </c>
      <c r="AG50" s="41" t="str">
        <f>VLOOKUP(P50,物品id!$A:$B,2,FALSE)&amp;","</f>
        <v>102,</v>
      </c>
      <c r="AH50" s="41" t="str">
        <f t="shared" si="13"/>
        <v>120,</v>
      </c>
      <c r="AI50" s="41" t="str">
        <f>IF(R50="","",VLOOKUP(R50,物品id!$A:$B,2,FALSE)&amp;",")</f>
        <v>20037,</v>
      </c>
      <c r="AJ50" s="41" t="str">
        <f>IF(S50="","",VLOOKUP(S50,物品id!$A:$B,2,FALSE)&amp;",")</f>
        <v>102,</v>
      </c>
      <c r="AK50" s="41" t="str">
        <f t="shared" si="20"/>
        <v>20037,102,</v>
      </c>
      <c r="AL50" s="41" t="str">
        <f t="shared" si="21"/>
        <v>[20037,102]</v>
      </c>
      <c r="AM50" s="41" t="str">
        <f t="shared" si="14"/>
        <v>2,</v>
      </c>
      <c r="AN50" s="41" t="str">
        <f t="shared" si="15"/>
        <v>480,</v>
      </c>
      <c r="AO50" s="41" t="str">
        <f t="shared" si="22"/>
        <v>2,480,</v>
      </c>
      <c r="AP50" s="41" t="str">
        <f t="shared" si="23"/>
        <v>[2,480]</v>
      </c>
    </row>
    <row r="51" spans="1:42" s="41" customFormat="1" x14ac:dyDescent="0.2">
      <c r="A51" s="41">
        <v>2</v>
      </c>
      <c r="B51" s="41" t="s">
        <v>1041</v>
      </c>
      <c r="C51" s="41" t="s">
        <v>1035</v>
      </c>
      <c r="D51" s="41">
        <v>3</v>
      </c>
      <c r="E51" s="41" t="s">
        <v>807</v>
      </c>
      <c r="F51" s="41" t="s">
        <v>818</v>
      </c>
      <c r="G51" s="41" t="s">
        <v>828</v>
      </c>
      <c r="H51" s="41" t="s">
        <v>144</v>
      </c>
      <c r="I51" s="41">
        <v>2</v>
      </c>
      <c r="J51" s="42">
        <f>(VLOOKUP(H51,挂机玩法规划!$N$2:$O$4,2,FALSE)*I51*挂机玩法规划!$O$5+(D51-I51)*VLOOKUP(H51,挂机玩法规划!$N$2:$O$4,2,FALSE))/K51</f>
        <v>0.9</v>
      </c>
      <c r="K51" s="52">
        <v>300</v>
      </c>
      <c r="L51" s="41">
        <v>4</v>
      </c>
      <c r="M51" s="41">
        <v>4</v>
      </c>
      <c r="N51" s="41">
        <v>4</v>
      </c>
      <c r="O51" s="41">
        <v>240</v>
      </c>
      <c r="P51" s="41" t="s">
        <v>836</v>
      </c>
      <c r="Q51" s="41">
        <v>240</v>
      </c>
      <c r="R51" s="41" t="s">
        <v>842</v>
      </c>
      <c r="S51" s="41" t="s">
        <v>201</v>
      </c>
      <c r="T51" s="41">
        <v>3</v>
      </c>
      <c r="U51" s="41">
        <f>Q51*挂机玩法规划!$R$4*VLOOKUP(C51,挂机玩法规划!$G$2:$I$17,3,FALSE)</f>
        <v>960</v>
      </c>
      <c r="W51" s="41" t="str">
        <f>IF(E51="","",VLOOKUP(E51,物品id!$A:$B,2,FALSE)&amp;",")</f>
        <v>1311,</v>
      </c>
      <c r="X51" s="41" t="str">
        <f>IF(F51="","",VLOOKUP(F51,物品id!$A:$B,2,FALSE)&amp;",")</f>
        <v>2311,</v>
      </c>
      <c r="Y51" s="41" t="str">
        <f>IF(G51="","",VLOOKUP(G51,物品id!$A:$B,2,FALSE)&amp;",")</f>
        <v>3311,</v>
      </c>
      <c r="Z51" s="41" t="str">
        <f t="shared" si="16"/>
        <v>1311,2311,3311,</v>
      </c>
      <c r="AA51" s="41" t="str">
        <f t="shared" si="17"/>
        <v>[1311,2311,3311]</v>
      </c>
      <c r="AB51" s="41" t="str">
        <f t="shared" si="10"/>
        <v>4,</v>
      </c>
      <c r="AC51" s="41" t="str">
        <f t="shared" si="11"/>
        <v>4,</v>
      </c>
      <c r="AD51" s="41" t="str">
        <f t="shared" si="12"/>
        <v>4,</v>
      </c>
      <c r="AE51" s="41" t="str">
        <f t="shared" si="18"/>
        <v>4,4,4,</v>
      </c>
      <c r="AF51" s="41" t="str">
        <f t="shared" si="19"/>
        <v>[4,4,4]</v>
      </c>
      <c r="AG51" s="41" t="str">
        <f>VLOOKUP(P51,物品id!$A:$B,2,FALSE)&amp;","</f>
        <v>102,</v>
      </c>
      <c r="AH51" s="41" t="str">
        <f t="shared" si="13"/>
        <v>240,</v>
      </c>
      <c r="AI51" s="41" t="str">
        <f>IF(R51="","",VLOOKUP(R51,物品id!$A:$B,2,FALSE)&amp;",")</f>
        <v>20037,</v>
      </c>
      <c r="AJ51" s="41" t="str">
        <f>IF(S51="","",VLOOKUP(S51,物品id!$A:$B,2,FALSE)&amp;",")</f>
        <v>102,</v>
      </c>
      <c r="AK51" s="41" t="str">
        <f t="shared" si="20"/>
        <v>20037,102,</v>
      </c>
      <c r="AL51" s="41" t="str">
        <f t="shared" si="21"/>
        <v>[20037,102]</v>
      </c>
      <c r="AM51" s="41" t="str">
        <f t="shared" si="14"/>
        <v>3,</v>
      </c>
      <c r="AN51" s="41" t="str">
        <f t="shared" si="15"/>
        <v>960,</v>
      </c>
      <c r="AO51" s="41" t="str">
        <f t="shared" si="22"/>
        <v>3,960,</v>
      </c>
      <c r="AP51" s="41" t="str">
        <f t="shared" si="23"/>
        <v>[3,960]</v>
      </c>
    </row>
    <row r="52" spans="1:42" s="41" customFormat="1" x14ac:dyDescent="0.2">
      <c r="A52" s="41">
        <v>3</v>
      </c>
      <c r="B52" s="41" t="s">
        <v>1040</v>
      </c>
      <c r="C52" s="41" t="s">
        <v>1035</v>
      </c>
      <c r="D52" s="41">
        <v>3</v>
      </c>
      <c r="E52" s="41" t="s">
        <v>807</v>
      </c>
      <c r="F52" s="41" t="s">
        <v>818</v>
      </c>
      <c r="G52" s="41" t="s">
        <v>828</v>
      </c>
      <c r="H52" s="41" t="s">
        <v>144</v>
      </c>
      <c r="I52" s="41">
        <v>2</v>
      </c>
      <c r="J52" s="42">
        <f>(VLOOKUP(H52,挂机玩法规划!$N$2:$O$4,2,FALSE)*I52*挂机玩法规划!$O$5+(D52-I52)*VLOOKUP(H52,挂机玩法规划!$N$2:$O$4,2,FALSE))/K52</f>
        <v>0.9</v>
      </c>
      <c r="K52" s="52">
        <v>300</v>
      </c>
      <c r="L52" s="41">
        <v>4</v>
      </c>
      <c r="M52" s="41">
        <v>4</v>
      </c>
      <c r="N52" s="41">
        <v>4</v>
      </c>
      <c r="O52" s="41">
        <v>480</v>
      </c>
      <c r="P52" s="41" t="s">
        <v>836</v>
      </c>
      <c r="Q52" s="41">
        <v>480</v>
      </c>
      <c r="R52" s="41" t="s">
        <v>842</v>
      </c>
      <c r="S52" s="41" t="s">
        <v>201</v>
      </c>
      <c r="T52" s="41">
        <v>4</v>
      </c>
      <c r="U52" s="41">
        <f>Q52*挂机玩法规划!$R$4*VLOOKUP(C52,挂机玩法规划!$G$2:$I$17,3,FALSE)</f>
        <v>1920</v>
      </c>
      <c r="W52" s="41" t="str">
        <f>IF(E52="","",VLOOKUP(E52,物品id!$A:$B,2,FALSE)&amp;",")</f>
        <v>1311,</v>
      </c>
      <c r="X52" s="41" t="str">
        <f>IF(F52="","",VLOOKUP(F52,物品id!$A:$B,2,FALSE)&amp;",")</f>
        <v>2311,</v>
      </c>
      <c r="Y52" s="41" t="str">
        <f>IF(G52="","",VLOOKUP(G52,物品id!$A:$B,2,FALSE)&amp;",")</f>
        <v>3311,</v>
      </c>
      <c r="Z52" s="41" t="str">
        <f t="shared" si="16"/>
        <v>1311,2311,3311,</v>
      </c>
      <c r="AA52" s="41" t="str">
        <f t="shared" si="17"/>
        <v>[1311,2311,3311]</v>
      </c>
      <c r="AB52" s="41" t="str">
        <f t="shared" si="10"/>
        <v>4,</v>
      </c>
      <c r="AC52" s="41" t="str">
        <f t="shared" si="11"/>
        <v>4,</v>
      </c>
      <c r="AD52" s="41" t="str">
        <f t="shared" si="12"/>
        <v>4,</v>
      </c>
      <c r="AE52" s="41" t="str">
        <f t="shared" si="18"/>
        <v>4,4,4,</v>
      </c>
      <c r="AF52" s="41" t="str">
        <f t="shared" si="19"/>
        <v>[4,4,4]</v>
      </c>
      <c r="AG52" s="41" t="str">
        <f>VLOOKUP(P52,物品id!$A:$B,2,FALSE)&amp;","</f>
        <v>102,</v>
      </c>
      <c r="AH52" s="41" t="str">
        <f t="shared" si="13"/>
        <v>480,</v>
      </c>
      <c r="AI52" s="41" t="str">
        <f>IF(R52="","",VLOOKUP(R52,物品id!$A:$B,2,FALSE)&amp;",")</f>
        <v>20037,</v>
      </c>
      <c r="AJ52" s="41" t="str">
        <f>IF(S52="","",VLOOKUP(S52,物品id!$A:$B,2,FALSE)&amp;",")</f>
        <v>102,</v>
      </c>
      <c r="AK52" s="41" t="str">
        <f t="shared" si="20"/>
        <v>20037,102,</v>
      </c>
      <c r="AL52" s="41" t="str">
        <f t="shared" si="21"/>
        <v>[20037,102]</v>
      </c>
      <c r="AM52" s="41" t="str">
        <f t="shared" si="14"/>
        <v>4,</v>
      </c>
      <c r="AN52" s="41" t="str">
        <f t="shared" si="15"/>
        <v>1920,</v>
      </c>
      <c r="AO52" s="41" t="str">
        <f t="shared" si="22"/>
        <v>4,1920,</v>
      </c>
      <c r="AP52" s="41" t="str">
        <f t="shared" si="23"/>
        <v>[4,1920]</v>
      </c>
    </row>
    <row r="53" spans="1:42" s="41" customFormat="1" x14ac:dyDescent="0.2">
      <c r="A53" s="41">
        <v>3</v>
      </c>
      <c r="B53" s="41" t="s">
        <v>1040</v>
      </c>
      <c r="C53" s="41" t="s">
        <v>1035</v>
      </c>
      <c r="D53" s="41">
        <v>3</v>
      </c>
      <c r="E53" s="41" t="s">
        <v>807</v>
      </c>
      <c r="F53" s="41" t="s">
        <v>818</v>
      </c>
      <c r="G53" s="41" t="s">
        <v>828</v>
      </c>
      <c r="H53" s="41" t="s">
        <v>144</v>
      </c>
      <c r="I53" s="41">
        <v>2</v>
      </c>
      <c r="J53" s="42">
        <f>(VLOOKUP(H53,挂机玩法规划!$N$2:$O$4,2,FALSE)*I53*挂机玩法规划!$O$5+(D53-I53)*VLOOKUP(H53,挂机玩法规划!$N$2:$O$4,2,FALSE))/K53</f>
        <v>0.9</v>
      </c>
      <c r="K53" s="52">
        <v>300</v>
      </c>
      <c r="L53" s="41">
        <v>4</v>
      </c>
      <c r="M53" s="41">
        <v>4</v>
      </c>
      <c r="N53" s="41">
        <v>4</v>
      </c>
      <c r="O53" s="41">
        <v>720</v>
      </c>
      <c r="P53" s="41" t="s">
        <v>836</v>
      </c>
      <c r="Q53" s="41">
        <v>720</v>
      </c>
      <c r="R53" s="41" t="s">
        <v>842</v>
      </c>
      <c r="S53" s="41" t="s">
        <v>201</v>
      </c>
      <c r="T53" s="41">
        <v>5</v>
      </c>
      <c r="U53" s="41">
        <f>Q53*挂机玩法规划!$R$4*VLOOKUP(C53,挂机玩法规划!$G$2:$I$17,3,FALSE)</f>
        <v>2880</v>
      </c>
      <c r="W53" s="41" t="str">
        <f>IF(E53="","",VLOOKUP(E53,物品id!$A:$B,2,FALSE)&amp;",")</f>
        <v>1311,</v>
      </c>
      <c r="X53" s="41" t="str">
        <f>IF(F53="","",VLOOKUP(F53,物品id!$A:$B,2,FALSE)&amp;",")</f>
        <v>2311,</v>
      </c>
      <c r="Y53" s="41" t="str">
        <f>IF(G53="","",VLOOKUP(G53,物品id!$A:$B,2,FALSE)&amp;",")</f>
        <v>3311,</v>
      </c>
      <c r="Z53" s="41" t="str">
        <f t="shared" si="16"/>
        <v>1311,2311,3311,</v>
      </c>
      <c r="AA53" s="41" t="str">
        <f t="shared" si="17"/>
        <v>[1311,2311,3311]</v>
      </c>
      <c r="AB53" s="41" t="str">
        <f t="shared" si="10"/>
        <v>4,</v>
      </c>
      <c r="AC53" s="41" t="str">
        <f t="shared" si="11"/>
        <v>4,</v>
      </c>
      <c r="AD53" s="41" t="str">
        <f t="shared" si="12"/>
        <v>4,</v>
      </c>
      <c r="AE53" s="41" t="str">
        <f t="shared" si="18"/>
        <v>4,4,4,</v>
      </c>
      <c r="AF53" s="41" t="str">
        <f t="shared" si="19"/>
        <v>[4,4,4]</v>
      </c>
      <c r="AG53" s="41" t="str">
        <f>VLOOKUP(P53,物品id!$A:$B,2,FALSE)&amp;","</f>
        <v>102,</v>
      </c>
      <c r="AH53" s="41" t="str">
        <f t="shared" si="13"/>
        <v>720,</v>
      </c>
      <c r="AI53" s="41" t="str">
        <f>IF(R53="","",VLOOKUP(R53,物品id!$A:$B,2,FALSE)&amp;",")</f>
        <v>20037,</v>
      </c>
      <c r="AJ53" s="41" t="str">
        <f>IF(S53="","",VLOOKUP(S53,物品id!$A:$B,2,FALSE)&amp;",")</f>
        <v>102,</v>
      </c>
      <c r="AK53" s="41" t="str">
        <f t="shared" si="20"/>
        <v>20037,102,</v>
      </c>
      <c r="AL53" s="41" t="str">
        <f t="shared" si="21"/>
        <v>[20037,102]</v>
      </c>
      <c r="AM53" s="41" t="str">
        <f t="shared" si="14"/>
        <v>5,</v>
      </c>
      <c r="AN53" s="41" t="str">
        <f t="shared" si="15"/>
        <v>2880,</v>
      </c>
      <c r="AO53" s="41" t="str">
        <f t="shared" si="22"/>
        <v>5,2880,</v>
      </c>
      <c r="AP53" s="41" t="str">
        <f t="shared" si="23"/>
        <v>[5,2880]</v>
      </c>
    </row>
    <row r="54" spans="1:42" s="41" customFormat="1" x14ac:dyDescent="0.2">
      <c r="A54" s="41">
        <v>4</v>
      </c>
      <c r="B54" s="41" t="s">
        <v>1040</v>
      </c>
      <c r="C54" s="41" t="s">
        <v>1039</v>
      </c>
      <c r="D54" s="41">
        <v>3</v>
      </c>
      <c r="E54" s="41" t="s">
        <v>808</v>
      </c>
      <c r="F54" s="41" t="s">
        <v>819</v>
      </c>
      <c r="G54" s="41" t="s">
        <v>829</v>
      </c>
      <c r="H54" s="41" t="s">
        <v>144</v>
      </c>
      <c r="I54" s="41">
        <v>0</v>
      </c>
      <c r="J54" s="42">
        <f>(VLOOKUP(H54,挂机玩法规划!$N$2:$O$4,2,FALSE)*I54*挂机玩法规划!$O$5+(D54-I54)*VLOOKUP(H54,挂机玩法规划!$N$2:$O$4,2,FALSE))/K54</f>
        <v>0.3</v>
      </c>
      <c r="K54" s="52">
        <v>300</v>
      </c>
      <c r="L54" s="41">
        <v>4</v>
      </c>
      <c r="M54" s="41">
        <v>4</v>
      </c>
      <c r="N54" s="41">
        <v>4</v>
      </c>
      <c r="O54" s="41">
        <v>120</v>
      </c>
      <c r="P54" s="41" t="s">
        <v>836</v>
      </c>
      <c r="Q54" s="41">
        <v>120</v>
      </c>
      <c r="R54" s="41" t="s">
        <v>842</v>
      </c>
      <c r="S54" s="41" t="s">
        <v>201</v>
      </c>
      <c r="T54" s="41">
        <v>2</v>
      </c>
      <c r="U54" s="41">
        <f>Q54*挂机玩法规划!$R$4*VLOOKUP(C54,挂机玩法规划!$G$2:$I$17,3,FALSE)</f>
        <v>960</v>
      </c>
      <c r="W54" s="41" t="str">
        <f>IF(E54="","",VLOOKUP(E54,物品id!$A:$B,2,FALSE)&amp;",")</f>
        <v>1321,</v>
      </c>
      <c r="X54" s="41" t="str">
        <f>IF(F54="","",VLOOKUP(F54,物品id!$A:$B,2,FALSE)&amp;",")</f>
        <v>2321,</v>
      </c>
      <c r="Y54" s="41" t="str">
        <f>IF(G54="","",VLOOKUP(G54,物品id!$A:$B,2,FALSE)&amp;",")</f>
        <v>3321,</v>
      </c>
      <c r="Z54" s="41" t="str">
        <f t="shared" si="16"/>
        <v>1321,2321,3321,</v>
      </c>
      <c r="AA54" s="41" t="str">
        <f t="shared" si="17"/>
        <v>[1321,2321,3321]</v>
      </c>
      <c r="AB54" s="41" t="str">
        <f t="shared" si="10"/>
        <v>4,</v>
      </c>
      <c r="AC54" s="41" t="str">
        <f t="shared" si="11"/>
        <v>4,</v>
      </c>
      <c r="AD54" s="41" t="str">
        <f t="shared" si="12"/>
        <v>4,</v>
      </c>
      <c r="AE54" s="41" t="str">
        <f t="shared" si="18"/>
        <v>4,4,4,</v>
      </c>
      <c r="AF54" s="41" t="str">
        <f t="shared" si="19"/>
        <v>[4,4,4]</v>
      </c>
      <c r="AG54" s="41" t="str">
        <f>VLOOKUP(P54,物品id!$A:$B,2,FALSE)&amp;","</f>
        <v>102,</v>
      </c>
      <c r="AH54" s="41" t="str">
        <f t="shared" si="13"/>
        <v>120,</v>
      </c>
      <c r="AI54" s="41" t="str">
        <f>IF(R54="","",VLOOKUP(R54,物品id!$A:$B,2,FALSE)&amp;",")</f>
        <v>20037,</v>
      </c>
      <c r="AJ54" s="41" t="str">
        <f>IF(S54="","",VLOOKUP(S54,物品id!$A:$B,2,FALSE)&amp;",")</f>
        <v>102,</v>
      </c>
      <c r="AK54" s="41" t="str">
        <f t="shared" si="20"/>
        <v>20037,102,</v>
      </c>
      <c r="AL54" s="41" t="str">
        <f t="shared" si="21"/>
        <v>[20037,102]</v>
      </c>
      <c r="AM54" s="41" t="str">
        <f t="shared" si="14"/>
        <v>2,</v>
      </c>
      <c r="AN54" s="41" t="str">
        <f t="shared" si="15"/>
        <v>960,</v>
      </c>
      <c r="AO54" s="41" t="str">
        <f t="shared" si="22"/>
        <v>2,960,</v>
      </c>
      <c r="AP54" s="41" t="str">
        <f t="shared" si="23"/>
        <v>[2,960]</v>
      </c>
    </row>
    <row r="55" spans="1:42" s="41" customFormat="1" x14ac:dyDescent="0.2">
      <c r="A55" s="41">
        <v>4</v>
      </c>
      <c r="B55" s="41" t="s">
        <v>1040</v>
      </c>
      <c r="C55" s="41" t="s">
        <v>1039</v>
      </c>
      <c r="D55" s="41">
        <v>3</v>
      </c>
      <c r="E55" s="41" t="s">
        <v>808</v>
      </c>
      <c r="F55" s="41" t="s">
        <v>819</v>
      </c>
      <c r="G55" s="41" t="s">
        <v>829</v>
      </c>
      <c r="H55" s="41" t="s">
        <v>144</v>
      </c>
      <c r="I55" s="41">
        <v>0</v>
      </c>
      <c r="J55" s="42">
        <f>(VLOOKUP(H55,挂机玩法规划!$N$2:$O$4,2,FALSE)*I55*挂机玩法规划!$O$5+(D55-I55)*VLOOKUP(H55,挂机玩法规划!$N$2:$O$4,2,FALSE))/K55</f>
        <v>0.3</v>
      </c>
      <c r="K55" s="52">
        <v>300</v>
      </c>
      <c r="L55" s="41">
        <v>4</v>
      </c>
      <c r="M55" s="41">
        <v>4</v>
      </c>
      <c r="N55" s="41">
        <v>4</v>
      </c>
      <c r="O55" s="41">
        <v>240</v>
      </c>
      <c r="P55" s="41" t="s">
        <v>836</v>
      </c>
      <c r="Q55" s="41">
        <v>240</v>
      </c>
      <c r="R55" s="41" t="s">
        <v>842</v>
      </c>
      <c r="S55" s="41" t="s">
        <v>201</v>
      </c>
      <c r="T55" s="41">
        <v>3</v>
      </c>
      <c r="U55" s="41">
        <f>Q55*挂机玩法规划!$R$4*VLOOKUP(C55,挂机玩法规划!$G$2:$I$17,3,FALSE)</f>
        <v>1920</v>
      </c>
      <c r="W55" s="41" t="str">
        <f>IF(E55="","",VLOOKUP(E55,物品id!$A:$B,2,FALSE)&amp;",")</f>
        <v>1321,</v>
      </c>
      <c r="X55" s="41" t="str">
        <f>IF(F55="","",VLOOKUP(F55,物品id!$A:$B,2,FALSE)&amp;",")</f>
        <v>2321,</v>
      </c>
      <c r="Y55" s="41" t="str">
        <f>IF(G55="","",VLOOKUP(G55,物品id!$A:$B,2,FALSE)&amp;",")</f>
        <v>3321,</v>
      </c>
      <c r="Z55" s="41" t="str">
        <f t="shared" si="16"/>
        <v>1321,2321,3321,</v>
      </c>
      <c r="AA55" s="41" t="str">
        <f t="shared" si="17"/>
        <v>[1321,2321,3321]</v>
      </c>
      <c r="AB55" s="41" t="str">
        <f t="shared" si="10"/>
        <v>4,</v>
      </c>
      <c r="AC55" s="41" t="str">
        <f t="shared" si="11"/>
        <v>4,</v>
      </c>
      <c r="AD55" s="41" t="str">
        <f t="shared" si="12"/>
        <v>4,</v>
      </c>
      <c r="AE55" s="41" t="str">
        <f t="shared" si="18"/>
        <v>4,4,4,</v>
      </c>
      <c r="AF55" s="41" t="str">
        <f t="shared" si="19"/>
        <v>[4,4,4]</v>
      </c>
      <c r="AG55" s="41" t="str">
        <f>VLOOKUP(P55,物品id!$A:$B,2,FALSE)&amp;","</f>
        <v>102,</v>
      </c>
      <c r="AH55" s="41" t="str">
        <f t="shared" si="13"/>
        <v>240,</v>
      </c>
      <c r="AI55" s="41" t="str">
        <f>IF(R55="","",VLOOKUP(R55,物品id!$A:$B,2,FALSE)&amp;",")</f>
        <v>20037,</v>
      </c>
      <c r="AJ55" s="41" t="str">
        <f>IF(S55="","",VLOOKUP(S55,物品id!$A:$B,2,FALSE)&amp;",")</f>
        <v>102,</v>
      </c>
      <c r="AK55" s="41" t="str">
        <f t="shared" si="20"/>
        <v>20037,102,</v>
      </c>
      <c r="AL55" s="41" t="str">
        <f t="shared" si="21"/>
        <v>[20037,102]</v>
      </c>
      <c r="AM55" s="41" t="str">
        <f t="shared" si="14"/>
        <v>3,</v>
      </c>
      <c r="AN55" s="41" t="str">
        <f t="shared" si="15"/>
        <v>1920,</v>
      </c>
      <c r="AO55" s="41" t="str">
        <f t="shared" si="22"/>
        <v>3,1920,</v>
      </c>
      <c r="AP55" s="41" t="str">
        <f t="shared" si="23"/>
        <v>[3,1920]</v>
      </c>
    </row>
    <row r="56" spans="1:42" s="41" customFormat="1" x14ac:dyDescent="0.2">
      <c r="A56" s="41">
        <v>4</v>
      </c>
      <c r="B56" s="41" t="s">
        <v>1040</v>
      </c>
      <c r="C56" s="41" t="s">
        <v>1039</v>
      </c>
      <c r="D56" s="41">
        <v>3</v>
      </c>
      <c r="E56" s="41" t="s">
        <v>808</v>
      </c>
      <c r="F56" s="41" t="s">
        <v>819</v>
      </c>
      <c r="G56" s="41" t="s">
        <v>829</v>
      </c>
      <c r="H56" s="41" t="s">
        <v>144</v>
      </c>
      <c r="I56" s="41">
        <v>0</v>
      </c>
      <c r="J56" s="42">
        <f>(VLOOKUP(H56,挂机玩法规划!$N$2:$O$4,2,FALSE)*I56*挂机玩法规划!$O$5+(D56-I56)*VLOOKUP(H56,挂机玩法规划!$N$2:$O$4,2,FALSE))/K56</f>
        <v>0.3</v>
      </c>
      <c r="K56" s="52">
        <v>300</v>
      </c>
      <c r="L56" s="41">
        <v>4</v>
      </c>
      <c r="M56" s="41">
        <v>4</v>
      </c>
      <c r="N56" s="41">
        <v>4</v>
      </c>
      <c r="O56" s="41">
        <v>480</v>
      </c>
      <c r="P56" s="41" t="s">
        <v>836</v>
      </c>
      <c r="Q56" s="41">
        <v>480</v>
      </c>
      <c r="R56" s="41" t="s">
        <v>842</v>
      </c>
      <c r="S56" s="41" t="s">
        <v>201</v>
      </c>
      <c r="T56" s="41">
        <v>4</v>
      </c>
      <c r="U56" s="41">
        <f>Q56*挂机玩法规划!$R$4*VLOOKUP(C56,挂机玩法规划!$G$2:$I$17,3,FALSE)</f>
        <v>3840</v>
      </c>
      <c r="W56" s="41" t="str">
        <f>IF(E56="","",VLOOKUP(E56,物品id!$A:$B,2,FALSE)&amp;",")</f>
        <v>1321,</v>
      </c>
      <c r="X56" s="41" t="str">
        <f>IF(F56="","",VLOOKUP(F56,物品id!$A:$B,2,FALSE)&amp;",")</f>
        <v>2321,</v>
      </c>
      <c r="Y56" s="41" t="str">
        <f>IF(G56="","",VLOOKUP(G56,物品id!$A:$B,2,FALSE)&amp;",")</f>
        <v>3321,</v>
      </c>
      <c r="Z56" s="41" t="str">
        <f t="shared" si="16"/>
        <v>1321,2321,3321,</v>
      </c>
      <c r="AA56" s="41" t="str">
        <f t="shared" si="17"/>
        <v>[1321,2321,3321]</v>
      </c>
      <c r="AB56" s="41" t="str">
        <f t="shared" si="10"/>
        <v>4,</v>
      </c>
      <c r="AC56" s="41" t="str">
        <f t="shared" si="11"/>
        <v>4,</v>
      </c>
      <c r="AD56" s="41" t="str">
        <f t="shared" si="12"/>
        <v>4,</v>
      </c>
      <c r="AE56" s="41" t="str">
        <f t="shared" si="18"/>
        <v>4,4,4,</v>
      </c>
      <c r="AF56" s="41" t="str">
        <f t="shared" si="19"/>
        <v>[4,4,4]</v>
      </c>
      <c r="AG56" s="41" t="str">
        <f>VLOOKUP(P56,物品id!$A:$B,2,FALSE)&amp;","</f>
        <v>102,</v>
      </c>
      <c r="AH56" s="41" t="str">
        <f t="shared" si="13"/>
        <v>480,</v>
      </c>
      <c r="AI56" s="41" t="str">
        <f>IF(R56="","",VLOOKUP(R56,物品id!$A:$B,2,FALSE)&amp;",")</f>
        <v>20037,</v>
      </c>
      <c r="AJ56" s="41" t="str">
        <f>IF(S56="","",VLOOKUP(S56,物品id!$A:$B,2,FALSE)&amp;",")</f>
        <v>102,</v>
      </c>
      <c r="AK56" s="41" t="str">
        <f t="shared" si="20"/>
        <v>20037,102,</v>
      </c>
      <c r="AL56" s="41" t="str">
        <f t="shared" si="21"/>
        <v>[20037,102]</v>
      </c>
      <c r="AM56" s="41" t="str">
        <f t="shared" si="14"/>
        <v>4,</v>
      </c>
      <c r="AN56" s="41" t="str">
        <f t="shared" si="15"/>
        <v>3840,</v>
      </c>
      <c r="AO56" s="41" t="str">
        <f t="shared" si="22"/>
        <v>4,3840,</v>
      </c>
      <c r="AP56" s="41" t="str">
        <f t="shared" si="23"/>
        <v>[4,3840]</v>
      </c>
    </row>
    <row r="57" spans="1:42" s="41" customFormat="1" x14ac:dyDescent="0.2">
      <c r="A57" s="41">
        <v>4</v>
      </c>
      <c r="B57" s="41" t="s">
        <v>1040</v>
      </c>
      <c r="C57" s="41" t="s">
        <v>1039</v>
      </c>
      <c r="D57" s="41">
        <v>3</v>
      </c>
      <c r="E57" s="41" t="s">
        <v>808</v>
      </c>
      <c r="F57" s="41" t="s">
        <v>819</v>
      </c>
      <c r="G57" s="41" t="s">
        <v>829</v>
      </c>
      <c r="H57" s="41" t="s">
        <v>144</v>
      </c>
      <c r="I57" s="41">
        <v>0</v>
      </c>
      <c r="J57" s="42">
        <f>(VLOOKUP(H57,挂机玩法规划!$N$2:$O$4,2,FALSE)*I57*挂机玩法规划!$O$5+(D57-I57)*VLOOKUP(H57,挂机玩法规划!$N$2:$O$4,2,FALSE))/K57</f>
        <v>0.3</v>
      </c>
      <c r="K57" s="52">
        <v>300</v>
      </c>
      <c r="L57" s="41">
        <v>4</v>
      </c>
      <c r="M57" s="41">
        <v>4</v>
      </c>
      <c r="N57" s="41">
        <v>4</v>
      </c>
      <c r="O57" s="41">
        <v>720</v>
      </c>
      <c r="P57" s="41" t="s">
        <v>836</v>
      </c>
      <c r="Q57" s="41">
        <v>720</v>
      </c>
      <c r="R57" s="41" t="s">
        <v>842</v>
      </c>
      <c r="S57" s="41" t="s">
        <v>201</v>
      </c>
      <c r="T57" s="41">
        <v>5</v>
      </c>
      <c r="U57" s="41">
        <f>Q57*挂机玩法规划!$R$4*VLOOKUP(C57,挂机玩法规划!$G$2:$I$17,3,FALSE)</f>
        <v>5760</v>
      </c>
      <c r="W57" s="41" t="str">
        <f>IF(E57="","",VLOOKUP(E57,物品id!$A:$B,2,FALSE)&amp;",")</f>
        <v>1321,</v>
      </c>
      <c r="X57" s="41" t="str">
        <f>IF(F57="","",VLOOKUP(F57,物品id!$A:$B,2,FALSE)&amp;",")</f>
        <v>2321,</v>
      </c>
      <c r="Y57" s="41" t="str">
        <f>IF(G57="","",VLOOKUP(G57,物品id!$A:$B,2,FALSE)&amp;",")</f>
        <v>3321,</v>
      </c>
      <c r="Z57" s="41" t="str">
        <f t="shared" si="16"/>
        <v>1321,2321,3321,</v>
      </c>
      <c r="AA57" s="41" t="str">
        <f t="shared" si="17"/>
        <v>[1321,2321,3321]</v>
      </c>
      <c r="AB57" s="41" t="str">
        <f t="shared" si="10"/>
        <v>4,</v>
      </c>
      <c r="AC57" s="41" t="str">
        <f t="shared" si="11"/>
        <v>4,</v>
      </c>
      <c r="AD57" s="41" t="str">
        <f t="shared" si="12"/>
        <v>4,</v>
      </c>
      <c r="AE57" s="41" t="str">
        <f t="shared" si="18"/>
        <v>4,4,4,</v>
      </c>
      <c r="AF57" s="41" t="str">
        <f t="shared" si="19"/>
        <v>[4,4,4]</v>
      </c>
      <c r="AG57" s="41" t="str">
        <f>VLOOKUP(P57,物品id!$A:$B,2,FALSE)&amp;","</f>
        <v>102,</v>
      </c>
      <c r="AH57" s="41" t="str">
        <f t="shared" si="13"/>
        <v>720,</v>
      </c>
      <c r="AI57" s="41" t="str">
        <f>IF(R57="","",VLOOKUP(R57,物品id!$A:$B,2,FALSE)&amp;",")</f>
        <v>20037,</v>
      </c>
      <c r="AJ57" s="41" t="str">
        <f>IF(S57="","",VLOOKUP(S57,物品id!$A:$B,2,FALSE)&amp;",")</f>
        <v>102,</v>
      </c>
      <c r="AK57" s="41" t="str">
        <f t="shared" si="20"/>
        <v>20037,102,</v>
      </c>
      <c r="AL57" s="41" t="str">
        <f t="shared" si="21"/>
        <v>[20037,102]</v>
      </c>
      <c r="AM57" s="41" t="str">
        <f t="shared" si="14"/>
        <v>5,</v>
      </c>
      <c r="AN57" s="41" t="str">
        <f t="shared" si="15"/>
        <v>5760,</v>
      </c>
      <c r="AO57" s="41" t="str">
        <f t="shared" si="22"/>
        <v>5,5760,</v>
      </c>
      <c r="AP57" s="41" t="str">
        <f t="shared" si="23"/>
        <v>[5,5760]</v>
      </c>
    </row>
    <row r="58" spans="1:42" s="41" customFormat="1" x14ac:dyDescent="0.2">
      <c r="A58" s="41">
        <v>5</v>
      </c>
      <c r="B58" s="41" t="s">
        <v>1040</v>
      </c>
      <c r="C58" s="41" t="s">
        <v>1039</v>
      </c>
      <c r="D58" s="41">
        <v>3</v>
      </c>
      <c r="E58" s="41" t="s">
        <v>809</v>
      </c>
      <c r="F58" s="41" t="s">
        <v>820</v>
      </c>
      <c r="G58" s="41" t="s">
        <v>830</v>
      </c>
      <c r="H58" s="41" t="s">
        <v>144</v>
      </c>
      <c r="I58" s="41">
        <v>0</v>
      </c>
      <c r="J58" s="42">
        <f>(VLOOKUP(H58,挂机玩法规划!$N$2:$O$4,2,FALSE)*I58*挂机玩法规划!$O$5+(D58-I58)*VLOOKUP(H58,挂机玩法规划!$N$2:$O$4,2,FALSE))/K58</f>
        <v>0.3</v>
      </c>
      <c r="K58" s="52">
        <v>300</v>
      </c>
      <c r="L58" s="41">
        <v>4</v>
      </c>
      <c r="M58" s="41">
        <v>4</v>
      </c>
      <c r="N58" s="41">
        <v>4</v>
      </c>
      <c r="O58" s="41">
        <v>120</v>
      </c>
      <c r="P58" s="41" t="s">
        <v>836</v>
      </c>
      <c r="Q58" s="41">
        <v>120</v>
      </c>
      <c r="R58" s="41" t="s">
        <v>838</v>
      </c>
      <c r="S58" s="41" t="s">
        <v>201</v>
      </c>
      <c r="T58" s="41">
        <v>2</v>
      </c>
      <c r="U58" s="41">
        <f>Q58*挂机玩法规划!$R$4*VLOOKUP(C58,挂机玩法规划!$G$2:$I$17,3,FALSE)</f>
        <v>960</v>
      </c>
      <c r="W58" s="41" t="str">
        <f>IF(E58="","",VLOOKUP(E58,物品id!$A:$B,2,FALSE)&amp;",")</f>
        <v>1331,</v>
      </c>
      <c r="X58" s="41" t="str">
        <f>IF(F58="","",VLOOKUP(F58,物品id!$A:$B,2,FALSE)&amp;",")</f>
        <v>2331,</v>
      </c>
      <c r="Y58" s="41" t="str">
        <f>IF(G58="","",VLOOKUP(G58,物品id!$A:$B,2,FALSE)&amp;",")</f>
        <v>3331,</v>
      </c>
      <c r="Z58" s="41" t="str">
        <f t="shared" si="16"/>
        <v>1331,2331,3331,</v>
      </c>
      <c r="AA58" s="41" t="str">
        <f t="shared" si="17"/>
        <v>[1331,2331,3331]</v>
      </c>
      <c r="AB58" s="41" t="str">
        <f t="shared" si="10"/>
        <v>4,</v>
      </c>
      <c r="AC58" s="41" t="str">
        <f t="shared" si="11"/>
        <v>4,</v>
      </c>
      <c r="AD58" s="41" t="str">
        <f t="shared" si="12"/>
        <v>4,</v>
      </c>
      <c r="AE58" s="41" t="str">
        <f t="shared" si="18"/>
        <v>4,4,4,</v>
      </c>
      <c r="AF58" s="41" t="str">
        <f t="shared" si="19"/>
        <v>[4,4,4]</v>
      </c>
      <c r="AG58" s="41" t="str">
        <f>VLOOKUP(P58,物品id!$A:$B,2,FALSE)&amp;","</f>
        <v>102,</v>
      </c>
      <c r="AH58" s="41" t="str">
        <f t="shared" si="13"/>
        <v>120,</v>
      </c>
      <c r="AI58" s="41" t="str">
        <f>IF(R58="","",VLOOKUP(R58,物品id!$A:$B,2,FALSE)&amp;",")</f>
        <v>20033,</v>
      </c>
      <c r="AJ58" s="41" t="str">
        <f>IF(S58="","",VLOOKUP(S58,物品id!$A:$B,2,FALSE)&amp;",")</f>
        <v>102,</v>
      </c>
      <c r="AK58" s="41" t="str">
        <f t="shared" si="20"/>
        <v>20033,102,</v>
      </c>
      <c r="AL58" s="41" t="str">
        <f t="shared" si="21"/>
        <v>[20033,102]</v>
      </c>
      <c r="AM58" s="41" t="str">
        <f t="shared" si="14"/>
        <v>2,</v>
      </c>
      <c r="AN58" s="41" t="str">
        <f t="shared" si="15"/>
        <v>960,</v>
      </c>
      <c r="AO58" s="41" t="str">
        <f t="shared" si="22"/>
        <v>2,960,</v>
      </c>
      <c r="AP58" s="41" t="str">
        <f t="shared" si="23"/>
        <v>[2,960]</v>
      </c>
    </row>
    <row r="59" spans="1:42" s="41" customFormat="1" x14ac:dyDescent="0.2">
      <c r="A59" s="41">
        <v>5</v>
      </c>
      <c r="B59" s="41" t="s">
        <v>1040</v>
      </c>
      <c r="C59" s="41" t="s">
        <v>1039</v>
      </c>
      <c r="D59" s="41">
        <v>3</v>
      </c>
      <c r="E59" s="41" t="s">
        <v>809</v>
      </c>
      <c r="F59" s="41" t="s">
        <v>820</v>
      </c>
      <c r="G59" s="41" t="s">
        <v>830</v>
      </c>
      <c r="H59" s="41" t="s">
        <v>144</v>
      </c>
      <c r="I59" s="41">
        <v>0</v>
      </c>
      <c r="J59" s="42">
        <f>(VLOOKUP(H59,挂机玩法规划!$N$2:$O$4,2,FALSE)*I59*挂机玩法规划!$O$5+(D59-I59)*VLOOKUP(H59,挂机玩法规划!$N$2:$O$4,2,FALSE))/K59</f>
        <v>0.3</v>
      </c>
      <c r="K59" s="52">
        <v>300</v>
      </c>
      <c r="L59" s="41">
        <v>4</v>
      </c>
      <c r="M59" s="41">
        <v>4</v>
      </c>
      <c r="N59" s="41">
        <v>4</v>
      </c>
      <c r="O59" s="41">
        <v>240</v>
      </c>
      <c r="P59" s="41" t="s">
        <v>836</v>
      </c>
      <c r="Q59" s="41">
        <v>240</v>
      </c>
      <c r="R59" s="41" t="s">
        <v>838</v>
      </c>
      <c r="S59" s="41" t="s">
        <v>201</v>
      </c>
      <c r="T59" s="41">
        <v>4</v>
      </c>
      <c r="U59" s="41">
        <f>Q59*挂机玩法规划!$R$4*VLOOKUP(C59,挂机玩法规划!$G$2:$I$17,3,FALSE)</f>
        <v>1920</v>
      </c>
      <c r="W59" s="41" t="str">
        <f>IF(E59="","",VLOOKUP(E59,物品id!$A:$B,2,FALSE)&amp;",")</f>
        <v>1331,</v>
      </c>
      <c r="X59" s="41" t="str">
        <f>IF(F59="","",VLOOKUP(F59,物品id!$A:$B,2,FALSE)&amp;",")</f>
        <v>2331,</v>
      </c>
      <c r="Y59" s="41" t="str">
        <f>IF(G59="","",VLOOKUP(G59,物品id!$A:$B,2,FALSE)&amp;",")</f>
        <v>3331,</v>
      </c>
      <c r="Z59" s="41" t="str">
        <f t="shared" si="16"/>
        <v>1331,2331,3331,</v>
      </c>
      <c r="AA59" s="41" t="str">
        <f t="shared" si="17"/>
        <v>[1331,2331,3331]</v>
      </c>
      <c r="AB59" s="41" t="str">
        <f t="shared" si="10"/>
        <v>4,</v>
      </c>
      <c r="AC59" s="41" t="str">
        <f t="shared" si="11"/>
        <v>4,</v>
      </c>
      <c r="AD59" s="41" t="str">
        <f t="shared" si="12"/>
        <v>4,</v>
      </c>
      <c r="AE59" s="41" t="str">
        <f t="shared" si="18"/>
        <v>4,4,4,</v>
      </c>
      <c r="AF59" s="41" t="str">
        <f t="shared" si="19"/>
        <v>[4,4,4]</v>
      </c>
      <c r="AG59" s="41" t="str">
        <f>VLOOKUP(P59,物品id!$A:$B,2,FALSE)&amp;","</f>
        <v>102,</v>
      </c>
      <c r="AH59" s="41" t="str">
        <f t="shared" si="13"/>
        <v>240,</v>
      </c>
      <c r="AI59" s="41" t="str">
        <f>IF(R59="","",VLOOKUP(R59,物品id!$A:$B,2,FALSE)&amp;",")</f>
        <v>20033,</v>
      </c>
      <c r="AJ59" s="41" t="str">
        <f>IF(S59="","",VLOOKUP(S59,物品id!$A:$B,2,FALSE)&amp;",")</f>
        <v>102,</v>
      </c>
      <c r="AK59" s="41" t="str">
        <f t="shared" si="20"/>
        <v>20033,102,</v>
      </c>
      <c r="AL59" s="41" t="str">
        <f t="shared" si="21"/>
        <v>[20033,102]</v>
      </c>
      <c r="AM59" s="41" t="str">
        <f t="shared" si="14"/>
        <v>4,</v>
      </c>
      <c r="AN59" s="41" t="str">
        <f t="shared" si="15"/>
        <v>1920,</v>
      </c>
      <c r="AO59" s="41" t="str">
        <f t="shared" si="22"/>
        <v>4,1920,</v>
      </c>
      <c r="AP59" s="41" t="str">
        <f t="shared" si="23"/>
        <v>[4,1920]</v>
      </c>
    </row>
    <row r="60" spans="1:42" s="41" customFormat="1" x14ac:dyDescent="0.2">
      <c r="A60" s="41">
        <v>5</v>
      </c>
      <c r="B60" s="41" t="s">
        <v>1040</v>
      </c>
      <c r="C60" s="41" t="s">
        <v>1039</v>
      </c>
      <c r="D60" s="41">
        <v>3</v>
      </c>
      <c r="E60" s="41" t="s">
        <v>809</v>
      </c>
      <c r="F60" s="41" t="s">
        <v>820</v>
      </c>
      <c r="G60" s="41" t="s">
        <v>830</v>
      </c>
      <c r="H60" s="41" t="s">
        <v>144</v>
      </c>
      <c r="I60" s="41">
        <v>0</v>
      </c>
      <c r="J60" s="42">
        <f>(VLOOKUP(H60,挂机玩法规划!$N$2:$O$4,2,FALSE)*I60*挂机玩法规划!$O$5+(D60-I60)*VLOOKUP(H60,挂机玩法规划!$N$2:$O$4,2,FALSE))/K60</f>
        <v>0.3</v>
      </c>
      <c r="K60" s="52">
        <v>300</v>
      </c>
      <c r="L60" s="41">
        <v>4</v>
      </c>
      <c r="M60" s="41">
        <v>4</v>
      </c>
      <c r="N60" s="41">
        <v>4</v>
      </c>
      <c r="O60" s="41">
        <v>480</v>
      </c>
      <c r="P60" s="41" t="s">
        <v>836</v>
      </c>
      <c r="Q60" s="41">
        <v>480</v>
      </c>
      <c r="R60" s="41" t="s">
        <v>838</v>
      </c>
      <c r="S60" s="41" t="s">
        <v>201</v>
      </c>
      <c r="T60" s="41">
        <v>6</v>
      </c>
      <c r="U60" s="41">
        <f>Q60*挂机玩法规划!$R$4*VLOOKUP(C60,挂机玩法规划!$G$2:$I$17,3,FALSE)</f>
        <v>3840</v>
      </c>
      <c r="W60" s="41" t="str">
        <f>IF(E60="","",VLOOKUP(E60,物品id!$A:$B,2,FALSE)&amp;",")</f>
        <v>1331,</v>
      </c>
      <c r="X60" s="41" t="str">
        <f>IF(F60="","",VLOOKUP(F60,物品id!$A:$B,2,FALSE)&amp;",")</f>
        <v>2331,</v>
      </c>
      <c r="Y60" s="41" t="str">
        <f>IF(G60="","",VLOOKUP(G60,物品id!$A:$B,2,FALSE)&amp;",")</f>
        <v>3331,</v>
      </c>
      <c r="Z60" s="41" t="str">
        <f t="shared" si="16"/>
        <v>1331,2331,3331,</v>
      </c>
      <c r="AA60" s="41" t="str">
        <f t="shared" si="17"/>
        <v>[1331,2331,3331]</v>
      </c>
      <c r="AB60" s="41" t="str">
        <f t="shared" si="10"/>
        <v>4,</v>
      </c>
      <c r="AC60" s="41" t="str">
        <f t="shared" si="11"/>
        <v>4,</v>
      </c>
      <c r="AD60" s="41" t="str">
        <f t="shared" si="12"/>
        <v>4,</v>
      </c>
      <c r="AE60" s="41" t="str">
        <f t="shared" si="18"/>
        <v>4,4,4,</v>
      </c>
      <c r="AF60" s="41" t="str">
        <f t="shared" si="19"/>
        <v>[4,4,4]</v>
      </c>
      <c r="AG60" s="41" t="str">
        <f>VLOOKUP(P60,物品id!$A:$B,2,FALSE)&amp;","</f>
        <v>102,</v>
      </c>
      <c r="AH60" s="41" t="str">
        <f t="shared" si="13"/>
        <v>480,</v>
      </c>
      <c r="AI60" s="41" t="str">
        <f>IF(R60="","",VLOOKUP(R60,物品id!$A:$B,2,FALSE)&amp;",")</f>
        <v>20033,</v>
      </c>
      <c r="AJ60" s="41" t="str">
        <f>IF(S60="","",VLOOKUP(S60,物品id!$A:$B,2,FALSE)&amp;",")</f>
        <v>102,</v>
      </c>
      <c r="AK60" s="41" t="str">
        <f t="shared" si="20"/>
        <v>20033,102,</v>
      </c>
      <c r="AL60" s="41" t="str">
        <f t="shared" si="21"/>
        <v>[20033,102]</v>
      </c>
      <c r="AM60" s="41" t="str">
        <f t="shared" si="14"/>
        <v>6,</v>
      </c>
      <c r="AN60" s="41" t="str">
        <f t="shared" si="15"/>
        <v>3840,</v>
      </c>
      <c r="AO60" s="41" t="str">
        <f t="shared" si="22"/>
        <v>6,3840,</v>
      </c>
      <c r="AP60" s="41" t="str">
        <f t="shared" si="23"/>
        <v>[6,3840]</v>
      </c>
    </row>
    <row r="61" spans="1:42" s="41" customFormat="1" x14ac:dyDescent="0.2">
      <c r="A61" s="41">
        <v>5</v>
      </c>
      <c r="B61" s="41" t="s">
        <v>1040</v>
      </c>
      <c r="C61" s="41" t="s">
        <v>1039</v>
      </c>
      <c r="D61" s="41">
        <v>3</v>
      </c>
      <c r="E61" s="41" t="s">
        <v>809</v>
      </c>
      <c r="F61" s="41" t="s">
        <v>820</v>
      </c>
      <c r="G61" s="41" t="s">
        <v>830</v>
      </c>
      <c r="H61" s="41" t="s">
        <v>144</v>
      </c>
      <c r="I61" s="41">
        <v>0</v>
      </c>
      <c r="J61" s="42">
        <f>(VLOOKUP(H61,挂机玩法规划!$N$2:$O$4,2,FALSE)*I61*挂机玩法规划!$O$5+(D61-I61)*VLOOKUP(H61,挂机玩法规划!$N$2:$O$4,2,FALSE))/K61</f>
        <v>0.3</v>
      </c>
      <c r="K61" s="52">
        <v>300</v>
      </c>
      <c r="L61" s="41">
        <v>4</v>
      </c>
      <c r="M61" s="41">
        <v>4</v>
      </c>
      <c r="N61" s="41">
        <v>4</v>
      </c>
      <c r="O61" s="41">
        <v>720</v>
      </c>
      <c r="P61" s="41" t="s">
        <v>836</v>
      </c>
      <c r="Q61" s="41">
        <v>720</v>
      </c>
      <c r="R61" s="41" t="s">
        <v>838</v>
      </c>
      <c r="S61" s="41" t="s">
        <v>201</v>
      </c>
      <c r="T61" s="41">
        <v>8</v>
      </c>
      <c r="U61" s="41">
        <f>Q61*挂机玩法规划!$R$4*VLOOKUP(C61,挂机玩法规划!$G$2:$I$17,3,FALSE)</f>
        <v>5760</v>
      </c>
      <c r="W61" s="41" t="str">
        <f>IF(E61="","",VLOOKUP(E61,物品id!$A:$B,2,FALSE)&amp;",")</f>
        <v>1331,</v>
      </c>
      <c r="X61" s="41" t="str">
        <f>IF(F61="","",VLOOKUP(F61,物品id!$A:$B,2,FALSE)&amp;",")</f>
        <v>2331,</v>
      </c>
      <c r="Y61" s="41" t="str">
        <f>IF(G61="","",VLOOKUP(G61,物品id!$A:$B,2,FALSE)&amp;",")</f>
        <v>3331,</v>
      </c>
      <c r="Z61" s="41" t="str">
        <f t="shared" si="16"/>
        <v>1331,2331,3331,</v>
      </c>
      <c r="AA61" s="41" t="str">
        <f t="shared" si="17"/>
        <v>[1331,2331,3331]</v>
      </c>
      <c r="AB61" s="41" t="str">
        <f t="shared" si="10"/>
        <v>4,</v>
      </c>
      <c r="AC61" s="41" t="str">
        <f t="shared" si="11"/>
        <v>4,</v>
      </c>
      <c r="AD61" s="41" t="str">
        <f t="shared" si="12"/>
        <v>4,</v>
      </c>
      <c r="AE61" s="41" t="str">
        <f t="shared" si="18"/>
        <v>4,4,4,</v>
      </c>
      <c r="AF61" s="41" t="str">
        <f t="shared" si="19"/>
        <v>[4,4,4]</v>
      </c>
      <c r="AG61" s="41" t="str">
        <f>VLOOKUP(P61,物品id!$A:$B,2,FALSE)&amp;","</f>
        <v>102,</v>
      </c>
      <c r="AH61" s="41" t="str">
        <f t="shared" si="13"/>
        <v>720,</v>
      </c>
      <c r="AI61" s="41" t="str">
        <f>IF(R61="","",VLOOKUP(R61,物品id!$A:$B,2,FALSE)&amp;",")</f>
        <v>20033,</v>
      </c>
      <c r="AJ61" s="41" t="str">
        <f>IF(S61="","",VLOOKUP(S61,物品id!$A:$B,2,FALSE)&amp;",")</f>
        <v>102,</v>
      </c>
      <c r="AK61" s="41" t="str">
        <f t="shared" si="20"/>
        <v>20033,102,</v>
      </c>
      <c r="AL61" s="41" t="str">
        <f t="shared" si="21"/>
        <v>[20033,102]</v>
      </c>
      <c r="AM61" s="41" t="str">
        <f t="shared" si="14"/>
        <v>8,</v>
      </c>
      <c r="AN61" s="41" t="str">
        <f t="shared" si="15"/>
        <v>5760,</v>
      </c>
      <c r="AO61" s="41" t="str">
        <f t="shared" si="22"/>
        <v>8,5760,</v>
      </c>
      <c r="AP61" s="41" t="str">
        <f t="shared" si="23"/>
        <v>[8,5760]</v>
      </c>
    </row>
    <row r="62" spans="1:42" s="41" customFormat="1" x14ac:dyDescent="0.2">
      <c r="A62" s="41">
        <v>6</v>
      </c>
      <c r="B62" s="41" t="s">
        <v>1040</v>
      </c>
      <c r="C62" s="41" t="s">
        <v>1039</v>
      </c>
      <c r="D62" s="41">
        <v>3</v>
      </c>
      <c r="E62" s="41" t="s">
        <v>810</v>
      </c>
      <c r="F62" s="41" t="s">
        <v>222</v>
      </c>
      <c r="G62" s="41" t="s">
        <v>831</v>
      </c>
      <c r="H62" s="41" t="s">
        <v>144</v>
      </c>
      <c r="I62" s="41">
        <v>0</v>
      </c>
      <c r="J62" s="42">
        <f>(VLOOKUP(H62,挂机玩法规划!$N$2:$O$4,2,FALSE)*I62*挂机玩法规划!$O$5+(D62-I62)*VLOOKUP(H62,挂机玩法规划!$N$2:$O$4,2,FALSE))/K62</f>
        <v>0.3</v>
      </c>
      <c r="K62" s="52">
        <v>300</v>
      </c>
      <c r="L62" s="41">
        <v>4</v>
      </c>
      <c r="M62" s="41">
        <v>4</v>
      </c>
      <c r="N62" s="41">
        <v>4</v>
      </c>
      <c r="O62" s="41">
        <v>120</v>
      </c>
      <c r="P62" s="41" t="s">
        <v>836</v>
      </c>
      <c r="Q62" s="41">
        <v>120</v>
      </c>
      <c r="R62" s="41" t="s">
        <v>838</v>
      </c>
      <c r="S62" s="41" t="s">
        <v>201</v>
      </c>
      <c r="T62" s="41">
        <v>2</v>
      </c>
      <c r="U62" s="41">
        <f>Q62*挂机玩法规划!$R$4*VLOOKUP(C62,挂机玩法规划!$G$2:$I$17,3,FALSE)</f>
        <v>960</v>
      </c>
      <c r="W62" s="41" t="str">
        <f>IF(E62="","",VLOOKUP(E62,物品id!$A:$B,2,FALSE)&amp;",")</f>
        <v>1341,</v>
      </c>
      <c r="X62" s="41" t="str">
        <f>IF(F62="","",VLOOKUP(F62,物品id!$A:$B,2,FALSE)&amp;",")</f>
        <v>2341,</v>
      </c>
      <c r="Y62" s="41" t="str">
        <f>IF(G62="","",VLOOKUP(G62,物品id!$A:$B,2,FALSE)&amp;",")</f>
        <v>3341,</v>
      </c>
      <c r="Z62" s="41" t="str">
        <f t="shared" si="16"/>
        <v>1341,2341,3341,</v>
      </c>
      <c r="AA62" s="41" t="str">
        <f t="shared" si="17"/>
        <v>[1341,2341,3341]</v>
      </c>
      <c r="AB62" s="41" t="str">
        <f t="shared" si="10"/>
        <v>4,</v>
      </c>
      <c r="AC62" s="41" t="str">
        <f t="shared" si="11"/>
        <v>4,</v>
      </c>
      <c r="AD62" s="41" t="str">
        <f t="shared" si="12"/>
        <v>4,</v>
      </c>
      <c r="AE62" s="41" t="str">
        <f t="shared" si="18"/>
        <v>4,4,4,</v>
      </c>
      <c r="AF62" s="41" t="str">
        <f t="shared" si="19"/>
        <v>[4,4,4]</v>
      </c>
      <c r="AG62" s="41" t="str">
        <f>VLOOKUP(P62,物品id!$A:$B,2,FALSE)&amp;","</f>
        <v>102,</v>
      </c>
      <c r="AH62" s="41" t="str">
        <f t="shared" si="13"/>
        <v>120,</v>
      </c>
      <c r="AI62" s="41" t="str">
        <f>IF(R62="","",VLOOKUP(R62,物品id!$A:$B,2,FALSE)&amp;",")</f>
        <v>20033,</v>
      </c>
      <c r="AJ62" s="41" t="str">
        <f>IF(S62="","",VLOOKUP(S62,物品id!$A:$B,2,FALSE)&amp;",")</f>
        <v>102,</v>
      </c>
      <c r="AK62" s="41" t="str">
        <f t="shared" si="20"/>
        <v>20033,102,</v>
      </c>
      <c r="AL62" s="41" t="str">
        <f t="shared" si="21"/>
        <v>[20033,102]</v>
      </c>
      <c r="AM62" s="41" t="str">
        <f t="shared" si="14"/>
        <v>2,</v>
      </c>
      <c r="AN62" s="41" t="str">
        <f t="shared" si="15"/>
        <v>960,</v>
      </c>
      <c r="AO62" s="41" t="str">
        <f t="shared" si="22"/>
        <v>2,960,</v>
      </c>
      <c r="AP62" s="41" t="str">
        <f t="shared" si="23"/>
        <v>[2,960]</v>
      </c>
    </row>
    <row r="63" spans="1:42" s="41" customFormat="1" x14ac:dyDescent="0.2">
      <c r="A63" s="41">
        <v>6</v>
      </c>
      <c r="B63" s="41" t="s">
        <v>1040</v>
      </c>
      <c r="C63" s="41" t="s">
        <v>1039</v>
      </c>
      <c r="D63" s="41">
        <v>3</v>
      </c>
      <c r="E63" s="41" t="s">
        <v>810</v>
      </c>
      <c r="F63" s="41" t="s">
        <v>222</v>
      </c>
      <c r="G63" s="41" t="s">
        <v>831</v>
      </c>
      <c r="H63" s="41" t="s">
        <v>144</v>
      </c>
      <c r="I63" s="41">
        <v>0</v>
      </c>
      <c r="J63" s="42">
        <f>(VLOOKUP(H63,挂机玩法规划!$N$2:$O$4,2,FALSE)*I63*挂机玩法规划!$O$5+(D63-I63)*VLOOKUP(H63,挂机玩法规划!$N$2:$O$4,2,FALSE))/K63</f>
        <v>0.3</v>
      </c>
      <c r="K63" s="52">
        <v>300</v>
      </c>
      <c r="L63" s="41">
        <v>4</v>
      </c>
      <c r="M63" s="41">
        <v>4</v>
      </c>
      <c r="N63" s="41">
        <v>4</v>
      </c>
      <c r="O63" s="41">
        <v>240</v>
      </c>
      <c r="P63" s="41" t="s">
        <v>836</v>
      </c>
      <c r="Q63" s="41">
        <v>240</v>
      </c>
      <c r="R63" s="41" t="s">
        <v>838</v>
      </c>
      <c r="S63" s="41" t="s">
        <v>201</v>
      </c>
      <c r="T63" s="41">
        <v>4</v>
      </c>
      <c r="U63" s="41">
        <f>Q63*挂机玩法规划!$R$4*VLOOKUP(C63,挂机玩法规划!$G$2:$I$17,3,FALSE)</f>
        <v>1920</v>
      </c>
      <c r="W63" s="41" t="str">
        <f>IF(E63="","",VLOOKUP(E63,物品id!$A:$B,2,FALSE)&amp;",")</f>
        <v>1341,</v>
      </c>
      <c r="X63" s="41" t="str">
        <f>IF(F63="","",VLOOKUP(F63,物品id!$A:$B,2,FALSE)&amp;",")</f>
        <v>2341,</v>
      </c>
      <c r="Y63" s="41" t="str">
        <f>IF(G63="","",VLOOKUP(G63,物品id!$A:$B,2,FALSE)&amp;",")</f>
        <v>3341,</v>
      </c>
      <c r="Z63" s="41" t="str">
        <f t="shared" si="16"/>
        <v>1341,2341,3341,</v>
      </c>
      <c r="AA63" s="41" t="str">
        <f t="shared" si="17"/>
        <v>[1341,2341,3341]</v>
      </c>
      <c r="AB63" s="41" t="str">
        <f t="shared" si="10"/>
        <v>4,</v>
      </c>
      <c r="AC63" s="41" t="str">
        <f t="shared" si="11"/>
        <v>4,</v>
      </c>
      <c r="AD63" s="41" t="str">
        <f t="shared" si="12"/>
        <v>4,</v>
      </c>
      <c r="AE63" s="41" t="str">
        <f t="shared" si="18"/>
        <v>4,4,4,</v>
      </c>
      <c r="AF63" s="41" t="str">
        <f t="shared" si="19"/>
        <v>[4,4,4]</v>
      </c>
      <c r="AG63" s="41" t="str">
        <f>VLOOKUP(P63,物品id!$A:$B,2,FALSE)&amp;","</f>
        <v>102,</v>
      </c>
      <c r="AH63" s="41" t="str">
        <f t="shared" si="13"/>
        <v>240,</v>
      </c>
      <c r="AI63" s="41" t="str">
        <f>IF(R63="","",VLOOKUP(R63,物品id!$A:$B,2,FALSE)&amp;",")</f>
        <v>20033,</v>
      </c>
      <c r="AJ63" s="41" t="str">
        <f>IF(S63="","",VLOOKUP(S63,物品id!$A:$B,2,FALSE)&amp;",")</f>
        <v>102,</v>
      </c>
      <c r="AK63" s="41" t="str">
        <f t="shared" si="20"/>
        <v>20033,102,</v>
      </c>
      <c r="AL63" s="41" t="str">
        <f t="shared" si="21"/>
        <v>[20033,102]</v>
      </c>
      <c r="AM63" s="41" t="str">
        <f t="shared" si="14"/>
        <v>4,</v>
      </c>
      <c r="AN63" s="41" t="str">
        <f t="shared" si="15"/>
        <v>1920,</v>
      </c>
      <c r="AO63" s="41" t="str">
        <f t="shared" si="22"/>
        <v>4,1920,</v>
      </c>
      <c r="AP63" s="41" t="str">
        <f t="shared" si="23"/>
        <v>[4,1920]</v>
      </c>
    </row>
    <row r="64" spans="1:42" s="41" customFormat="1" x14ac:dyDescent="0.2">
      <c r="A64" s="41">
        <v>6</v>
      </c>
      <c r="B64" s="41" t="s">
        <v>1040</v>
      </c>
      <c r="C64" s="41" t="s">
        <v>1039</v>
      </c>
      <c r="D64" s="41">
        <v>3</v>
      </c>
      <c r="E64" s="41" t="s">
        <v>810</v>
      </c>
      <c r="F64" s="41" t="s">
        <v>222</v>
      </c>
      <c r="G64" s="41" t="s">
        <v>831</v>
      </c>
      <c r="H64" s="41" t="s">
        <v>144</v>
      </c>
      <c r="I64" s="41">
        <v>0</v>
      </c>
      <c r="J64" s="42">
        <f>(VLOOKUP(H64,挂机玩法规划!$N$2:$O$4,2,FALSE)*I64*挂机玩法规划!$O$5+(D64-I64)*VLOOKUP(H64,挂机玩法规划!$N$2:$O$4,2,FALSE))/K64</f>
        <v>0.3</v>
      </c>
      <c r="K64" s="52">
        <v>300</v>
      </c>
      <c r="L64" s="41">
        <v>4</v>
      </c>
      <c r="M64" s="41">
        <v>4</v>
      </c>
      <c r="N64" s="41">
        <v>4</v>
      </c>
      <c r="O64" s="41">
        <v>480</v>
      </c>
      <c r="P64" s="41" t="s">
        <v>836</v>
      </c>
      <c r="Q64" s="41">
        <v>480</v>
      </c>
      <c r="R64" s="41" t="s">
        <v>838</v>
      </c>
      <c r="S64" s="41" t="s">
        <v>201</v>
      </c>
      <c r="T64" s="41">
        <v>6</v>
      </c>
      <c r="U64" s="41">
        <f>Q64*挂机玩法规划!$R$4*VLOOKUP(C64,挂机玩法规划!$G$2:$I$17,3,FALSE)</f>
        <v>3840</v>
      </c>
      <c r="W64" s="41" t="str">
        <f>IF(E64="","",VLOOKUP(E64,物品id!$A:$B,2,FALSE)&amp;",")</f>
        <v>1341,</v>
      </c>
      <c r="X64" s="41" t="str">
        <f>IF(F64="","",VLOOKUP(F64,物品id!$A:$B,2,FALSE)&amp;",")</f>
        <v>2341,</v>
      </c>
      <c r="Y64" s="41" t="str">
        <f>IF(G64="","",VLOOKUP(G64,物品id!$A:$B,2,FALSE)&amp;",")</f>
        <v>3341,</v>
      </c>
      <c r="Z64" s="41" t="str">
        <f t="shared" si="16"/>
        <v>1341,2341,3341,</v>
      </c>
      <c r="AA64" s="41" t="str">
        <f t="shared" si="17"/>
        <v>[1341,2341,3341]</v>
      </c>
      <c r="AB64" s="41" t="str">
        <f t="shared" si="10"/>
        <v>4,</v>
      </c>
      <c r="AC64" s="41" t="str">
        <f t="shared" si="11"/>
        <v>4,</v>
      </c>
      <c r="AD64" s="41" t="str">
        <f t="shared" si="12"/>
        <v>4,</v>
      </c>
      <c r="AE64" s="41" t="str">
        <f t="shared" si="18"/>
        <v>4,4,4,</v>
      </c>
      <c r="AF64" s="41" t="str">
        <f t="shared" si="19"/>
        <v>[4,4,4]</v>
      </c>
      <c r="AG64" s="41" t="str">
        <f>VLOOKUP(P64,物品id!$A:$B,2,FALSE)&amp;","</f>
        <v>102,</v>
      </c>
      <c r="AH64" s="41" t="str">
        <f t="shared" si="13"/>
        <v>480,</v>
      </c>
      <c r="AI64" s="41" t="str">
        <f>IF(R64="","",VLOOKUP(R64,物品id!$A:$B,2,FALSE)&amp;",")</f>
        <v>20033,</v>
      </c>
      <c r="AJ64" s="41" t="str">
        <f>IF(S64="","",VLOOKUP(S64,物品id!$A:$B,2,FALSE)&amp;",")</f>
        <v>102,</v>
      </c>
      <c r="AK64" s="41" t="str">
        <f t="shared" si="20"/>
        <v>20033,102,</v>
      </c>
      <c r="AL64" s="41" t="str">
        <f t="shared" si="21"/>
        <v>[20033,102]</v>
      </c>
      <c r="AM64" s="41" t="str">
        <f t="shared" si="14"/>
        <v>6,</v>
      </c>
      <c r="AN64" s="41" t="str">
        <f t="shared" si="15"/>
        <v>3840,</v>
      </c>
      <c r="AO64" s="41" t="str">
        <f t="shared" si="22"/>
        <v>6,3840,</v>
      </c>
      <c r="AP64" s="41" t="str">
        <f t="shared" si="23"/>
        <v>[6,3840]</v>
      </c>
    </row>
    <row r="65" spans="1:42" s="41" customFormat="1" x14ac:dyDescent="0.2">
      <c r="A65" s="41">
        <v>6</v>
      </c>
      <c r="B65" s="41" t="s">
        <v>1040</v>
      </c>
      <c r="C65" s="41" t="s">
        <v>1039</v>
      </c>
      <c r="D65" s="41">
        <v>3</v>
      </c>
      <c r="E65" s="41" t="s">
        <v>810</v>
      </c>
      <c r="F65" s="41" t="s">
        <v>222</v>
      </c>
      <c r="G65" s="41" t="s">
        <v>831</v>
      </c>
      <c r="H65" s="41" t="s">
        <v>144</v>
      </c>
      <c r="I65" s="41">
        <v>0</v>
      </c>
      <c r="J65" s="42">
        <f>(VLOOKUP(H65,挂机玩法规划!$N$2:$O$4,2,FALSE)*I65*挂机玩法规划!$O$5+(D65-I65)*VLOOKUP(H65,挂机玩法规划!$N$2:$O$4,2,FALSE))/K65</f>
        <v>0.3</v>
      </c>
      <c r="K65" s="52">
        <v>300</v>
      </c>
      <c r="L65" s="41">
        <v>4</v>
      </c>
      <c r="M65" s="41">
        <v>4</v>
      </c>
      <c r="N65" s="41">
        <v>4</v>
      </c>
      <c r="O65" s="41">
        <v>720</v>
      </c>
      <c r="P65" s="41" t="s">
        <v>836</v>
      </c>
      <c r="Q65" s="41">
        <v>720</v>
      </c>
      <c r="R65" s="41" t="s">
        <v>838</v>
      </c>
      <c r="S65" s="41" t="s">
        <v>201</v>
      </c>
      <c r="T65" s="41">
        <v>8</v>
      </c>
      <c r="U65" s="41">
        <f>Q65*挂机玩法规划!$R$4*VLOOKUP(C65,挂机玩法规划!$G$2:$I$17,3,FALSE)</f>
        <v>5760</v>
      </c>
      <c r="W65" s="41" t="str">
        <f>IF(E65="","",VLOOKUP(E65,物品id!$A:$B,2,FALSE)&amp;",")</f>
        <v>1341,</v>
      </c>
      <c r="X65" s="41" t="str">
        <f>IF(F65="","",VLOOKUP(F65,物品id!$A:$B,2,FALSE)&amp;",")</f>
        <v>2341,</v>
      </c>
      <c r="Y65" s="41" t="str">
        <f>IF(G65="","",VLOOKUP(G65,物品id!$A:$B,2,FALSE)&amp;",")</f>
        <v>3341,</v>
      </c>
      <c r="Z65" s="41" t="str">
        <f t="shared" si="16"/>
        <v>1341,2341,3341,</v>
      </c>
      <c r="AA65" s="41" t="str">
        <f t="shared" si="17"/>
        <v>[1341,2341,3341]</v>
      </c>
      <c r="AB65" s="41" t="str">
        <f t="shared" si="10"/>
        <v>4,</v>
      </c>
      <c r="AC65" s="41" t="str">
        <f t="shared" si="11"/>
        <v>4,</v>
      </c>
      <c r="AD65" s="41" t="str">
        <f t="shared" si="12"/>
        <v>4,</v>
      </c>
      <c r="AE65" s="41" t="str">
        <f t="shared" si="18"/>
        <v>4,4,4,</v>
      </c>
      <c r="AF65" s="41" t="str">
        <f t="shared" si="19"/>
        <v>[4,4,4]</v>
      </c>
      <c r="AG65" s="41" t="str">
        <f>VLOOKUP(P65,物品id!$A:$B,2,FALSE)&amp;","</f>
        <v>102,</v>
      </c>
      <c r="AH65" s="41" t="str">
        <f t="shared" si="13"/>
        <v>720,</v>
      </c>
      <c r="AI65" s="41" t="str">
        <f>IF(R65="","",VLOOKUP(R65,物品id!$A:$B,2,FALSE)&amp;",")</f>
        <v>20033,</v>
      </c>
      <c r="AJ65" s="41" t="str">
        <f>IF(S65="","",VLOOKUP(S65,物品id!$A:$B,2,FALSE)&amp;",")</f>
        <v>102,</v>
      </c>
      <c r="AK65" s="41" t="str">
        <f t="shared" si="20"/>
        <v>20033,102,</v>
      </c>
      <c r="AL65" s="41" t="str">
        <f t="shared" si="21"/>
        <v>[20033,102]</v>
      </c>
      <c r="AM65" s="41" t="str">
        <f t="shared" si="14"/>
        <v>8,</v>
      </c>
      <c r="AN65" s="41" t="str">
        <f t="shared" si="15"/>
        <v>5760,</v>
      </c>
      <c r="AO65" s="41" t="str">
        <f t="shared" si="22"/>
        <v>8,5760,</v>
      </c>
      <c r="AP65" s="41" t="str">
        <f t="shared" si="23"/>
        <v>[8,5760]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8D2BE-14E1-4547-8054-78E2AB0E4091}">
  <dimension ref="A1:J106"/>
  <sheetViews>
    <sheetView zoomScale="120" zoomScaleNormal="120" workbookViewId="0">
      <selection activeCell="H2" sqref="H2:J8"/>
    </sheetView>
  </sheetViews>
  <sheetFormatPr defaultColWidth="8.875" defaultRowHeight="14.25" x14ac:dyDescent="0.2"/>
  <cols>
    <col min="6" max="7" width="11.875" customWidth="1"/>
    <col min="8" max="8" width="16.375" bestFit="1" customWidth="1"/>
    <col min="9" max="9" width="17.625" customWidth="1"/>
  </cols>
  <sheetData>
    <row r="1" spans="1:10" x14ac:dyDescent="0.2">
      <c r="A1" s="1" t="s">
        <v>898</v>
      </c>
      <c r="B1" s="1" t="s">
        <v>899</v>
      </c>
      <c r="C1" s="1" t="s">
        <v>900</v>
      </c>
      <c r="D1" s="1" t="s">
        <v>901</v>
      </c>
      <c r="E1" s="1" t="s">
        <v>902</v>
      </c>
      <c r="F1" s="1" t="s">
        <v>903</v>
      </c>
      <c r="G1" s="1" t="s">
        <v>904</v>
      </c>
      <c r="H1" s="1" t="s">
        <v>905</v>
      </c>
      <c r="I1" s="1" t="s">
        <v>906</v>
      </c>
    </row>
    <row r="2" spans="1:10" x14ac:dyDescent="0.2">
      <c r="A2" t="s">
        <v>134</v>
      </c>
      <c r="B2" t="s">
        <v>135</v>
      </c>
      <c r="C2" s="26">
        <v>0</v>
      </c>
      <c r="D2" s="26" t="str">
        <f t="shared" ref="D2:D69" si="0">A2&amp;"_"&amp;B2</f>
        <v>T1_低</v>
      </c>
      <c r="E2" s="26" t="str">
        <f t="shared" ref="E2:E69" si="1">A2&amp;"_"&amp;B2&amp;"_"&amp;C2</f>
        <v>T1_低_0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2">
      <c r="A3" t="s">
        <v>134</v>
      </c>
      <c r="B3" t="s">
        <v>135</v>
      </c>
      <c r="C3">
        <v>1</v>
      </c>
      <c r="D3" t="str">
        <f>A3&amp;"_"&amp;B3</f>
        <v>T1_低</v>
      </c>
      <c r="E3" t="str">
        <f>A3&amp;"_"&amp;B3&amp;"_"&amp;C3</f>
        <v>T1_低_1</v>
      </c>
      <c r="F3">
        <v>3</v>
      </c>
      <c r="G3">
        <v>185</v>
      </c>
      <c r="H3">
        <f>IF(C3=1,F3,F3+H1)</f>
        <v>3</v>
      </c>
      <c r="I3">
        <f>IF(C3=1,G3,G3+I1)</f>
        <v>185</v>
      </c>
      <c r="J3">
        <f>C3</f>
        <v>1</v>
      </c>
    </row>
    <row r="4" spans="1:10" x14ac:dyDescent="0.2">
      <c r="A4" t="s">
        <v>134</v>
      </c>
      <c r="B4" t="s">
        <v>135</v>
      </c>
      <c r="C4">
        <v>2</v>
      </c>
      <c r="D4" t="str">
        <f t="shared" si="0"/>
        <v>T1_低</v>
      </c>
      <c r="E4" t="str">
        <f t="shared" si="1"/>
        <v>T1_低_2</v>
      </c>
      <c r="F4">
        <v>3</v>
      </c>
      <c r="G4">
        <v>800</v>
      </c>
      <c r="H4">
        <f t="shared" ref="H4:H7" si="2">IF(C4=1,F4,F4+H3)</f>
        <v>6</v>
      </c>
      <c r="I4">
        <f t="shared" ref="I4:I69" si="3">IF(C4=1,G4,G4+I3)</f>
        <v>985</v>
      </c>
      <c r="J4">
        <f t="shared" ref="J4:J69" si="4">C4</f>
        <v>2</v>
      </c>
    </row>
    <row r="5" spans="1:10" x14ac:dyDescent="0.2">
      <c r="A5" t="s">
        <v>134</v>
      </c>
      <c r="B5" t="s">
        <v>135</v>
      </c>
      <c r="C5">
        <v>3</v>
      </c>
      <c r="D5" t="str">
        <f t="shared" si="0"/>
        <v>T1_低</v>
      </c>
      <c r="E5" t="str">
        <f t="shared" si="1"/>
        <v>T1_低_3</v>
      </c>
      <c r="F5">
        <v>8</v>
      </c>
      <c r="G5">
        <v>2370</v>
      </c>
      <c r="H5">
        <f t="shared" si="2"/>
        <v>14</v>
      </c>
      <c r="I5">
        <f t="shared" si="3"/>
        <v>3355</v>
      </c>
      <c r="J5">
        <f t="shared" si="4"/>
        <v>3</v>
      </c>
    </row>
    <row r="6" spans="1:10" x14ac:dyDescent="0.2">
      <c r="A6" t="s">
        <v>134</v>
      </c>
      <c r="B6" t="s">
        <v>135</v>
      </c>
      <c r="C6">
        <v>4</v>
      </c>
      <c r="D6" t="str">
        <f t="shared" si="0"/>
        <v>T1_低</v>
      </c>
      <c r="E6" t="str">
        <f t="shared" si="1"/>
        <v>T1_低_4</v>
      </c>
      <c r="F6">
        <v>10</v>
      </c>
      <c r="G6">
        <v>3150</v>
      </c>
      <c r="H6">
        <f t="shared" si="2"/>
        <v>24</v>
      </c>
      <c r="I6">
        <f t="shared" si="3"/>
        <v>6505</v>
      </c>
      <c r="J6">
        <f t="shared" si="4"/>
        <v>4</v>
      </c>
    </row>
    <row r="7" spans="1:10" x14ac:dyDescent="0.2">
      <c r="A7" t="s">
        <v>134</v>
      </c>
      <c r="B7" t="s">
        <v>135</v>
      </c>
      <c r="C7">
        <v>5</v>
      </c>
      <c r="D7" t="str">
        <f t="shared" si="0"/>
        <v>T1_低</v>
      </c>
      <c r="E7" t="str">
        <f t="shared" si="1"/>
        <v>T1_低_5</v>
      </c>
      <c r="F7">
        <v>10</v>
      </c>
      <c r="G7">
        <v>3900</v>
      </c>
      <c r="H7">
        <f t="shared" si="2"/>
        <v>34</v>
      </c>
      <c r="I7">
        <f t="shared" si="3"/>
        <v>10405</v>
      </c>
      <c r="J7">
        <f t="shared" si="4"/>
        <v>5</v>
      </c>
    </row>
    <row r="8" spans="1:10" x14ac:dyDescent="0.2">
      <c r="A8" t="s">
        <v>134</v>
      </c>
      <c r="B8" t="s">
        <v>135</v>
      </c>
      <c r="C8">
        <v>6</v>
      </c>
      <c r="D8" t="str">
        <f t="shared" si="0"/>
        <v>T1_低</v>
      </c>
      <c r="E8" t="str">
        <f t="shared" si="1"/>
        <v>T1_低_6</v>
      </c>
      <c r="F8">
        <v>10</v>
      </c>
      <c r="G8">
        <v>0</v>
      </c>
      <c r="H8">
        <f>IF(C8=1,F8,F8+H7)</f>
        <v>44</v>
      </c>
      <c r="I8">
        <f t="shared" si="3"/>
        <v>10405</v>
      </c>
      <c r="J8">
        <f t="shared" si="4"/>
        <v>6</v>
      </c>
    </row>
    <row r="9" spans="1:10" x14ac:dyDescent="0.2">
      <c r="A9" t="s">
        <v>138</v>
      </c>
      <c r="B9" t="s">
        <v>135</v>
      </c>
      <c r="C9">
        <v>0</v>
      </c>
      <c r="D9" t="str">
        <f t="shared" si="0"/>
        <v>T2_低</v>
      </c>
      <c r="E9" t="str">
        <f t="shared" si="1"/>
        <v>T2_低_0</v>
      </c>
      <c r="F9">
        <v>0</v>
      </c>
      <c r="G9">
        <v>0</v>
      </c>
      <c r="H9">
        <v>0</v>
      </c>
      <c r="I9">
        <v>0</v>
      </c>
      <c r="J9">
        <f t="shared" si="4"/>
        <v>0</v>
      </c>
    </row>
    <row r="10" spans="1:10" x14ac:dyDescent="0.2">
      <c r="A10" t="s">
        <v>138</v>
      </c>
      <c r="B10" t="s">
        <v>135</v>
      </c>
      <c r="C10">
        <v>1</v>
      </c>
      <c r="D10" t="str">
        <f t="shared" si="0"/>
        <v>T2_低</v>
      </c>
      <c r="E10" t="str">
        <f t="shared" si="1"/>
        <v>T2_低_1</v>
      </c>
      <c r="F10">
        <v>6</v>
      </c>
      <c r="G10">
        <v>2750</v>
      </c>
      <c r="H10">
        <f>IF(C10=1,F10,F10+H8)</f>
        <v>6</v>
      </c>
      <c r="I10">
        <f>IF(C10=1,G10,G10+I8)</f>
        <v>2750</v>
      </c>
      <c r="J10">
        <f t="shared" si="4"/>
        <v>1</v>
      </c>
    </row>
    <row r="11" spans="1:10" x14ac:dyDescent="0.2">
      <c r="A11" t="s">
        <v>138</v>
      </c>
      <c r="B11" t="s">
        <v>135</v>
      </c>
      <c r="C11">
        <v>2</v>
      </c>
      <c r="D11" t="str">
        <f t="shared" si="0"/>
        <v>T2_低</v>
      </c>
      <c r="E11" t="str">
        <f t="shared" si="1"/>
        <v>T2_低_2</v>
      </c>
      <c r="F11">
        <v>6</v>
      </c>
      <c r="G11">
        <v>5350</v>
      </c>
      <c r="H11">
        <f t="shared" ref="H11:H75" si="5">IF(C11=1,F11,F11+H10)</f>
        <v>12</v>
      </c>
      <c r="I11">
        <f t="shared" si="3"/>
        <v>8100</v>
      </c>
      <c r="J11">
        <f t="shared" si="4"/>
        <v>2</v>
      </c>
    </row>
    <row r="12" spans="1:10" x14ac:dyDescent="0.2">
      <c r="A12" t="s">
        <v>138</v>
      </c>
      <c r="B12" t="s">
        <v>135</v>
      </c>
      <c r="C12">
        <v>3</v>
      </c>
      <c r="D12" t="str">
        <f t="shared" si="0"/>
        <v>T2_低</v>
      </c>
      <c r="E12" t="str">
        <f t="shared" si="1"/>
        <v>T2_低_3</v>
      </c>
      <c r="F12">
        <v>8</v>
      </c>
      <c r="G12">
        <v>8100</v>
      </c>
      <c r="H12">
        <f t="shared" si="5"/>
        <v>20</v>
      </c>
      <c r="I12">
        <f t="shared" si="3"/>
        <v>16200</v>
      </c>
      <c r="J12">
        <f t="shared" si="4"/>
        <v>3</v>
      </c>
    </row>
    <row r="13" spans="1:10" x14ac:dyDescent="0.2">
      <c r="A13" t="s">
        <v>138</v>
      </c>
      <c r="B13" t="s">
        <v>135</v>
      </c>
      <c r="C13">
        <v>4</v>
      </c>
      <c r="D13" t="str">
        <f t="shared" si="0"/>
        <v>T2_低</v>
      </c>
      <c r="E13" t="str">
        <f t="shared" si="1"/>
        <v>T2_低_4</v>
      </c>
      <c r="F13">
        <v>30</v>
      </c>
      <c r="G13">
        <v>10800</v>
      </c>
      <c r="H13">
        <f t="shared" si="5"/>
        <v>50</v>
      </c>
      <c r="I13">
        <f t="shared" si="3"/>
        <v>27000</v>
      </c>
      <c r="J13">
        <f t="shared" si="4"/>
        <v>4</v>
      </c>
    </row>
    <row r="14" spans="1:10" x14ac:dyDescent="0.2">
      <c r="A14" t="s">
        <v>138</v>
      </c>
      <c r="B14" t="s">
        <v>135</v>
      </c>
      <c r="C14">
        <v>5</v>
      </c>
      <c r="D14" t="str">
        <f t="shared" si="0"/>
        <v>T2_低</v>
      </c>
      <c r="E14" t="str">
        <f t="shared" si="1"/>
        <v>T2_低_5</v>
      </c>
      <c r="F14">
        <v>30</v>
      </c>
      <c r="G14">
        <v>13500</v>
      </c>
      <c r="H14">
        <f t="shared" si="5"/>
        <v>80</v>
      </c>
      <c r="I14">
        <f t="shared" si="3"/>
        <v>40500</v>
      </c>
      <c r="J14">
        <f t="shared" si="4"/>
        <v>5</v>
      </c>
    </row>
    <row r="15" spans="1:10" x14ac:dyDescent="0.2">
      <c r="A15" t="s">
        <v>138</v>
      </c>
      <c r="B15" t="s">
        <v>135</v>
      </c>
      <c r="C15">
        <v>6</v>
      </c>
      <c r="D15" t="str">
        <f t="shared" si="0"/>
        <v>T2_低</v>
      </c>
      <c r="E15" t="str">
        <f t="shared" si="1"/>
        <v>T2_低_6</v>
      </c>
      <c r="F15">
        <v>30</v>
      </c>
      <c r="G15">
        <v>16100</v>
      </c>
      <c r="H15">
        <f t="shared" si="5"/>
        <v>110</v>
      </c>
      <c r="I15">
        <f t="shared" si="3"/>
        <v>56600</v>
      </c>
      <c r="J15">
        <f t="shared" si="4"/>
        <v>6</v>
      </c>
    </row>
    <row r="16" spans="1:10" x14ac:dyDescent="0.2">
      <c r="A16" t="s">
        <v>138</v>
      </c>
      <c r="B16" t="s">
        <v>135</v>
      </c>
      <c r="C16">
        <v>7</v>
      </c>
      <c r="D16" t="str">
        <f t="shared" si="0"/>
        <v>T2_低</v>
      </c>
      <c r="E16" t="str">
        <f t="shared" si="1"/>
        <v>T2_低_7</v>
      </c>
      <c r="F16">
        <v>30</v>
      </c>
      <c r="G16">
        <v>18900</v>
      </c>
      <c r="H16">
        <f t="shared" si="5"/>
        <v>140</v>
      </c>
      <c r="I16">
        <f t="shared" si="3"/>
        <v>75500</v>
      </c>
      <c r="J16">
        <f t="shared" si="4"/>
        <v>7</v>
      </c>
    </row>
    <row r="17" spans="1:10" x14ac:dyDescent="0.2">
      <c r="A17" t="s">
        <v>138</v>
      </c>
      <c r="B17" t="s">
        <v>135</v>
      </c>
      <c r="C17">
        <v>8</v>
      </c>
      <c r="D17" t="str">
        <f t="shared" si="0"/>
        <v>T2_低</v>
      </c>
      <c r="E17" t="str">
        <f t="shared" si="1"/>
        <v>T2_低_8</v>
      </c>
      <c r="F17">
        <v>30</v>
      </c>
      <c r="G17">
        <v>0</v>
      </c>
      <c r="H17">
        <f t="shared" si="5"/>
        <v>170</v>
      </c>
      <c r="I17">
        <f t="shared" si="3"/>
        <v>75500</v>
      </c>
      <c r="J17">
        <f t="shared" si="4"/>
        <v>8</v>
      </c>
    </row>
    <row r="18" spans="1:10" x14ac:dyDescent="0.2">
      <c r="A18" t="s">
        <v>138</v>
      </c>
      <c r="B18" t="s">
        <v>141</v>
      </c>
      <c r="C18">
        <v>1</v>
      </c>
      <c r="D18" t="str">
        <f t="shared" si="0"/>
        <v>T2_中</v>
      </c>
      <c r="E18" t="str">
        <f t="shared" si="1"/>
        <v>T2_中_1</v>
      </c>
      <c r="F18">
        <v>6</v>
      </c>
      <c r="G18">
        <v>6100</v>
      </c>
      <c r="H18">
        <f t="shared" si="5"/>
        <v>6</v>
      </c>
      <c r="I18">
        <f t="shared" si="3"/>
        <v>6100</v>
      </c>
      <c r="J18">
        <f t="shared" si="4"/>
        <v>1</v>
      </c>
    </row>
    <row r="19" spans="1:10" x14ac:dyDescent="0.2">
      <c r="A19" t="s">
        <v>138</v>
      </c>
      <c r="B19" t="s">
        <v>141</v>
      </c>
      <c r="C19">
        <v>2</v>
      </c>
      <c r="D19" t="str">
        <f t="shared" si="0"/>
        <v>T2_中</v>
      </c>
      <c r="E19" t="str">
        <f t="shared" si="1"/>
        <v>T2_中_2</v>
      </c>
      <c r="F19">
        <v>6</v>
      </c>
      <c r="G19">
        <v>12050</v>
      </c>
      <c r="H19">
        <f t="shared" si="5"/>
        <v>12</v>
      </c>
      <c r="I19">
        <f t="shared" si="3"/>
        <v>18150</v>
      </c>
      <c r="J19">
        <f t="shared" si="4"/>
        <v>2</v>
      </c>
    </row>
    <row r="20" spans="1:10" x14ac:dyDescent="0.2">
      <c r="A20" t="s">
        <v>138</v>
      </c>
      <c r="B20" t="s">
        <v>141</v>
      </c>
      <c r="C20">
        <v>3</v>
      </c>
      <c r="D20" t="str">
        <f t="shared" si="0"/>
        <v>T2_中</v>
      </c>
      <c r="E20" t="str">
        <f t="shared" si="1"/>
        <v>T2_中_3</v>
      </c>
      <c r="F20">
        <v>8</v>
      </c>
      <c r="G20">
        <v>18100</v>
      </c>
      <c r="H20">
        <f t="shared" si="5"/>
        <v>20</v>
      </c>
      <c r="I20">
        <f t="shared" si="3"/>
        <v>36250</v>
      </c>
      <c r="J20">
        <f t="shared" si="4"/>
        <v>3</v>
      </c>
    </row>
    <row r="21" spans="1:10" x14ac:dyDescent="0.2">
      <c r="A21" t="s">
        <v>138</v>
      </c>
      <c r="B21" t="s">
        <v>141</v>
      </c>
      <c r="C21">
        <v>4</v>
      </c>
      <c r="D21" t="str">
        <f t="shared" si="0"/>
        <v>T2_中</v>
      </c>
      <c r="E21" t="str">
        <f t="shared" si="1"/>
        <v>T2_中_4</v>
      </c>
      <c r="F21">
        <v>30</v>
      </c>
      <c r="G21">
        <v>24300</v>
      </c>
      <c r="H21">
        <f t="shared" si="5"/>
        <v>50</v>
      </c>
      <c r="I21">
        <f t="shared" si="3"/>
        <v>60550</v>
      </c>
      <c r="J21">
        <f t="shared" si="4"/>
        <v>4</v>
      </c>
    </row>
    <row r="22" spans="1:10" x14ac:dyDescent="0.2">
      <c r="A22" t="s">
        <v>138</v>
      </c>
      <c r="B22" t="s">
        <v>141</v>
      </c>
      <c r="C22">
        <v>5</v>
      </c>
      <c r="D22" t="str">
        <f t="shared" si="0"/>
        <v>T2_中</v>
      </c>
      <c r="E22" t="str">
        <f t="shared" si="1"/>
        <v>T2_中_5</v>
      </c>
      <c r="F22">
        <v>30</v>
      </c>
      <c r="G22">
        <v>30300</v>
      </c>
      <c r="H22">
        <f t="shared" si="5"/>
        <v>80</v>
      </c>
      <c r="I22">
        <f t="shared" si="3"/>
        <v>90850</v>
      </c>
      <c r="J22">
        <f t="shared" si="4"/>
        <v>5</v>
      </c>
    </row>
    <row r="23" spans="1:10" x14ac:dyDescent="0.2">
      <c r="A23" t="s">
        <v>138</v>
      </c>
      <c r="B23" t="s">
        <v>141</v>
      </c>
      <c r="C23">
        <v>6</v>
      </c>
      <c r="D23" t="str">
        <f t="shared" si="0"/>
        <v>T2_中</v>
      </c>
      <c r="E23" t="str">
        <f t="shared" si="1"/>
        <v>T2_中_6</v>
      </c>
      <c r="F23">
        <v>30</v>
      </c>
      <c r="G23">
        <v>36300</v>
      </c>
      <c r="H23">
        <f t="shared" si="5"/>
        <v>110</v>
      </c>
      <c r="I23">
        <f t="shared" si="3"/>
        <v>127150</v>
      </c>
      <c r="J23">
        <f t="shared" si="4"/>
        <v>6</v>
      </c>
    </row>
    <row r="24" spans="1:10" x14ac:dyDescent="0.2">
      <c r="A24" t="s">
        <v>138</v>
      </c>
      <c r="B24" t="s">
        <v>141</v>
      </c>
      <c r="C24">
        <v>7</v>
      </c>
      <c r="D24" t="str">
        <f t="shared" si="0"/>
        <v>T2_中</v>
      </c>
      <c r="E24" t="str">
        <f t="shared" si="1"/>
        <v>T2_中_7</v>
      </c>
      <c r="F24">
        <v>30</v>
      </c>
      <c r="G24">
        <v>42400</v>
      </c>
      <c r="H24">
        <f t="shared" si="5"/>
        <v>140</v>
      </c>
      <c r="I24">
        <f t="shared" si="3"/>
        <v>169550</v>
      </c>
      <c r="J24">
        <f t="shared" si="4"/>
        <v>7</v>
      </c>
    </row>
    <row r="25" spans="1:10" x14ac:dyDescent="0.2">
      <c r="A25" t="s">
        <v>138</v>
      </c>
      <c r="B25" t="s">
        <v>141</v>
      </c>
      <c r="C25">
        <v>8</v>
      </c>
      <c r="D25" t="str">
        <f t="shared" si="0"/>
        <v>T2_中</v>
      </c>
      <c r="E25" t="str">
        <f t="shared" si="1"/>
        <v>T2_中_8</v>
      </c>
      <c r="F25">
        <v>30</v>
      </c>
      <c r="G25">
        <v>0</v>
      </c>
      <c r="H25">
        <f t="shared" si="5"/>
        <v>170</v>
      </c>
      <c r="I25">
        <f t="shared" si="3"/>
        <v>169550</v>
      </c>
      <c r="J25">
        <f t="shared" si="4"/>
        <v>8</v>
      </c>
    </row>
    <row r="26" spans="1:10" x14ac:dyDescent="0.2">
      <c r="A26" t="s">
        <v>144</v>
      </c>
      <c r="B26" t="s">
        <v>135</v>
      </c>
      <c r="C26">
        <v>0</v>
      </c>
      <c r="D26" t="str">
        <f t="shared" si="0"/>
        <v>T3_低</v>
      </c>
      <c r="E26" t="str">
        <f t="shared" si="1"/>
        <v>T3_低_0</v>
      </c>
      <c r="F26">
        <v>0</v>
      </c>
      <c r="G26">
        <v>0</v>
      </c>
      <c r="H26">
        <v>0</v>
      </c>
      <c r="I26">
        <v>0</v>
      </c>
      <c r="J26">
        <f t="shared" si="4"/>
        <v>0</v>
      </c>
    </row>
    <row r="27" spans="1:10" x14ac:dyDescent="0.2">
      <c r="A27" t="s">
        <v>144</v>
      </c>
      <c r="B27" t="s">
        <v>135</v>
      </c>
      <c r="C27">
        <v>1</v>
      </c>
      <c r="D27" t="str">
        <f t="shared" si="0"/>
        <v>T3_低</v>
      </c>
      <c r="E27" t="str">
        <f t="shared" si="1"/>
        <v>T3_低_1</v>
      </c>
      <c r="F27">
        <v>18</v>
      </c>
      <c r="G27">
        <v>7350</v>
      </c>
      <c r="H27">
        <f>IF(C27=1,F27,F27+H25)</f>
        <v>18</v>
      </c>
      <c r="I27">
        <f>IF(C27=1,G27,G27+I25)</f>
        <v>7350</v>
      </c>
      <c r="J27" s="23">
        <f t="shared" si="4"/>
        <v>1</v>
      </c>
    </row>
    <row r="28" spans="1:10" x14ac:dyDescent="0.2">
      <c r="A28" t="s">
        <v>144</v>
      </c>
      <c r="B28" t="s">
        <v>135</v>
      </c>
      <c r="C28">
        <v>2</v>
      </c>
      <c r="D28" t="str">
        <f t="shared" si="0"/>
        <v>T3_低</v>
      </c>
      <c r="E28" t="str">
        <f t="shared" si="1"/>
        <v>T3_低_2</v>
      </c>
      <c r="F28">
        <v>18</v>
      </c>
      <c r="G28">
        <v>14800</v>
      </c>
      <c r="H28">
        <f t="shared" si="5"/>
        <v>36</v>
      </c>
      <c r="I28">
        <f t="shared" si="3"/>
        <v>22150</v>
      </c>
      <c r="J28">
        <f t="shared" si="4"/>
        <v>2</v>
      </c>
    </row>
    <row r="29" spans="1:10" x14ac:dyDescent="0.2">
      <c r="A29" t="s">
        <v>144</v>
      </c>
      <c r="B29" t="s">
        <v>135</v>
      </c>
      <c r="C29">
        <v>3</v>
      </c>
      <c r="D29" t="str">
        <f t="shared" si="0"/>
        <v>T3_低</v>
      </c>
      <c r="E29" t="str">
        <f t="shared" si="1"/>
        <v>T3_低_3</v>
      </c>
      <c r="F29">
        <v>24</v>
      </c>
      <c r="G29">
        <v>22500</v>
      </c>
      <c r="H29">
        <f t="shared" si="5"/>
        <v>60</v>
      </c>
      <c r="I29">
        <f t="shared" si="3"/>
        <v>44650</v>
      </c>
      <c r="J29">
        <f t="shared" si="4"/>
        <v>3</v>
      </c>
    </row>
    <row r="30" spans="1:10" x14ac:dyDescent="0.2">
      <c r="A30" t="s">
        <v>144</v>
      </c>
      <c r="B30" t="s">
        <v>135</v>
      </c>
      <c r="C30">
        <v>4</v>
      </c>
      <c r="D30" t="str">
        <f t="shared" si="0"/>
        <v>T3_低</v>
      </c>
      <c r="E30" t="str">
        <f t="shared" si="1"/>
        <v>T3_低_4</v>
      </c>
      <c r="F30">
        <v>30</v>
      </c>
      <c r="G30">
        <v>29900</v>
      </c>
      <c r="H30">
        <f t="shared" si="5"/>
        <v>90</v>
      </c>
      <c r="I30">
        <f t="shared" si="3"/>
        <v>74550</v>
      </c>
      <c r="J30">
        <f t="shared" si="4"/>
        <v>4</v>
      </c>
    </row>
    <row r="31" spans="1:10" x14ac:dyDescent="0.2">
      <c r="A31" t="s">
        <v>144</v>
      </c>
      <c r="B31" t="s">
        <v>135</v>
      </c>
      <c r="C31">
        <v>5</v>
      </c>
      <c r="D31" t="str">
        <f t="shared" si="0"/>
        <v>T3_低</v>
      </c>
      <c r="E31" t="str">
        <f t="shared" si="1"/>
        <v>T3_低_5</v>
      </c>
      <c r="F31">
        <v>50</v>
      </c>
      <c r="G31">
        <v>37300</v>
      </c>
      <c r="H31">
        <f t="shared" si="5"/>
        <v>140</v>
      </c>
      <c r="I31">
        <f t="shared" si="3"/>
        <v>111850</v>
      </c>
      <c r="J31">
        <f t="shared" si="4"/>
        <v>5</v>
      </c>
    </row>
    <row r="32" spans="1:10" x14ac:dyDescent="0.2">
      <c r="A32" t="s">
        <v>144</v>
      </c>
      <c r="B32" t="s">
        <v>135</v>
      </c>
      <c r="C32">
        <v>6</v>
      </c>
      <c r="D32" t="str">
        <f t="shared" si="0"/>
        <v>T3_低</v>
      </c>
      <c r="E32" t="str">
        <f t="shared" si="1"/>
        <v>T3_低_6</v>
      </c>
      <c r="F32">
        <v>50</v>
      </c>
      <c r="G32">
        <v>44600</v>
      </c>
      <c r="H32">
        <f t="shared" si="5"/>
        <v>190</v>
      </c>
      <c r="I32">
        <f t="shared" si="3"/>
        <v>156450</v>
      </c>
      <c r="J32">
        <f t="shared" si="4"/>
        <v>6</v>
      </c>
    </row>
    <row r="33" spans="1:10" x14ac:dyDescent="0.2">
      <c r="A33" t="s">
        <v>144</v>
      </c>
      <c r="B33" t="s">
        <v>135</v>
      </c>
      <c r="C33">
        <v>7</v>
      </c>
      <c r="D33" t="str">
        <f t="shared" si="0"/>
        <v>T3_低</v>
      </c>
      <c r="E33" t="str">
        <f t="shared" si="1"/>
        <v>T3_低_7</v>
      </c>
      <c r="F33">
        <v>50</v>
      </c>
      <c r="G33">
        <v>52400</v>
      </c>
      <c r="H33">
        <f t="shared" si="5"/>
        <v>240</v>
      </c>
      <c r="I33">
        <f t="shared" si="3"/>
        <v>208850</v>
      </c>
      <c r="J33">
        <f t="shared" si="4"/>
        <v>7</v>
      </c>
    </row>
    <row r="34" spans="1:10" x14ac:dyDescent="0.2">
      <c r="A34" t="s">
        <v>144</v>
      </c>
      <c r="B34" t="s">
        <v>135</v>
      </c>
      <c r="C34">
        <v>8</v>
      </c>
      <c r="D34" t="str">
        <f t="shared" si="0"/>
        <v>T3_低</v>
      </c>
      <c r="E34" t="str">
        <f t="shared" si="1"/>
        <v>T3_低_8</v>
      </c>
      <c r="F34">
        <v>50</v>
      </c>
      <c r="G34">
        <v>59800</v>
      </c>
      <c r="H34">
        <f t="shared" si="5"/>
        <v>290</v>
      </c>
      <c r="I34">
        <f t="shared" si="3"/>
        <v>268650</v>
      </c>
      <c r="J34">
        <f t="shared" si="4"/>
        <v>8</v>
      </c>
    </row>
    <row r="35" spans="1:10" x14ac:dyDescent="0.2">
      <c r="A35" t="s">
        <v>144</v>
      </c>
      <c r="B35" t="s">
        <v>135</v>
      </c>
      <c r="C35">
        <v>9</v>
      </c>
      <c r="D35" t="str">
        <f t="shared" si="0"/>
        <v>T3_低</v>
      </c>
      <c r="E35" t="str">
        <f t="shared" si="1"/>
        <v>T3_低_9</v>
      </c>
      <c r="F35">
        <v>50</v>
      </c>
      <c r="G35">
        <v>67200</v>
      </c>
      <c r="H35">
        <f t="shared" si="5"/>
        <v>340</v>
      </c>
      <c r="I35">
        <f t="shared" si="3"/>
        <v>335850</v>
      </c>
      <c r="J35">
        <f t="shared" si="4"/>
        <v>9</v>
      </c>
    </row>
    <row r="36" spans="1:10" x14ac:dyDescent="0.2">
      <c r="A36" t="s">
        <v>144</v>
      </c>
      <c r="B36" t="s">
        <v>135</v>
      </c>
      <c r="C36">
        <v>10</v>
      </c>
      <c r="D36" t="str">
        <f t="shared" si="0"/>
        <v>T3_低</v>
      </c>
      <c r="E36" t="str">
        <f t="shared" si="1"/>
        <v>T3_低_10</v>
      </c>
      <c r="F36">
        <v>50</v>
      </c>
      <c r="G36">
        <v>0</v>
      </c>
      <c r="H36">
        <f t="shared" si="5"/>
        <v>390</v>
      </c>
      <c r="I36">
        <f t="shared" si="3"/>
        <v>335850</v>
      </c>
      <c r="J36">
        <f t="shared" si="4"/>
        <v>10</v>
      </c>
    </row>
    <row r="37" spans="1:10" x14ac:dyDescent="0.2">
      <c r="A37" t="s">
        <v>144</v>
      </c>
      <c r="B37" t="s">
        <v>141</v>
      </c>
      <c r="C37">
        <v>1</v>
      </c>
      <c r="D37" t="str">
        <f t="shared" si="0"/>
        <v>T3_中</v>
      </c>
      <c r="E37" t="str">
        <f t="shared" si="1"/>
        <v>T3_中_1</v>
      </c>
      <c r="F37">
        <v>18</v>
      </c>
      <c r="G37">
        <v>12350</v>
      </c>
      <c r="H37">
        <f t="shared" si="5"/>
        <v>18</v>
      </c>
      <c r="I37">
        <f t="shared" si="3"/>
        <v>12350</v>
      </c>
      <c r="J37">
        <f t="shared" si="4"/>
        <v>1</v>
      </c>
    </row>
    <row r="38" spans="1:10" x14ac:dyDescent="0.2">
      <c r="A38" t="s">
        <v>144</v>
      </c>
      <c r="B38" t="s">
        <v>141</v>
      </c>
      <c r="C38">
        <v>2</v>
      </c>
      <c r="D38" t="str">
        <f t="shared" si="0"/>
        <v>T3_中</v>
      </c>
      <c r="E38" t="str">
        <f t="shared" si="1"/>
        <v>T3_中_2</v>
      </c>
      <c r="F38">
        <v>18</v>
      </c>
      <c r="G38">
        <v>24600</v>
      </c>
      <c r="H38">
        <f t="shared" si="5"/>
        <v>36</v>
      </c>
      <c r="I38">
        <f t="shared" si="3"/>
        <v>36950</v>
      </c>
      <c r="J38">
        <f t="shared" si="4"/>
        <v>2</v>
      </c>
    </row>
    <row r="39" spans="1:10" x14ac:dyDescent="0.2">
      <c r="A39" t="s">
        <v>144</v>
      </c>
      <c r="B39" t="s">
        <v>141</v>
      </c>
      <c r="C39">
        <v>3</v>
      </c>
      <c r="D39" t="str">
        <f t="shared" si="0"/>
        <v>T3_中</v>
      </c>
      <c r="E39" t="str">
        <f t="shared" si="1"/>
        <v>T3_中_3</v>
      </c>
      <c r="F39">
        <v>24</v>
      </c>
      <c r="G39">
        <v>37600</v>
      </c>
      <c r="H39">
        <f t="shared" si="5"/>
        <v>60</v>
      </c>
      <c r="I39">
        <f t="shared" si="3"/>
        <v>74550</v>
      </c>
      <c r="J39">
        <f t="shared" si="4"/>
        <v>3</v>
      </c>
    </row>
    <row r="40" spans="1:10" x14ac:dyDescent="0.2">
      <c r="A40" t="s">
        <v>144</v>
      </c>
      <c r="B40" t="s">
        <v>141</v>
      </c>
      <c r="C40">
        <v>4</v>
      </c>
      <c r="D40" t="str">
        <f t="shared" si="0"/>
        <v>T3_中</v>
      </c>
      <c r="E40" t="str">
        <f t="shared" si="1"/>
        <v>T3_中_4</v>
      </c>
      <c r="F40">
        <v>30</v>
      </c>
      <c r="G40">
        <v>50000</v>
      </c>
      <c r="H40">
        <f t="shared" si="5"/>
        <v>90</v>
      </c>
      <c r="I40">
        <f t="shared" si="3"/>
        <v>124550</v>
      </c>
      <c r="J40">
        <f t="shared" si="4"/>
        <v>4</v>
      </c>
    </row>
    <row r="41" spans="1:10" x14ac:dyDescent="0.2">
      <c r="A41" t="s">
        <v>144</v>
      </c>
      <c r="B41" t="s">
        <v>141</v>
      </c>
      <c r="C41">
        <v>5</v>
      </c>
      <c r="D41" t="str">
        <f t="shared" si="0"/>
        <v>T3_中</v>
      </c>
      <c r="E41" t="str">
        <f t="shared" si="1"/>
        <v>T3_中_5</v>
      </c>
      <c r="F41">
        <v>50</v>
      </c>
      <c r="G41">
        <v>62300</v>
      </c>
      <c r="H41">
        <f t="shared" si="5"/>
        <v>140</v>
      </c>
      <c r="I41">
        <f t="shared" si="3"/>
        <v>186850</v>
      </c>
      <c r="J41">
        <f t="shared" si="4"/>
        <v>5</v>
      </c>
    </row>
    <row r="42" spans="1:10" x14ac:dyDescent="0.2">
      <c r="A42" t="s">
        <v>144</v>
      </c>
      <c r="B42" t="s">
        <v>141</v>
      </c>
      <c r="C42">
        <v>6</v>
      </c>
      <c r="D42" t="str">
        <f t="shared" si="0"/>
        <v>T3_中</v>
      </c>
      <c r="E42" t="str">
        <f t="shared" si="1"/>
        <v>T3_中_6</v>
      </c>
      <c r="F42">
        <v>50</v>
      </c>
      <c r="G42">
        <v>74600</v>
      </c>
      <c r="H42">
        <f t="shared" si="5"/>
        <v>190</v>
      </c>
      <c r="I42">
        <f t="shared" si="3"/>
        <v>261450</v>
      </c>
      <c r="J42">
        <f t="shared" si="4"/>
        <v>6</v>
      </c>
    </row>
    <row r="43" spans="1:10" x14ac:dyDescent="0.2">
      <c r="A43" t="s">
        <v>144</v>
      </c>
      <c r="B43" t="s">
        <v>141</v>
      </c>
      <c r="C43">
        <v>7</v>
      </c>
      <c r="D43" t="str">
        <f t="shared" si="0"/>
        <v>T3_中</v>
      </c>
      <c r="E43" t="str">
        <f t="shared" si="1"/>
        <v>T3_中_7</v>
      </c>
      <c r="F43">
        <v>50</v>
      </c>
      <c r="G43">
        <v>87600</v>
      </c>
      <c r="H43">
        <f t="shared" si="5"/>
        <v>240</v>
      </c>
      <c r="I43">
        <f t="shared" si="3"/>
        <v>349050</v>
      </c>
      <c r="J43">
        <f t="shared" si="4"/>
        <v>7</v>
      </c>
    </row>
    <row r="44" spans="1:10" x14ac:dyDescent="0.2">
      <c r="A44" t="s">
        <v>144</v>
      </c>
      <c r="B44" t="s">
        <v>141</v>
      </c>
      <c r="C44">
        <v>8</v>
      </c>
      <c r="D44" t="str">
        <f t="shared" si="0"/>
        <v>T3_中</v>
      </c>
      <c r="E44" t="str">
        <f t="shared" si="1"/>
        <v>T3_中_8</v>
      </c>
      <c r="F44">
        <v>50</v>
      </c>
      <c r="G44">
        <v>100000</v>
      </c>
      <c r="H44">
        <f t="shared" si="5"/>
        <v>290</v>
      </c>
      <c r="I44">
        <f t="shared" si="3"/>
        <v>449050</v>
      </c>
      <c r="J44">
        <f t="shared" si="4"/>
        <v>8</v>
      </c>
    </row>
    <row r="45" spans="1:10" x14ac:dyDescent="0.2">
      <c r="A45" t="s">
        <v>144</v>
      </c>
      <c r="B45" t="s">
        <v>141</v>
      </c>
      <c r="C45">
        <v>9</v>
      </c>
      <c r="D45" t="str">
        <f t="shared" si="0"/>
        <v>T3_中</v>
      </c>
      <c r="E45" t="str">
        <f t="shared" si="1"/>
        <v>T3_中_9</v>
      </c>
      <c r="F45">
        <v>50</v>
      </c>
      <c r="G45">
        <v>112300</v>
      </c>
      <c r="H45">
        <f t="shared" si="5"/>
        <v>340</v>
      </c>
      <c r="I45">
        <f t="shared" si="3"/>
        <v>561350</v>
      </c>
      <c r="J45">
        <f t="shared" si="4"/>
        <v>9</v>
      </c>
    </row>
    <row r="46" spans="1:10" x14ac:dyDescent="0.2">
      <c r="A46" t="s">
        <v>144</v>
      </c>
      <c r="B46" t="s">
        <v>141</v>
      </c>
      <c r="C46">
        <v>10</v>
      </c>
      <c r="D46" t="str">
        <f t="shared" si="0"/>
        <v>T3_中</v>
      </c>
      <c r="E46" t="str">
        <f t="shared" si="1"/>
        <v>T3_中_10</v>
      </c>
      <c r="F46">
        <v>50</v>
      </c>
      <c r="G46">
        <v>0</v>
      </c>
      <c r="H46">
        <f t="shared" si="5"/>
        <v>390</v>
      </c>
      <c r="I46">
        <f t="shared" si="3"/>
        <v>561350</v>
      </c>
      <c r="J46">
        <f t="shared" si="4"/>
        <v>10</v>
      </c>
    </row>
    <row r="47" spans="1:10" x14ac:dyDescent="0.2">
      <c r="A47" t="s">
        <v>144</v>
      </c>
      <c r="B47" t="s">
        <v>149</v>
      </c>
      <c r="C47">
        <v>1</v>
      </c>
      <c r="D47" t="str">
        <f t="shared" si="0"/>
        <v>T3_高</v>
      </c>
      <c r="E47" t="str">
        <f t="shared" si="1"/>
        <v>T3_高_1</v>
      </c>
      <c r="F47">
        <v>18</v>
      </c>
      <c r="G47">
        <v>18800</v>
      </c>
      <c r="H47">
        <f t="shared" si="5"/>
        <v>18</v>
      </c>
      <c r="I47">
        <f t="shared" si="3"/>
        <v>18800</v>
      </c>
      <c r="J47">
        <f t="shared" si="4"/>
        <v>1</v>
      </c>
    </row>
    <row r="48" spans="1:10" x14ac:dyDescent="0.2">
      <c r="A48" t="s">
        <v>144</v>
      </c>
      <c r="B48" t="s">
        <v>149</v>
      </c>
      <c r="C48">
        <v>2</v>
      </c>
      <c r="D48" t="str">
        <f t="shared" si="0"/>
        <v>T3_高</v>
      </c>
      <c r="E48" t="str">
        <f t="shared" si="1"/>
        <v>T3_高_2</v>
      </c>
      <c r="F48">
        <v>18</v>
      </c>
      <c r="G48">
        <v>37500</v>
      </c>
      <c r="H48">
        <f t="shared" si="5"/>
        <v>36</v>
      </c>
      <c r="I48">
        <f t="shared" si="3"/>
        <v>56300</v>
      </c>
      <c r="J48">
        <f t="shared" si="4"/>
        <v>2</v>
      </c>
    </row>
    <row r="49" spans="1:10" x14ac:dyDescent="0.2">
      <c r="A49" t="s">
        <v>144</v>
      </c>
      <c r="B49" t="s">
        <v>149</v>
      </c>
      <c r="C49">
        <v>3</v>
      </c>
      <c r="D49" t="str">
        <f t="shared" si="0"/>
        <v>T3_高</v>
      </c>
      <c r="E49" t="str">
        <f t="shared" si="1"/>
        <v>T3_高_3</v>
      </c>
      <c r="F49">
        <v>24</v>
      </c>
      <c r="G49">
        <v>57200</v>
      </c>
      <c r="H49">
        <f t="shared" si="5"/>
        <v>60</v>
      </c>
      <c r="I49">
        <f t="shared" si="3"/>
        <v>113500</v>
      </c>
      <c r="J49">
        <f t="shared" si="4"/>
        <v>3</v>
      </c>
    </row>
    <row r="50" spans="1:10" x14ac:dyDescent="0.2">
      <c r="A50" t="s">
        <v>144</v>
      </c>
      <c r="B50" t="s">
        <v>149</v>
      </c>
      <c r="C50">
        <v>4</v>
      </c>
      <c r="D50" t="str">
        <f t="shared" si="0"/>
        <v>T3_高</v>
      </c>
      <c r="E50" t="str">
        <f t="shared" si="1"/>
        <v>T3_高_4</v>
      </c>
      <c r="F50">
        <v>30</v>
      </c>
      <c r="G50">
        <v>76000</v>
      </c>
      <c r="H50">
        <f t="shared" si="5"/>
        <v>90</v>
      </c>
      <c r="I50">
        <f t="shared" si="3"/>
        <v>189500</v>
      </c>
      <c r="J50">
        <f t="shared" si="4"/>
        <v>4</v>
      </c>
    </row>
    <row r="51" spans="1:10" x14ac:dyDescent="0.2">
      <c r="A51" t="s">
        <v>144</v>
      </c>
      <c r="B51" t="s">
        <v>149</v>
      </c>
      <c r="C51">
        <v>5</v>
      </c>
      <c r="D51" t="str">
        <f t="shared" si="0"/>
        <v>T3_高</v>
      </c>
      <c r="E51" t="str">
        <f t="shared" si="1"/>
        <v>T3_高_5</v>
      </c>
      <c r="F51">
        <v>50</v>
      </c>
      <c r="G51">
        <v>94800</v>
      </c>
      <c r="H51">
        <f t="shared" si="5"/>
        <v>140</v>
      </c>
      <c r="I51">
        <f t="shared" si="3"/>
        <v>284300</v>
      </c>
      <c r="J51">
        <f t="shared" si="4"/>
        <v>5</v>
      </c>
    </row>
    <row r="52" spans="1:10" x14ac:dyDescent="0.2">
      <c r="A52" t="s">
        <v>144</v>
      </c>
      <c r="B52" t="s">
        <v>149</v>
      </c>
      <c r="C52">
        <v>6</v>
      </c>
      <c r="D52" t="str">
        <f t="shared" si="0"/>
        <v>T3_高</v>
      </c>
      <c r="E52" t="str">
        <f t="shared" si="1"/>
        <v>T3_高_6</v>
      </c>
      <c r="F52">
        <v>50</v>
      </c>
      <c r="G52">
        <v>113600</v>
      </c>
      <c r="H52">
        <f t="shared" si="5"/>
        <v>190</v>
      </c>
      <c r="I52">
        <f t="shared" si="3"/>
        <v>397900</v>
      </c>
      <c r="J52">
        <f t="shared" si="4"/>
        <v>6</v>
      </c>
    </row>
    <row r="53" spans="1:10" x14ac:dyDescent="0.2">
      <c r="A53" t="s">
        <v>144</v>
      </c>
      <c r="B53" t="s">
        <v>149</v>
      </c>
      <c r="C53">
        <v>7</v>
      </c>
      <c r="D53" t="str">
        <f t="shared" si="0"/>
        <v>T3_高</v>
      </c>
      <c r="E53" t="str">
        <f t="shared" si="1"/>
        <v>T3_高_7</v>
      </c>
      <c r="F53">
        <v>50</v>
      </c>
      <c r="G53">
        <v>133000</v>
      </c>
      <c r="H53">
        <f t="shared" si="5"/>
        <v>240</v>
      </c>
      <c r="I53">
        <f t="shared" si="3"/>
        <v>530900</v>
      </c>
      <c r="J53">
        <f t="shared" si="4"/>
        <v>7</v>
      </c>
    </row>
    <row r="54" spans="1:10" x14ac:dyDescent="0.2">
      <c r="A54" t="s">
        <v>144</v>
      </c>
      <c r="B54" t="s">
        <v>149</v>
      </c>
      <c r="C54">
        <v>8</v>
      </c>
      <c r="D54" t="str">
        <f t="shared" si="0"/>
        <v>T3_高</v>
      </c>
      <c r="E54" t="str">
        <f t="shared" si="1"/>
        <v>T3_高_8</v>
      </c>
      <c r="F54">
        <v>50</v>
      </c>
      <c r="G54">
        <v>152000</v>
      </c>
      <c r="H54">
        <f t="shared" si="5"/>
        <v>290</v>
      </c>
      <c r="I54">
        <f t="shared" si="3"/>
        <v>682900</v>
      </c>
      <c r="J54">
        <f t="shared" si="4"/>
        <v>8</v>
      </c>
    </row>
    <row r="55" spans="1:10" x14ac:dyDescent="0.2">
      <c r="A55" t="s">
        <v>144</v>
      </c>
      <c r="B55" t="s">
        <v>149</v>
      </c>
      <c r="C55">
        <v>9</v>
      </c>
      <c r="D55" t="str">
        <f t="shared" si="0"/>
        <v>T3_高</v>
      </c>
      <c r="E55" t="str">
        <f t="shared" si="1"/>
        <v>T3_高_9</v>
      </c>
      <c r="F55">
        <v>50</v>
      </c>
      <c r="G55">
        <v>170000</v>
      </c>
      <c r="H55">
        <f t="shared" si="5"/>
        <v>340</v>
      </c>
      <c r="I55">
        <f t="shared" si="3"/>
        <v>852900</v>
      </c>
      <c r="J55">
        <f t="shared" si="4"/>
        <v>9</v>
      </c>
    </row>
    <row r="56" spans="1:10" x14ac:dyDescent="0.2">
      <c r="A56" t="s">
        <v>144</v>
      </c>
      <c r="B56" t="s">
        <v>149</v>
      </c>
      <c r="C56">
        <v>10</v>
      </c>
      <c r="D56" t="str">
        <f t="shared" si="0"/>
        <v>T3_高</v>
      </c>
      <c r="E56" t="str">
        <f t="shared" si="1"/>
        <v>T3_高_10</v>
      </c>
      <c r="F56">
        <v>50</v>
      </c>
      <c r="G56">
        <v>0</v>
      </c>
      <c r="H56">
        <f t="shared" si="5"/>
        <v>390</v>
      </c>
      <c r="I56">
        <f t="shared" si="3"/>
        <v>852900</v>
      </c>
      <c r="J56">
        <f t="shared" si="4"/>
        <v>10</v>
      </c>
    </row>
    <row r="57" spans="1:10" x14ac:dyDescent="0.2">
      <c r="A57" t="s">
        <v>152</v>
      </c>
      <c r="B57" t="s">
        <v>135</v>
      </c>
      <c r="C57">
        <v>1</v>
      </c>
      <c r="D57" t="str">
        <f t="shared" si="0"/>
        <v>T4_低</v>
      </c>
      <c r="E57" t="str">
        <f t="shared" si="1"/>
        <v>T4_低_1</v>
      </c>
      <c r="F57">
        <v>30</v>
      </c>
      <c r="G57">
        <v>24100</v>
      </c>
      <c r="H57">
        <f t="shared" si="5"/>
        <v>30</v>
      </c>
      <c r="I57">
        <f t="shared" si="3"/>
        <v>24100</v>
      </c>
      <c r="J57">
        <f t="shared" si="4"/>
        <v>1</v>
      </c>
    </row>
    <row r="58" spans="1:10" x14ac:dyDescent="0.2">
      <c r="A58" t="s">
        <v>152</v>
      </c>
      <c r="B58" t="s">
        <v>135</v>
      </c>
      <c r="C58">
        <v>2</v>
      </c>
      <c r="D58" t="str">
        <f t="shared" si="0"/>
        <v>T4_低</v>
      </c>
      <c r="E58" t="str">
        <f t="shared" si="1"/>
        <v>T4_低_2</v>
      </c>
      <c r="F58">
        <v>30</v>
      </c>
      <c r="G58">
        <v>48400</v>
      </c>
      <c r="H58">
        <f t="shared" si="5"/>
        <v>60</v>
      </c>
      <c r="I58">
        <f t="shared" si="3"/>
        <v>72500</v>
      </c>
      <c r="J58">
        <f t="shared" si="4"/>
        <v>2</v>
      </c>
    </row>
    <row r="59" spans="1:10" x14ac:dyDescent="0.2">
      <c r="A59" t="s">
        <v>152</v>
      </c>
      <c r="B59" t="s">
        <v>135</v>
      </c>
      <c r="C59">
        <v>3</v>
      </c>
      <c r="D59" t="str">
        <f t="shared" si="0"/>
        <v>T4_低</v>
      </c>
      <c r="E59" t="str">
        <f t="shared" si="1"/>
        <v>T4_低_3</v>
      </c>
      <c r="F59">
        <v>40</v>
      </c>
      <c r="G59">
        <v>72600</v>
      </c>
      <c r="H59">
        <f t="shared" si="5"/>
        <v>100</v>
      </c>
      <c r="I59">
        <f t="shared" si="3"/>
        <v>145100</v>
      </c>
      <c r="J59">
        <f t="shared" si="4"/>
        <v>3</v>
      </c>
    </row>
    <row r="60" spans="1:10" x14ac:dyDescent="0.2">
      <c r="A60" t="s">
        <v>152</v>
      </c>
      <c r="B60" t="s">
        <v>135</v>
      </c>
      <c r="C60">
        <v>4</v>
      </c>
      <c r="D60" t="str">
        <f t="shared" si="0"/>
        <v>T4_低</v>
      </c>
      <c r="E60" t="str">
        <f t="shared" si="1"/>
        <v>T4_低_4</v>
      </c>
      <c r="F60">
        <v>50</v>
      </c>
      <c r="G60">
        <v>98400</v>
      </c>
      <c r="H60">
        <f t="shared" si="5"/>
        <v>150</v>
      </c>
      <c r="I60">
        <f t="shared" si="3"/>
        <v>243500</v>
      </c>
      <c r="J60">
        <f t="shared" si="4"/>
        <v>4</v>
      </c>
    </row>
    <row r="61" spans="1:10" x14ac:dyDescent="0.2">
      <c r="A61" t="s">
        <v>152</v>
      </c>
      <c r="B61" t="s">
        <v>135</v>
      </c>
      <c r="C61">
        <v>5</v>
      </c>
      <c r="D61" t="str">
        <f t="shared" si="0"/>
        <v>T4_低</v>
      </c>
      <c r="E61" t="str">
        <f t="shared" si="1"/>
        <v>T4_低_5</v>
      </c>
      <c r="F61">
        <v>50</v>
      </c>
      <c r="G61">
        <v>122600</v>
      </c>
      <c r="H61">
        <f t="shared" si="5"/>
        <v>200</v>
      </c>
      <c r="I61">
        <f t="shared" si="3"/>
        <v>366100</v>
      </c>
      <c r="J61">
        <f t="shared" si="4"/>
        <v>5</v>
      </c>
    </row>
    <row r="62" spans="1:10" x14ac:dyDescent="0.2">
      <c r="A62" t="s">
        <v>152</v>
      </c>
      <c r="B62" t="s">
        <v>135</v>
      </c>
      <c r="C62">
        <v>6</v>
      </c>
      <c r="D62" t="str">
        <f t="shared" si="0"/>
        <v>T4_低</v>
      </c>
      <c r="E62" t="str">
        <f t="shared" si="1"/>
        <v>T4_低_6</v>
      </c>
      <c r="F62">
        <v>80</v>
      </c>
      <c r="G62">
        <v>146000</v>
      </c>
      <c r="H62">
        <f t="shared" si="5"/>
        <v>280</v>
      </c>
      <c r="I62">
        <f t="shared" si="3"/>
        <v>512100</v>
      </c>
      <c r="J62">
        <f t="shared" si="4"/>
        <v>6</v>
      </c>
    </row>
    <row r="63" spans="1:10" x14ac:dyDescent="0.2">
      <c r="A63" t="s">
        <v>152</v>
      </c>
      <c r="B63" t="s">
        <v>135</v>
      </c>
      <c r="C63">
        <v>7</v>
      </c>
      <c r="D63" t="str">
        <f t="shared" si="0"/>
        <v>T4_低</v>
      </c>
      <c r="E63" t="str">
        <f t="shared" si="1"/>
        <v>T4_低_7</v>
      </c>
      <c r="F63">
        <v>80</v>
      </c>
      <c r="G63">
        <v>171000</v>
      </c>
      <c r="H63">
        <f t="shared" si="5"/>
        <v>360</v>
      </c>
      <c r="I63">
        <f t="shared" si="3"/>
        <v>683100</v>
      </c>
      <c r="J63">
        <f t="shared" si="4"/>
        <v>7</v>
      </c>
    </row>
    <row r="64" spans="1:10" x14ac:dyDescent="0.2">
      <c r="A64" t="s">
        <v>152</v>
      </c>
      <c r="B64" t="s">
        <v>135</v>
      </c>
      <c r="C64">
        <v>8</v>
      </c>
      <c r="D64" t="str">
        <f t="shared" si="0"/>
        <v>T4_低</v>
      </c>
      <c r="E64" t="str">
        <f t="shared" si="1"/>
        <v>T4_低_8</v>
      </c>
      <c r="F64">
        <v>80</v>
      </c>
      <c r="G64">
        <v>195000</v>
      </c>
      <c r="H64">
        <f t="shared" si="5"/>
        <v>440</v>
      </c>
      <c r="I64">
        <f t="shared" si="3"/>
        <v>878100</v>
      </c>
      <c r="J64">
        <f t="shared" si="4"/>
        <v>8</v>
      </c>
    </row>
    <row r="65" spans="1:10" x14ac:dyDescent="0.2">
      <c r="A65" t="s">
        <v>152</v>
      </c>
      <c r="B65" t="s">
        <v>135</v>
      </c>
      <c r="C65">
        <v>9</v>
      </c>
      <c r="D65" t="str">
        <f t="shared" si="0"/>
        <v>T4_低</v>
      </c>
      <c r="E65" t="str">
        <f t="shared" si="1"/>
        <v>T4_低_9</v>
      </c>
      <c r="F65">
        <v>80</v>
      </c>
      <c r="G65">
        <v>219000</v>
      </c>
      <c r="H65">
        <f t="shared" si="5"/>
        <v>520</v>
      </c>
      <c r="I65">
        <f t="shared" si="3"/>
        <v>1097100</v>
      </c>
      <c r="J65">
        <f t="shared" si="4"/>
        <v>9</v>
      </c>
    </row>
    <row r="66" spans="1:10" x14ac:dyDescent="0.2">
      <c r="A66" t="s">
        <v>152</v>
      </c>
      <c r="B66" t="s">
        <v>135</v>
      </c>
      <c r="C66">
        <v>10</v>
      </c>
      <c r="D66" t="str">
        <f t="shared" si="0"/>
        <v>T4_低</v>
      </c>
      <c r="E66" t="str">
        <f t="shared" si="1"/>
        <v>T4_低_10</v>
      </c>
      <c r="F66">
        <v>80</v>
      </c>
      <c r="G66">
        <v>245000</v>
      </c>
      <c r="H66">
        <f t="shared" si="5"/>
        <v>600</v>
      </c>
      <c r="I66">
        <f t="shared" si="3"/>
        <v>1342100</v>
      </c>
      <c r="J66">
        <f t="shared" si="4"/>
        <v>10</v>
      </c>
    </row>
    <row r="67" spans="1:10" x14ac:dyDescent="0.2">
      <c r="A67" t="s">
        <v>152</v>
      </c>
      <c r="B67" t="s">
        <v>135</v>
      </c>
      <c r="C67">
        <v>11</v>
      </c>
      <c r="D67" t="str">
        <f t="shared" si="0"/>
        <v>T4_低</v>
      </c>
      <c r="E67" t="str">
        <f t="shared" si="1"/>
        <v>T4_低_11</v>
      </c>
      <c r="F67">
        <v>80</v>
      </c>
      <c r="G67">
        <v>269000</v>
      </c>
      <c r="H67">
        <f t="shared" si="5"/>
        <v>680</v>
      </c>
      <c r="I67">
        <f t="shared" si="3"/>
        <v>1611100</v>
      </c>
      <c r="J67">
        <f t="shared" si="4"/>
        <v>11</v>
      </c>
    </row>
    <row r="68" spans="1:10" x14ac:dyDescent="0.2">
      <c r="A68" t="s">
        <v>152</v>
      </c>
      <c r="B68" t="s">
        <v>135</v>
      </c>
      <c r="C68">
        <v>12</v>
      </c>
      <c r="D68" t="str">
        <f t="shared" si="0"/>
        <v>T4_低</v>
      </c>
      <c r="E68" t="str">
        <f t="shared" si="1"/>
        <v>T4_低_12</v>
      </c>
      <c r="F68">
        <v>80</v>
      </c>
      <c r="G68">
        <v>0</v>
      </c>
      <c r="H68">
        <f t="shared" si="5"/>
        <v>760</v>
      </c>
      <c r="I68">
        <f t="shared" si="3"/>
        <v>1611100</v>
      </c>
      <c r="J68">
        <f t="shared" si="4"/>
        <v>12</v>
      </c>
    </row>
    <row r="69" spans="1:10" x14ac:dyDescent="0.2">
      <c r="A69" t="s">
        <v>152</v>
      </c>
      <c r="B69" t="s">
        <v>141</v>
      </c>
      <c r="C69">
        <v>1</v>
      </c>
      <c r="D69" t="str">
        <f t="shared" si="0"/>
        <v>T4_中</v>
      </c>
      <c r="E69" t="str">
        <f t="shared" si="1"/>
        <v>T4_中_1</v>
      </c>
      <c r="F69">
        <v>30</v>
      </c>
      <c r="G69">
        <v>39000</v>
      </c>
      <c r="H69">
        <f t="shared" si="5"/>
        <v>30</v>
      </c>
      <c r="I69">
        <f t="shared" si="3"/>
        <v>39000</v>
      </c>
      <c r="J69">
        <f t="shared" si="4"/>
        <v>1</v>
      </c>
    </row>
    <row r="70" spans="1:10" x14ac:dyDescent="0.2">
      <c r="A70" t="s">
        <v>152</v>
      </c>
      <c r="B70" t="s">
        <v>141</v>
      </c>
      <c r="C70">
        <v>2</v>
      </c>
      <c r="D70" t="str">
        <f t="shared" ref="D70:D106" si="6">A70&amp;"_"&amp;B70</f>
        <v>T4_中</v>
      </c>
      <c r="E70" t="str">
        <f t="shared" ref="E70:E106" si="7">A70&amp;"_"&amp;B70&amp;"_"&amp;C70</f>
        <v>T4_中_2</v>
      </c>
      <c r="F70">
        <v>30</v>
      </c>
      <c r="G70">
        <v>77900</v>
      </c>
      <c r="H70">
        <f t="shared" si="5"/>
        <v>60</v>
      </c>
      <c r="I70">
        <f t="shared" ref="I70:I106" si="8">IF(C70=1,G70,G70+I69)</f>
        <v>116900</v>
      </c>
      <c r="J70">
        <f t="shared" ref="J70:J106" si="9">C70</f>
        <v>2</v>
      </c>
    </row>
    <row r="71" spans="1:10" x14ac:dyDescent="0.2">
      <c r="A71" t="s">
        <v>152</v>
      </c>
      <c r="B71" t="s">
        <v>141</v>
      </c>
      <c r="C71">
        <v>3</v>
      </c>
      <c r="D71" t="str">
        <f t="shared" si="6"/>
        <v>T4_中</v>
      </c>
      <c r="E71" t="str">
        <f t="shared" si="7"/>
        <v>T4_中_3</v>
      </c>
      <c r="F71">
        <v>40</v>
      </c>
      <c r="G71">
        <v>116900</v>
      </c>
      <c r="H71">
        <f t="shared" si="5"/>
        <v>100</v>
      </c>
      <c r="I71">
        <f t="shared" si="8"/>
        <v>233800</v>
      </c>
      <c r="J71">
        <f t="shared" si="9"/>
        <v>3</v>
      </c>
    </row>
    <row r="72" spans="1:10" x14ac:dyDescent="0.2">
      <c r="A72" t="s">
        <v>152</v>
      </c>
      <c r="B72" t="s">
        <v>141</v>
      </c>
      <c r="C72">
        <v>4</v>
      </c>
      <c r="D72" t="str">
        <f t="shared" si="6"/>
        <v>T4_中</v>
      </c>
      <c r="E72" t="str">
        <f t="shared" si="7"/>
        <v>T4_中_4</v>
      </c>
      <c r="F72">
        <v>50</v>
      </c>
      <c r="G72">
        <v>158000</v>
      </c>
      <c r="H72">
        <f t="shared" si="5"/>
        <v>150</v>
      </c>
      <c r="I72">
        <f t="shared" si="8"/>
        <v>391800</v>
      </c>
      <c r="J72">
        <f t="shared" si="9"/>
        <v>4</v>
      </c>
    </row>
    <row r="73" spans="1:10" x14ac:dyDescent="0.2">
      <c r="A73" t="s">
        <v>152</v>
      </c>
      <c r="B73" t="s">
        <v>141</v>
      </c>
      <c r="C73">
        <v>5</v>
      </c>
      <c r="D73" t="str">
        <f t="shared" si="6"/>
        <v>T4_中</v>
      </c>
      <c r="E73" t="str">
        <f t="shared" si="7"/>
        <v>T4_中_5</v>
      </c>
      <c r="F73">
        <v>50</v>
      </c>
      <c r="G73">
        <v>197000</v>
      </c>
      <c r="H73">
        <f t="shared" si="5"/>
        <v>200</v>
      </c>
      <c r="I73">
        <f t="shared" si="8"/>
        <v>588800</v>
      </c>
      <c r="J73">
        <f t="shared" si="9"/>
        <v>5</v>
      </c>
    </row>
    <row r="74" spans="1:10" x14ac:dyDescent="0.2">
      <c r="A74" t="s">
        <v>152</v>
      </c>
      <c r="B74" t="s">
        <v>141</v>
      </c>
      <c r="C74">
        <v>6</v>
      </c>
      <c r="D74" t="str">
        <f t="shared" si="6"/>
        <v>T4_中</v>
      </c>
      <c r="E74" t="str">
        <f t="shared" si="7"/>
        <v>T4_中_6</v>
      </c>
      <c r="F74">
        <v>80</v>
      </c>
      <c r="G74">
        <v>236000</v>
      </c>
      <c r="H74">
        <f t="shared" si="5"/>
        <v>280</v>
      </c>
      <c r="I74">
        <f t="shared" si="8"/>
        <v>824800</v>
      </c>
      <c r="J74">
        <f t="shared" si="9"/>
        <v>6</v>
      </c>
    </row>
    <row r="75" spans="1:10" x14ac:dyDescent="0.2">
      <c r="A75" t="s">
        <v>152</v>
      </c>
      <c r="B75" t="s">
        <v>141</v>
      </c>
      <c r="C75">
        <v>7</v>
      </c>
      <c r="D75" t="str">
        <f t="shared" si="6"/>
        <v>T4_中</v>
      </c>
      <c r="E75" t="str">
        <f t="shared" si="7"/>
        <v>T4_中_7</v>
      </c>
      <c r="F75">
        <v>80</v>
      </c>
      <c r="G75">
        <v>275000</v>
      </c>
      <c r="H75">
        <f t="shared" si="5"/>
        <v>360</v>
      </c>
      <c r="I75">
        <f t="shared" si="8"/>
        <v>1099800</v>
      </c>
      <c r="J75">
        <f t="shared" si="9"/>
        <v>7</v>
      </c>
    </row>
    <row r="76" spans="1:10" x14ac:dyDescent="0.2">
      <c r="A76" t="s">
        <v>152</v>
      </c>
      <c r="B76" t="s">
        <v>141</v>
      </c>
      <c r="C76">
        <v>8</v>
      </c>
      <c r="D76" t="str">
        <f t="shared" si="6"/>
        <v>T4_中</v>
      </c>
      <c r="E76" t="str">
        <f t="shared" si="7"/>
        <v>T4_中_8</v>
      </c>
      <c r="F76">
        <v>80</v>
      </c>
      <c r="G76">
        <v>314000</v>
      </c>
      <c r="H76">
        <f t="shared" ref="H76:H106" si="10">IF(C76=1,F76,F76+H75)</f>
        <v>440</v>
      </c>
      <c r="I76">
        <f t="shared" si="8"/>
        <v>1413800</v>
      </c>
      <c r="J76">
        <f t="shared" si="9"/>
        <v>8</v>
      </c>
    </row>
    <row r="77" spans="1:10" x14ac:dyDescent="0.2">
      <c r="A77" t="s">
        <v>152</v>
      </c>
      <c r="B77" t="s">
        <v>141</v>
      </c>
      <c r="C77">
        <v>9</v>
      </c>
      <c r="D77" t="str">
        <f t="shared" si="6"/>
        <v>T4_中</v>
      </c>
      <c r="E77" t="str">
        <f t="shared" si="7"/>
        <v>T4_中_9</v>
      </c>
      <c r="F77">
        <v>80</v>
      </c>
      <c r="G77">
        <v>353000</v>
      </c>
      <c r="H77">
        <f t="shared" si="10"/>
        <v>520</v>
      </c>
      <c r="I77">
        <f t="shared" si="8"/>
        <v>1766800</v>
      </c>
      <c r="J77">
        <f t="shared" si="9"/>
        <v>9</v>
      </c>
    </row>
    <row r="78" spans="1:10" x14ac:dyDescent="0.2">
      <c r="A78" t="s">
        <v>152</v>
      </c>
      <c r="B78" t="s">
        <v>141</v>
      </c>
      <c r="C78">
        <v>10</v>
      </c>
      <c r="D78" t="str">
        <f t="shared" si="6"/>
        <v>T4_中</v>
      </c>
      <c r="E78" t="str">
        <f t="shared" si="7"/>
        <v>T4_中_10</v>
      </c>
      <c r="F78">
        <v>80</v>
      </c>
      <c r="G78">
        <v>395000</v>
      </c>
      <c r="H78">
        <f t="shared" si="10"/>
        <v>600</v>
      </c>
      <c r="I78">
        <f t="shared" si="8"/>
        <v>2161800</v>
      </c>
      <c r="J78">
        <f t="shared" si="9"/>
        <v>10</v>
      </c>
    </row>
    <row r="79" spans="1:10" x14ac:dyDescent="0.2">
      <c r="A79" t="s">
        <v>152</v>
      </c>
      <c r="B79" t="s">
        <v>141</v>
      </c>
      <c r="C79">
        <v>11</v>
      </c>
      <c r="D79" t="str">
        <f t="shared" si="6"/>
        <v>T4_中</v>
      </c>
      <c r="E79" t="str">
        <f t="shared" si="7"/>
        <v>T4_中_11</v>
      </c>
      <c r="F79">
        <v>80</v>
      </c>
      <c r="G79">
        <v>434000</v>
      </c>
      <c r="H79">
        <f t="shared" si="10"/>
        <v>680</v>
      </c>
      <c r="I79">
        <f t="shared" si="8"/>
        <v>2595800</v>
      </c>
      <c r="J79">
        <f t="shared" si="9"/>
        <v>11</v>
      </c>
    </row>
    <row r="80" spans="1:10" x14ac:dyDescent="0.2">
      <c r="A80" t="s">
        <v>152</v>
      </c>
      <c r="B80" t="s">
        <v>141</v>
      </c>
      <c r="C80">
        <v>12</v>
      </c>
      <c r="D80" t="str">
        <f t="shared" si="6"/>
        <v>T4_中</v>
      </c>
      <c r="E80" t="str">
        <f t="shared" si="7"/>
        <v>T4_中_12</v>
      </c>
      <c r="F80">
        <v>80</v>
      </c>
      <c r="G80">
        <v>0</v>
      </c>
      <c r="H80">
        <f t="shared" si="10"/>
        <v>760</v>
      </c>
      <c r="I80">
        <f t="shared" si="8"/>
        <v>2595800</v>
      </c>
      <c r="J80">
        <f t="shared" si="9"/>
        <v>12</v>
      </c>
    </row>
    <row r="81" spans="1:10" x14ac:dyDescent="0.2">
      <c r="A81" t="s">
        <v>152</v>
      </c>
      <c r="B81" t="s">
        <v>149</v>
      </c>
      <c r="C81">
        <v>1</v>
      </c>
      <c r="D81" t="str">
        <f t="shared" si="6"/>
        <v>T4_高</v>
      </c>
      <c r="E81" t="str">
        <f t="shared" si="7"/>
        <v>T4_高_1</v>
      </c>
      <c r="F81">
        <v>30</v>
      </c>
      <c r="G81">
        <v>57000</v>
      </c>
      <c r="H81">
        <f t="shared" si="10"/>
        <v>30</v>
      </c>
      <c r="I81">
        <f t="shared" si="8"/>
        <v>57000</v>
      </c>
      <c r="J81">
        <f t="shared" si="9"/>
        <v>1</v>
      </c>
    </row>
    <row r="82" spans="1:10" x14ac:dyDescent="0.2">
      <c r="A82" t="s">
        <v>152</v>
      </c>
      <c r="B82" t="s">
        <v>149</v>
      </c>
      <c r="C82">
        <v>2</v>
      </c>
      <c r="D82" t="str">
        <f t="shared" si="6"/>
        <v>T4_高</v>
      </c>
      <c r="E82" t="str">
        <f t="shared" si="7"/>
        <v>T4_高_2</v>
      </c>
      <c r="F82">
        <v>30</v>
      </c>
      <c r="G82">
        <v>114000</v>
      </c>
      <c r="H82">
        <f t="shared" si="10"/>
        <v>60</v>
      </c>
      <c r="I82">
        <f t="shared" si="8"/>
        <v>171000</v>
      </c>
      <c r="J82">
        <f t="shared" si="9"/>
        <v>2</v>
      </c>
    </row>
    <row r="83" spans="1:10" x14ac:dyDescent="0.2">
      <c r="A83" t="s">
        <v>152</v>
      </c>
      <c r="B83" t="s">
        <v>149</v>
      </c>
      <c r="C83">
        <v>3</v>
      </c>
      <c r="D83" t="str">
        <f t="shared" si="6"/>
        <v>T4_高</v>
      </c>
      <c r="E83" t="str">
        <f t="shared" si="7"/>
        <v>T4_高_3</v>
      </c>
      <c r="F83">
        <v>40</v>
      </c>
      <c r="G83">
        <v>171000</v>
      </c>
      <c r="H83">
        <f t="shared" si="10"/>
        <v>100</v>
      </c>
      <c r="I83">
        <f t="shared" si="8"/>
        <v>342000</v>
      </c>
      <c r="J83">
        <f t="shared" si="9"/>
        <v>3</v>
      </c>
    </row>
    <row r="84" spans="1:10" x14ac:dyDescent="0.2">
      <c r="A84" t="s">
        <v>152</v>
      </c>
      <c r="B84" t="s">
        <v>149</v>
      </c>
      <c r="C84">
        <v>4</v>
      </c>
      <c r="D84" t="str">
        <f t="shared" si="6"/>
        <v>T4_高</v>
      </c>
      <c r="E84" t="str">
        <f t="shared" si="7"/>
        <v>T4_高_4</v>
      </c>
      <c r="F84">
        <v>50</v>
      </c>
      <c r="G84">
        <v>231000</v>
      </c>
      <c r="H84">
        <f t="shared" si="10"/>
        <v>150</v>
      </c>
      <c r="I84">
        <f t="shared" si="8"/>
        <v>573000</v>
      </c>
      <c r="J84">
        <f t="shared" si="9"/>
        <v>4</v>
      </c>
    </row>
    <row r="85" spans="1:10" x14ac:dyDescent="0.2">
      <c r="A85" t="s">
        <v>152</v>
      </c>
      <c r="B85" t="s">
        <v>149</v>
      </c>
      <c r="C85">
        <v>5</v>
      </c>
      <c r="D85" t="str">
        <f t="shared" si="6"/>
        <v>T4_高</v>
      </c>
      <c r="E85" t="str">
        <f t="shared" si="7"/>
        <v>T4_高_5</v>
      </c>
      <c r="F85">
        <v>50</v>
      </c>
      <c r="G85">
        <v>288000</v>
      </c>
      <c r="H85">
        <f t="shared" si="10"/>
        <v>200</v>
      </c>
      <c r="I85">
        <f t="shared" si="8"/>
        <v>861000</v>
      </c>
      <c r="J85">
        <f t="shared" si="9"/>
        <v>5</v>
      </c>
    </row>
    <row r="86" spans="1:10" x14ac:dyDescent="0.2">
      <c r="A86" t="s">
        <v>152</v>
      </c>
      <c r="B86" t="s">
        <v>149</v>
      </c>
      <c r="C86">
        <v>6</v>
      </c>
      <c r="D86" t="str">
        <f t="shared" si="6"/>
        <v>T4_高</v>
      </c>
      <c r="E86" t="str">
        <f t="shared" si="7"/>
        <v>T4_高_6</v>
      </c>
      <c r="F86">
        <v>80</v>
      </c>
      <c r="G86">
        <v>345000</v>
      </c>
      <c r="H86">
        <f t="shared" si="10"/>
        <v>280</v>
      </c>
      <c r="I86">
        <f t="shared" si="8"/>
        <v>1206000</v>
      </c>
      <c r="J86">
        <f t="shared" si="9"/>
        <v>6</v>
      </c>
    </row>
    <row r="87" spans="1:10" x14ac:dyDescent="0.2">
      <c r="A87" t="s">
        <v>152</v>
      </c>
      <c r="B87" t="s">
        <v>149</v>
      </c>
      <c r="C87">
        <v>7</v>
      </c>
      <c r="D87" t="str">
        <f t="shared" si="6"/>
        <v>T4_高</v>
      </c>
      <c r="E87" t="str">
        <f t="shared" si="7"/>
        <v>T4_高_7</v>
      </c>
      <c r="F87">
        <v>80</v>
      </c>
      <c r="G87">
        <v>402000</v>
      </c>
      <c r="H87">
        <f t="shared" si="10"/>
        <v>360</v>
      </c>
      <c r="I87">
        <f t="shared" si="8"/>
        <v>1608000</v>
      </c>
      <c r="J87">
        <f t="shared" si="9"/>
        <v>7</v>
      </c>
    </row>
    <row r="88" spans="1:10" x14ac:dyDescent="0.2">
      <c r="A88" t="s">
        <v>152</v>
      </c>
      <c r="B88" t="s">
        <v>149</v>
      </c>
      <c r="C88">
        <v>8</v>
      </c>
      <c r="D88" t="str">
        <f t="shared" si="6"/>
        <v>T4_高</v>
      </c>
      <c r="E88" t="str">
        <f t="shared" si="7"/>
        <v>T4_高_8</v>
      </c>
      <c r="F88">
        <v>80</v>
      </c>
      <c r="G88">
        <v>459000</v>
      </c>
      <c r="H88">
        <f t="shared" si="10"/>
        <v>440</v>
      </c>
      <c r="I88">
        <f t="shared" si="8"/>
        <v>2067000</v>
      </c>
      <c r="J88">
        <f t="shared" si="9"/>
        <v>8</v>
      </c>
    </row>
    <row r="89" spans="1:10" x14ac:dyDescent="0.2">
      <c r="A89" t="s">
        <v>152</v>
      </c>
      <c r="B89" t="s">
        <v>149</v>
      </c>
      <c r="C89">
        <v>9</v>
      </c>
      <c r="D89" t="str">
        <f t="shared" si="6"/>
        <v>T4_高</v>
      </c>
      <c r="E89" t="str">
        <f t="shared" si="7"/>
        <v>T4_高_9</v>
      </c>
      <c r="F89">
        <v>80</v>
      </c>
      <c r="G89">
        <v>516000</v>
      </c>
      <c r="H89">
        <f t="shared" si="10"/>
        <v>520</v>
      </c>
      <c r="I89">
        <f t="shared" si="8"/>
        <v>2583000</v>
      </c>
      <c r="J89">
        <f t="shared" si="9"/>
        <v>9</v>
      </c>
    </row>
    <row r="90" spans="1:10" x14ac:dyDescent="0.2">
      <c r="A90" t="s">
        <v>152</v>
      </c>
      <c r="B90" t="s">
        <v>149</v>
      </c>
      <c r="C90">
        <v>10</v>
      </c>
      <c r="D90" t="str">
        <f t="shared" si="6"/>
        <v>T4_高</v>
      </c>
      <c r="E90" t="str">
        <f t="shared" si="7"/>
        <v>T4_高_10</v>
      </c>
      <c r="F90">
        <v>80</v>
      </c>
      <c r="G90">
        <v>577000</v>
      </c>
      <c r="H90">
        <f t="shared" si="10"/>
        <v>600</v>
      </c>
      <c r="I90">
        <f t="shared" si="8"/>
        <v>3160000</v>
      </c>
      <c r="J90">
        <f t="shared" si="9"/>
        <v>10</v>
      </c>
    </row>
    <row r="91" spans="1:10" x14ac:dyDescent="0.2">
      <c r="A91" t="s">
        <v>152</v>
      </c>
      <c r="B91" t="s">
        <v>149</v>
      </c>
      <c r="C91">
        <v>11</v>
      </c>
      <c r="D91" t="str">
        <f t="shared" si="6"/>
        <v>T4_高</v>
      </c>
      <c r="E91" t="str">
        <f t="shared" si="7"/>
        <v>T4_高_11</v>
      </c>
      <c r="F91">
        <v>80</v>
      </c>
      <c r="G91">
        <v>634000</v>
      </c>
      <c r="H91">
        <f t="shared" si="10"/>
        <v>680</v>
      </c>
      <c r="I91">
        <f t="shared" si="8"/>
        <v>3794000</v>
      </c>
      <c r="J91">
        <f t="shared" si="9"/>
        <v>11</v>
      </c>
    </row>
    <row r="92" spans="1:10" x14ac:dyDescent="0.2">
      <c r="A92" t="s">
        <v>152</v>
      </c>
      <c r="B92" t="s">
        <v>149</v>
      </c>
      <c r="C92">
        <v>12</v>
      </c>
      <c r="D92" t="str">
        <f t="shared" si="6"/>
        <v>T4_高</v>
      </c>
      <c r="E92" t="str">
        <f t="shared" si="7"/>
        <v>T4_高_12</v>
      </c>
      <c r="F92">
        <v>80</v>
      </c>
      <c r="G92">
        <v>0</v>
      </c>
      <c r="H92">
        <f t="shared" si="10"/>
        <v>760</v>
      </c>
      <c r="I92">
        <f t="shared" si="8"/>
        <v>3794000</v>
      </c>
      <c r="J92">
        <f t="shared" si="9"/>
        <v>12</v>
      </c>
    </row>
    <row r="93" spans="1:10" x14ac:dyDescent="0.2">
      <c r="A93" t="s">
        <v>159</v>
      </c>
      <c r="B93" t="s">
        <v>135</v>
      </c>
      <c r="C93">
        <v>1</v>
      </c>
      <c r="D93" t="str">
        <f t="shared" si="6"/>
        <v>T5_低</v>
      </c>
      <c r="E93" t="str">
        <f t="shared" si="7"/>
        <v>T5_低_1</v>
      </c>
      <c r="F93">
        <v>48</v>
      </c>
      <c r="G93">
        <v>71000</v>
      </c>
      <c r="H93">
        <f t="shared" si="10"/>
        <v>48</v>
      </c>
      <c r="I93">
        <f t="shared" si="8"/>
        <v>71000</v>
      </c>
      <c r="J93">
        <f t="shared" si="9"/>
        <v>1</v>
      </c>
    </row>
    <row r="94" spans="1:10" x14ac:dyDescent="0.2">
      <c r="A94" t="s">
        <v>159</v>
      </c>
      <c r="B94" t="s">
        <v>135</v>
      </c>
      <c r="C94">
        <v>2</v>
      </c>
      <c r="D94" t="str">
        <f t="shared" si="6"/>
        <v>T5_低</v>
      </c>
      <c r="E94" t="str">
        <f t="shared" si="7"/>
        <v>T5_低_2</v>
      </c>
      <c r="F94">
        <v>48</v>
      </c>
      <c r="G94">
        <v>141000</v>
      </c>
      <c r="H94">
        <f t="shared" si="10"/>
        <v>96</v>
      </c>
      <c r="I94">
        <f t="shared" si="8"/>
        <v>212000</v>
      </c>
      <c r="J94">
        <f t="shared" si="9"/>
        <v>2</v>
      </c>
    </row>
    <row r="95" spans="1:10" x14ac:dyDescent="0.2">
      <c r="A95" t="s">
        <v>159</v>
      </c>
      <c r="B95" t="s">
        <v>135</v>
      </c>
      <c r="C95">
        <v>3</v>
      </c>
      <c r="D95" t="str">
        <f t="shared" si="6"/>
        <v>T5_低</v>
      </c>
      <c r="E95" t="str">
        <f t="shared" si="7"/>
        <v>T5_低_3</v>
      </c>
      <c r="F95">
        <v>64</v>
      </c>
      <c r="G95">
        <v>212000</v>
      </c>
      <c r="H95">
        <f t="shared" si="10"/>
        <v>160</v>
      </c>
      <c r="I95">
        <f t="shared" si="8"/>
        <v>424000</v>
      </c>
      <c r="J95">
        <f t="shared" si="9"/>
        <v>3</v>
      </c>
    </row>
    <row r="96" spans="1:10" x14ac:dyDescent="0.2">
      <c r="A96" t="s">
        <v>159</v>
      </c>
      <c r="B96" t="s">
        <v>135</v>
      </c>
      <c r="C96">
        <v>4</v>
      </c>
      <c r="D96" t="str">
        <f t="shared" si="6"/>
        <v>T5_低</v>
      </c>
      <c r="E96" t="str">
        <f t="shared" si="7"/>
        <v>T5_低_4</v>
      </c>
      <c r="F96">
        <v>80</v>
      </c>
      <c r="G96">
        <v>283000</v>
      </c>
      <c r="H96">
        <f t="shared" si="10"/>
        <v>240</v>
      </c>
      <c r="I96">
        <f t="shared" si="8"/>
        <v>707000</v>
      </c>
      <c r="J96">
        <f t="shared" si="9"/>
        <v>4</v>
      </c>
    </row>
    <row r="97" spans="1:10" x14ac:dyDescent="0.2">
      <c r="A97" t="s">
        <v>159</v>
      </c>
      <c r="B97" t="s">
        <v>135</v>
      </c>
      <c r="C97">
        <v>5</v>
      </c>
      <c r="D97" t="str">
        <f t="shared" si="6"/>
        <v>T5_低</v>
      </c>
      <c r="E97" t="str">
        <f t="shared" si="7"/>
        <v>T5_低_5</v>
      </c>
      <c r="F97">
        <v>80</v>
      </c>
      <c r="G97">
        <v>354000</v>
      </c>
      <c r="H97">
        <f t="shared" si="10"/>
        <v>320</v>
      </c>
      <c r="I97">
        <f t="shared" si="8"/>
        <v>1061000</v>
      </c>
      <c r="J97">
        <f t="shared" si="9"/>
        <v>5</v>
      </c>
    </row>
    <row r="98" spans="1:10" x14ac:dyDescent="0.2">
      <c r="A98" t="s">
        <v>159</v>
      </c>
      <c r="B98" t="s">
        <v>135</v>
      </c>
      <c r="C98">
        <v>6</v>
      </c>
      <c r="D98" t="str">
        <f t="shared" si="6"/>
        <v>T5_低</v>
      </c>
      <c r="E98" t="str">
        <f t="shared" si="7"/>
        <v>T5_低_6</v>
      </c>
      <c r="F98">
        <v>80</v>
      </c>
      <c r="G98">
        <v>425000</v>
      </c>
      <c r="H98">
        <f t="shared" si="10"/>
        <v>400</v>
      </c>
      <c r="I98">
        <f t="shared" si="8"/>
        <v>1486000</v>
      </c>
      <c r="J98">
        <f t="shared" si="9"/>
        <v>6</v>
      </c>
    </row>
    <row r="99" spans="1:10" x14ac:dyDescent="0.2">
      <c r="A99" t="s">
        <v>159</v>
      </c>
      <c r="B99" t="s">
        <v>135</v>
      </c>
      <c r="C99">
        <v>7</v>
      </c>
      <c r="D99" t="str">
        <f t="shared" si="6"/>
        <v>T5_低</v>
      </c>
      <c r="E99" t="str">
        <f t="shared" si="7"/>
        <v>T5_低_7</v>
      </c>
      <c r="F99">
        <v>100</v>
      </c>
      <c r="G99">
        <v>496000</v>
      </c>
      <c r="H99">
        <f t="shared" si="10"/>
        <v>500</v>
      </c>
      <c r="I99">
        <f t="shared" si="8"/>
        <v>1982000</v>
      </c>
      <c r="J99">
        <f t="shared" si="9"/>
        <v>7</v>
      </c>
    </row>
    <row r="100" spans="1:10" x14ac:dyDescent="0.2">
      <c r="A100" t="s">
        <v>159</v>
      </c>
      <c r="B100" t="s">
        <v>135</v>
      </c>
      <c r="C100">
        <v>8</v>
      </c>
      <c r="D100" t="str">
        <f t="shared" si="6"/>
        <v>T5_低</v>
      </c>
      <c r="E100" t="str">
        <f t="shared" si="7"/>
        <v>T5_低_8</v>
      </c>
      <c r="F100">
        <v>100</v>
      </c>
      <c r="G100">
        <v>567000</v>
      </c>
      <c r="H100">
        <f t="shared" si="10"/>
        <v>600</v>
      </c>
      <c r="I100">
        <f t="shared" si="8"/>
        <v>2549000</v>
      </c>
      <c r="J100">
        <f t="shared" si="9"/>
        <v>8</v>
      </c>
    </row>
    <row r="101" spans="1:10" x14ac:dyDescent="0.2">
      <c r="A101" t="s">
        <v>159</v>
      </c>
      <c r="B101" t="s">
        <v>135</v>
      </c>
      <c r="C101">
        <v>9</v>
      </c>
      <c r="D101" t="str">
        <f t="shared" si="6"/>
        <v>T5_低</v>
      </c>
      <c r="E101" t="str">
        <f t="shared" si="7"/>
        <v>T5_低_9</v>
      </c>
      <c r="F101">
        <v>100</v>
      </c>
      <c r="G101">
        <v>638000</v>
      </c>
      <c r="H101">
        <f t="shared" si="10"/>
        <v>700</v>
      </c>
      <c r="I101">
        <f t="shared" si="8"/>
        <v>3187000</v>
      </c>
      <c r="J101">
        <f t="shared" si="9"/>
        <v>9</v>
      </c>
    </row>
    <row r="102" spans="1:10" x14ac:dyDescent="0.2">
      <c r="A102" t="s">
        <v>159</v>
      </c>
      <c r="B102" t="s">
        <v>135</v>
      </c>
      <c r="C102">
        <v>10</v>
      </c>
      <c r="D102" t="str">
        <f t="shared" si="6"/>
        <v>T5_低</v>
      </c>
      <c r="E102" t="str">
        <f t="shared" si="7"/>
        <v>T5_低_10</v>
      </c>
      <c r="F102">
        <v>100</v>
      </c>
      <c r="G102">
        <v>709000</v>
      </c>
      <c r="H102">
        <f t="shared" si="10"/>
        <v>800</v>
      </c>
      <c r="I102">
        <f t="shared" si="8"/>
        <v>3896000</v>
      </c>
      <c r="J102">
        <f t="shared" si="9"/>
        <v>10</v>
      </c>
    </row>
    <row r="103" spans="1:10" x14ac:dyDescent="0.2">
      <c r="A103" t="s">
        <v>159</v>
      </c>
      <c r="B103" t="s">
        <v>135</v>
      </c>
      <c r="C103">
        <v>11</v>
      </c>
      <c r="D103" t="str">
        <f t="shared" si="6"/>
        <v>T5_低</v>
      </c>
      <c r="E103" t="str">
        <f t="shared" si="7"/>
        <v>T5_低_11</v>
      </c>
      <c r="F103">
        <v>100</v>
      </c>
      <c r="G103">
        <v>780000</v>
      </c>
      <c r="H103">
        <f t="shared" si="10"/>
        <v>900</v>
      </c>
      <c r="I103">
        <f t="shared" si="8"/>
        <v>4676000</v>
      </c>
      <c r="J103">
        <f t="shared" si="9"/>
        <v>11</v>
      </c>
    </row>
    <row r="104" spans="1:10" x14ac:dyDescent="0.2">
      <c r="A104" t="s">
        <v>159</v>
      </c>
      <c r="B104" t="s">
        <v>135</v>
      </c>
      <c r="C104">
        <v>12</v>
      </c>
      <c r="D104" t="str">
        <f t="shared" si="6"/>
        <v>T5_低</v>
      </c>
      <c r="E104" t="str">
        <f t="shared" si="7"/>
        <v>T5_低_12</v>
      </c>
      <c r="F104">
        <v>100</v>
      </c>
      <c r="G104">
        <v>851000</v>
      </c>
      <c r="H104">
        <f t="shared" si="10"/>
        <v>1000</v>
      </c>
      <c r="I104">
        <f t="shared" si="8"/>
        <v>5527000</v>
      </c>
      <c r="J104">
        <f t="shared" si="9"/>
        <v>12</v>
      </c>
    </row>
    <row r="105" spans="1:10" x14ac:dyDescent="0.2">
      <c r="A105" t="s">
        <v>159</v>
      </c>
      <c r="B105" t="s">
        <v>135</v>
      </c>
      <c r="C105">
        <v>13</v>
      </c>
      <c r="D105" t="str">
        <f t="shared" si="6"/>
        <v>T5_低</v>
      </c>
      <c r="E105" t="str">
        <f t="shared" si="7"/>
        <v>T5_低_13</v>
      </c>
      <c r="F105">
        <v>100</v>
      </c>
      <c r="G105">
        <v>922000</v>
      </c>
      <c r="H105">
        <f t="shared" si="10"/>
        <v>1100</v>
      </c>
      <c r="I105">
        <f t="shared" si="8"/>
        <v>6449000</v>
      </c>
      <c r="J105">
        <f t="shared" si="9"/>
        <v>13</v>
      </c>
    </row>
    <row r="106" spans="1:10" x14ac:dyDescent="0.2">
      <c r="A106" t="s">
        <v>159</v>
      </c>
      <c r="B106" t="s">
        <v>135</v>
      </c>
      <c r="C106">
        <v>14</v>
      </c>
      <c r="D106" t="str">
        <f t="shared" si="6"/>
        <v>T5_低</v>
      </c>
      <c r="E106" t="str">
        <f t="shared" si="7"/>
        <v>T5_低_14</v>
      </c>
      <c r="F106">
        <v>100</v>
      </c>
      <c r="G106">
        <v>0</v>
      </c>
      <c r="H106">
        <f t="shared" si="10"/>
        <v>1200</v>
      </c>
      <c r="I106">
        <f t="shared" si="8"/>
        <v>6449000</v>
      </c>
      <c r="J106">
        <f t="shared" si="9"/>
        <v>14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1CB2D-C2D0-4434-B0D6-DE69030EC8A7}">
  <dimension ref="A1:D13"/>
  <sheetViews>
    <sheetView zoomScale="120" zoomScaleNormal="120" workbookViewId="0">
      <selection activeCell="A2" sqref="A2"/>
    </sheetView>
  </sheetViews>
  <sheetFormatPr defaultColWidth="8.875" defaultRowHeight="14.25" x14ac:dyDescent="0.2"/>
  <cols>
    <col min="4" max="4" width="11" customWidth="1"/>
  </cols>
  <sheetData>
    <row r="1" spans="1:4" x14ac:dyDescent="0.2">
      <c r="A1" s="2" t="s">
        <v>939</v>
      </c>
      <c r="B1" s="2" t="s">
        <v>940</v>
      </c>
      <c r="C1" s="2" t="s">
        <v>941</v>
      </c>
      <c r="D1" s="2" t="s">
        <v>942</v>
      </c>
    </row>
    <row r="2" spans="1:4" x14ac:dyDescent="0.2">
      <c r="A2" s="3">
        <v>1</v>
      </c>
      <c r="B2" s="3">
        <v>1</v>
      </c>
      <c r="C2" s="3">
        <v>250</v>
      </c>
      <c r="D2" s="3">
        <v>2</v>
      </c>
    </row>
    <row r="3" spans="1:4" x14ac:dyDescent="0.2">
      <c r="A3" s="3">
        <v>1</v>
      </c>
      <c r="B3" s="3">
        <v>2</v>
      </c>
      <c r="C3" s="3">
        <v>350</v>
      </c>
      <c r="D3" s="3">
        <v>6</v>
      </c>
    </row>
    <row r="4" spans="1:4" x14ac:dyDescent="0.2">
      <c r="A4" s="3">
        <v>1</v>
      </c>
      <c r="B4" s="3">
        <v>3</v>
      </c>
      <c r="C4" s="3">
        <v>0</v>
      </c>
      <c r="D4" s="3">
        <v>0</v>
      </c>
    </row>
    <row r="5" spans="1:4" x14ac:dyDescent="0.2">
      <c r="A5" s="3">
        <v>2</v>
      </c>
      <c r="B5" s="3">
        <v>2</v>
      </c>
      <c r="C5" s="3">
        <v>350</v>
      </c>
      <c r="D5" s="3">
        <v>2</v>
      </c>
    </row>
    <row r="6" spans="1:4" x14ac:dyDescent="0.2">
      <c r="A6" s="3">
        <v>2</v>
      </c>
      <c r="B6" s="3">
        <v>3</v>
      </c>
      <c r="C6" s="3">
        <v>2100</v>
      </c>
      <c r="D6" s="3">
        <v>6</v>
      </c>
    </row>
    <row r="7" spans="1:4" x14ac:dyDescent="0.2">
      <c r="A7" s="3">
        <v>2</v>
      </c>
      <c r="B7" s="3">
        <v>4</v>
      </c>
      <c r="C7" s="3">
        <v>0</v>
      </c>
      <c r="D7" s="3">
        <v>0</v>
      </c>
    </row>
    <row r="8" spans="1:4" x14ac:dyDescent="0.2">
      <c r="A8" s="3">
        <v>3</v>
      </c>
      <c r="B8" s="3">
        <v>3</v>
      </c>
      <c r="C8" s="3">
        <v>2100</v>
      </c>
      <c r="D8" s="3">
        <v>2</v>
      </c>
    </row>
    <row r="9" spans="1:4" x14ac:dyDescent="0.2">
      <c r="A9" s="3">
        <v>3</v>
      </c>
      <c r="B9" s="3">
        <v>4</v>
      </c>
      <c r="C9" s="3">
        <v>7500</v>
      </c>
      <c r="D9" s="3">
        <v>6</v>
      </c>
    </row>
    <row r="10" spans="1:4" x14ac:dyDescent="0.2">
      <c r="A10" s="3">
        <v>3</v>
      </c>
      <c r="B10" s="3">
        <v>5</v>
      </c>
      <c r="C10" s="3">
        <v>0</v>
      </c>
      <c r="D10" s="3">
        <v>0</v>
      </c>
    </row>
    <row r="11" spans="1:4" x14ac:dyDescent="0.2">
      <c r="A11" s="5">
        <v>4</v>
      </c>
      <c r="B11" s="3">
        <v>4</v>
      </c>
      <c r="C11" s="3">
        <v>7500</v>
      </c>
      <c r="D11" s="3">
        <v>2</v>
      </c>
    </row>
    <row r="12" spans="1:4" x14ac:dyDescent="0.2">
      <c r="A12" s="5">
        <v>4</v>
      </c>
      <c r="B12" s="3">
        <v>5</v>
      </c>
      <c r="C12" s="3">
        <v>12850</v>
      </c>
      <c r="D12" s="3">
        <v>6</v>
      </c>
    </row>
    <row r="13" spans="1:4" x14ac:dyDescent="0.2">
      <c r="A13" s="5">
        <v>4</v>
      </c>
      <c r="B13" s="3">
        <v>6</v>
      </c>
      <c r="C13" s="3">
        <v>0</v>
      </c>
      <c r="D13" s="3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3DD3A-F4DC-4704-94FD-7DE16792F370}">
  <dimension ref="A2:B662"/>
  <sheetViews>
    <sheetView topLeftCell="A617" workbookViewId="0">
      <selection activeCell="K19" sqref="K19"/>
    </sheetView>
  </sheetViews>
  <sheetFormatPr defaultColWidth="8.875" defaultRowHeight="14.25" x14ac:dyDescent="0.2"/>
  <cols>
    <col min="1" max="1" width="19.625" customWidth="1"/>
  </cols>
  <sheetData>
    <row r="2" spans="1:2" x14ac:dyDescent="0.2">
      <c r="A2" t="s">
        <v>198</v>
      </c>
      <c r="B2" t="s">
        <v>199</v>
      </c>
    </row>
    <row r="3" spans="1:2" x14ac:dyDescent="0.2">
      <c r="A3" t="s">
        <v>200</v>
      </c>
      <c r="B3">
        <v>101</v>
      </c>
    </row>
    <row r="4" spans="1:2" x14ac:dyDescent="0.2">
      <c r="A4" t="s">
        <v>201</v>
      </c>
      <c r="B4">
        <v>102</v>
      </c>
    </row>
    <row r="5" spans="1:2" x14ac:dyDescent="0.2">
      <c r="A5" t="s">
        <v>202</v>
      </c>
      <c r="B5">
        <v>103</v>
      </c>
    </row>
    <row r="6" spans="1:2" x14ac:dyDescent="0.2">
      <c r="A6" t="s">
        <v>203</v>
      </c>
      <c r="B6">
        <v>104</v>
      </c>
    </row>
    <row r="7" spans="1:2" x14ac:dyDescent="0.2">
      <c r="A7" t="s">
        <v>204</v>
      </c>
      <c r="B7">
        <v>105</v>
      </c>
    </row>
    <row r="8" spans="1:2" x14ac:dyDescent="0.2">
      <c r="A8" t="s">
        <v>205</v>
      </c>
      <c r="B8">
        <v>106</v>
      </c>
    </row>
    <row r="9" spans="1:2" x14ac:dyDescent="0.2">
      <c r="A9" t="s">
        <v>206</v>
      </c>
      <c r="B9">
        <v>107</v>
      </c>
    </row>
    <row r="10" spans="1:2" x14ac:dyDescent="0.2">
      <c r="A10" t="s">
        <v>207</v>
      </c>
      <c r="B10">
        <v>108</v>
      </c>
    </row>
    <row r="11" spans="1:2" x14ac:dyDescent="0.2">
      <c r="A11" t="s">
        <v>208</v>
      </c>
      <c r="B11">
        <v>109</v>
      </c>
    </row>
    <row r="12" spans="1:2" x14ac:dyDescent="0.2">
      <c r="A12" t="s">
        <v>209</v>
      </c>
      <c r="B12">
        <v>110</v>
      </c>
    </row>
    <row r="13" spans="1:2" x14ac:dyDescent="0.2">
      <c r="A13" t="s">
        <v>210</v>
      </c>
      <c r="B13">
        <v>111</v>
      </c>
    </row>
    <row r="15" spans="1:2" x14ac:dyDescent="0.2">
      <c r="A15" t="s">
        <v>211</v>
      </c>
      <c r="B15" t="s">
        <v>212</v>
      </c>
    </row>
    <row r="16" spans="1:2" x14ac:dyDescent="0.2">
      <c r="A16" t="s">
        <v>213</v>
      </c>
      <c r="B16">
        <v>100301</v>
      </c>
    </row>
    <row r="17" spans="1:2" x14ac:dyDescent="0.2">
      <c r="A17" t="s">
        <v>214</v>
      </c>
      <c r="B17">
        <v>100302</v>
      </c>
    </row>
    <row r="18" spans="1:2" x14ac:dyDescent="0.2">
      <c r="A18" t="s">
        <v>215</v>
      </c>
      <c r="B18">
        <v>100501</v>
      </c>
    </row>
    <row r="19" spans="1:2" x14ac:dyDescent="0.2">
      <c r="A19" t="s">
        <v>216</v>
      </c>
      <c r="B19">
        <v>100502</v>
      </c>
    </row>
    <row r="20" spans="1:2" x14ac:dyDescent="0.2">
      <c r="A20" t="s">
        <v>217</v>
      </c>
      <c r="B20">
        <v>100503</v>
      </c>
    </row>
    <row r="21" spans="1:2" x14ac:dyDescent="0.2">
      <c r="A21" t="s">
        <v>218</v>
      </c>
      <c r="B21">
        <v>100801</v>
      </c>
    </row>
    <row r="22" spans="1:2" x14ac:dyDescent="0.2">
      <c r="A22" t="s">
        <v>219</v>
      </c>
      <c r="B22">
        <v>100802</v>
      </c>
    </row>
    <row r="23" spans="1:2" x14ac:dyDescent="0.2">
      <c r="A23" t="s">
        <v>220</v>
      </c>
      <c r="B23">
        <v>100803</v>
      </c>
    </row>
    <row r="25" spans="1:2" x14ac:dyDescent="0.2">
      <c r="A25" t="s">
        <v>221</v>
      </c>
      <c r="B25" t="s">
        <v>212</v>
      </c>
    </row>
    <row r="26" spans="1:2" x14ac:dyDescent="0.2">
      <c r="A26" t="s">
        <v>223</v>
      </c>
      <c r="B26">
        <v>80101</v>
      </c>
    </row>
    <row r="27" spans="1:2" x14ac:dyDescent="0.2">
      <c r="A27" t="s">
        <v>224</v>
      </c>
      <c r="B27">
        <v>81901</v>
      </c>
    </row>
    <row r="28" spans="1:2" x14ac:dyDescent="0.2">
      <c r="A28" t="s">
        <v>225</v>
      </c>
      <c r="B28">
        <v>83701</v>
      </c>
    </row>
    <row r="29" spans="1:2" x14ac:dyDescent="0.2">
      <c r="A29" t="s">
        <v>226</v>
      </c>
      <c r="B29">
        <v>80102</v>
      </c>
    </row>
    <row r="30" spans="1:2" x14ac:dyDescent="0.2">
      <c r="A30" t="s">
        <v>227</v>
      </c>
      <c r="B30">
        <v>81902</v>
      </c>
    </row>
    <row r="31" spans="1:2" x14ac:dyDescent="0.2">
      <c r="A31" t="s">
        <v>228</v>
      </c>
      <c r="B31">
        <v>83702</v>
      </c>
    </row>
    <row r="32" spans="1:2" x14ac:dyDescent="0.2">
      <c r="A32" t="s">
        <v>229</v>
      </c>
      <c r="B32">
        <v>80301</v>
      </c>
    </row>
    <row r="33" spans="1:2" x14ac:dyDescent="0.2">
      <c r="A33" t="s">
        <v>230</v>
      </c>
      <c r="B33">
        <v>82101</v>
      </c>
    </row>
    <row r="34" spans="1:2" x14ac:dyDescent="0.2">
      <c r="A34" t="s">
        <v>231</v>
      </c>
      <c r="B34">
        <v>83901</v>
      </c>
    </row>
    <row r="35" spans="1:2" x14ac:dyDescent="0.2">
      <c r="A35" t="s">
        <v>232</v>
      </c>
      <c r="B35">
        <v>80302</v>
      </c>
    </row>
    <row r="36" spans="1:2" x14ac:dyDescent="0.2">
      <c r="A36" t="s">
        <v>233</v>
      </c>
      <c r="B36">
        <v>82102</v>
      </c>
    </row>
    <row r="37" spans="1:2" x14ac:dyDescent="0.2">
      <c r="A37" t="s">
        <v>234</v>
      </c>
      <c r="B37">
        <v>83902</v>
      </c>
    </row>
    <row r="38" spans="1:2" x14ac:dyDescent="0.2">
      <c r="A38" t="s">
        <v>235</v>
      </c>
      <c r="B38">
        <v>80201</v>
      </c>
    </row>
    <row r="39" spans="1:2" x14ac:dyDescent="0.2">
      <c r="A39" t="s">
        <v>236</v>
      </c>
      <c r="B39">
        <v>82001</v>
      </c>
    </row>
    <row r="40" spans="1:2" x14ac:dyDescent="0.2">
      <c r="A40" t="s">
        <v>237</v>
      </c>
      <c r="B40">
        <v>83801</v>
      </c>
    </row>
    <row r="41" spans="1:2" x14ac:dyDescent="0.2">
      <c r="A41" t="s">
        <v>238</v>
      </c>
      <c r="B41">
        <v>80202</v>
      </c>
    </row>
    <row r="42" spans="1:2" x14ac:dyDescent="0.2">
      <c r="A42" t="s">
        <v>239</v>
      </c>
      <c r="B42">
        <v>82002</v>
      </c>
    </row>
    <row r="43" spans="1:2" x14ac:dyDescent="0.2">
      <c r="A43" t="s">
        <v>240</v>
      </c>
      <c r="B43">
        <v>83802</v>
      </c>
    </row>
    <row r="44" spans="1:2" x14ac:dyDescent="0.2">
      <c r="A44" t="s">
        <v>241</v>
      </c>
      <c r="B44">
        <v>80401</v>
      </c>
    </row>
    <row r="45" spans="1:2" x14ac:dyDescent="0.2">
      <c r="A45" t="s">
        <v>242</v>
      </c>
      <c r="B45">
        <v>82201</v>
      </c>
    </row>
    <row r="46" spans="1:2" x14ac:dyDescent="0.2">
      <c r="A46" t="s">
        <v>243</v>
      </c>
      <c r="B46">
        <v>84001</v>
      </c>
    </row>
    <row r="47" spans="1:2" x14ac:dyDescent="0.2">
      <c r="A47" t="s">
        <v>244</v>
      </c>
      <c r="B47">
        <v>80402</v>
      </c>
    </row>
    <row r="48" spans="1:2" x14ac:dyDescent="0.2">
      <c r="A48" t="s">
        <v>245</v>
      </c>
      <c r="B48">
        <v>82202</v>
      </c>
    </row>
    <row r="49" spans="1:2" x14ac:dyDescent="0.2">
      <c r="A49" t="s">
        <v>246</v>
      </c>
      <c r="B49">
        <v>84002</v>
      </c>
    </row>
    <row r="50" spans="1:2" x14ac:dyDescent="0.2">
      <c r="A50" t="s">
        <v>247</v>
      </c>
      <c r="B50">
        <v>80501</v>
      </c>
    </row>
    <row r="51" spans="1:2" x14ac:dyDescent="0.2">
      <c r="A51" t="s">
        <v>248</v>
      </c>
      <c r="B51">
        <v>82301</v>
      </c>
    </row>
    <row r="52" spans="1:2" x14ac:dyDescent="0.2">
      <c r="A52" t="s">
        <v>249</v>
      </c>
      <c r="B52">
        <v>84101</v>
      </c>
    </row>
    <row r="53" spans="1:2" x14ac:dyDescent="0.2">
      <c r="A53" t="s">
        <v>250</v>
      </c>
      <c r="B53">
        <v>80502</v>
      </c>
    </row>
    <row r="54" spans="1:2" x14ac:dyDescent="0.2">
      <c r="A54" t="s">
        <v>251</v>
      </c>
      <c r="B54">
        <v>82302</v>
      </c>
    </row>
    <row r="55" spans="1:2" x14ac:dyDescent="0.2">
      <c r="A55" t="s">
        <v>252</v>
      </c>
      <c r="B55">
        <v>84102</v>
      </c>
    </row>
    <row r="56" spans="1:2" x14ac:dyDescent="0.2">
      <c r="A56" t="s">
        <v>253</v>
      </c>
      <c r="B56">
        <v>80503</v>
      </c>
    </row>
    <row r="57" spans="1:2" x14ac:dyDescent="0.2">
      <c r="A57" t="s">
        <v>254</v>
      </c>
      <c r="B57">
        <v>82303</v>
      </c>
    </row>
    <row r="58" spans="1:2" x14ac:dyDescent="0.2">
      <c r="A58" t="s">
        <v>255</v>
      </c>
      <c r="B58">
        <v>84103</v>
      </c>
    </row>
    <row r="59" spans="1:2" x14ac:dyDescent="0.2">
      <c r="A59" t="s">
        <v>256</v>
      </c>
      <c r="B59">
        <v>80601</v>
      </c>
    </row>
    <row r="60" spans="1:2" x14ac:dyDescent="0.2">
      <c r="A60" t="s">
        <v>257</v>
      </c>
      <c r="B60">
        <v>82401</v>
      </c>
    </row>
    <row r="61" spans="1:2" x14ac:dyDescent="0.2">
      <c r="A61" t="s">
        <v>258</v>
      </c>
      <c r="B61">
        <v>84201</v>
      </c>
    </row>
    <row r="62" spans="1:2" x14ac:dyDescent="0.2">
      <c r="A62" t="s">
        <v>259</v>
      </c>
      <c r="B62">
        <v>80602</v>
      </c>
    </row>
    <row r="63" spans="1:2" x14ac:dyDescent="0.2">
      <c r="A63" t="s">
        <v>260</v>
      </c>
      <c r="B63">
        <v>82402</v>
      </c>
    </row>
    <row r="64" spans="1:2" x14ac:dyDescent="0.2">
      <c r="A64" t="s">
        <v>261</v>
      </c>
      <c r="B64">
        <v>84202</v>
      </c>
    </row>
    <row r="65" spans="1:2" x14ac:dyDescent="0.2">
      <c r="A65" t="s">
        <v>262</v>
      </c>
      <c r="B65">
        <v>80603</v>
      </c>
    </row>
    <row r="66" spans="1:2" x14ac:dyDescent="0.2">
      <c r="A66" t="s">
        <v>263</v>
      </c>
      <c r="B66">
        <v>82403</v>
      </c>
    </row>
    <row r="67" spans="1:2" x14ac:dyDescent="0.2">
      <c r="A67" t="s">
        <v>264</v>
      </c>
      <c r="B67">
        <v>84203</v>
      </c>
    </row>
    <row r="68" spans="1:2" x14ac:dyDescent="0.2">
      <c r="A68" t="s">
        <v>265</v>
      </c>
      <c r="B68">
        <v>80701</v>
      </c>
    </row>
    <row r="69" spans="1:2" x14ac:dyDescent="0.2">
      <c r="A69" t="s">
        <v>266</v>
      </c>
      <c r="B69">
        <v>82501</v>
      </c>
    </row>
    <row r="70" spans="1:2" x14ac:dyDescent="0.2">
      <c r="A70" t="s">
        <v>267</v>
      </c>
      <c r="B70">
        <v>84301</v>
      </c>
    </row>
    <row r="71" spans="1:2" x14ac:dyDescent="0.2">
      <c r="A71" t="s">
        <v>268</v>
      </c>
      <c r="B71">
        <v>80702</v>
      </c>
    </row>
    <row r="72" spans="1:2" x14ac:dyDescent="0.2">
      <c r="A72" t="s">
        <v>269</v>
      </c>
      <c r="B72">
        <v>82502</v>
      </c>
    </row>
    <row r="73" spans="1:2" x14ac:dyDescent="0.2">
      <c r="A73" t="s">
        <v>270</v>
      </c>
      <c r="B73">
        <v>84302</v>
      </c>
    </row>
    <row r="74" spans="1:2" x14ac:dyDescent="0.2">
      <c r="A74" t="s">
        <v>271</v>
      </c>
      <c r="B74">
        <v>80703</v>
      </c>
    </row>
    <row r="75" spans="1:2" x14ac:dyDescent="0.2">
      <c r="A75" t="s">
        <v>272</v>
      </c>
      <c r="B75">
        <v>82503</v>
      </c>
    </row>
    <row r="76" spans="1:2" x14ac:dyDescent="0.2">
      <c r="A76" t="s">
        <v>273</v>
      </c>
      <c r="B76">
        <v>84303</v>
      </c>
    </row>
    <row r="77" spans="1:2" x14ac:dyDescent="0.2">
      <c r="A77" t="s">
        <v>274</v>
      </c>
      <c r="B77">
        <v>80801</v>
      </c>
    </row>
    <row r="78" spans="1:2" x14ac:dyDescent="0.2">
      <c r="A78" t="s">
        <v>275</v>
      </c>
      <c r="B78">
        <v>82601</v>
      </c>
    </row>
    <row r="79" spans="1:2" x14ac:dyDescent="0.2">
      <c r="A79" t="s">
        <v>276</v>
      </c>
      <c r="B79">
        <v>84401</v>
      </c>
    </row>
    <row r="80" spans="1:2" x14ac:dyDescent="0.2">
      <c r="A80" t="s">
        <v>277</v>
      </c>
      <c r="B80">
        <v>80802</v>
      </c>
    </row>
    <row r="81" spans="1:2" x14ac:dyDescent="0.2">
      <c r="A81" t="s">
        <v>278</v>
      </c>
      <c r="B81">
        <v>82602</v>
      </c>
    </row>
    <row r="82" spans="1:2" x14ac:dyDescent="0.2">
      <c r="A82" t="s">
        <v>279</v>
      </c>
      <c r="B82">
        <v>84402</v>
      </c>
    </row>
    <row r="83" spans="1:2" x14ac:dyDescent="0.2">
      <c r="A83" t="s">
        <v>280</v>
      </c>
      <c r="B83">
        <v>80803</v>
      </c>
    </row>
    <row r="84" spans="1:2" x14ac:dyDescent="0.2">
      <c r="A84" t="s">
        <v>281</v>
      </c>
      <c r="B84">
        <v>82603</v>
      </c>
    </row>
    <row r="85" spans="1:2" x14ac:dyDescent="0.2">
      <c r="A85" t="s">
        <v>282</v>
      </c>
      <c r="B85">
        <v>84403</v>
      </c>
    </row>
    <row r="86" spans="1:2" x14ac:dyDescent="0.2">
      <c r="A86" t="s">
        <v>283</v>
      </c>
      <c r="B86">
        <v>80901</v>
      </c>
    </row>
    <row r="87" spans="1:2" x14ac:dyDescent="0.2">
      <c r="A87" t="s">
        <v>284</v>
      </c>
      <c r="B87">
        <v>82701</v>
      </c>
    </row>
    <row r="88" spans="1:2" x14ac:dyDescent="0.2">
      <c r="A88" t="s">
        <v>285</v>
      </c>
      <c r="B88">
        <v>84501</v>
      </c>
    </row>
    <row r="89" spans="1:2" x14ac:dyDescent="0.2">
      <c r="A89" t="s">
        <v>286</v>
      </c>
      <c r="B89">
        <v>80902</v>
      </c>
    </row>
    <row r="90" spans="1:2" x14ac:dyDescent="0.2">
      <c r="A90" t="s">
        <v>287</v>
      </c>
      <c r="B90">
        <v>82702</v>
      </c>
    </row>
    <row r="91" spans="1:2" x14ac:dyDescent="0.2">
      <c r="A91" t="s">
        <v>288</v>
      </c>
      <c r="B91">
        <v>84502</v>
      </c>
    </row>
    <row r="92" spans="1:2" x14ac:dyDescent="0.2">
      <c r="A92" t="s">
        <v>289</v>
      </c>
      <c r="B92">
        <v>80903</v>
      </c>
    </row>
    <row r="93" spans="1:2" x14ac:dyDescent="0.2">
      <c r="A93" t="s">
        <v>290</v>
      </c>
      <c r="B93">
        <v>82703</v>
      </c>
    </row>
    <row r="94" spans="1:2" x14ac:dyDescent="0.2">
      <c r="A94" t="s">
        <v>291</v>
      </c>
      <c r="B94">
        <v>84503</v>
      </c>
    </row>
    <row r="95" spans="1:2" x14ac:dyDescent="0.2">
      <c r="A95" t="s">
        <v>292</v>
      </c>
      <c r="B95">
        <v>81001</v>
      </c>
    </row>
    <row r="96" spans="1:2" x14ac:dyDescent="0.2">
      <c r="A96" t="s">
        <v>293</v>
      </c>
      <c r="B96">
        <v>82801</v>
      </c>
    </row>
    <row r="97" spans="1:2" x14ac:dyDescent="0.2">
      <c r="A97" t="s">
        <v>294</v>
      </c>
      <c r="B97">
        <v>84601</v>
      </c>
    </row>
    <row r="98" spans="1:2" x14ac:dyDescent="0.2">
      <c r="A98" t="s">
        <v>295</v>
      </c>
      <c r="B98">
        <v>81002</v>
      </c>
    </row>
    <row r="99" spans="1:2" x14ac:dyDescent="0.2">
      <c r="A99" t="s">
        <v>296</v>
      </c>
      <c r="B99">
        <v>82802</v>
      </c>
    </row>
    <row r="100" spans="1:2" x14ac:dyDescent="0.2">
      <c r="A100" t="s">
        <v>297</v>
      </c>
      <c r="B100">
        <v>84602</v>
      </c>
    </row>
    <row r="101" spans="1:2" x14ac:dyDescent="0.2">
      <c r="A101" t="s">
        <v>298</v>
      </c>
      <c r="B101">
        <v>81003</v>
      </c>
    </row>
    <row r="102" spans="1:2" x14ac:dyDescent="0.2">
      <c r="A102" t="s">
        <v>299</v>
      </c>
      <c r="B102">
        <v>82803</v>
      </c>
    </row>
    <row r="103" spans="1:2" x14ac:dyDescent="0.2">
      <c r="A103" t="s">
        <v>300</v>
      </c>
      <c r="B103">
        <v>84603</v>
      </c>
    </row>
    <row r="104" spans="1:2" x14ac:dyDescent="0.2">
      <c r="A104" t="s">
        <v>301</v>
      </c>
      <c r="B104">
        <v>81101</v>
      </c>
    </row>
    <row r="105" spans="1:2" x14ac:dyDescent="0.2">
      <c r="A105" t="s">
        <v>302</v>
      </c>
      <c r="B105">
        <v>82901</v>
      </c>
    </row>
    <row r="106" spans="1:2" x14ac:dyDescent="0.2">
      <c r="A106" t="s">
        <v>303</v>
      </c>
      <c r="B106">
        <v>84701</v>
      </c>
    </row>
    <row r="107" spans="1:2" x14ac:dyDescent="0.2">
      <c r="A107" t="s">
        <v>304</v>
      </c>
      <c r="B107">
        <v>81102</v>
      </c>
    </row>
    <row r="108" spans="1:2" x14ac:dyDescent="0.2">
      <c r="A108" t="s">
        <v>305</v>
      </c>
      <c r="B108">
        <v>82902</v>
      </c>
    </row>
    <row r="109" spans="1:2" x14ac:dyDescent="0.2">
      <c r="A109" t="s">
        <v>306</v>
      </c>
      <c r="B109">
        <v>84702</v>
      </c>
    </row>
    <row r="110" spans="1:2" x14ac:dyDescent="0.2">
      <c r="A110" t="s">
        <v>307</v>
      </c>
      <c r="B110">
        <v>81103</v>
      </c>
    </row>
    <row r="111" spans="1:2" x14ac:dyDescent="0.2">
      <c r="A111" t="s">
        <v>308</v>
      </c>
      <c r="B111">
        <v>82903</v>
      </c>
    </row>
    <row r="112" spans="1:2" x14ac:dyDescent="0.2">
      <c r="A112" t="s">
        <v>309</v>
      </c>
      <c r="B112">
        <v>84703</v>
      </c>
    </row>
    <row r="113" spans="1:2" x14ac:dyDescent="0.2">
      <c r="A113" t="s">
        <v>310</v>
      </c>
      <c r="B113">
        <v>81201</v>
      </c>
    </row>
    <row r="114" spans="1:2" x14ac:dyDescent="0.2">
      <c r="A114" t="s">
        <v>311</v>
      </c>
      <c r="B114">
        <v>83001</v>
      </c>
    </row>
    <row r="115" spans="1:2" x14ac:dyDescent="0.2">
      <c r="A115" t="s">
        <v>312</v>
      </c>
      <c r="B115">
        <v>84801</v>
      </c>
    </row>
    <row r="116" spans="1:2" x14ac:dyDescent="0.2">
      <c r="A116" t="s">
        <v>313</v>
      </c>
      <c r="B116">
        <v>81202</v>
      </c>
    </row>
    <row r="117" spans="1:2" x14ac:dyDescent="0.2">
      <c r="A117" t="s">
        <v>314</v>
      </c>
      <c r="B117">
        <v>83002</v>
      </c>
    </row>
    <row r="118" spans="1:2" x14ac:dyDescent="0.2">
      <c r="A118" t="s">
        <v>315</v>
      </c>
      <c r="B118">
        <v>84802</v>
      </c>
    </row>
    <row r="119" spans="1:2" x14ac:dyDescent="0.2">
      <c r="A119" t="s">
        <v>316</v>
      </c>
      <c r="B119">
        <v>81203</v>
      </c>
    </row>
    <row r="120" spans="1:2" x14ac:dyDescent="0.2">
      <c r="A120" t="s">
        <v>317</v>
      </c>
      <c r="B120">
        <v>83003</v>
      </c>
    </row>
    <row r="121" spans="1:2" x14ac:dyDescent="0.2">
      <c r="A121" t="s">
        <v>318</v>
      </c>
      <c r="B121">
        <v>84803</v>
      </c>
    </row>
    <row r="122" spans="1:2" x14ac:dyDescent="0.2">
      <c r="A122" t="s">
        <v>319</v>
      </c>
      <c r="B122">
        <v>81301</v>
      </c>
    </row>
    <row r="123" spans="1:2" x14ac:dyDescent="0.2">
      <c r="A123" t="s">
        <v>320</v>
      </c>
      <c r="B123">
        <v>83101</v>
      </c>
    </row>
    <row r="124" spans="1:2" x14ac:dyDescent="0.2">
      <c r="A124" t="s">
        <v>321</v>
      </c>
      <c r="B124">
        <v>84901</v>
      </c>
    </row>
    <row r="125" spans="1:2" x14ac:dyDescent="0.2">
      <c r="A125" t="s">
        <v>322</v>
      </c>
      <c r="B125">
        <v>81302</v>
      </c>
    </row>
    <row r="126" spans="1:2" x14ac:dyDescent="0.2">
      <c r="A126" t="s">
        <v>323</v>
      </c>
      <c r="B126">
        <v>83102</v>
      </c>
    </row>
    <row r="127" spans="1:2" x14ac:dyDescent="0.2">
      <c r="A127" t="s">
        <v>324</v>
      </c>
      <c r="B127">
        <v>84902</v>
      </c>
    </row>
    <row r="128" spans="1:2" x14ac:dyDescent="0.2">
      <c r="A128" t="s">
        <v>325</v>
      </c>
      <c r="B128">
        <v>81303</v>
      </c>
    </row>
    <row r="129" spans="1:2" x14ac:dyDescent="0.2">
      <c r="A129" t="s">
        <v>326</v>
      </c>
      <c r="B129">
        <v>83103</v>
      </c>
    </row>
    <row r="130" spans="1:2" x14ac:dyDescent="0.2">
      <c r="A130" t="s">
        <v>327</v>
      </c>
      <c r="B130">
        <v>84903</v>
      </c>
    </row>
    <row r="131" spans="1:2" x14ac:dyDescent="0.2">
      <c r="A131" t="s">
        <v>328</v>
      </c>
      <c r="B131">
        <v>81401</v>
      </c>
    </row>
    <row r="132" spans="1:2" x14ac:dyDescent="0.2">
      <c r="A132" t="s">
        <v>329</v>
      </c>
      <c r="B132">
        <v>83201</v>
      </c>
    </row>
    <row r="133" spans="1:2" x14ac:dyDescent="0.2">
      <c r="A133" t="s">
        <v>330</v>
      </c>
      <c r="B133">
        <v>85001</v>
      </c>
    </row>
    <row r="134" spans="1:2" x14ac:dyDescent="0.2">
      <c r="A134" t="s">
        <v>331</v>
      </c>
      <c r="B134">
        <v>81402</v>
      </c>
    </row>
    <row r="135" spans="1:2" x14ac:dyDescent="0.2">
      <c r="A135" t="s">
        <v>332</v>
      </c>
      <c r="B135">
        <v>83202</v>
      </c>
    </row>
    <row r="136" spans="1:2" x14ac:dyDescent="0.2">
      <c r="A136" t="s">
        <v>333</v>
      </c>
      <c r="B136">
        <v>85002</v>
      </c>
    </row>
    <row r="137" spans="1:2" x14ac:dyDescent="0.2">
      <c r="A137" t="s">
        <v>334</v>
      </c>
      <c r="B137">
        <v>81403</v>
      </c>
    </row>
    <row r="138" spans="1:2" x14ac:dyDescent="0.2">
      <c r="A138" t="s">
        <v>335</v>
      </c>
      <c r="B138">
        <v>83203</v>
      </c>
    </row>
    <row r="139" spans="1:2" x14ac:dyDescent="0.2">
      <c r="A139" t="s">
        <v>336</v>
      </c>
      <c r="B139">
        <v>85003</v>
      </c>
    </row>
    <row r="140" spans="1:2" x14ac:dyDescent="0.2">
      <c r="A140" t="s">
        <v>337</v>
      </c>
      <c r="B140">
        <v>81501</v>
      </c>
    </row>
    <row r="141" spans="1:2" x14ac:dyDescent="0.2">
      <c r="A141" t="s">
        <v>338</v>
      </c>
      <c r="B141">
        <v>83301</v>
      </c>
    </row>
    <row r="142" spans="1:2" x14ac:dyDescent="0.2">
      <c r="A142" t="s">
        <v>339</v>
      </c>
      <c r="B142">
        <v>85101</v>
      </c>
    </row>
    <row r="143" spans="1:2" x14ac:dyDescent="0.2">
      <c r="A143" t="s">
        <v>340</v>
      </c>
      <c r="B143">
        <v>81502</v>
      </c>
    </row>
    <row r="144" spans="1:2" x14ac:dyDescent="0.2">
      <c r="A144" t="s">
        <v>341</v>
      </c>
      <c r="B144">
        <v>83302</v>
      </c>
    </row>
    <row r="145" spans="1:2" x14ac:dyDescent="0.2">
      <c r="A145" t="s">
        <v>342</v>
      </c>
      <c r="B145">
        <v>85102</v>
      </c>
    </row>
    <row r="146" spans="1:2" x14ac:dyDescent="0.2">
      <c r="A146" t="s">
        <v>343</v>
      </c>
      <c r="B146">
        <v>81503</v>
      </c>
    </row>
    <row r="147" spans="1:2" x14ac:dyDescent="0.2">
      <c r="A147" t="s">
        <v>344</v>
      </c>
      <c r="B147">
        <v>83303</v>
      </c>
    </row>
    <row r="148" spans="1:2" x14ac:dyDescent="0.2">
      <c r="A148" t="s">
        <v>345</v>
      </c>
      <c r="B148">
        <v>85103</v>
      </c>
    </row>
    <row r="149" spans="1:2" x14ac:dyDescent="0.2">
      <c r="A149" t="s">
        <v>346</v>
      </c>
      <c r="B149">
        <v>81601</v>
      </c>
    </row>
    <row r="150" spans="1:2" x14ac:dyDescent="0.2">
      <c r="A150" t="s">
        <v>347</v>
      </c>
      <c r="B150">
        <v>83401</v>
      </c>
    </row>
    <row r="151" spans="1:2" x14ac:dyDescent="0.2">
      <c r="A151" t="s">
        <v>348</v>
      </c>
      <c r="B151">
        <v>85201</v>
      </c>
    </row>
    <row r="152" spans="1:2" x14ac:dyDescent="0.2">
      <c r="A152" t="s">
        <v>349</v>
      </c>
      <c r="B152">
        <v>81602</v>
      </c>
    </row>
    <row r="153" spans="1:2" x14ac:dyDescent="0.2">
      <c r="A153" t="s">
        <v>350</v>
      </c>
      <c r="B153">
        <v>83402</v>
      </c>
    </row>
    <row r="154" spans="1:2" x14ac:dyDescent="0.2">
      <c r="A154" t="s">
        <v>351</v>
      </c>
      <c r="B154">
        <v>85202</v>
      </c>
    </row>
    <row r="155" spans="1:2" x14ac:dyDescent="0.2">
      <c r="A155" t="s">
        <v>352</v>
      </c>
      <c r="B155">
        <v>81603</v>
      </c>
    </row>
    <row r="156" spans="1:2" x14ac:dyDescent="0.2">
      <c r="A156" t="s">
        <v>353</v>
      </c>
      <c r="B156">
        <v>83403</v>
      </c>
    </row>
    <row r="157" spans="1:2" x14ac:dyDescent="0.2">
      <c r="A157" t="s">
        <v>354</v>
      </c>
      <c r="B157">
        <v>85203</v>
      </c>
    </row>
    <row r="158" spans="1:2" x14ac:dyDescent="0.2">
      <c r="A158" t="s">
        <v>355</v>
      </c>
      <c r="B158">
        <v>81701</v>
      </c>
    </row>
    <row r="159" spans="1:2" x14ac:dyDescent="0.2">
      <c r="A159" t="s">
        <v>356</v>
      </c>
      <c r="B159">
        <v>83501</v>
      </c>
    </row>
    <row r="160" spans="1:2" x14ac:dyDescent="0.2">
      <c r="A160" t="s">
        <v>357</v>
      </c>
      <c r="B160">
        <v>85301</v>
      </c>
    </row>
    <row r="161" spans="1:2" x14ac:dyDescent="0.2">
      <c r="A161" t="s">
        <v>358</v>
      </c>
      <c r="B161">
        <v>81702</v>
      </c>
    </row>
    <row r="162" spans="1:2" x14ac:dyDescent="0.2">
      <c r="A162" t="s">
        <v>359</v>
      </c>
      <c r="B162">
        <v>83502</v>
      </c>
    </row>
    <row r="163" spans="1:2" x14ac:dyDescent="0.2">
      <c r="A163" t="s">
        <v>360</v>
      </c>
      <c r="B163">
        <v>85302</v>
      </c>
    </row>
    <row r="164" spans="1:2" x14ac:dyDescent="0.2">
      <c r="A164" t="s">
        <v>361</v>
      </c>
      <c r="B164">
        <v>81703</v>
      </c>
    </row>
    <row r="165" spans="1:2" x14ac:dyDescent="0.2">
      <c r="A165" t="s">
        <v>362</v>
      </c>
      <c r="B165">
        <v>83503</v>
      </c>
    </row>
    <row r="166" spans="1:2" x14ac:dyDescent="0.2">
      <c r="A166" t="s">
        <v>363</v>
      </c>
      <c r="B166">
        <v>85303</v>
      </c>
    </row>
    <row r="167" spans="1:2" x14ac:dyDescent="0.2">
      <c r="A167" t="s">
        <v>364</v>
      </c>
      <c r="B167">
        <v>81801</v>
      </c>
    </row>
    <row r="168" spans="1:2" x14ac:dyDescent="0.2">
      <c r="A168" t="s">
        <v>365</v>
      </c>
      <c r="B168">
        <v>83601</v>
      </c>
    </row>
    <row r="169" spans="1:2" x14ac:dyDescent="0.2">
      <c r="A169" t="s">
        <v>366</v>
      </c>
      <c r="B169">
        <v>85401</v>
      </c>
    </row>
    <row r="170" spans="1:2" x14ac:dyDescent="0.2">
      <c r="A170" t="s">
        <v>367</v>
      </c>
      <c r="B170">
        <v>81802</v>
      </c>
    </row>
    <row r="171" spans="1:2" x14ac:dyDescent="0.2">
      <c r="A171" t="s">
        <v>368</v>
      </c>
      <c r="B171">
        <v>83602</v>
      </c>
    </row>
    <row r="172" spans="1:2" x14ac:dyDescent="0.2">
      <c r="A172" t="s">
        <v>369</v>
      </c>
      <c r="B172">
        <v>85402</v>
      </c>
    </row>
    <row r="173" spans="1:2" x14ac:dyDescent="0.2">
      <c r="A173" t="s">
        <v>370</v>
      </c>
      <c r="B173">
        <v>81803</v>
      </c>
    </row>
    <row r="174" spans="1:2" x14ac:dyDescent="0.2">
      <c r="A174" t="s">
        <v>371</v>
      </c>
      <c r="B174">
        <v>83603</v>
      </c>
    </row>
    <row r="175" spans="1:2" x14ac:dyDescent="0.2">
      <c r="A175" t="s">
        <v>372</v>
      </c>
      <c r="B175">
        <v>85403</v>
      </c>
    </row>
    <row r="177" spans="1:2" x14ac:dyDescent="0.2">
      <c r="A177" t="s">
        <v>373</v>
      </c>
      <c r="B177" t="s">
        <v>212</v>
      </c>
    </row>
    <row r="178" spans="1:2" x14ac:dyDescent="0.2">
      <c r="A178" t="s">
        <v>374</v>
      </c>
      <c r="B178">
        <v>91001</v>
      </c>
    </row>
    <row r="179" spans="1:2" x14ac:dyDescent="0.2">
      <c r="A179" t="s">
        <v>375</v>
      </c>
      <c r="B179">
        <v>91002</v>
      </c>
    </row>
    <row r="180" spans="1:2" x14ac:dyDescent="0.2">
      <c r="A180" t="s">
        <v>376</v>
      </c>
      <c r="B180">
        <v>91003</v>
      </c>
    </row>
    <row r="181" spans="1:2" x14ac:dyDescent="0.2">
      <c r="A181" t="s">
        <v>377</v>
      </c>
      <c r="B181">
        <v>91004</v>
      </c>
    </row>
    <row r="182" spans="1:2" x14ac:dyDescent="0.2">
      <c r="A182" t="s">
        <v>378</v>
      </c>
      <c r="B182">
        <v>91005</v>
      </c>
    </row>
    <row r="183" spans="1:2" x14ac:dyDescent="0.2">
      <c r="A183" t="s">
        <v>379</v>
      </c>
      <c r="B183">
        <v>91006</v>
      </c>
    </row>
    <row r="184" spans="1:2" x14ac:dyDescent="0.2">
      <c r="A184" t="s">
        <v>380</v>
      </c>
      <c r="B184">
        <v>91101</v>
      </c>
    </row>
    <row r="185" spans="1:2" x14ac:dyDescent="0.2">
      <c r="A185" t="s">
        <v>381</v>
      </c>
      <c r="B185">
        <v>91102</v>
      </c>
    </row>
    <row r="186" spans="1:2" x14ac:dyDescent="0.2">
      <c r="A186" t="s">
        <v>382</v>
      </c>
      <c r="B186">
        <v>91103</v>
      </c>
    </row>
    <row r="187" spans="1:2" x14ac:dyDescent="0.2">
      <c r="A187" t="s">
        <v>383</v>
      </c>
      <c r="B187">
        <v>91104</v>
      </c>
    </row>
    <row r="188" spans="1:2" x14ac:dyDescent="0.2">
      <c r="A188" t="s">
        <v>384</v>
      </c>
      <c r="B188">
        <v>91105</v>
      </c>
    </row>
    <row r="189" spans="1:2" x14ac:dyDescent="0.2">
      <c r="A189" t="s">
        <v>385</v>
      </c>
      <c r="B189">
        <v>91106</v>
      </c>
    </row>
    <row r="190" spans="1:2" x14ac:dyDescent="0.2">
      <c r="A190" t="s">
        <v>386</v>
      </c>
      <c r="B190">
        <v>91201</v>
      </c>
    </row>
    <row r="191" spans="1:2" x14ac:dyDescent="0.2">
      <c r="A191" t="s">
        <v>387</v>
      </c>
      <c r="B191">
        <v>91202</v>
      </c>
    </row>
    <row r="192" spans="1:2" x14ac:dyDescent="0.2">
      <c r="A192" t="s">
        <v>388</v>
      </c>
      <c r="B192">
        <v>91203</v>
      </c>
    </row>
    <row r="193" spans="1:2" x14ac:dyDescent="0.2">
      <c r="A193" t="s">
        <v>389</v>
      </c>
      <c r="B193">
        <v>91204</v>
      </c>
    </row>
    <row r="194" spans="1:2" x14ac:dyDescent="0.2">
      <c r="A194" t="s">
        <v>390</v>
      </c>
      <c r="B194">
        <v>91205</v>
      </c>
    </row>
    <row r="195" spans="1:2" x14ac:dyDescent="0.2">
      <c r="A195" t="s">
        <v>391</v>
      </c>
      <c r="B195">
        <v>91206</v>
      </c>
    </row>
    <row r="196" spans="1:2" x14ac:dyDescent="0.2">
      <c r="A196" t="s">
        <v>392</v>
      </c>
      <c r="B196">
        <v>92001</v>
      </c>
    </row>
    <row r="197" spans="1:2" x14ac:dyDescent="0.2">
      <c r="A197" t="s">
        <v>393</v>
      </c>
      <c r="B197">
        <v>92002</v>
      </c>
    </row>
    <row r="198" spans="1:2" x14ac:dyDescent="0.2">
      <c r="A198" t="s">
        <v>394</v>
      </c>
      <c r="B198">
        <v>92003</v>
      </c>
    </row>
    <row r="199" spans="1:2" x14ac:dyDescent="0.2">
      <c r="A199" t="s">
        <v>395</v>
      </c>
      <c r="B199">
        <v>92004</v>
      </c>
    </row>
    <row r="200" spans="1:2" x14ac:dyDescent="0.2">
      <c r="A200" t="s">
        <v>396</v>
      </c>
      <c r="B200">
        <v>92005</v>
      </c>
    </row>
    <row r="201" spans="1:2" x14ac:dyDescent="0.2">
      <c r="A201" t="s">
        <v>397</v>
      </c>
      <c r="B201">
        <v>92006</v>
      </c>
    </row>
    <row r="202" spans="1:2" x14ac:dyDescent="0.2">
      <c r="A202" t="s">
        <v>398</v>
      </c>
      <c r="B202">
        <v>92101</v>
      </c>
    </row>
    <row r="203" spans="1:2" x14ac:dyDescent="0.2">
      <c r="A203" t="s">
        <v>399</v>
      </c>
      <c r="B203">
        <v>92102</v>
      </c>
    </row>
    <row r="204" spans="1:2" x14ac:dyDescent="0.2">
      <c r="A204" t="s">
        <v>400</v>
      </c>
      <c r="B204">
        <v>92103</v>
      </c>
    </row>
    <row r="205" spans="1:2" x14ac:dyDescent="0.2">
      <c r="A205" t="s">
        <v>401</v>
      </c>
      <c r="B205">
        <v>92104</v>
      </c>
    </row>
    <row r="206" spans="1:2" x14ac:dyDescent="0.2">
      <c r="A206" t="s">
        <v>402</v>
      </c>
      <c r="B206">
        <v>92105</v>
      </c>
    </row>
    <row r="207" spans="1:2" x14ac:dyDescent="0.2">
      <c r="A207" t="s">
        <v>403</v>
      </c>
      <c r="B207">
        <v>92106</v>
      </c>
    </row>
    <row r="208" spans="1:2" x14ac:dyDescent="0.2">
      <c r="A208" t="s">
        <v>404</v>
      </c>
      <c r="B208">
        <v>92201</v>
      </c>
    </row>
    <row r="209" spans="1:2" x14ac:dyDescent="0.2">
      <c r="A209" t="s">
        <v>405</v>
      </c>
      <c r="B209">
        <v>92202</v>
      </c>
    </row>
    <row r="210" spans="1:2" x14ac:dyDescent="0.2">
      <c r="A210" t="s">
        <v>406</v>
      </c>
      <c r="B210">
        <v>92203</v>
      </c>
    </row>
    <row r="211" spans="1:2" x14ac:dyDescent="0.2">
      <c r="A211" t="s">
        <v>407</v>
      </c>
      <c r="B211">
        <v>92204</v>
      </c>
    </row>
    <row r="212" spans="1:2" x14ac:dyDescent="0.2">
      <c r="A212" t="s">
        <v>408</v>
      </c>
      <c r="B212">
        <v>92205</v>
      </c>
    </row>
    <row r="213" spans="1:2" x14ac:dyDescent="0.2">
      <c r="A213" t="s">
        <v>409</v>
      </c>
      <c r="B213">
        <v>92206</v>
      </c>
    </row>
    <row r="214" spans="1:2" x14ac:dyDescent="0.2">
      <c r="A214" t="s">
        <v>410</v>
      </c>
      <c r="B214">
        <v>93001</v>
      </c>
    </row>
    <row r="215" spans="1:2" x14ac:dyDescent="0.2">
      <c r="A215" t="s">
        <v>411</v>
      </c>
      <c r="B215">
        <v>93002</v>
      </c>
    </row>
    <row r="216" spans="1:2" x14ac:dyDescent="0.2">
      <c r="A216" t="s">
        <v>412</v>
      </c>
      <c r="B216">
        <v>93003</v>
      </c>
    </row>
    <row r="217" spans="1:2" x14ac:dyDescent="0.2">
      <c r="A217" t="s">
        <v>413</v>
      </c>
      <c r="B217">
        <v>93004</v>
      </c>
    </row>
    <row r="218" spans="1:2" x14ac:dyDescent="0.2">
      <c r="A218" t="s">
        <v>414</v>
      </c>
      <c r="B218">
        <v>93005</v>
      </c>
    </row>
    <row r="219" spans="1:2" x14ac:dyDescent="0.2">
      <c r="A219" t="s">
        <v>415</v>
      </c>
      <c r="B219">
        <v>93006</v>
      </c>
    </row>
    <row r="220" spans="1:2" x14ac:dyDescent="0.2">
      <c r="A220" t="s">
        <v>416</v>
      </c>
      <c r="B220">
        <v>93101</v>
      </c>
    </row>
    <row r="221" spans="1:2" x14ac:dyDescent="0.2">
      <c r="A221" t="s">
        <v>417</v>
      </c>
      <c r="B221">
        <v>93102</v>
      </c>
    </row>
    <row r="222" spans="1:2" x14ac:dyDescent="0.2">
      <c r="A222" t="s">
        <v>418</v>
      </c>
      <c r="B222">
        <v>93103</v>
      </c>
    </row>
    <row r="223" spans="1:2" x14ac:dyDescent="0.2">
      <c r="A223" t="s">
        <v>419</v>
      </c>
      <c r="B223">
        <v>93104</v>
      </c>
    </row>
    <row r="224" spans="1:2" x14ac:dyDescent="0.2">
      <c r="A224" t="s">
        <v>420</v>
      </c>
      <c r="B224">
        <v>93105</v>
      </c>
    </row>
    <row r="225" spans="1:2" x14ac:dyDescent="0.2">
      <c r="A225" t="s">
        <v>421</v>
      </c>
      <c r="B225">
        <v>93106</v>
      </c>
    </row>
    <row r="226" spans="1:2" x14ac:dyDescent="0.2">
      <c r="A226" t="s">
        <v>422</v>
      </c>
      <c r="B226">
        <v>93201</v>
      </c>
    </row>
    <row r="227" spans="1:2" x14ac:dyDescent="0.2">
      <c r="A227" t="s">
        <v>423</v>
      </c>
      <c r="B227">
        <v>93202</v>
      </c>
    </row>
    <row r="228" spans="1:2" x14ac:dyDescent="0.2">
      <c r="A228" t="s">
        <v>424</v>
      </c>
      <c r="B228">
        <v>93203</v>
      </c>
    </row>
    <row r="229" spans="1:2" x14ac:dyDescent="0.2">
      <c r="A229" t="s">
        <v>425</v>
      </c>
      <c r="B229">
        <v>93204</v>
      </c>
    </row>
    <row r="230" spans="1:2" x14ac:dyDescent="0.2">
      <c r="A230" t="s">
        <v>426</v>
      </c>
      <c r="B230">
        <v>93205</v>
      </c>
    </row>
    <row r="231" spans="1:2" x14ac:dyDescent="0.2">
      <c r="A231" t="s">
        <v>427</v>
      </c>
      <c r="B231">
        <v>93206</v>
      </c>
    </row>
    <row r="232" spans="1:2" x14ac:dyDescent="0.2">
      <c r="A232" t="s">
        <v>428</v>
      </c>
      <c r="B232">
        <v>94001</v>
      </c>
    </row>
    <row r="233" spans="1:2" x14ac:dyDescent="0.2">
      <c r="A233" t="s">
        <v>429</v>
      </c>
      <c r="B233">
        <v>94002</v>
      </c>
    </row>
    <row r="234" spans="1:2" x14ac:dyDescent="0.2">
      <c r="A234" t="s">
        <v>430</v>
      </c>
      <c r="B234">
        <v>94003</v>
      </c>
    </row>
    <row r="235" spans="1:2" x14ac:dyDescent="0.2">
      <c r="A235" t="s">
        <v>431</v>
      </c>
      <c r="B235">
        <v>94004</v>
      </c>
    </row>
    <row r="236" spans="1:2" x14ac:dyDescent="0.2">
      <c r="A236" t="s">
        <v>432</v>
      </c>
      <c r="B236">
        <v>94005</v>
      </c>
    </row>
    <row r="237" spans="1:2" x14ac:dyDescent="0.2">
      <c r="A237" t="s">
        <v>433</v>
      </c>
      <c r="B237">
        <v>94006</v>
      </c>
    </row>
    <row r="238" spans="1:2" x14ac:dyDescent="0.2">
      <c r="A238" t="s">
        <v>434</v>
      </c>
      <c r="B238">
        <v>94101</v>
      </c>
    </row>
    <row r="239" spans="1:2" x14ac:dyDescent="0.2">
      <c r="A239" t="s">
        <v>435</v>
      </c>
      <c r="B239">
        <v>94102</v>
      </c>
    </row>
    <row r="240" spans="1:2" x14ac:dyDescent="0.2">
      <c r="A240" t="s">
        <v>436</v>
      </c>
      <c r="B240">
        <v>94103</v>
      </c>
    </row>
    <row r="241" spans="1:2" x14ac:dyDescent="0.2">
      <c r="A241" t="s">
        <v>437</v>
      </c>
      <c r="B241">
        <v>94104</v>
      </c>
    </row>
    <row r="242" spans="1:2" x14ac:dyDescent="0.2">
      <c r="A242" t="s">
        <v>438</v>
      </c>
      <c r="B242">
        <v>94105</v>
      </c>
    </row>
    <row r="243" spans="1:2" x14ac:dyDescent="0.2">
      <c r="A243" t="s">
        <v>439</v>
      </c>
      <c r="B243">
        <v>94106</v>
      </c>
    </row>
    <row r="244" spans="1:2" x14ac:dyDescent="0.2">
      <c r="A244" t="s">
        <v>440</v>
      </c>
      <c r="B244">
        <v>94201</v>
      </c>
    </row>
    <row r="245" spans="1:2" x14ac:dyDescent="0.2">
      <c r="A245" t="s">
        <v>441</v>
      </c>
      <c r="B245">
        <v>94202</v>
      </c>
    </row>
    <row r="246" spans="1:2" x14ac:dyDescent="0.2">
      <c r="A246" t="s">
        <v>442</v>
      </c>
      <c r="B246">
        <v>94203</v>
      </c>
    </row>
    <row r="247" spans="1:2" x14ac:dyDescent="0.2">
      <c r="A247" t="s">
        <v>443</v>
      </c>
      <c r="B247">
        <v>94204</v>
      </c>
    </row>
    <row r="248" spans="1:2" x14ac:dyDescent="0.2">
      <c r="A248" t="s">
        <v>444</v>
      </c>
      <c r="B248">
        <v>94205</v>
      </c>
    </row>
    <row r="249" spans="1:2" x14ac:dyDescent="0.2">
      <c r="A249" t="s">
        <v>445</v>
      </c>
      <c r="B249">
        <v>94206</v>
      </c>
    </row>
    <row r="250" spans="1:2" x14ac:dyDescent="0.2">
      <c r="A250" t="s">
        <v>446</v>
      </c>
      <c r="B250">
        <v>95001</v>
      </c>
    </row>
    <row r="251" spans="1:2" x14ac:dyDescent="0.2">
      <c r="A251" t="s">
        <v>447</v>
      </c>
      <c r="B251">
        <v>95002</v>
      </c>
    </row>
    <row r="252" spans="1:2" x14ac:dyDescent="0.2">
      <c r="A252" t="s">
        <v>448</v>
      </c>
      <c r="B252">
        <v>95003</v>
      </c>
    </row>
    <row r="253" spans="1:2" x14ac:dyDescent="0.2">
      <c r="A253" t="s">
        <v>449</v>
      </c>
      <c r="B253">
        <v>95004</v>
      </c>
    </row>
    <row r="254" spans="1:2" x14ac:dyDescent="0.2">
      <c r="A254" t="s">
        <v>450</v>
      </c>
      <c r="B254">
        <v>95005</v>
      </c>
    </row>
    <row r="255" spans="1:2" x14ac:dyDescent="0.2">
      <c r="A255" t="s">
        <v>451</v>
      </c>
      <c r="B255">
        <v>95006</v>
      </c>
    </row>
    <row r="256" spans="1:2" x14ac:dyDescent="0.2">
      <c r="A256" t="s">
        <v>452</v>
      </c>
      <c r="B256">
        <v>95101</v>
      </c>
    </row>
    <row r="257" spans="1:2" x14ac:dyDescent="0.2">
      <c r="A257" t="s">
        <v>453</v>
      </c>
      <c r="B257">
        <v>95102</v>
      </c>
    </row>
    <row r="258" spans="1:2" x14ac:dyDescent="0.2">
      <c r="A258" t="s">
        <v>454</v>
      </c>
      <c r="B258">
        <v>95103</v>
      </c>
    </row>
    <row r="259" spans="1:2" x14ac:dyDescent="0.2">
      <c r="A259" t="s">
        <v>455</v>
      </c>
      <c r="B259">
        <v>95104</v>
      </c>
    </row>
    <row r="260" spans="1:2" x14ac:dyDescent="0.2">
      <c r="A260" t="s">
        <v>456</v>
      </c>
      <c r="B260">
        <v>95105</v>
      </c>
    </row>
    <row r="261" spans="1:2" x14ac:dyDescent="0.2">
      <c r="A261" t="s">
        <v>457</v>
      </c>
      <c r="B261">
        <v>95106</v>
      </c>
    </row>
    <row r="262" spans="1:2" x14ac:dyDescent="0.2">
      <c r="A262" t="s">
        <v>458</v>
      </c>
      <c r="B262">
        <v>95201</v>
      </c>
    </row>
    <row r="263" spans="1:2" x14ac:dyDescent="0.2">
      <c r="A263" t="s">
        <v>459</v>
      </c>
      <c r="B263">
        <v>95202</v>
      </c>
    </row>
    <row r="264" spans="1:2" x14ac:dyDescent="0.2">
      <c r="A264" t="s">
        <v>460</v>
      </c>
      <c r="B264">
        <v>95203</v>
      </c>
    </row>
    <row r="265" spans="1:2" x14ac:dyDescent="0.2">
      <c r="A265" t="s">
        <v>461</v>
      </c>
      <c r="B265">
        <v>95204</v>
      </c>
    </row>
    <row r="266" spans="1:2" x14ac:dyDescent="0.2">
      <c r="A266" t="s">
        <v>462</v>
      </c>
      <c r="B266">
        <v>95205</v>
      </c>
    </row>
    <row r="267" spans="1:2" x14ac:dyDescent="0.2">
      <c r="A267" t="s">
        <v>463</v>
      </c>
      <c r="B267">
        <v>95206</v>
      </c>
    </row>
    <row r="269" spans="1:2" x14ac:dyDescent="0.2">
      <c r="A269" t="s">
        <v>464</v>
      </c>
      <c r="B269" t="s">
        <v>465</v>
      </c>
    </row>
    <row r="270" spans="1:2" x14ac:dyDescent="0.2">
      <c r="A270" t="s">
        <v>466</v>
      </c>
      <c r="B270">
        <v>23000</v>
      </c>
    </row>
    <row r="271" spans="1:2" x14ac:dyDescent="0.2">
      <c r="A271" t="s">
        <v>467</v>
      </c>
      <c r="B271">
        <v>23001</v>
      </c>
    </row>
    <row r="272" spans="1:2" x14ac:dyDescent="0.2">
      <c r="A272" t="s">
        <v>468</v>
      </c>
      <c r="B272">
        <v>23002</v>
      </c>
    </row>
    <row r="273" spans="1:2" x14ac:dyDescent="0.2">
      <c r="A273" t="s">
        <v>469</v>
      </c>
      <c r="B273">
        <v>23003</v>
      </c>
    </row>
    <row r="274" spans="1:2" x14ac:dyDescent="0.2">
      <c r="A274" t="s">
        <v>470</v>
      </c>
      <c r="B274">
        <v>23004</v>
      </c>
    </row>
    <row r="275" spans="1:2" x14ac:dyDescent="0.2">
      <c r="A275" t="s">
        <v>471</v>
      </c>
      <c r="B275">
        <v>23005</v>
      </c>
    </row>
    <row r="276" spans="1:2" x14ac:dyDescent="0.2">
      <c r="A276" t="s">
        <v>472</v>
      </c>
      <c r="B276">
        <v>23006</v>
      </c>
    </row>
    <row r="277" spans="1:2" x14ac:dyDescent="0.2">
      <c r="A277" t="s">
        <v>473</v>
      </c>
      <c r="B277">
        <v>23007</v>
      </c>
    </row>
    <row r="278" spans="1:2" x14ac:dyDescent="0.2">
      <c r="A278" t="s">
        <v>474</v>
      </c>
      <c r="B278">
        <v>23008</v>
      </c>
    </row>
    <row r="279" spans="1:2" x14ac:dyDescent="0.2">
      <c r="A279" t="s">
        <v>475</v>
      </c>
      <c r="B279">
        <v>23009</v>
      </c>
    </row>
    <row r="280" spans="1:2" x14ac:dyDescent="0.2">
      <c r="A280" t="s">
        <v>476</v>
      </c>
      <c r="B280">
        <v>23010</v>
      </c>
    </row>
    <row r="281" spans="1:2" x14ac:dyDescent="0.2">
      <c r="A281" t="s">
        <v>477</v>
      </c>
      <c r="B281">
        <v>24001</v>
      </c>
    </row>
    <row r="282" spans="1:2" x14ac:dyDescent="0.2">
      <c r="A282" t="s">
        <v>478</v>
      </c>
      <c r="B282">
        <v>24002</v>
      </c>
    </row>
    <row r="283" spans="1:2" x14ac:dyDescent="0.2">
      <c r="A283" t="s">
        <v>479</v>
      </c>
      <c r="B283">
        <v>24003</v>
      </c>
    </row>
    <row r="284" spans="1:2" x14ac:dyDescent="0.2">
      <c r="A284" t="s">
        <v>480</v>
      </c>
      <c r="B284">
        <v>24004</v>
      </c>
    </row>
    <row r="285" spans="1:2" x14ac:dyDescent="0.2">
      <c r="A285" t="s">
        <v>481</v>
      </c>
      <c r="B285">
        <v>24005</v>
      </c>
    </row>
    <row r="286" spans="1:2" x14ac:dyDescent="0.2">
      <c r="A286" t="s">
        <v>482</v>
      </c>
      <c r="B286">
        <v>24006</v>
      </c>
    </row>
    <row r="287" spans="1:2" x14ac:dyDescent="0.2">
      <c r="A287" t="s">
        <v>483</v>
      </c>
      <c r="B287">
        <v>24007</v>
      </c>
    </row>
    <row r="288" spans="1:2" x14ac:dyDescent="0.2">
      <c r="A288" t="s">
        <v>484</v>
      </c>
      <c r="B288">
        <v>24008</v>
      </c>
    </row>
    <row r="289" spans="1:2" x14ac:dyDescent="0.2">
      <c r="A289" t="s">
        <v>485</v>
      </c>
      <c r="B289">
        <v>24009</v>
      </c>
    </row>
    <row r="290" spans="1:2" x14ac:dyDescent="0.2">
      <c r="A290" t="s">
        <v>486</v>
      </c>
      <c r="B290">
        <v>24010</v>
      </c>
    </row>
    <row r="291" spans="1:2" x14ac:dyDescent="0.2">
      <c r="A291" t="s">
        <v>487</v>
      </c>
      <c r="B291">
        <v>23101</v>
      </c>
    </row>
    <row r="292" spans="1:2" x14ac:dyDescent="0.2">
      <c r="A292" t="s">
        <v>488</v>
      </c>
      <c r="B292">
        <v>23102</v>
      </c>
    </row>
    <row r="293" spans="1:2" x14ac:dyDescent="0.2">
      <c r="A293" t="s">
        <v>489</v>
      </c>
      <c r="B293">
        <v>23103</v>
      </c>
    </row>
    <row r="294" spans="1:2" x14ac:dyDescent="0.2">
      <c r="A294" t="s">
        <v>490</v>
      </c>
      <c r="B294">
        <v>23104</v>
      </c>
    </row>
    <row r="295" spans="1:2" x14ac:dyDescent="0.2">
      <c r="A295" t="s">
        <v>491</v>
      </c>
      <c r="B295">
        <v>23105</v>
      </c>
    </row>
    <row r="296" spans="1:2" x14ac:dyDescent="0.2">
      <c r="A296" t="s">
        <v>492</v>
      </c>
      <c r="B296">
        <v>23106</v>
      </c>
    </row>
    <row r="297" spans="1:2" x14ac:dyDescent="0.2">
      <c r="A297" t="s">
        <v>493</v>
      </c>
      <c r="B297">
        <v>23107</v>
      </c>
    </row>
    <row r="298" spans="1:2" x14ac:dyDescent="0.2">
      <c r="A298" t="s">
        <v>494</v>
      </c>
      <c r="B298">
        <v>23108</v>
      </c>
    </row>
    <row r="299" spans="1:2" x14ac:dyDescent="0.2">
      <c r="A299" t="s">
        <v>495</v>
      </c>
      <c r="B299">
        <v>23109</v>
      </c>
    </row>
    <row r="300" spans="1:2" x14ac:dyDescent="0.2">
      <c r="A300" t="s">
        <v>496</v>
      </c>
      <c r="B300">
        <v>23110</v>
      </c>
    </row>
    <row r="301" spans="1:2" x14ac:dyDescent="0.2">
      <c r="A301" t="s">
        <v>497</v>
      </c>
      <c r="B301">
        <v>24101</v>
      </c>
    </row>
    <row r="302" spans="1:2" x14ac:dyDescent="0.2">
      <c r="A302" t="s">
        <v>498</v>
      </c>
      <c r="B302">
        <v>24102</v>
      </c>
    </row>
    <row r="303" spans="1:2" x14ac:dyDescent="0.2">
      <c r="A303" t="s">
        <v>499</v>
      </c>
      <c r="B303">
        <v>24103</v>
      </c>
    </row>
    <row r="304" spans="1:2" x14ac:dyDescent="0.2">
      <c r="A304" t="s">
        <v>500</v>
      </c>
      <c r="B304">
        <v>24104</v>
      </c>
    </row>
    <row r="305" spans="1:2" x14ac:dyDescent="0.2">
      <c r="A305" t="s">
        <v>501</v>
      </c>
      <c r="B305">
        <v>24105</v>
      </c>
    </row>
    <row r="306" spans="1:2" x14ac:dyDescent="0.2">
      <c r="A306" t="s">
        <v>502</v>
      </c>
      <c r="B306">
        <v>24106</v>
      </c>
    </row>
    <row r="307" spans="1:2" x14ac:dyDescent="0.2">
      <c r="A307" t="s">
        <v>503</v>
      </c>
      <c r="B307">
        <v>24107</v>
      </c>
    </row>
    <row r="308" spans="1:2" x14ac:dyDescent="0.2">
      <c r="A308" t="s">
        <v>504</v>
      </c>
      <c r="B308">
        <v>24108</v>
      </c>
    </row>
    <row r="309" spans="1:2" x14ac:dyDescent="0.2">
      <c r="A309" t="s">
        <v>505</v>
      </c>
      <c r="B309">
        <v>24109</v>
      </c>
    </row>
    <row r="310" spans="1:2" x14ac:dyDescent="0.2">
      <c r="A310" t="s">
        <v>506</v>
      </c>
      <c r="B310">
        <v>24110</v>
      </c>
    </row>
    <row r="311" spans="1:2" x14ac:dyDescent="0.2">
      <c r="A311" t="s">
        <v>507</v>
      </c>
      <c r="B311">
        <v>25001</v>
      </c>
    </row>
    <row r="312" spans="1:2" x14ac:dyDescent="0.2">
      <c r="A312" t="s">
        <v>508</v>
      </c>
      <c r="B312">
        <v>25002</v>
      </c>
    </row>
    <row r="313" spans="1:2" x14ac:dyDescent="0.2">
      <c r="A313" t="s">
        <v>509</v>
      </c>
      <c r="B313">
        <v>25003</v>
      </c>
    </row>
    <row r="314" spans="1:2" x14ac:dyDescent="0.2">
      <c r="A314" t="s">
        <v>510</v>
      </c>
      <c r="B314">
        <v>25004</v>
      </c>
    </row>
    <row r="315" spans="1:2" x14ac:dyDescent="0.2">
      <c r="A315" t="s">
        <v>511</v>
      </c>
      <c r="B315">
        <v>25005</v>
      </c>
    </row>
    <row r="316" spans="1:2" x14ac:dyDescent="0.2">
      <c r="A316" t="s">
        <v>512</v>
      </c>
      <c r="B316">
        <v>25006</v>
      </c>
    </row>
    <row r="317" spans="1:2" x14ac:dyDescent="0.2">
      <c r="A317" t="s">
        <v>513</v>
      </c>
      <c r="B317">
        <v>25007</v>
      </c>
    </row>
    <row r="318" spans="1:2" x14ac:dyDescent="0.2">
      <c r="A318" t="s">
        <v>514</v>
      </c>
      <c r="B318">
        <v>25008</v>
      </c>
    </row>
    <row r="319" spans="1:2" x14ac:dyDescent="0.2">
      <c r="A319" t="s">
        <v>515</v>
      </c>
      <c r="B319">
        <v>25009</v>
      </c>
    </row>
    <row r="320" spans="1:2" x14ac:dyDescent="0.2">
      <c r="A320" t="s">
        <v>516</v>
      </c>
      <c r="B320">
        <v>25010</v>
      </c>
    </row>
    <row r="321" spans="1:2" x14ac:dyDescent="0.2">
      <c r="A321" t="s">
        <v>517</v>
      </c>
      <c r="B321">
        <v>25051</v>
      </c>
    </row>
    <row r="322" spans="1:2" x14ac:dyDescent="0.2">
      <c r="A322" t="s">
        <v>518</v>
      </c>
      <c r="B322">
        <v>25052</v>
      </c>
    </row>
    <row r="323" spans="1:2" x14ac:dyDescent="0.2">
      <c r="A323" t="s">
        <v>519</v>
      </c>
      <c r="B323">
        <v>25053</v>
      </c>
    </row>
    <row r="324" spans="1:2" x14ac:dyDescent="0.2">
      <c r="A324" t="s">
        <v>520</v>
      </c>
      <c r="B324">
        <v>25054</v>
      </c>
    </row>
    <row r="325" spans="1:2" x14ac:dyDescent="0.2">
      <c r="A325" t="s">
        <v>521</v>
      </c>
      <c r="B325">
        <v>25055</v>
      </c>
    </row>
    <row r="326" spans="1:2" x14ac:dyDescent="0.2">
      <c r="A326" t="s">
        <v>522</v>
      </c>
      <c r="B326">
        <v>25056</v>
      </c>
    </row>
    <row r="327" spans="1:2" x14ac:dyDescent="0.2">
      <c r="A327" t="s">
        <v>523</v>
      </c>
      <c r="B327">
        <v>25057</v>
      </c>
    </row>
    <row r="328" spans="1:2" x14ac:dyDescent="0.2">
      <c r="A328" t="s">
        <v>524</v>
      </c>
      <c r="B328">
        <v>25058</v>
      </c>
    </row>
    <row r="329" spans="1:2" x14ac:dyDescent="0.2">
      <c r="A329" t="s">
        <v>525</v>
      </c>
      <c r="B329">
        <v>25059</v>
      </c>
    </row>
    <row r="330" spans="1:2" x14ac:dyDescent="0.2">
      <c r="A330" t="s">
        <v>526</v>
      </c>
      <c r="B330">
        <v>25060</v>
      </c>
    </row>
    <row r="331" spans="1:2" x14ac:dyDescent="0.2">
      <c r="A331" t="s">
        <v>527</v>
      </c>
      <c r="B331">
        <v>25101</v>
      </c>
    </row>
    <row r="332" spans="1:2" x14ac:dyDescent="0.2">
      <c r="A332" t="s">
        <v>528</v>
      </c>
      <c r="B332">
        <v>25102</v>
      </c>
    </row>
    <row r="333" spans="1:2" x14ac:dyDescent="0.2">
      <c r="A333" t="s">
        <v>529</v>
      </c>
      <c r="B333">
        <v>25103</v>
      </c>
    </row>
    <row r="334" spans="1:2" x14ac:dyDescent="0.2">
      <c r="A334" t="s">
        <v>530</v>
      </c>
      <c r="B334">
        <v>25104</v>
      </c>
    </row>
    <row r="335" spans="1:2" x14ac:dyDescent="0.2">
      <c r="A335" t="s">
        <v>531</v>
      </c>
      <c r="B335">
        <v>25105</v>
      </c>
    </row>
    <row r="336" spans="1:2" x14ac:dyDescent="0.2">
      <c r="A336" t="s">
        <v>532</v>
      </c>
      <c r="B336">
        <v>25106</v>
      </c>
    </row>
    <row r="337" spans="1:2" x14ac:dyDescent="0.2">
      <c r="A337" t="s">
        <v>533</v>
      </c>
      <c r="B337">
        <v>25107</v>
      </c>
    </row>
    <row r="338" spans="1:2" x14ac:dyDescent="0.2">
      <c r="A338" t="s">
        <v>534</v>
      </c>
      <c r="B338">
        <v>25108</v>
      </c>
    </row>
    <row r="339" spans="1:2" x14ac:dyDescent="0.2">
      <c r="A339" t="s">
        <v>535</v>
      </c>
      <c r="B339">
        <v>25109</v>
      </c>
    </row>
    <row r="340" spans="1:2" x14ac:dyDescent="0.2">
      <c r="A340" t="s">
        <v>536</v>
      </c>
      <c r="B340">
        <v>25110</v>
      </c>
    </row>
    <row r="341" spans="1:2" x14ac:dyDescent="0.2">
      <c r="A341" t="s">
        <v>537</v>
      </c>
      <c r="B341">
        <v>25151</v>
      </c>
    </row>
    <row r="342" spans="1:2" x14ac:dyDescent="0.2">
      <c r="A342" t="s">
        <v>538</v>
      </c>
      <c r="B342">
        <v>25152</v>
      </c>
    </row>
    <row r="343" spans="1:2" x14ac:dyDescent="0.2">
      <c r="A343" t="s">
        <v>539</v>
      </c>
      <c r="B343">
        <v>25153</v>
      </c>
    </row>
    <row r="344" spans="1:2" x14ac:dyDescent="0.2">
      <c r="A344" t="s">
        <v>540</v>
      </c>
      <c r="B344">
        <v>25154</v>
      </c>
    </row>
    <row r="345" spans="1:2" x14ac:dyDescent="0.2">
      <c r="A345" t="s">
        <v>541</v>
      </c>
      <c r="B345">
        <v>25155</v>
      </c>
    </row>
    <row r="346" spans="1:2" x14ac:dyDescent="0.2">
      <c r="A346" t="s">
        <v>542</v>
      </c>
      <c r="B346">
        <v>25156</v>
      </c>
    </row>
    <row r="347" spans="1:2" x14ac:dyDescent="0.2">
      <c r="A347" t="s">
        <v>543</v>
      </c>
      <c r="B347">
        <v>25157</v>
      </c>
    </row>
    <row r="348" spans="1:2" x14ac:dyDescent="0.2">
      <c r="A348" t="s">
        <v>544</v>
      </c>
      <c r="B348">
        <v>25158</v>
      </c>
    </row>
    <row r="349" spans="1:2" x14ac:dyDescent="0.2">
      <c r="A349" t="s">
        <v>545</v>
      </c>
      <c r="B349">
        <v>25159</v>
      </c>
    </row>
    <row r="350" spans="1:2" x14ac:dyDescent="0.2">
      <c r="A350" t="s">
        <v>546</v>
      </c>
      <c r="B350">
        <v>25160</v>
      </c>
    </row>
    <row r="351" spans="1:2" x14ac:dyDescent="0.2">
      <c r="A351" t="s">
        <v>547</v>
      </c>
      <c r="B351">
        <v>25201</v>
      </c>
    </row>
    <row r="352" spans="1:2" x14ac:dyDescent="0.2">
      <c r="A352" t="s">
        <v>548</v>
      </c>
      <c r="B352">
        <v>25202</v>
      </c>
    </row>
    <row r="353" spans="1:2" x14ac:dyDescent="0.2">
      <c r="A353" t="s">
        <v>549</v>
      </c>
      <c r="B353">
        <v>25203</v>
      </c>
    </row>
    <row r="354" spans="1:2" x14ac:dyDescent="0.2">
      <c r="A354" t="s">
        <v>550</v>
      </c>
      <c r="B354">
        <v>25204</v>
      </c>
    </row>
    <row r="355" spans="1:2" x14ac:dyDescent="0.2">
      <c r="A355" t="s">
        <v>551</v>
      </c>
      <c r="B355">
        <v>25205</v>
      </c>
    </row>
    <row r="356" spans="1:2" x14ac:dyDescent="0.2">
      <c r="A356" t="s">
        <v>552</v>
      </c>
      <c r="B356">
        <v>25206</v>
      </c>
    </row>
    <row r="357" spans="1:2" x14ac:dyDescent="0.2">
      <c r="A357" t="s">
        <v>553</v>
      </c>
      <c r="B357">
        <v>25207</v>
      </c>
    </row>
    <row r="358" spans="1:2" x14ac:dyDescent="0.2">
      <c r="A358" t="s">
        <v>554</v>
      </c>
      <c r="B358">
        <v>25208</v>
      </c>
    </row>
    <row r="359" spans="1:2" x14ac:dyDescent="0.2">
      <c r="A359" t="s">
        <v>555</v>
      </c>
      <c r="B359">
        <v>25209</v>
      </c>
    </row>
    <row r="360" spans="1:2" x14ac:dyDescent="0.2">
      <c r="A360" t="s">
        <v>556</v>
      </c>
      <c r="B360">
        <v>25210</v>
      </c>
    </row>
    <row r="361" spans="1:2" x14ac:dyDescent="0.2">
      <c r="A361" t="s">
        <v>557</v>
      </c>
      <c r="B361">
        <v>25251</v>
      </c>
    </row>
    <row r="362" spans="1:2" x14ac:dyDescent="0.2">
      <c r="A362" t="s">
        <v>558</v>
      </c>
      <c r="B362">
        <v>25252</v>
      </c>
    </row>
    <row r="363" spans="1:2" x14ac:dyDescent="0.2">
      <c r="A363" t="s">
        <v>559</v>
      </c>
      <c r="B363">
        <v>25253</v>
      </c>
    </row>
    <row r="364" spans="1:2" x14ac:dyDescent="0.2">
      <c r="A364" t="s">
        <v>560</v>
      </c>
      <c r="B364">
        <v>25254</v>
      </c>
    </row>
    <row r="365" spans="1:2" x14ac:dyDescent="0.2">
      <c r="A365" t="s">
        <v>561</v>
      </c>
      <c r="B365">
        <v>25255</v>
      </c>
    </row>
    <row r="366" spans="1:2" x14ac:dyDescent="0.2">
      <c r="A366" t="s">
        <v>562</v>
      </c>
      <c r="B366">
        <v>25256</v>
      </c>
    </row>
    <row r="367" spans="1:2" x14ac:dyDescent="0.2">
      <c r="A367" t="s">
        <v>563</v>
      </c>
      <c r="B367">
        <v>25257</v>
      </c>
    </row>
    <row r="368" spans="1:2" x14ac:dyDescent="0.2">
      <c r="A368" t="s">
        <v>564</v>
      </c>
      <c r="B368">
        <v>25258</v>
      </c>
    </row>
    <row r="369" spans="1:2" x14ac:dyDescent="0.2">
      <c r="A369" t="s">
        <v>565</v>
      </c>
      <c r="B369">
        <v>25259</v>
      </c>
    </row>
    <row r="370" spans="1:2" x14ac:dyDescent="0.2">
      <c r="A370" t="s">
        <v>566</v>
      </c>
      <c r="B370">
        <v>25260</v>
      </c>
    </row>
    <row r="371" spans="1:2" x14ac:dyDescent="0.2">
      <c r="A371" t="s">
        <v>567</v>
      </c>
      <c r="B371">
        <v>25301</v>
      </c>
    </row>
    <row r="372" spans="1:2" x14ac:dyDescent="0.2">
      <c r="A372" t="s">
        <v>568</v>
      </c>
      <c r="B372">
        <v>25302</v>
      </c>
    </row>
    <row r="373" spans="1:2" x14ac:dyDescent="0.2">
      <c r="A373" t="s">
        <v>569</v>
      </c>
      <c r="B373">
        <v>25303</v>
      </c>
    </row>
    <row r="374" spans="1:2" x14ac:dyDescent="0.2">
      <c r="A374" t="s">
        <v>570</v>
      </c>
      <c r="B374">
        <v>25304</v>
      </c>
    </row>
    <row r="375" spans="1:2" x14ac:dyDescent="0.2">
      <c r="A375" t="s">
        <v>571</v>
      </c>
      <c r="B375">
        <v>25305</v>
      </c>
    </row>
    <row r="376" spans="1:2" x14ac:dyDescent="0.2">
      <c r="A376" t="s">
        <v>572</v>
      </c>
      <c r="B376">
        <v>25306</v>
      </c>
    </row>
    <row r="377" spans="1:2" x14ac:dyDescent="0.2">
      <c r="A377" t="s">
        <v>573</v>
      </c>
      <c r="B377">
        <v>25307</v>
      </c>
    </row>
    <row r="378" spans="1:2" x14ac:dyDescent="0.2">
      <c r="A378" t="s">
        <v>574</v>
      </c>
      <c r="B378">
        <v>25308</v>
      </c>
    </row>
    <row r="379" spans="1:2" x14ac:dyDescent="0.2">
      <c r="A379" t="s">
        <v>575</v>
      </c>
      <c r="B379">
        <v>25309</v>
      </c>
    </row>
    <row r="380" spans="1:2" x14ac:dyDescent="0.2">
      <c r="A380" t="s">
        <v>576</v>
      </c>
      <c r="B380">
        <v>25310</v>
      </c>
    </row>
    <row r="381" spans="1:2" x14ac:dyDescent="0.2">
      <c r="A381" t="s">
        <v>577</v>
      </c>
      <c r="B381">
        <v>25351</v>
      </c>
    </row>
    <row r="382" spans="1:2" x14ac:dyDescent="0.2">
      <c r="A382" t="s">
        <v>578</v>
      </c>
      <c r="B382">
        <v>25352</v>
      </c>
    </row>
    <row r="383" spans="1:2" x14ac:dyDescent="0.2">
      <c r="A383" t="s">
        <v>579</v>
      </c>
      <c r="B383">
        <v>25353</v>
      </c>
    </row>
    <row r="384" spans="1:2" x14ac:dyDescent="0.2">
      <c r="A384" t="s">
        <v>580</v>
      </c>
      <c r="B384">
        <v>25354</v>
      </c>
    </row>
    <row r="385" spans="1:2" x14ac:dyDescent="0.2">
      <c r="A385" t="s">
        <v>581</v>
      </c>
      <c r="B385">
        <v>25355</v>
      </c>
    </row>
    <row r="386" spans="1:2" x14ac:dyDescent="0.2">
      <c r="A386" t="s">
        <v>582</v>
      </c>
      <c r="B386">
        <v>25356</v>
      </c>
    </row>
    <row r="387" spans="1:2" x14ac:dyDescent="0.2">
      <c r="A387" t="s">
        <v>583</v>
      </c>
      <c r="B387">
        <v>25357</v>
      </c>
    </row>
    <row r="388" spans="1:2" x14ac:dyDescent="0.2">
      <c r="A388" t="s">
        <v>584</v>
      </c>
      <c r="B388">
        <v>25358</v>
      </c>
    </row>
    <row r="389" spans="1:2" x14ac:dyDescent="0.2">
      <c r="A389" t="s">
        <v>585</v>
      </c>
      <c r="B389">
        <v>25359</v>
      </c>
    </row>
    <row r="390" spans="1:2" x14ac:dyDescent="0.2">
      <c r="A390" t="s">
        <v>586</v>
      </c>
      <c r="B390">
        <v>25360</v>
      </c>
    </row>
    <row r="391" spans="1:2" x14ac:dyDescent="0.2">
      <c r="A391" t="s">
        <v>587</v>
      </c>
      <c r="B391">
        <v>25401</v>
      </c>
    </row>
    <row r="392" spans="1:2" x14ac:dyDescent="0.2">
      <c r="A392" t="s">
        <v>588</v>
      </c>
      <c r="B392">
        <v>25402</v>
      </c>
    </row>
    <row r="393" spans="1:2" x14ac:dyDescent="0.2">
      <c r="A393" t="s">
        <v>589</v>
      </c>
      <c r="B393">
        <v>25403</v>
      </c>
    </row>
    <row r="394" spans="1:2" x14ac:dyDescent="0.2">
      <c r="A394" t="s">
        <v>590</v>
      </c>
      <c r="B394">
        <v>25404</v>
      </c>
    </row>
    <row r="395" spans="1:2" x14ac:dyDescent="0.2">
      <c r="A395" t="s">
        <v>591</v>
      </c>
      <c r="B395">
        <v>25405</v>
      </c>
    </row>
    <row r="396" spans="1:2" x14ac:dyDescent="0.2">
      <c r="A396" t="s">
        <v>592</v>
      </c>
      <c r="B396">
        <v>25406</v>
      </c>
    </row>
    <row r="397" spans="1:2" x14ac:dyDescent="0.2">
      <c r="A397" t="s">
        <v>593</v>
      </c>
      <c r="B397">
        <v>25407</v>
      </c>
    </row>
    <row r="398" spans="1:2" x14ac:dyDescent="0.2">
      <c r="A398" t="s">
        <v>594</v>
      </c>
      <c r="B398">
        <v>25408</v>
      </c>
    </row>
    <row r="399" spans="1:2" x14ac:dyDescent="0.2">
      <c r="A399" t="s">
        <v>595</v>
      </c>
      <c r="B399">
        <v>25409</v>
      </c>
    </row>
    <row r="400" spans="1:2" x14ac:dyDescent="0.2">
      <c r="A400" t="s">
        <v>596</v>
      </c>
      <c r="B400">
        <v>25410</v>
      </c>
    </row>
    <row r="401" spans="1:2" x14ac:dyDescent="0.2">
      <c r="A401" t="s">
        <v>597</v>
      </c>
      <c r="B401">
        <v>25451</v>
      </c>
    </row>
    <row r="402" spans="1:2" x14ac:dyDescent="0.2">
      <c r="A402" t="s">
        <v>598</v>
      </c>
      <c r="B402">
        <v>25452</v>
      </c>
    </row>
    <row r="403" spans="1:2" x14ac:dyDescent="0.2">
      <c r="A403" t="s">
        <v>599</v>
      </c>
      <c r="B403">
        <v>25453</v>
      </c>
    </row>
    <row r="404" spans="1:2" x14ac:dyDescent="0.2">
      <c r="A404" t="s">
        <v>600</v>
      </c>
      <c r="B404">
        <v>25454</v>
      </c>
    </row>
    <row r="405" spans="1:2" x14ac:dyDescent="0.2">
      <c r="A405" t="s">
        <v>601</v>
      </c>
      <c r="B405">
        <v>25455</v>
      </c>
    </row>
    <row r="406" spans="1:2" x14ac:dyDescent="0.2">
      <c r="A406" t="s">
        <v>602</v>
      </c>
      <c r="B406">
        <v>25456</v>
      </c>
    </row>
    <row r="407" spans="1:2" x14ac:dyDescent="0.2">
      <c r="A407" t="s">
        <v>603</v>
      </c>
      <c r="B407">
        <v>25457</v>
      </c>
    </row>
    <row r="408" spans="1:2" x14ac:dyDescent="0.2">
      <c r="A408" t="s">
        <v>604</v>
      </c>
      <c r="B408">
        <v>25458</v>
      </c>
    </row>
    <row r="409" spans="1:2" x14ac:dyDescent="0.2">
      <c r="A409" t="s">
        <v>605</v>
      </c>
      <c r="B409">
        <v>25459</v>
      </c>
    </row>
    <row r="410" spans="1:2" x14ac:dyDescent="0.2">
      <c r="A410" t="s">
        <v>606</v>
      </c>
      <c r="B410">
        <v>25460</v>
      </c>
    </row>
    <row r="411" spans="1:2" x14ac:dyDescent="0.2">
      <c r="A411" t="s">
        <v>607</v>
      </c>
      <c r="B411">
        <v>25501</v>
      </c>
    </row>
    <row r="412" spans="1:2" x14ac:dyDescent="0.2">
      <c r="A412" t="s">
        <v>608</v>
      </c>
      <c r="B412">
        <v>25502</v>
      </c>
    </row>
    <row r="413" spans="1:2" x14ac:dyDescent="0.2">
      <c r="A413" t="s">
        <v>609</v>
      </c>
      <c r="B413">
        <v>25503</v>
      </c>
    </row>
    <row r="414" spans="1:2" x14ac:dyDescent="0.2">
      <c r="A414" t="s">
        <v>610</v>
      </c>
      <c r="B414">
        <v>25504</v>
      </c>
    </row>
    <row r="415" spans="1:2" x14ac:dyDescent="0.2">
      <c r="A415" t="s">
        <v>611</v>
      </c>
      <c r="B415">
        <v>25505</v>
      </c>
    </row>
    <row r="416" spans="1:2" x14ac:dyDescent="0.2">
      <c r="A416" t="s">
        <v>612</v>
      </c>
      <c r="B416">
        <v>25506</v>
      </c>
    </row>
    <row r="417" spans="1:2" x14ac:dyDescent="0.2">
      <c r="A417" t="s">
        <v>613</v>
      </c>
      <c r="B417">
        <v>25507</v>
      </c>
    </row>
    <row r="418" spans="1:2" x14ac:dyDescent="0.2">
      <c r="A418" t="s">
        <v>614</v>
      </c>
      <c r="B418">
        <v>25508</v>
      </c>
    </row>
    <row r="419" spans="1:2" x14ac:dyDescent="0.2">
      <c r="A419" t="s">
        <v>615</v>
      </c>
      <c r="B419">
        <v>25509</v>
      </c>
    </row>
    <row r="420" spans="1:2" x14ac:dyDescent="0.2">
      <c r="A420" t="s">
        <v>616</v>
      </c>
      <c r="B420">
        <v>25510</v>
      </c>
    </row>
    <row r="421" spans="1:2" x14ac:dyDescent="0.2">
      <c r="A421" t="s">
        <v>617</v>
      </c>
      <c r="B421">
        <v>25551</v>
      </c>
    </row>
    <row r="422" spans="1:2" x14ac:dyDescent="0.2">
      <c r="A422" t="s">
        <v>618</v>
      </c>
      <c r="B422">
        <v>25552</v>
      </c>
    </row>
    <row r="423" spans="1:2" x14ac:dyDescent="0.2">
      <c r="A423" t="s">
        <v>619</v>
      </c>
      <c r="B423">
        <v>25553</v>
      </c>
    </row>
    <row r="424" spans="1:2" x14ac:dyDescent="0.2">
      <c r="A424" t="s">
        <v>620</v>
      </c>
      <c r="B424">
        <v>25554</v>
      </c>
    </row>
    <row r="425" spans="1:2" x14ac:dyDescent="0.2">
      <c r="A425" t="s">
        <v>621</v>
      </c>
      <c r="B425">
        <v>25555</v>
      </c>
    </row>
    <row r="426" spans="1:2" x14ac:dyDescent="0.2">
      <c r="A426" t="s">
        <v>622</v>
      </c>
      <c r="B426">
        <v>25556</v>
      </c>
    </row>
    <row r="427" spans="1:2" x14ac:dyDescent="0.2">
      <c r="A427" t="s">
        <v>623</v>
      </c>
      <c r="B427">
        <v>25557</v>
      </c>
    </row>
    <row r="428" spans="1:2" x14ac:dyDescent="0.2">
      <c r="A428" t="s">
        <v>624</v>
      </c>
      <c r="B428">
        <v>25558</v>
      </c>
    </row>
    <row r="429" spans="1:2" x14ac:dyDescent="0.2">
      <c r="A429" t="s">
        <v>625</v>
      </c>
      <c r="B429">
        <v>25559</v>
      </c>
    </row>
    <row r="430" spans="1:2" x14ac:dyDescent="0.2">
      <c r="A430" t="s">
        <v>626</v>
      </c>
      <c r="B430">
        <v>25560</v>
      </c>
    </row>
    <row r="431" spans="1:2" x14ac:dyDescent="0.2">
      <c r="A431" t="s">
        <v>627</v>
      </c>
      <c r="B431">
        <v>23201</v>
      </c>
    </row>
    <row r="432" spans="1:2" x14ac:dyDescent="0.2">
      <c r="A432" t="s">
        <v>628</v>
      </c>
      <c r="B432">
        <v>23202</v>
      </c>
    </row>
    <row r="433" spans="1:2" x14ac:dyDescent="0.2">
      <c r="A433" t="s">
        <v>629</v>
      </c>
      <c r="B433">
        <v>23203</v>
      </c>
    </row>
    <row r="434" spans="1:2" x14ac:dyDescent="0.2">
      <c r="A434" t="s">
        <v>630</v>
      </c>
      <c r="B434">
        <v>23204</v>
      </c>
    </row>
    <row r="435" spans="1:2" x14ac:dyDescent="0.2">
      <c r="A435" t="s">
        <v>631</v>
      </c>
      <c r="B435">
        <v>23205</v>
      </c>
    </row>
    <row r="436" spans="1:2" x14ac:dyDescent="0.2">
      <c r="A436" t="s">
        <v>632</v>
      </c>
      <c r="B436">
        <v>23206</v>
      </c>
    </row>
    <row r="437" spans="1:2" x14ac:dyDescent="0.2">
      <c r="A437" t="s">
        <v>633</v>
      </c>
      <c r="B437">
        <v>23207</v>
      </c>
    </row>
    <row r="438" spans="1:2" x14ac:dyDescent="0.2">
      <c r="A438" t="s">
        <v>634</v>
      </c>
      <c r="B438">
        <v>23208</v>
      </c>
    </row>
    <row r="439" spans="1:2" x14ac:dyDescent="0.2">
      <c r="A439" t="s">
        <v>635</v>
      </c>
      <c r="B439">
        <v>23209</v>
      </c>
    </row>
    <row r="440" spans="1:2" x14ac:dyDescent="0.2">
      <c r="A440" t="s">
        <v>636</v>
      </c>
      <c r="B440">
        <v>24201</v>
      </c>
    </row>
    <row r="441" spans="1:2" x14ac:dyDescent="0.2">
      <c r="A441" t="s">
        <v>637</v>
      </c>
      <c r="B441">
        <v>24202</v>
      </c>
    </row>
    <row r="442" spans="1:2" x14ac:dyDescent="0.2">
      <c r="A442" t="s">
        <v>638</v>
      </c>
      <c r="B442">
        <v>24203</v>
      </c>
    </row>
    <row r="443" spans="1:2" x14ac:dyDescent="0.2">
      <c r="A443" t="s">
        <v>639</v>
      </c>
      <c r="B443">
        <v>24204</v>
      </c>
    </row>
    <row r="444" spans="1:2" x14ac:dyDescent="0.2">
      <c r="A444" t="s">
        <v>640</v>
      </c>
      <c r="B444">
        <v>24205</v>
      </c>
    </row>
    <row r="445" spans="1:2" x14ac:dyDescent="0.2">
      <c r="A445" t="s">
        <v>641</v>
      </c>
      <c r="B445">
        <v>24206</v>
      </c>
    </row>
    <row r="446" spans="1:2" x14ac:dyDescent="0.2">
      <c r="A446" t="s">
        <v>642</v>
      </c>
      <c r="B446">
        <v>24207</v>
      </c>
    </row>
    <row r="447" spans="1:2" x14ac:dyDescent="0.2">
      <c r="A447" t="s">
        <v>643</v>
      </c>
      <c r="B447">
        <v>24208</v>
      </c>
    </row>
    <row r="449" spans="1:2" x14ac:dyDescent="0.2">
      <c r="A449" t="s">
        <v>644</v>
      </c>
      <c r="B449">
        <v>150101</v>
      </c>
    </row>
    <row r="450" spans="1:2" x14ac:dyDescent="0.2">
      <c r="A450" t="s">
        <v>645</v>
      </c>
      <c r="B450">
        <v>150102</v>
      </c>
    </row>
    <row r="451" spans="1:2" x14ac:dyDescent="0.2">
      <c r="A451" t="s">
        <v>646</v>
      </c>
      <c r="B451">
        <v>150103</v>
      </c>
    </row>
    <row r="452" spans="1:2" x14ac:dyDescent="0.2">
      <c r="A452" t="s">
        <v>647</v>
      </c>
      <c r="B452">
        <v>150104</v>
      </c>
    </row>
    <row r="453" spans="1:2" x14ac:dyDescent="0.2">
      <c r="A453" t="s">
        <v>648</v>
      </c>
      <c r="B453">
        <v>150105</v>
      </c>
    </row>
    <row r="454" spans="1:2" x14ac:dyDescent="0.2">
      <c r="A454" t="s">
        <v>649</v>
      </c>
      <c r="B454">
        <v>150106</v>
      </c>
    </row>
    <row r="455" spans="1:2" x14ac:dyDescent="0.2">
      <c r="A455" t="s">
        <v>650</v>
      </c>
      <c r="B455">
        <v>150107</v>
      </c>
    </row>
    <row r="456" spans="1:2" x14ac:dyDescent="0.2">
      <c r="A456" t="s">
        <v>651</v>
      </c>
      <c r="B456">
        <v>130102</v>
      </c>
    </row>
    <row r="457" spans="1:2" x14ac:dyDescent="0.2">
      <c r="A457" t="s">
        <v>652</v>
      </c>
      <c r="B457">
        <v>130103</v>
      </c>
    </row>
    <row r="458" spans="1:2" x14ac:dyDescent="0.2">
      <c r="A458" t="s">
        <v>653</v>
      </c>
      <c r="B458">
        <v>130104</v>
      </c>
    </row>
    <row r="459" spans="1:2" x14ac:dyDescent="0.2">
      <c r="A459" t="s">
        <v>654</v>
      </c>
      <c r="B459">
        <v>130105</v>
      </c>
    </row>
    <row r="460" spans="1:2" x14ac:dyDescent="0.2">
      <c r="A460" t="s">
        <v>655</v>
      </c>
      <c r="B460">
        <v>130106</v>
      </c>
    </row>
    <row r="461" spans="1:2" x14ac:dyDescent="0.2">
      <c r="A461" t="s">
        <v>656</v>
      </c>
      <c r="B461">
        <v>130107</v>
      </c>
    </row>
    <row r="462" spans="1:2" x14ac:dyDescent="0.2">
      <c r="A462" t="s">
        <v>657</v>
      </c>
      <c r="B462">
        <v>130108</v>
      </c>
    </row>
    <row r="463" spans="1:2" x14ac:dyDescent="0.2">
      <c r="A463" t="s">
        <v>658</v>
      </c>
      <c r="B463">
        <v>110101</v>
      </c>
    </row>
    <row r="464" spans="1:2" x14ac:dyDescent="0.2">
      <c r="A464" t="s">
        <v>659</v>
      </c>
      <c r="B464">
        <v>110102</v>
      </c>
    </row>
    <row r="465" spans="1:2" x14ac:dyDescent="0.2">
      <c r="A465" t="s">
        <v>660</v>
      </c>
      <c r="B465">
        <v>110103</v>
      </c>
    </row>
    <row r="466" spans="1:2" x14ac:dyDescent="0.2">
      <c r="A466" t="s">
        <v>661</v>
      </c>
      <c r="B466">
        <v>110104</v>
      </c>
    </row>
    <row r="467" spans="1:2" x14ac:dyDescent="0.2">
      <c r="A467" t="s">
        <v>662</v>
      </c>
      <c r="B467">
        <v>110105</v>
      </c>
    </row>
    <row r="468" spans="1:2" x14ac:dyDescent="0.2">
      <c r="A468" t="s">
        <v>663</v>
      </c>
      <c r="B468">
        <v>120101</v>
      </c>
    </row>
    <row r="469" spans="1:2" x14ac:dyDescent="0.2">
      <c r="A469" t="s">
        <v>664</v>
      </c>
      <c r="B469">
        <v>120102</v>
      </c>
    </row>
    <row r="470" spans="1:2" x14ac:dyDescent="0.2">
      <c r="A470" t="s">
        <v>665</v>
      </c>
      <c r="B470">
        <v>120103</v>
      </c>
    </row>
    <row r="471" spans="1:2" x14ac:dyDescent="0.2">
      <c r="A471" t="s">
        <v>666</v>
      </c>
      <c r="B471">
        <v>120104</v>
      </c>
    </row>
    <row r="472" spans="1:2" x14ac:dyDescent="0.2">
      <c r="A472" t="s">
        <v>667</v>
      </c>
      <c r="B472">
        <v>120201</v>
      </c>
    </row>
    <row r="473" spans="1:2" x14ac:dyDescent="0.2">
      <c r="A473" t="s">
        <v>668</v>
      </c>
      <c r="B473">
        <v>120202</v>
      </c>
    </row>
    <row r="474" spans="1:2" x14ac:dyDescent="0.2">
      <c r="A474" t="s">
        <v>669</v>
      </c>
      <c r="B474">
        <v>120203</v>
      </c>
    </row>
    <row r="475" spans="1:2" x14ac:dyDescent="0.2">
      <c r="A475" t="s">
        <v>670</v>
      </c>
      <c r="B475">
        <v>120204</v>
      </c>
    </row>
    <row r="476" spans="1:2" x14ac:dyDescent="0.2">
      <c r="A476" t="s">
        <v>671</v>
      </c>
      <c r="B476">
        <v>120301</v>
      </c>
    </row>
    <row r="477" spans="1:2" x14ac:dyDescent="0.2">
      <c r="A477" t="s">
        <v>672</v>
      </c>
      <c r="B477">
        <v>120302</v>
      </c>
    </row>
    <row r="478" spans="1:2" x14ac:dyDescent="0.2">
      <c r="A478" t="s">
        <v>673</v>
      </c>
      <c r="B478">
        <v>120303</v>
      </c>
    </row>
    <row r="479" spans="1:2" x14ac:dyDescent="0.2">
      <c r="A479" t="s">
        <v>674</v>
      </c>
      <c r="B479">
        <v>120304</v>
      </c>
    </row>
    <row r="480" spans="1:2" x14ac:dyDescent="0.2">
      <c r="A480" t="s">
        <v>675</v>
      </c>
      <c r="B480">
        <v>180001</v>
      </c>
    </row>
    <row r="481" spans="1:2" x14ac:dyDescent="0.2">
      <c r="A481" t="s">
        <v>676</v>
      </c>
      <c r="B481">
        <v>180002</v>
      </c>
    </row>
    <row r="482" spans="1:2" x14ac:dyDescent="0.2">
      <c r="A482" t="s">
        <v>677</v>
      </c>
      <c r="B482">
        <v>180003</v>
      </c>
    </row>
    <row r="483" spans="1:2" x14ac:dyDescent="0.2">
      <c r="A483" t="s">
        <v>678</v>
      </c>
      <c r="B483">
        <v>180004</v>
      </c>
    </row>
    <row r="484" spans="1:2" x14ac:dyDescent="0.2">
      <c r="A484" t="s">
        <v>679</v>
      </c>
      <c r="B484">
        <v>180005</v>
      </c>
    </row>
    <row r="485" spans="1:2" x14ac:dyDescent="0.2">
      <c r="A485" t="s">
        <v>680</v>
      </c>
      <c r="B485">
        <v>180006</v>
      </c>
    </row>
    <row r="486" spans="1:2" x14ac:dyDescent="0.2">
      <c r="A486" t="s">
        <v>681</v>
      </c>
      <c r="B486">
        <v>180007</v>
      </c>
    </row>
    <row r="487" spans="1:2" x14ac:dyDescent="0.2">
      <c r="A487" t="s">
        <v>682</v>
      </c>
      <c r="B487">
        <v>180008</v>
      </c>
    </row>
    <row r="488" spans="1:2" x14ac:dyDescent="0.2">
      <c r="A488" t="s">
        <v>683</v>
      </c>
      <c r="B488">
        <v>180009</v>
      </c>
    </row>
    <row r="489" spans="1:2" x14ac:dyDescent="0.2">
      <c r="A489" t="s">
        <v>684</v>
      </c>
      <c r="B489">
        <v>180010</v>
      </c>
    </row>
    <row r="490" spans="1:2" x14ac:dyDescent="0.2">
      <c r="A490" t="s">
        <v>685</v>
      </c>
      <c r="B490">
        <v>180013</v>
      </c>
    </row>
    <row r="491" spans="1:2" x14ac:dyDescent="0.2">
      <c r="A491" t="s">
        <v>686</v>
      </c>
      <c r="B491">
        <v>180014</v>
      </c>
    </row>
    <row r="492" spans="1:2" x14ac:dyDescent="0.2">
      <c r="A492" t="s">
        <v>687</v>
      </c>
      <c r="B492">
        <v>180015</v>
      </c>
    </row>
    <row r="493" spans="1:2" x14ac:dyDescent="0.2">
      <c r="A493" t="s">
        <v>688</v>
      </c>
      <c r="B493">
        <v>180016</v>
      </c>
    </row>
    <row r="494" spans="1:2" x14ac:dyDescent="0.2">
      <c r="A494" t="s">
        <v>689</v>
      </c>
      <c r="B494">
        <v>190001</v>
      </c>
    </row>
    <row r="495" spans="1:2" x14ac:dyDescent="0.2">
      <c r="A495" t="s">
        <v>690</v>
      </c>
      <c r="B495">
        <v>190002</v>
      </c>
    </row>
    <row r="496" spans="1:2" x14ac:dyDescent="0.2">
      <c r="A496" t="s">
        <v>691</v>
      </c>
      <c r="B496">
        <v>190003</v>
      </c>
    </row>
    <row r="497" spans="1:2" x14ac:dyDescent="0.2">
      <c r="A497" t="s">
        <v>692</v>
      </c>
      <c r="B497">
        <v>113</v>
      </c>
    </row>
    <row r="498" spans="1:2" x14ac:dyDescent="0.2">
      <c r="A498" t="s">
        <v>693</v>
      </c>
      <c r="B498">
        <v>140101</v>
      </c>
    </row>
    <row r="499" spans="1:2" x14ac:dyDescent="0.2">
      <c r="A499" t="s">
        <v>694</v>
      </c>
      <c r="B499">
        <v>140102</v>
      </c>
    </row>
    <row r="500" spans="1:2" x14ac:dyDescent="0.2">
      <c r="A500" t="s">
        <v>695</v>
      </c>
      <c r="B500">
        <v>140103</v>
      </c>
    </row>
    <row r="501" spans="1:2" x14ac:dyDescent="0.2">
      <c r="A501" t="s">
        <v>696</v>
      </c>
      <c r="B501">
        <v>140104</v>
      </c>
    </row>
    <row r="502" spans="1:2" x14ac:dyDescent="0.2">
      <c r="A502" t="s">
        <v>697</v>
      </c>
      <c r="B502">
        <v>140105</v>
      </c>
    </row>
    <row r="503" spans="1:2" x14ac:dyDescent="0.2">
      <c r="A503" t="s">
        <v>698</v>
      </c>
      <c r="B503">
        <v>140106</v>
      </c>
    </row>
    <row r="504" spans="1:2" x14ac:dyDescent="0.2">
      <c r="A504" t="s">
        <v>699</v>
      </c>
      <c r="B504">
        <v>140107</v>
      </c>
    </row>
    <row r="505" spans="1:2" x14ac:dyDescent="0.2">
      <c r="A505" t="s">
        <v>700</v>
      </c>
      <c r="B505">
        <v>140108</v>
      </c>
    </row>
    <row r="506" spans="1:2" x14ac:dyDescent="0.2">
      <c r="A506" t="s">
        <v>701</v>
      </c>
      <c r="B506">
        <v>140109</v>
      </c>
    </row>
    <row r="507" spans="1:2" x14ac:dyDescent="0.2">
      <c r="A507" t="s">
        <v>702</v>
      </c>
      <c r="B507">
        <v>140110</v>
      </c>
    </row>
    <row r="508" spans="1:2" x14ac:dyDescent="0.2">
      <c r="A508" t="s">
        <v>703</v>
      </c>
      <c r="B508">
        <v>140111</v>
      </c>
    </row>
    <row r="509" spans="1:2" x14ac:dyDescent="0.2">
      <c r="A509" t="s">
        <v>704</v>
      </c>
      <c r="B509">
        <v>140112</v>
      </c>
    </row>
    <row r="510" spans="1:2" x14ac:dyDescent="0.2">
      <c r="A510" t="s">
        <v>705</v>
      </c>
      <c r="B510">
        <v>140113</v>
      </c>
    </row>
    <row r="511" spans="1:2" x14ac:dyDescent="0.2">
      <c r="A511" t="s">
        <v>706</v>
      </c>
      <c r="B511">
        <v>140114</v>
      </c>
    </row>
    <row r="512" spans="1:2" x14ac:dyDescent="0.2">
      <c r="A512" t="s">
        <v>707</v>
      </c>
      <c r="B512">
        <v>180017</v>
      </c>
    </row>
    <row r="513" spans="1:2" x14ac:dyDescent="0.2">
      <c r="A513" t="s">
        <v>708</v>
      </c>
      <c r="B513">
        <v>180018</v>
      </c>
    </row>
    <row r="514" spans="1:2" x14ac:dyDescent="0.2">
      <c r="A514" t="s">
        <v>709</v>
      </c>
      <c r="B514">
        <v>180020</v>
      </c>
    </row>
    <row r="515" spans="1:2" x14ac:dyDescent="0.2">
      <c r="A515" t="s">
        <v>710</v>
      </c>
      <c r="B515">
        <v>180021</v>
      </c>
    </row>
    <row r="516" spans="1:2" x14ac:dyDescent="0.2">
      <c r="A516" t="s">
        <v>711</v>
      </c>
      <c r="B516">
        <v>180023</v>
      </c>
    </row>
    <row r="517" spans="1:2" x14ac:dyDescent="0.2">
      <c r="A517" t="s">
        <v>712</v>
      </c>
      <c r="B517">
        <v>180024</v>
      </c>
    </row>
    <row r="518" spans="1:2" x14ac:dyDescent="0.2">
      <c r="A518" t="s">
        <v>713</v>
      </c>
      <c r="B518">
        <v>112</v>
      </c>
    </row>
    <row r="519" spans="1:2" x14ac:dyDescent="0.2">
      <c r="A519" t="s">
        <v>714</v>
      </c>
      <c r="B519">
        <v>220001</v>
      </c>
    </row>
    <row r="520" spans="1:2" x14ac:dyDescent="0.2">
      <c r="A520" t="s">
        <v>715</v>
      </c>
      <c r="B520">
        <v>220002</v>
      </c>
    </row>
    <row r="521" spans="1:2" x14ac:dyDescent="0.2">
      <c r="A521" t="s">
        <v>716</v>
      </c>
      <c r="B521">
        <v>220003</v>
      </c>
    </row>
    <row r="522" spans="1:2" x14ac:dyDescent="0.2">
      <c r="A522" t="s">
        <v>717</v>
      </c>
      <c r="B522">
        <v>220004</v>
      </c>
    </row>
    <row r="523" spans="1:2" x14ac:dyDescent="0.2">
      <c r="A523" t="s">
        <v>718</v>
      </c>
      <c r="B523">
        <v>220005</v>
      </c>
    </row>
    <row r="524" spans="1:2" x14ac:dyDescent="0.2">
      <c r="A524" t="s">
        <v>719</v>
      </c>
      <c r="B524">
        <v>220006</v>
      </c>
    </row>
    <row r="525" spans="1:2" x14ac:dyDescent="0.2">
      <c r="A525" t="s">
        <v>720</v>
      </c>
      <c r="B525">
        <v>220007</v>
      </c>
    </row>
    <row r="526" spans="1:2" x14ac:dyDescent="0.2">
      <c r="A526" t="s">
        <v>721</v>
      </c>
      <c r="B526">
        <v>220008</v>
      </c>
    </row>
    <row r="527" spans="1:2" x14ac:dyDescent="0.2">
      <c r="A527" t="s">
        <v>722</v>
      </c>
      <c r="B527">
        <v>220009</v>
      </c>
    </row>
    <row r="528" spans="1:2" x14ac:dyDescent="0.2">
      <c r="A528" t="s">
        <v>723</v>
      </c>
      <c r="B528">
        <v>180027</v>
      </c>
    </row>
    <row r="529" spans="1:2" x14ac:dyDescent="0.2">
      <c r="A529" t="s">
        <v>724</v>
      </c>
      <c r="B529">
        <v>150108</v>
      </c>
    </row>
    <row r="530" spans="1:2" x14ac:dyDescent="0.2">
      <c r="A530" t="s">
        <v>725</v>
      </c>
      <c r="B530">
        <v>150109</v>
      </c>
    </row>
    <row r="531" spans="1:2" x14ac:dyDescent="0.2">
      <c r="A531" t="s">
        <v>726</v>
      </c>
      <c r="B531">
        <v>110106</v>
      </c>
    </row>
    <row r="532" spans="1:2" x14ac:dyDescent="0.2">
      <c r="A532" t="s">
        <v>727</v>
      </c>
      <c r="B532">
        <v>170101</v>
      </c>
    </row>
    <row r="533" spans="1:2" x14ac:dyDescent="0.2">
      <c r="A533" t="s">
        <v>108</v>
      </c>
      <c r="B533">
        <v>40001</v>
      </c>
    </row>
    <row r="534" spans="1:2" x14ac:dyDescent="0.2">
      <c r="A534" t="s">
        <v>109</v>
      </c>
      <c r="B534">
        <v>40002</v>
      </c>
    </row>
    <row r="535" spans="1:2" x14ac:dyDescent="0.2">
      <c r="A535" t="s">
        <v>110</v>
      </c>
      <c r="B535">
        <v>40003</v>
      </c>
    </row>
    <row r="536" spans="1:2" x14ac:dyDescent="0.2">
      <c r="A536" t="s">
        <v>111</v>
      </c>
      <c r="B536">
        <v>40004</v>
      </c>
    </row>
    <row r="537" spans="1:2" x14ac:dyDescent="0.2">
      <c r="A537" t="s">
        <v>112</v>
      </c>
      <c r="B537">
        <v>40005</v>
      </c>
    </row>
    <row r="538" spans="1:2" x14ac:dyDescent="0.2">
      <c r="A538" t="s">
        <v>728</v>
      </c>
      <c r="B538">
        <v>220010</v>
      </c>
    </row>
    <row r="539" spans="1:2" x14ac:dyDescent="0.2">
      <c r="A539" t="s">
        <v>729</v>
      </c>
      <c r="B539">
        <v>220011</v>
      </c>
    </row>
    <row r="540" spans="1:2" x14ac:dyDescent="0.2">
      <c r="A540" t="s">
        <v>730</v>
      </c>
      <c r="B540">
        <v>220012</v>
      </c>
    </row>
    <row r="541" spans="1:2" x14ac:dyDescent="0.2">
      <c r="A541" t="s">
        <v>731</v>
      </c>
      <c r="B541">
        <v>220013</v>
      </c>
    </row>
    <row r="542" spans="1:2" x14ac:dyDescent="0.2">
      <c r="A542" t="s">
        <v>732</v>
      </c>
      <c r="B542">
        <v>220014</v>
      </c>
    </row>
    <row r="543" spans="1:2" x14ac:dyDescent="0.2">
      <c r="A543" t="s">
        <v>733</v>
      </c>
      <c r="B543">
        <v>220015</v>
      </c>
    </row>
    <row r="544" spans="1:2" x14ac:dyDescent="0.2">
      <c r="A544" t="s">
        <v>734</v>
      </c>
      <c r="B544">
        <v>140121</v>
      </c>
    </row>
    <row r="545" spans="1:2" x14ac:dyDescent="0.2">
      <c r="A545" t="s">
        <v>735</v>
      </c>
      <c r="B545">
        <v>140122</v>
      </c>
    </row>
    <row r="546" spans="1:2" x14ac:dyDescent="0.2">
      <c r="A546" t="s">
        <v>736</v>
      </c>
      <c r="B546">
        <v>130112</v>
      </c>
    </row>
    <row r="547" spans="1:2" x14ac:dyDescent="0.2">
      <c r="A547" t="s">
        <v>737</v>
      </c>
      <c r="B547">
        <v>130113</v>
      </c>
    </row>
    <row r="548" spans="1:2" x14ac:dyDescent="0.2">
      <c r="A548" t="s">
        <v>738</v>
      </c>
      <c r="B548">
        <v>20019</v>
      </c>
    </row>
    <row r="549" spans="1:2" x14ac:dyDescent="0.2">
      <c r="A549" t="s">
        <v>735</v>
      </c>
      <c r="B549">
        <v>140122</v>
      </c>
    </row>
    <row r="550" spans="1:2" x14ac:dyDescent="0.2">
      <c r="A550" t="s">
        <v>739</v>
      </c>
      <c r="B550">
        <v>140123</v>
      </c>
    </row>
    <row r="551" spans="1:2" x14ac:dyDescent="0.2">
      <c r="A551" t="s">
        <v>740</v>
      </c>
      <c r="B551">
        <v>140124</v>
      </c>
    </row>
    <row r="552" spans="1:2" x14ac:dyDescent="0.2">
      <c r="A552" t="s">
        <v>741</v>
      </c>
      <c r="B552">
        <v>140125</v>
      </c>
    </row>
    <row r="553" spans="1:2" x14ac:dyDescent="0.2">
      <c r="A553" t="s">
        <v>742</v>
      </c>
      <c r="B553">
        <v>140126</v>
      </c>
    </row>
    <row r="554" spans="1:2" x14ac:dyDescent="0.2">
      <c r="A554" t="s">
        <v>743</v>
      </c>
      <c r="B554">
        <v>140127</v>
      </c>
    </row>
    <row r="555" spans="1:2" x14ac:dyDescent="0.2">
      <c r="A555" t="s">
        <v>744</v>
      </c>
      <c r="B555">
        <v>130114</v>
      </c>
    </row>
    <row r="556" spans="1:2" x14ac:dyDescent="0.2">
      <c r="A556" t="s">
        <v>745</v>
      </c>
      <c r="B556">
        <v>130115</v>
      </c>
    </row>
    <row r="557" spans="1:2" x14ac:dyDescent="0.2">
      <c r="A557" t="s">
        <v>746</v>
      </c>
      <c r="B557">
        <v>130116</v>
      </c>
    </row>
    <row r="558" spans="1:2" x14ac:dyDescent="0.2">
      <c r="A558" t="s">
        <v>747</v>
      </c>
      <c r="B558">
        <v>130117</v>
      </c>
    </row>
    <row r="559" spans="1:2" x14ac:dyDescent="0.2">
      <c r="A559" t="s">
        <v>748</v>
      </c>
      <c r="B559">
        <v>130118</v>
      </c>
    </row>
    <row r="560" spans="1:2" x14ac:dyDescent="0.2">
      <c r="A560" t="s">
        <v>749</v>
      </c>
      <c r="B560">
        <v>130119</v>
      </c>
    </row>
    <row r="561" spans="1:2" x14ac:dyDescent="0.2">
      <c r="A561" t="s">
        <v>750</v>
      </c>
      <c r="B561">
        <v>130120</v>
      </c>
    </row>
    <row r="562" spans="1:2" x14ac:dyDescent="0.2">
      <c r="A562" t="s">
        <v>751</v>
      </c>
      <c r="B562">
        <v>180035</v>
      </c>
    </row>
    <row r="563" spans="1:2" x14ac:dyDescent="0.2">
      <c r="A563" t="s">
        <v>752</v>
      </c>
      <c r="B563">
        <v>150110</v>
      </c>
    </row>
    <row r="564" spans="1:2" x14ac:dyDescent="0.2">
      <c r="A564" t="s">
        <v>753</v>
      </c>
      <c r="B564">
        <v>150111</v>
      </c>
    </row>
    <row r="565" spans="1:2" x14ac:dyDescent="0.2">
      <c r="A565" t="s">
        <v>754</v>
      </c>
      <c r="B565">
        <v>150112</v>
      </c>
    </row>
    <row r="566" spans="1:2" x14ac:dyDescent="0.2">
      <c r="A566" t="s">
        <v>755</v>
      </c>
      <c r="B566">
        <v>110107</v>
      </c>
    </row>
    <row r="567" spans="1:2" x14ac:dyDescent="0.2">
      <c r="A567" t="s">
        <v>756</v>
      </c>
      <c r="B567">
        <v>110108</v>
      </c>
    </row>
    <row r="568" spans="1:2" x14ac:dyDescent="0.2">
      <c r="A568" t="s">
        <v>757</v>
      </c>
      <c r="B568">
        <v>110109</v>
      </c>
    </row>
    <row r="569" spans="1:2" x14ac:dyDescent="0.2">
      <c r="A569" t="s">
        <v>758</v>
      </c>
      <c r="B569">
        <v>190004</v>
      </c>
    </row>
    <row r="570" spans="1:2" x14ac:dyDescent="0.2">
      <c r="A570" t="s">
        <v>759</v>
      </c>
      <c r="B570">
        <v>190005</v>
      </c>
    </row>
    <row r="571" spans="1:2" x14ac:dyDescent="0.2">
      <c r="A571" t="s">
        <v>760</v>
      </c>
      <c r="B571">
        <v>140128</v>
      </c>
    </row>
    <row r="572" spans="1:2" x14ac:dyDescent="0.2">
      <c r="A572" t="s">
        <v>761</v>
      </c>
      <c r="B572">
        <v>180036</v>
      </c>
    </row>
    <row r="573" spans="1:2" x14ac:dyDescent="0.2">
      <c r="A573" t="s">
        <v>762</v>
      </c>
      <c r="B573">
        <v>240001</v>
      </c>
    </row>
    <row r="574" spans="1:2" x14ac:dyDescent="0.2">
      <c r="A574" t="s">
        <v>763</v>
      </c>
      <c r="B574">
        <v>240002</v>
      </c>
    </row>
    <row r="575" spans="1:2" x14ac:dyDescent="0.2">
      <c r="A575" t="s">
        <v>764</v>
      </c>
      <c r="B575">
        <v>240003</v>
      </c>
    </row>
    <row r="576" spans="1:2" x14ac:dyDescent="0.2">
      <c r="A576" t="s">
        <v>765</v>
      </c>
      <c r="B576">
        <v>240004</v>
      </c>
    </row>
    <row r="577" spans="1:2" x14ac:dyDescent="0.2">
      <c r="A577" t="s">
        <v>766</v>
      </c>
      <c r="B577">
        <v>240005</v>
      </c>
    </row>
    <row r="578" spans="1:2" x14ac:dyDescent="0.2">
      <c r="A578" t="s">
        <v>767</v>
      </c>
      <c r="B578">
        <v>240006</v>
      </c>
    </row>
    <row r="579" spans="1:2" x14ac:dyDescent="0.2">
      <c r="A579" t="s">
        <v>768</v>
      </c>
      <c r="B579">
        <v>240007</v>
      </c>
    </row>
    <row r="580" spans="1:2" x14ac:dyDescent="0.2">
      <c r="A580" t="s">
        <v>769</v>
      </c>
      <c r="B580">
        <v>240008</v>
      </c>
    </row>
    <row r="581" spans="1:2" x14ac:dyDescent="0.2">
      <c r="A581" t="s">
        <v>770</v>
      </c>
      <c r="B581">
        <v>120205</v>
      </c>
    </row>
    <row r="582" spans="1:2" x14ac:dyDescent="0.2">
      <c r="A582" t="s">
        <v>771</v>
      </c>
      <c r="B582">
        <v>120105</v>
      </c>
    </row>
    <row r="583" spans="1:2" x14ac:dyDescent="0.2">
      <c r="A583" t="s">
        <v>772</v>
      </c>
      <c r="B583">
        <v>120305</v>
      </c>
    </row>
    <row r="584" spans="1:2" x14ac:dyDescent="0.2">
      <c r="A584" t="s">
        <v>773</v>
      </c>
      <c r="B584">
        <v>150113</v>
      </c>
    </row>
    <row r="585" spans="1:2" x14ac:dyDescent="0.2">
      <c r="A585" t="s">
        <v>774</v>
      </c>
      <c r="B585">
        <v>150114</v>
      </c>
    </row>
    <row r="586" spans="1:2" x14ac:dyDescent="0.2">
      <c r="A586" t="s">
        <v>775</v>
      </c>
      <c r="B586">
        <v>150115</v>
      </c>
    </row>
    <row r="587" spans="1:2" x14ac:dyDescent="0.2">
      <c r="A587" t="s">
        <v>776</v>
      </c>
      <c r="B587">
        <v>140129</v>
      </c>
    </row>
    <row r="588" spans="1:2" x14ac:dyDescent="0.2">
      <c r="A588" t="s">
        <v>777</v>
      </c>
      <c r="B588">
        <v>140130</v>
      </c>
    </row>
    <row r="589" spans="1:2" x14ac:dyDescent="0.2">
      <c r="A589" t="s">
        <v>778</v>
      </c>
      <c r="B589">
        <v>140131</v>
      </c>
    </row>
    <row r="590" spans="1:2" x14ac:dyDescent="0.2">
      <c r="A590" t="s">
        <v>779</v>
      </c>
      <c r="B590">
        <v>140132</v>
      </c>
    </row>
    <row r="591" spans="1:2" x14ac:dyDescent="0.2">
      <c r="A591" t="s">
        <v>780</v>
      </c>
      <c r="B591">
        <v>140133</v>
      </c>
    </row>
    <row r="592" spans="1:2" x14ac:dyDescent="0.2">
      <c r="A592" t="s">
        <v>781</v>
      </c>
      <c r="B592">
        <v>130121</v>
      </c>
    </row>
    <row r="593" spans="1:2" x14ac:dyDescent="0.2">
      <c r="A593" t="s">
        <v>782</v>
      </c>
      <c r="B593">
        <v>130122</v>
      </c>
    </row>
    <row r="594" spans="1:2" x14ac:dyDescent="0.2">
      <c r="A594" t="s">
        <v>783</v>
      </c>
      <c r="B594">
        <v>130123</v>
      </c>
    </row>
    <row r="595" spans="1:2" x14ac:dyDescent="0.2">
      <c r="A595" t="s">
        <v>784</v>
      </c>
      <c r="B595">
        <v>130124</v>
      </c>
    </row>
    <row r="596" spans="1:2" x14ac:dyDescent="0.2">
      <c r="A596" t="s">
        <v>785</v>
      </c>
      <c r="B596">
        <v>130125</v>
      </c>
    </row>
    <row r="597" spans="1:2" x14ac:dyDescent="0.2">
      <c r="A597" t="s">
        <v>786</v>
      </c>
      <c r="B597">
        <v>110110</v>
      </c>
    </row>
    <row r="598" spans="1:2" x14ac:dyDescent="0.2">
      <c r="A598" t="s">
        <v>787</v>
      </c>
      <c r="B598">
        <v>110111</v>
      </c>
    </row>
    <row r="599" spans="1:2" x14ac:dyDescent="0.2">
      <c r="A599" t="s">
        <v>788</v>
      </c>
      <c r="B599">
        <v>110112</v>
      </c>
    </row>
    <row r="600" spans="1:2" x14ac:dyDescent="0.2">
      <c r="A600" t="s">
        <v>789</v>
      </c>
      <c r="B600">
        <v>180037</v>
      </c>
    </row>
    <row r="601" spans="1:2" x14ac:dyDescent="0.2">
      <c r="A601" t="s">
        <v>790</v>
      </c>
      <c r="B601">
        <v>180038</v>
      </c>
    </row>
    <row r="602" spans="1:2" x14ac:dyDescent="0.2">
      <c r="A602" t="s">
        <v>791</v>
      </c>
      <c r="B602">
        <v>190006</v>
      </c>
    </row>
    <row r="603" spans="1:2" x14ac:dyDescent="0.2">
      <c r="A603" t="s">
        <v>792</v>
      </c>
      <c r="B603">
        <v>190007</v>
      </c>
    </row>
    <row r="604" spans="1:2" x14ac:dyDescent="0.2">
      <c r="A604" t="s">
        <v>793</v>
      </c>
      <c r="B604">
        <v>100202</v>
      </c>
    </row>
    <row r="605" spans="1:2" x14ac:dyDescent="0.2">
      <c r="A605" t="s">
        <v>794</v>
      </c>
      <c r="B605">
        <v>100203</v>
      </c>
    </row>
    <row r="606" spans="1:2" x14ac:dyDescent="0.2">
      <c r="A606" t="s">
        <v>795</v>
      </c>
      <c r="B606">
        <v>100204</v>
      </c>
    </row>
    <row r="607" spans="1:2" x14ac:dyDescent="0.2">
      <c r="A607" t="s">
        <v>796</v>
      </c>
      <c r="B607">
        <v>280001</v>
      </c>
    </row>
    <row r="608" spans="1:2" x14ac:dyDescent="0.2">
      <c r="A608" t="s">
        <v>797</v>
      </c>
      <c r="B608">
        <v>280002</v>
      </c>
    </row>
    <row r="609" spans="1:2" x14ac:dyDescent="0.2">
      <c r="A609" t="s">
        <v>798</v>
      </c>
      <c r="B609">
        <v>280003</v>
      </c>
    </row>
    <row r="610" spans="1:2" x14ac:dyDescent="0.2">
      <c r="A610" t="s">
        <v>799</v>
      </c>
      <c r="B610">
        <v>280004</v>
      </c>
    </row>
    <row r="611" spans="1:2" x14ac:dyDescent="0.2">
      <c r="A611" t="s">
        <v>800</v>
      </c>
      <c r="B611">
        <v>280005</v>
      </c>
    </row>
    <row r="612" spans="1:2" x14ac:dyDescent="0.2">
      <c r="A612" t="s">
        <v>801</v>
      </c>
      <c r="B612">
        <v>280006</v>
      </c>
    </row>
    <row r="613" spans="1:2" x14ac:dyDescent="0.2">
      <c r="A613" t="s">
        <v>108</v>
      </c>
      <c r="B613">
        <v>40001</v>
      </c>
    </row>
    <row r="614" spans="1:2" x14ac:dyDescent="0.2">
      <c r="A614" t="s">
        <v>109</v>
      </c>
      <c r="B614">
        <v>40002</v>
      </c>
    </row>
    <row r="615" spans="1:2" x14ac:dyDescent="0.2">
      <c r="A615" t="s">
        <v>110</v>
      </c>
      <c r="B615">
        <v>40003</v>
      </c>
    </row>
    <row r="616" spans="1:2" x14ac:dyDescent="0.2">
      <c r="A616" t="s">
        <v>111</v>
      </c>
      <c r="B616">
        <v>40004</v>
      </c>
    </row>
    <row r="617" spans="1:2" x14ac:dyDescent="0.2">
      <c r="A617" t="s">
        <v>112</v>
      </c>
      <c r="B617">
        <v>40005</v>
      </c>
    </row>
    <row r="618" spans="1:2" x14ac:dyDescent="0.2">
      <c r="A618" t="s">
        <v>802</v>
      </c>
      <c r="B618">
        <v>40006</v>
      </c>
    </row>
    <row r="619" spans="1:2" x14ac:dyDescent="0.2">
      <c r="A619" t="s">
        <v>803</v>
      </c>
      <c r="B619">
        <v>40007</v>
      </c>
    </row>
    <row r="620" spans="1:2" x14ac:dyDescent="0.2">
      <c r="A620" t="s">
        <v>804</v>
      </c>
      <c r="B620">
        <v>1111</v>
      </c>
    </row>
    <row r="621" spans="1:2" x14ac:dyDescent="0.2">
      <c r="A621" t="s">
        <v>805</v>
      </c>
      <c r="B621">
        <v>1211</v>
      </c>
    </row>
    <row r="622" spans="1:2" x14ac:dyDescent="0.2">
      <c r="A622" t="s">
        <v>806</v>
      </c>
      <c r="B622">
        <v>1221</v>
      </c>
    </row>
    <row r="623" spans="1:2" x14ac:dyDescent="0.2">
      <c r="A623" t="s">
        <v>807</v>
      </c>
      <c r="B623">
        <v>1311</v>
      </c>
    </row>
    <row r="624" spans="1:2" x14ac:dyDescent="0.2">
      <c r="A624" t="s">
        <v>808</v>
      </c>
      <c r="B624">
        <v>1321</v>
      </c>
    </row>
    <row r="625" spans="1:2" x14ac:dyDescent="0.2">
      <c r="A625" t="s">
        <v>809</v>
      </c>
      <c r="B625">
        <v>1331</v>
      </c>
    </row>
    <row r="626" spans="1:2" x14ac:dyDescent="0.2">
      <c r="A626" t="s">
        <v>810</v>
      </c>
      <c r="B626">
        <v>1341</v>
      </c>
    </row>
    <row r="627" spans="1:2" x14ac:dyDescent="0.2">
      <c r="A627" t="s">
        <v>811</v>
      </c>
      <c r="B627">
        <v>1411</v>
      </c>
    </row>
    <row r="628" spans="1:2" x14ac:dyDescent="0.2">
      <c r="A628" t="s">
        <v>812</v>
      </c>
      <c r="B628">
        <v>1421</v>
      </c>
    </row>
    <row r="629" spans="1:2" x14ac:dyDescent="0.2">
      <c r="A629" t="s">
        <v>813</v>
      </c>
      <c r="B629">
        <v>1431</v>
      </c>
    </row>
    <row r="630" spans="1:2" x14ac:dyDescent="0.2">
      <c r="A630" t="s">
        <v>814</v>
      </c>
      <c r="B630">
        <v>1511</v>
      </c>
    </row>
    <row r="631" spans="1:2" x14ac:dyDescent="0.2">
      <c r="A631" t="s">
        <v>815</v>
      </c>
      <c r="B631">
        <v>2111</v>
      </c>
    </row>
    <row r="632" spans="1:2" x14ac:dyDescent="0.2">
      <c r="A632" t="s">
        <v>816</v>
      </c>
      <c r="B632">
        <v>2211</v>
      </c>
    </row>
    <row r="633" spans="1:2" x14ac:dyDescent="0.2">
      <c r="A633" t="s">
        <v>817</v>
      </c>
      <c r="B633">
        <v>2221</v>
      </c>
    </row>
    <row r="634" spans="1:2" x14ac:dyDescent="0.2">
      <c r="A634" t="s">
        <v>818</v>
      </c>
      <c r="B634">
        <v>2311</v>
      </c>
    </row>
    <row r="635" spans="1:2" x14ac:dyDescent="0.2">
      <c r="A635" t="s">
        <v>819</v>
      </c>
      <c r="B635">
        <v>2321</v>
      </c>
    </row>
    <row r="636" spans="1:2" x14ac:dyDescent="0.2">
      <c r="A636" t="s">
        <v>820</v>
      </c>
      <c r="B636">
        <v>2331</v>
      </c>
    </row>
    <row r="637" spans="1:2" x14ac:dyDescent="0.2">
      <c r="A637" t="s">
        <v>222</v>
      </c>
      <c r="B637">
        <v>2341</v>
      </c>
    </row>
    <row r="638" spans="1:2" x14ac:dyDescent="0.2">
      <c r="A638" t="s">
        <v>821</v>
      </c>
      <c r="B638">
        <v>2411</v>
      </c>
    </row>
    <row r="639" spans="1:2" x14ac:dyDescent="0.2">
      <c r="A639" t="s">
        <v>822</v>
      </c>
      <c r="B639">
        <v>2421</v>
      </c>
    </row>
    <row r="640" spans="1:2" x14ac:dyDescent="0.2">
      <c r="A640" t="s">
        <v>823</v>
      </c>
      <c r="B640">
        <v>2431</v>
      </c>
    </row>
    <row r="641" spans="1:2" x14ac:dyDescent="0.2">
      <c r="A641" t="s">
        <v>824</v>
      </c>
      <c r="B641">
        <v>2511</v>
      </c>
    </row>
    <row r="642" spans="1:2" x14ac:dyDescent="0.2">
      <c r="A642" t="s">
        <v>825</v>
      </c>
      <c r="B642">
        <v>3111</v>
      </c>
    </row>
    <row r="643" spans="1:2" x14ac:dyDescent="0.2">
      <c r="A643" t="s">
        <v>826</v>
      </c>
      <c r="B643">
        <v>3211</v>
      </c>
    </row>
    <row r="644" spans="1:2" x14ac:dyDescent="0.2">
      <c r="A644" t="s">
        <v>827</v>
      </c>
      <c r="B644">
        <v>3221</v>
      </c>
    </row>
    <row r="645" spans="1:2" x14ac:dyDescent="0.2">
      <c r="A645" t="s">
        <v>828</v>
      </c>
      <c r="B645">
        <v>3311</v>
      </c>
    </row>
    <row r="646" spans="1:2" x14ac:dyDescent="0.2">
      <c r="A646" t="s">
        <v>829</v>
      </c>
      <c r="B646">
        <v>3321</v>
      </c>
    </row>
    <row r="647" spans="1:2" x14ac:dyDescent="0.2">
      <c r="A647" t="s">
        <v>830</v>
      </c>
      <c r="B647">
        <v>3331</v>
      </c>
    </row>
    <row r="648" spans="1:2" x14ac:dyDescent="0.2">
      <c r="A648" t="s">
        <v>831</v>
      </c>
      <c r="B648">
        <v>3341</v>
      </c>
    </row>
    <row r="649" spans="1:2" x14ac:dyDescent="0.2">
      <c r="A649" t="s">
        <v>832</v>
      </c>
      <c r="B649">
        <v>3411</v>
      </c>
    </row>
    <row r="650" spans="1:2" x14ac:dyDescent="0.2">
      <c r="A650" t="s">
        <v>833</v>
      </c>
      <c r="B650">
        <v>3421</v>
      </c>
    </row>
    <row r="651" spans="1:2" x14ac:dyDescent="0.2">
      <c r="A651" t="s">
        <v>834</v>
      </c>
      <c r="B651">
        <v>3431</v>
      </c>
    </row>
    <row r="652" spans="1:2" x14ac:dyDescent="0.2">
      <c r="A652" t="s">
        <v>835</v>
      </c>
      <c r="B652">
        <v>3511</v>
      </c>
    </row>
    <row r="653" spans="1:2" x14ac:dyDescent="0.2">
      <c r="A653" t="s">
        <v>837</v>
      </c>
      <c r="B653">
        <v>127</v>
      </c>
    </row>
    <row r="654" spans="1:2" x14ac:dyDescent="0.2">
      <c r="A654" t="s">
        <v>108</v>
      </c>
      <c r="B654">
        <v>40001</v>
      </c>
    </row>
    <row r="655" spans="1:2" x14ac:dyDescent="0.2">
      <c r="A655" t="s">
        <v>803</v>
      </c>
      <c r="B655">
        <v>40007</v>
      </c>
    </row>
    <row r="656" spans="1:2" x14ac:dyDescent="0.2">
      <c r="A656" t="s">
        <v>838</v>
      </c>
      <c r="B656">
        <v>20033</v>
      </c>
    </row>
    <row r="657" spans="1:2" x14ac:dyDescent="0.2">
      <c r="A657" t="s">
        <v>839</v>
      </c>
      <c r="B657">
        <v>20034</v>
      </c>
    </row>
    <row r="658" spans="1:2" x14ac:dyDescent="0.2">
      <c r="A658" t="s">
        <v>840</v>
      </c>
      <c r="B658">
        <v>20035</v>
      </c>
    </row>
    <row r="659" spans="1:2" x14ac:dyDescent="0.2">
      <c r="A659" t="s">
        <v>841</v>
      </c>
      <c r="B659">
        <v>20036</v>
      </c>
    </row>
    <row r="660" spans="1:2" x14ac:dyDescent="0.2">
      <c r="A660" t="s">
        <v>842</v>
      </c>
      <c r="B660">
        <v>20037</v>
      </c>
    </row>
    <row r="661" spans="1:2" x14ac:dyDescent="0.2">
      <c r="A661" t="s">
        <v>843</v>
      </c>
      <c r="B661">
        <v>20038</v>
      </c>
    </row>
    <row r="662" spans="1:2" x14ac:dyDescent="0.2">
      <c r="A662" t="s">
        <v>844</v>
      </c>
      <c r="B662">
        <v>20039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7B432-2B96-BA49-BCDC-7FA3813CB5CB}">
  <dimension ref="A1:AA37"/>
  <sheetViews>
    <sheetView workbookViewId="0">
      <selection activeCell="B18" sqref="A1:B18"/>
    </sheetView>
  </sheetViews>
  <sheetFormatPr defaultColWidth="11" defaultRowHeight="14.25" x14ac:dyDescent="0.2"/>
  <cols>
    <col min="1" max="1" width="55.625" bestFit="1" customWidth="1"/>
    <col min="5" max="5" width="12.125" customWidth="1"/>
  </cols>
  <sheetData>
    <row r="1" spans="1:27" x14ac:dyDescent="0.2">
      <c r="A1" s="19" t="s">
        <v>867</v>
      </c>
      <c r="B1" s="19" t="s">
        <v>856</v>
      </c>
      <c r="E1" t="s">
        <v>872</v>
      </c>
      <c r="J1" s="3" t="s">
        <v>49</v>
      </c>
      <c r="K1" s="3" t="s">
        <v>50</v>
      </c>
      <c r="M1" s="3" t="s">
        <v>972</v>
      </c>
      <c r="N1" s="25">
        <v>11</v>
      </c>
      <c r="Q1" s="3"/>
      <c r="R1" s="3" t="s">
        <v>108</v>
      </c>
      <c r="S1" s="3" t="s">
        <v>114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803</v>
      </c>
      <c r="Y1" s="3" t="s">
        <v>885</v>
      </c>
      <c r="Z1" s="3" t="s">
        <v>886</v>
      </c>
      <c r="AA1" s="3" t="s">
        <v>887</v>
      </c>
    </row>
    <row r="2" spans="1:27" x14ac:dyDescent="0.2">
      <c r="A2" t="s">
        <v>845</v>
      </c>
      <c r="B2">
        <v>5</v>
      </c>
      <c r="E2" s="11">
        <v>575.2909411764706</v>
      </c>
      <c r="F2">
        <v>1</v>
      </c>
      <c r="G2">
        <f>E2/时间预估!B3</f>
        <v>575.2909411764706</v>
      </c>
      <c r="H2">
        <f t="shared" ref="H2:H11" si="0">G2/$G$2</f>
        <v>1</v>
      </c>
      <c r="J2" s="8">
        <v>0.6</v>
      </c>
      <c r="K2" s="8">
        <v>0.6</v>
      </c>
      <c r="M2" s="3" t="s">
        <v>973</v>
      </c>
      <c r="N2" s="25">
        <v>3.67</v>
      </c>
      <c r="Q2" s="3" t="s">
        <v>876</v>
      </c>
      <c r="R2" s="14">
        <v>0.37874802735402419</v>
      </c>
      <c r="S2" s="14">
        <v>0.65254980578874822</v>
      </c>
      <c r="T2" s="14">
        <v>0.29196649758169169</v>
      </c>
      <c r="U2" s="14">
        <v>0.73572346140371359</v>
      </c>
      <c r="V2" s="14">
        <v>1.3941480206540446</v>
      </c>
      <c r="W2" s="14">
        <v>2.1782977006857602</v>
      </c>
      <c r="X2" s="14">
        <v>1.3941480206540446</v>
      </c>
      <c r="Y2" s="14">
        <v>0</v>
      </c>
      <c r="Z2" s="14">
        <v>0</v>
      </c>
      <c r="AA2" s="14">
        <v>0</v>
      </c>
    </row>
    <row r="3" spans="1:27" x14ac:dyDescent="0.2">
      <c r="A3" t="s">
        <v>846</v>
      </c>
      <c r="B3">
        <v>0</v>
      </c>
      <c r="E3" s="11">
        <v>1452.4089705882352</v>
      </c>
      <c r="F3" s="16">
        <f t="shared" ref="F3:F11" si="1">E3/$E$2</f>
        <v>2.5246512097306057</v>
      </c>
      <c r="G3">
        <f>E3/时间预估!B4</f>
        <v>726.2044852941176</v>
      </c>
      <c r="H3">
        <f t="shared" si="0"/>
        <v>1.2623256048653029</v>
      </c>
      <c r="J3" s="8">
        <v>1.1111111111111112</v>
      </c>
      <c r="K3" s="8">
        <f>J3+K2</f>
        <v>1.7111111111111112</v>
      </c>
      <c r="M3" s="3" t="s">
        <v>974</v>
      </c>
      <c r="N3" s="25">
        <v>0.9</v>
      </c>
      <c r="Q3" s="3" t="s">
        <v>877</v>
      </c>
      <c r="R3" s="14">
        <v>0.16833245660178853</v>
      </c>
      <c r="S3" s="14">
        <v>1.0190452324270141</v>
      </c>
      <c r="T3" s="14">
        <v>7.4318744838976047E-2</v>
      </c>
      <c r="U3" s="14">
        <v>0.14714469228074273</v>
      </c>
      <c r="V3" s="14">
        <v>0.27538726333907054</v>
      </c>
      <c r="W3" s="14">
        <v>0.58087938684953611</v>
      </c>
      <c r="X3" s="14">
        <v>0.27538726333907054</v>
      </c>
      <c r="Y3" s="14">
        <v>1.2565687789799072</v>
      </c>
      <c r="Z3" s="14">
        <v>3.7176487790612662</v>
      </c>
      <c r="AA3" s="14">
        <v>0</v>
      </c>
    </row>
    <row r="4" spans="1:27" x14ac:dyDescent="0.2">
      <c r="A4" t="s">
        <v>847</v>
      </c>
      <c r="B4">
        <v>0</v>
      </c>
      <c r="E4" s="11">
        <v>1712.7895588235294</v>
      </c>
      <c r="F4" s="16">
        <f t="shared" si="1"/>
        <v>2.9772580032650486</v>
      </c>
      <c r="G4">
        <f>E4/时间预估!B5</f>
        <v>856.39477941176472</v>
      </c>
      <c r="H4">
        <f t="shared" si="0"/>
        <v>1.4886290016325243</v>
      </c>
      <c r="J4" s="8">
        <v>1.0526315789473684</v>
      </c>
      <c r="K4" s="8">
        <f t="shared" ref="K4:K37" si="2">J4+K3</f>
        <v>2.7637426900584794</v>
      </c>
      <c r="Q4" s="3" t="s">
        <v>878</v>
      </c>
      <c r="R4" s="14">
        <v>1.6833245660178853</v>
      </c>
      <c r="S4" s="14">
        <v>0.84751284300213015</v>
      </c>
      <c r="T4" s="14">
        <v>0.72425386339506903</v>
      </c>
      <c r="U4" s="14">
        <v>1.449375218965316</v>
      </c>
      <c r="V4" s="14">
        <v>2.3975903614457827</v>
      </c>
      <c r="W4" s="14">
        <v>5.1093182734973777</v>
      </c>
      <c r="X4" s="14">
        <v>2.3975903614457827</v>
      </c>
      <c r="Y4" s="14">
        <v>1.0641421947449767</v>
      </c>
      <c r="Z4" s="14">
        <v>3.085319491153677</v>
      </c>
      <c r="AA4" s="14">
        <v>8.420038535645471</v>
      </c>
    </row>
    <row r="5" spans="1:27" x14ac:dyDescent="0.2">
      <c r="A5" t="s">
        <v>848</v>
      </c>
      <c r="B5">
        <v>0</v>
      </c>
      <c r="E5" s="11">
        <v>1963.829647058823</v>
      </c>
      <c r="F5" s="16">
        <f t="shared" si="1"/>
        <v>3.4136286642073475</v>
      </c>
      <c r="G5">
        <f>E5/时间预估!B6</f>
        <v>654.60988235294099</v>
      </c>
      <c r="H5">
        <f t="shared" si="0"/>
        <v>1.1378762214024492</v>
      </c>
      <c r="J5" s="8">
        <v>3.3333333333333335</v>
      </c>
      <c r="K5" s="8">
        <f t="shared" si="2"/>
        <v>6.0970760233918124</v>
      </c>
      <c r="Q5" s="3" t="s">
        <v>879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</row>
    <row r="6" spans="1:27" x14ac:dyDescent="0.2">
      <c r="A6" t="s">
        <v>849</v>
      </c>
      <c r="B6">
        <v>0</v>
      </c>
      <c r="E6" s="11">
        <v>1853.480705882353</v>
      </c>
      <c r="F6" s="16">
        <f t="shared" si="1"/>
        <v>3.2218145171762709</v>
      </c>
      <c r="G6">
        <f>E6/时间预估!B7</f>
        <v>617.82690196078431</v>
      </c>
      <c r="H6">
        <f t="shared" si="0"/>
        <v>1.0739381723920902</v>
      </c>
      <c r="J6" s="8">
        <v>4</v>
      </c>
      <c r="K6" s="8">
        <f t="shared" si="2"/>
        <v>10.097076023391812</v>
      </c>
      <c r="Q6" s="3" t="s">
        <v>880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2.3183925811437404E-2</v>
      </c>
      <c r="Z6" s="14">
        <v>0.10527854949554027</v>
      </c>
      <c r="AA6" s="14">
        <v>0.51380860629415537</v>
      </c>
    </row>
    <row r="7" spans="1:27" x14ac:dyDescent="0.2">
      <c r="A7" t="s">
        <v>850</v>
      </c>
      <c r="B7">
        <v>5</v>
      </c>
      <c r="E7" s="11">
        <v>1902.7048823529415</v>
      </c>
      <c r="F7" s="16">
        <f t="shared" si="1"/>
        <v>3.307378486547881</v>
      </c>
      <c r="G7">
        <f>E7/时间预估!B8</f>
        <v>380.5409764705883</v>
      </c>
      <c r="H7">
        <f t="shared" si="0"/>
        <v>0.66147569730957623</v>
      </c>
      <c r="J7" s="8">
        <v>3.870967741935484</v>
      </c>
      <c r="K7" s="8">
        <f t="shared" si="2"/>
        <v>13.968043765327296</v>
      </c>
      <c r="Q7" s="3" t="s">
        <v>881</v>
      </c>
      <c r="R7" s="14">
        <v>0.63124671225670703</v>
      </c>
      <c r="S7" s="14">
        <v>0</v>
      </c>
      <c r="T7" s="14">
        <v>0.19535212929102277</v>
      </c>
      <c r="U7" s="14">
        <v>0.39098446806025927</v>
      </c>
      <c r="V7" s="14">
        <v>0.6351118760757315</v>
      </c>
      <c r="W7" s="14">
        <v>1.3069786204114564</v>
      </c>
      <c r="X7" s="14">
        <v>0.6351118760757315</v>
      </c>
      <c r="Y7" s="14">
        <v>0.88678516228748028</v>
      </c>
      <c r="Z7" s="14">
        <v>2.2898084515280019</v>
      </c>
      <c r="AA7" s="14">
        <v>0</v>
      </c>
    </row>
    <row r="8" spans="1:27" x14ac:dyDescent="0.2">
      <c r="A8" t="s">
        <v>851</v>
      </c>
      <c r="B8">
        <v>5</v>
      </c>
      <c r="E8" s="11">
        <v>2076.3390294117653</v>
      </c>
      <c r="F8" s="16">
        <f t="shared" si="1"/>
        <v>3.6091982000718623</v>
      </c>
      <c r="G8">
        <f>E8/时间预估!B9</f>
        <v>415.26780588235306</v>
      </c>
      <c r="H8">
        <f t="shared" si="0"/>
        <v>0.72183964001437251</v>
      </c>
      <c r="J8" s="8">
        <v>5</v>
      </c>
      <c r="K8" s="8">
        <f t="shared" si="2"/>
        <v>18.968043765327295</v>
      </c>
      <c r="Q8" s="3" t="s">
        <v>882</v>
      </c>
      <c r="R8" s="14">
        <v>0.22724881641241451</v>
      </c>
      <c r="S8" s="14">
        <v>0</v>
      </c>
      <c r="T8" s="14">
        <v>9.1305886516456297E-2</v>
      </c>
      <c r="U8" s="14">
        <v>0.18077776480205537</v>
      </c>
      <c r="V8" s="14">
        <v>0.29432013769363174</v>
      </c>
      <c r="W8" s="14">
        <v>0.6099233561920131</v>
      </c>
      <c r="X8" s="14">
        <v>0.29432013769363174</v>
      </c>
      <c r="Y8" s="14">
        <v>0.41731066460587335</v>
      </c>
      <c r="Z8" s="14">
        <v>1.0659453136423451</v>
      </c>
      <c r="AA8" s="14">
        <v>2.8131021194604999</v>
      </c>
    </row>
    <row r="9" spans="1:27" x14ac:dyDescent="0.2">
      <c r="A9" t="s">
        <v>852</v>
      </c>
      <c r="B9">
        <v>0</v>
      </c>
      <c r="E9" s="11">
        <v>2821.5426470588241</v>
      </c>
      <c r="F9" s="16">
        <f t="shared" si="1"/>
        <v>4.9045490639723379</v>
      </c>
      <c r="G9">
        <f>E9/时间预估!B10</f>
        <v>564.30852941176477</v>
      </c>
      <c r="H9">
        <f t="shared" si="0"/>
        <v>0.98090981279446743</v>
      </c>
      <c r="J9" s="8">
        <v>6.1</v>
      </c>
      <c r="K9" s="8">
        <f t="shared" si="2"/>
        <v>25.068043765327296</v>
      </c>
      <c r="Q9" s="3" t="s">
        <v>883</v>
      </c>
      <c r="R9" s="14">
        <v>0.12098895318253552</v>
      </c>
      <c r="S9" s="14">
        <v>0</v>
      </c>
      <c r="T9" s="14">
        <v>4.7304470921316497E-2</v>
      </c>
      <c r="U9" s="14">
        <v>9.76293355132547E-2</v>
      </c>
      <c r="V9" s="14">
        <v>0.15490533562822728</v>
      </c>
      <c r="W9" s="14">
        <v>0.31948366276724482</v>
      </c>
      <c r="X9" s="14">
        <v>0.15490533562822728</v>
      </c>
      <c r="Y9" s="14">
        <v>0.21831530139103553</v>
      </c>
      <c r="Z9" s="14">
        <v>0.55885363357215956</v>
      </c>
      <c r="AA9" s="14">
        <v>1.5756797259687427</v>
      </c>
    </row>
    <row r="10" spans="1:27" x14ac:dyDescent="0.2">
      <c r="A10" t="s">
        <v>853</v>
      </c>
      <c r="B10">
        <v>5</v>
      </c>
      <c r="E10" s="11">
        <v>4593.811588235294</v>
      </c>
      <c r="F10" s="16">
        <f t="shared" si="1"/>
        <v>7.9851971575303171</v>
      </c>
      <c r="G10">
        <f>E10/时间预估!B11</f>
        <v>459.3811588235294</v>
      </c>
      <c r="H10">
        <f t="shared" si="0"/>
        <v>0.79851971575303171</v>
      </c>
      <c r="J10" s="8">
        <v>7.2</v>
      </c>
      <c r="K10" s="8">
        <f t="shared" si="2"/>
        <v>32.268043765327299</v>
      </c>
      <c r="Q10" s="3" t="s">
        <v>884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0.10704345964461572</v>
      </c>
    </row>
    <row r="11" spans="1:27" x14ac:dyDescent="0.2">
      <c r="A11" t="s">
        <v>854</v>
      </c>
      <c r="B11">
        <v>0</v>
      </c>
      <c r="E11" s="11">
        <v>8466.5643235294119</v>
      </c>
      <c r="F11" s="16">
        <f t="shared" si="1"/>
        <v>14.717013110297337</v>
      </c>
      <c r="G11">
        <f>E11/时间预估!B12</f>
        <v>352.77351348039218</v>
      </c>
      <c r="H11">
        <f t="shared" si="0"/>
        <v>0.61320887959572246</v>
      </c>
      <c r="J11" s="8">
        <v>8.3000000000000007</v>
      </c>
      <c r="K11" s="8">
        <f t="shared" si="2"/>
        <v>40.568043765327303</v>
      </c>
    </row>
    <row r="12" spans="1:27" x14ac:dyDescent="0.2">
      <c r="A12" t="s">
        <v>855</v>
      </c>
      <c r="B12">
        <v>5</v>
      </c>
      <c r="J12" s="8">
        <v>9.4599999999999991</v>
      </c>
      <c r="K12" s="8">
        <f t="shared" si="2"/>
        <v>50.028043765327304</v>
      </c>
    </row>
    <row r="13" spans="1:27" x14ac:dyDescent="0.2">
      <c r="A13" t="s">
        <v>857</v>
      </c>
      <c r="B13">
        <v>5</v>
      </c>
      <c r="J13" s="8">
        <v>10.32</v>
      </c>
      <c r="K13" s="8">
        <f t="shared" si="2"/>
        <v>60.348043765327304</v>
      </c>
    </row>
    <row r="14" spans="1:27" x14ac:dyDescent="0.2">
      <c r="A14" t="s">
        <v>858</v>
      </c>
      <c r="B14">
        <v>5</v>
      </c>
      <c r="J14" s="8">
        <v>11.18</v>
      </c>
      <c r="K14" s="8">
        <f t="shared" si="2"/>
        <v>71.528043765327311</v>
      </c>
    </row>
    <row r="15" spans="1:27" x14ac:dyDescent="0.2">
      <c r="A15" t="s">
        <v>859</v>
      </c>
      <c r="B15">
        <v>10</v>
      </c>
      <c r="J15" s="8">
        <v>12.04</v>
      </c>
      <c r="K15" s="8">
        <f t="shared" si="2"/>
        <v>83.568043765327303</v>
      </c>
    </row>
    <row r="16" spans="1:27" x14ac:dyDescent="0.2">
      <c r="A16" t="s">
        <v>860</v>
      </c>
      <c r="B16">
        <v>15</v>
      </c>
      <c r="J16" s="8">
        <v>12.9</v>
      </c>
      <c r="K16" s="8">
        <f t="shared" si="2"/>
        <v>96.468043765327309</v>
      </c>
    </row>
    <row r="17" spans="1:11" x14ac:dyDescent="0.2">
      <c r="A17" t="s">
        <v>861</v>
      </c>
      <c r="B17">
        <v>20</v>
      </c>
      <c r="J17" s="8">
        <v>13.76</v>
      </c>
      <c r="K17" s="8">
        <f t="shared" si="2"/>
        <v>110.22804376532731</v>
      </c>
    </row>
    <row r="18" spans="1:11" x14ac:dyDescent="0.2">
      <c r="A18" t="s">
        <v>862</v>
      </c>
      <c r="B18">
        <v>0</v>
      </c>
      <c r="J18" s="8">
        <v>14.62</v>
      </c>
      <c r="K18" s="8">
        <f t="shared" si="2"/>
        <v>124.84804376532732</v>
      </c>
    </row>
    <row r="19" spans="1:11" x14ac:dyDescent="0.2">
      <c r="J19" s="8">
        <v>15.48</v>
      </c>
      <c r="K19" s="8">
        <f t="shared" si="2"/>
        <v>140.32804376532732</v>
      </c>
    </row>
    <row r="20" spans="1:11" x14ac:dyDescent="0.2">
      <c r="J20" s="8">
        <v>16.34</v>
      </c>
      <c r="K20" s="8">
        <f t="shared" si="2"/>
        <v>156.66804376532733</v>
      </c>
    </row>
    <row r="21" spans="1:11" x14ac:dyDescent="0.2">
      <c r="J21" s="8">
        <v>17.2</v>
      </c>
      <c r="K21" s="8">
        <f t="shared" si="2"/>
        <v>173.86804376532731</v>
      </c>
    </row>
    <row r="22" spans="1:11" x14ac:dyDescent="0.2">
      <c r="J22" s="8">
        <v>18.059999999999999</v>
      </c>
      <c r="K22" s="8">
        <f t="shared" si="2"/>
        <v>191.92804376532732</v>
      </c>
    </row>
    <row r="23" spans="1:11" x14ac:dyDescent="0.2">
      <c r="J23" s="8">
        <v>18.919999999999998</v>
      </c>
      <c r="K23" s="8">
        <f t="shared" si="2"/>
        <v>210.8480437653273</v>
      </c>
    </row>
    <row r="24" spans="1:11" x14ac:dyDescent="0.2">
      <c r="J24" s="8">
        <v>19.78</v>
      </c>
      <c r="K24" s="8">
        <f t="shared" si="2"/>
        <v>230.62804376532731</v>
      </c>
    </row>
    <row r="25" spans="1:11" x14ac:dyDescent="0.2">
      <c r="J25" s="8">
        <v>20.64</v>
      </c>
      <c r="K25" s="8">
        <f t="shared" si="2"/>
        <v>251.26804376532732</v>
      </c>
    </row>
    <row r="26" spans="1:11" x14ac:dyDescent="0.2">
      <c r="J26" s="8">
        <v>21.5</v>
      </c>
      <c r="K26" s="8">
        <f t="shared" si="2"/>
        <v>272.76804376532732</v>
      </c>
    </row>
    <row r="27" spans="1:11" x14ac:dyDescent="0.2">
      <c r="J27" s="8">
        <v>22.36</v>
      </c>
      <c r="K27" s="8">
        <f t="shared" si="2"/>
        <v>295.12804376532733</v>
      </c>
    </row>
    <row r="28" spans="1:11" x14ac:dyDescent="0.2">
      <c r="J28" s="8">
        <v>23.22</v>
      </c>
      <c r="K28" s="8">
        <f t="shared" si="2"/>
        <v>318.34804376532736</v>
      </c>
    </row>
    <row r="29" spans="1:11" x14ac:dyDescent="0.2">
      <c r="J29" s="8">
        <v>24.08</v>
      </c>
      <c r="K29" s="8">
        <f t="shared" si="2"/>
        <v>342.42804376532735</v>
      </c>
    </row>
    <row r="30" spans="1:11" x14ac:dyDescent="0.2">
      <c r="J30" s="8">
        <v>24.94</v>
      </c>
      <c r="K30" s="8">
        <f t="shared" si="2"/>
        <v>367.36804376532734</v>
      </c>
    </row>
    <row r="31" spans="1:11" x14ac:dyDescent="0.2">
      <c r="J31" s="8">
        <v>25.8</v>
      </c>
      <c r="K31" s="8">
        <f t="shared" si="2"/>
        <v>393.16804376532735</v>
      </c>
    </row>
    <row r="32" spans="1:11" x14ac:dyDescent="0.2">
      <c r="J32" s="8">
        <v>26.66</v>
      </c>
      <c r="K32" s="8">
        <f t="shared" si="2"/>
        <v>419.82804376532738</v>
      </c>
    </row>
    <row r="33" spans="10:11" x14ac:dyDescent="0.2">
      <c r="J33" s="8">
        <v>27.52</v>
      </c>
      <c r="K33" s="8">
        <f t="shared" si="2"/>
        <v>447.34804376532736</v>
      </c>
    </row>
    <row r="34" spans="10:11" x14ac:dyDescent="0.2">
      <c r="J34" s="8">
        <v>28.38</v>
      </c>
      <c r="K34" s="8">
        <f t="shared" si="2"/>
        <v>475.72804376532736</v>
      </c>
    </row>
    <row r="35" spans="10:11" x14ac:dyDescent="0.2">
      <c r="J35" s="8">
        <v>29.24</v>
      </c>
      <c r="K35" s="8">
        <f t="shared" si="2"/>
        <v>504.96804376532737</v>
      </c>
    </row>
    <row r="36" spans="10:11" x14ac:dyDescent="0.2">
      <c r="J36" s="8">
        <v>30.099999999999998</v>
      </c>
      <c r="K36" s="8">
        <f t="shared" si="2"/>
        <v>535.06804376532739</v>
      </c>
    </row>
    <row r="37" spans="10:11" x14ac:dyDescent="0.2">
      <c r="J37" s="8">
        <v>30.96</v>
      </c>
      <c r="K37" s="8">
        <f t="shared" si="2"/>
        <v>566.02804376532742</v>
      </c>
    </row>
  </sheetData>
  <phoneticPr fontId="1" type="noConversion"/>
  <conditionalFormatting sqref="B2:B18">
    <cfRule type="cellIs" dxfId="0" priority="3" operator="equal">
      <formula>0</formula>
    </cfRule>
  </conditionalFormatting>
  <conditionalFormatting sqref="R2:AA10">
    <cfRule type="colorScale" priority="2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7"/>
  <sheetViews>
    <sheetView zoomScale="120" zoomScaleNormal="120" workbookViewId="0">
      <selection activeCell="C25" sqref="C24:C25"/>
    </sheetView>
  </sheetViews>
  <sheetFormatPr defaultColWidth="8.875" defaultRowHeight="14.25" x14ac:dyDescent="0.2"/>
  <cols>
    <col min="2" max="2" width="13" bestFit="1" customWidth="1"/>
    <col min="3" max="3" width="21" bestFit="1" customWidth="1"/>
    <col min="5" max="5" width="27.125" bestFit="1" customWidth="1"/>
  </cols>
  <sheetData>
    <row r="1" spans="1:3" x14ac:dyDescent="0.2">
      <c r="A1" s="2" t="s">
        <v>12</v>
      </c>
      <c r="B1" s="2" t="s">
        <v>11</v>
      </c>
      <c r="C1" s="2" t="s">
        <v>56</v>
      </c>
    </row>
    <row r="2" spans="1:3" x14ac:dyDescent="0.2">
      <c r="A2" s="3">
        <v>1</v>
      </c>
      <c r="B2" s="3" t="s">
        <v>13</v>
      </c>
      <c r="C2" s="3" t="s">
        <v>57</v>
      </c>
    </row>
    <row r="3" spans="1:3" x14ac:dyDescent="0.2">
      <c r="A3" s="3">
        <v>2</v>
      </c>
      <c r="B3" s="3" t="s">
        <v>26</v>
      </c>
      <c r="C3" s="3" t="s">
        <v>58</v>
      </c>
    </row>
    <row r="4" spans="1:3" x14ac:dyDescent="0.2">
      <c r="A4" s="3">
        <v>3</v>
      </c>
      <c r="B4" s="3" t="s">
        <v>24</v>
      </c>
      <c r="C4" s="3" t="s">
        <v>59</v>
      </c>
    </row>
    <row r="5" spans="1:3" x14ac:dyDescent="0.2">
      <c r="A5" s="3">
        <v>4</v>
      </c>
      <c r="B5" s="3" t="s">
        <v>25</v>
      </c>
      <c r="C5" s="3" t="s">
        <v>60</v>
      </c>
    </row>
    <row r="6" spans="1:3" x14ac:dyDescent="0.2">
      <c r="A6" s="3">
        <v>5</v>
      </c>
      <c r="B6" s="3" t="s">
        <v>27</v>
      </c>
      <c r="C6" s="3" t="s">
        <v>61</v>
      </c>
    </row>
    <row r="7" spans="1:3" x14ac:dyDescent="0.2">
      <c r="A7" s="3">
        <v>6</v>
      </c>
      <c r="B7" s="3" t="s">
        <v>28</v>
      </c>
      <c r="C7" s="3" t="s">
        <v>62</v>
      </c>
    </row>
    <row r="8" spans="1:3" x14ac:dyDescent="0.2">
      <c r="A8" s="3">
        <v>7</v>
      </c>
      <c r="B8" s="3" t="s">
        <v>29</v>
      </c>
      <c r="C8" s="3" t="s">
        <v>63</v>
      </c>
    </row>
    <row r="9" spans="1:3" x14ac:dyDescent="0.2">
      <c r="A9" s="3">
        <v>8</v>
      </c>
      <c r="B9" s="3" t="s">
        <v>30</v>
      </c>
      <c r="C9" s="3" t="s">
        <v>64</v>
      </c>
    </row>
    <row r="10" spans="1:3" x14ac:dyDescent="0.2">
      <c r="A10" s="3">
        <v>9</v>
      </c>
      <c r="B10" s="3" t="s">
        <v>31</v>
      </c>
      <c r="C10" s="3" t="s">
        <v>65</v>
      </c>
    </row>
    <row r="11" spans="1:3" x14ac:dyDescent="0.2">
      <c r="A11" s="3">
        <v>10</v>
      </c>
      <c r="B11" s="3" t="s">
        <v>32</v>
      </c>
      <c r="C11" s="3" t="s">
        <v>66</v>
      </c>
    </row>
    <row r="12" spans="1:3" x14ac:dyDescent="0.2">
      <c r="A12" s="3">
        <v>11</v>
      </c>
      <c r="B12" s="3" t="s">
        <v>33</v>
      </c>
      <c r="C12" s="3" t="s">
        <v>67</v>
      </c>
    </row>
    <row r="13" spans="1:3" x14ac:dyDescent="0.2">
      <c r="A13" s="3">
        <v>12</v>
      </c>
      <c r="B13" s="3" t="s">
        <v>34</v>
      </c>
      <c r="C13" s="3" t="s">
        <v>68</v>
      </c>
    </row>
    <row r="14" spans="1:3" x14ac:dyDescent="0.2">
      <c r="A14" s="3">
        <v>13</v>
      </c>
      <c r="B14" s="6" t="s">
        <v>43</v>
      </c>
      <c r="C14" s="3" t="s">
        <v>69</v>
      </c>
    </row>
    <row r="15" spans="1:3" x14ac:dyDescent="0.2">
      <c r="A15" s="3">
        <v>14</v>
      </c>
      <c r="B15" s="6" t="s">
        <v>44</v>
      </c>
      <c r="C15" s="3" t="s">
        <v>70</v>
      </c>
    </row>
    <row r="16" spans="1:3" x14ac:dyDescent="0.2">
      <c r="A16" s="3">
        <v>15</v>
      </c>
      <c r="B16" s="6" t="s">
        <v>45</v>
      </c>
      <c r="C16" s="3" t="s">
        <v>71</v>
      </c>
    </row>
    <row r="17" spans="1:3" x14ac:dyDescent="0.2">
      <c r="A17" s="3">
        <v>16</v>
      </c>
      <c r="B17" s="6" t="s">
        <v>46</v>
      </c>
      <c r="C17" s="3" t="s">
        <v>72</v>
      </c>
    </row>
    <row r="18" spans="1:3" x14ac:dyDescent="0.2">
      <c r="A18" s="3">
        <v>17</v>
      </c>
      <c r="B18" s="6" t="s">
        <v>47</v>
      </c>
      <c r="C18" s="3" t="s">
        <v>73</v>
      </c>
    </row>
    <row r="19" spans="1:3" x14ac:dyDescent="0.2">
      <c r="A19" s="3">
        <v>18</v>
      </c>
      <c r="B19" s="6" t="s">
        <v>48</v>
      </c>
      <c r="C19" s="3" t="s">
        <v>74</v>
      </c>
    </row>
    <row r="20" spans="1:3" x14ac:dyDescent="0.2">
      <c r="A20" s="3">
        <v>19</v>
      </c>
      <c r="B20" s="3" t="s">
        <v>14</v>
      </c>
      <c r="C20" s="3" t="s">
        <v>75</v>
      </c>
    </row>
    <row r="21" spans="1:3" x14ac:dyDescent="0.2">
      <c r="A21" s="3">
        <v>20</v>
      </c>
      <c r="B21" s="3" t="s">
        <v>15</v>
      </c>
      <c r="C21" s="3" t="s">
        <v>76</v>
      </c>
    </row>
    <row r="22" spans="1:3" x14ac:dyDescent="0.2">
      <c r="A22" s="3">
        <v>21</v>
      </c>
      <c r="B22" s="3" t="s">
        <v>16</v>
      </c>
      <c r="C22" s="3" t="s">
        <v>77</v>
      </c>
    </row>
    <row r="23" spans="1:3" x14ac:dyDescent="0.2">
      <c r="A23" s="3">
        <v>22</v>
      </c>
      <c r="B23" s="3" t="s">
        <v>17</v>
      </c>
      <c r="C23" s="3" t="s">
        <v>78</v>
      </c>
    </row>
    <row r="24" spans="1:3" x14ac:dyDescent="0.2">
      <c r="A24" s="3">
        <v>23</v>
      </c>
      <c r="B24" s="3" t="s">
        <v>18</v>
      </c>
      <c r="C24" s="3" t="s">
        <v>79</v>
      </c>
    </row>
    <row r="25" spans="1:3" x14ac:dyDescent="0.2">
      <c r="A25" s="3">
        <v>24</v>
      </c>
      <c r="B25" s="3" t="s">
        <v>19</v>
      </c>
      <c r="C25" s="3" t="s">
        <v>80</v>
      </c>
    </row>
    <row r="26" spans="1:3" x14ac:dyDescent="0.2">
      <c r="A26" s="3">
        <v>25</v>
      </c>
      <c r="B26" s="3" t="s">
        <v>20</v>
      </c>
      <c r="C26" s="3" t="s">
        <v>81</v>
      </c>
    </row>
    <row r="27" spans="1:3" x14ac:dyDescent="0.2">
      <c r="A27" s="3">
        <v>26</v>
      </c>
      <c r="B27" s="3" t="s">
        <v>21</v>
      </c>
      <c r="C27" s="3" t="s">
        <v>82</v>
      </c>
    </row>
    <row r="28" spans="1:3" x14ac:dyDescent="0.2">
      <c r="A28" s="3">
        <v>27</v>
      </c>
      <c r="B28" s="6" t="s">
        <v>37</v>
      </c>
      <c r="C28" s="3" t="s">
        <v>83</v>
      </c>
    </row>
    <row r="29" spans="1:3" x14ac:dyDescent="0.2">
      <c r="A29" s="3">
        <v>28</v>
      </c>
      <c r="B29" s="6" t="s">
        <v>38</v>
      </c>
      <c r="C29" s="3" t="s">
        <v>84</v>
      </c>
    </row>
    <row r="30" spans="1:3" x14ac:dyDescent="0.2">
      <c r="A30" s="3">
        <v>29</v>
      </c>
      <c r="B30" s="6" t="s">
        <v>39</v>
      </c>
      <c r="C30" s="3" t="s">
        <v>85</v>
      </c>
    </row>
    <row r="31" spans="1:3" x14ac:dyDescent="0.2">
      <c r="A31" s="3">
        <v>30</v>
      </c>
      <c r="B31" s="6" t="s">
        <v>40</v>
      </c>
      <c r="C31" s="3" t="s">
        <v>86</v>
      </c>
    </row>
    <row r="32" spans="1:3" x14ac:dyDescent="0.2">
      <c r="A32" s="3">
        <v>31</v>
      </c>
      <c r="B32" s="6" t="s">
        <v>41</v>
      </c>
      <c r="C32" s="3" t="s">
        <v>87</v>
      </c>
    </row>
    <row r="33" spans="1:3" x14ac:dyDescent="0.2">
      <c r="A33" s="3">
        <v>32</v>
      </c>
      <c r="B33" s="6" t="s">
        <v>42</v>
      </c>
      <c r="C33" s="3" t="s">
        <v>88</v>
      </c>
    </row>
    <row r="34" spans="1:3" x14ac:dyDescent="0.2">
      <c r="A34" s="3">
        <v>33</v>
      </c>
      <c r="B34" s="6" t="s">
        <v>22</v>
      </c>
      <c r="C34" s="3" t="s">
        <v>89</v>
      </c>
    </row>
    <row r="35" spans="1:3" x14ac:dyDescent="0.2">
      <c r="A35" s="3">
        <v>34</v>
      </c>
      <c r="B35" s="6" t="s">
        <v>23</v>
      </c>
      <c r="C35" s="3" t="s">
        <v>90</v>
      </c>
    </row>
    <row r="36" spans="1:3" x14ac:dyDescent="0.2">
      <c r="A36" s="3">
        <v>35</v>
      </c>
      <c r="B36" s="3" t="s">
        <v>35</v>
      </c>
      <c r="C36" s="3" t="s">
        <v>91</v>
      </c>
    </row>
    <row r="37" spans="1:3" x14ac:dyDescent="0.2">
      <c r="A37" s="3">
        <v>36</v>
      </c>
      <c r="B37" s="3" t="s">
        <v>36</v>
      </c>
      <c r="C37" s="3" t="s">
        <v>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7"/>
  <sheetViews>
    <sheetView topLeftCell="A13" zoomScale="120" zoomScaleNormal="120" workbookViewId="0">
      <selection activeCell="J18" sqref="J18"/>
    </sheetView>
  </sheetViews>
  <sheetFormatPr defaultColWidth="8.875" defaultRowHeight="14.25" x14ac:dyDescent="0.2"/>
  <cols>
    <col min="1" max="1" width="16.125" customWidth="1"/>
    <col min="2" max="2" width="13.625" customWidth="1"/>
    <col min="3" max="3" width="13" bestFit="1" customWidth="1"/>
    <col min="4" max="4" width="16" customWidth="1"/>
    <col min="5" max="5" width="16.375" customWidth="1"/>
    <col min="6" max="6" width="15.75" customWidth="1"/>
    <col min="7" max="7" width="16" customWidth="1"/>
    <col min="8" max="8" width="13.125" customWidth="1"/>
    <col min="9" max="10" width="10.375" bestFit="1" customWidth="1"/>
    <col min="11" max="12" width="10" customWidth="1"/>
    <col min="13" max="13" width="11.5" customWidth="1"/>
    <col min="14" max="14" width="17.25" bestFit="1" customWidth="1"/>
    <col min="15" max="15" width="30.125" bestFit="1" customWidth="1"/>
    <col min="16" max="16" width="23.75" bestFit="1" customWidth="1"/>
    <col min="17" max="17" width="14.625" customWidth="1"/>
  </cols>
  <sheetData>
    <row r="1" spans="1:23" x14ac:dyDescent="0.2">
      <c r="A1" s="4" t="s">
        <v>870</v>
      </c>
      <c r="B1" s="4"/>
      <c r="C1" s="4"/>
      <c r="F1" s="1" t="s">
        <v>51</v>
      </c>
      <c r="M1" s="19" t="s">
        <v>871</v>
      </c>
    </row>
    <row r="2" spans="1:23" x14ac:dyDescent="0.2">
      <c r="A2" s="3" t="s">
        <v>10</v>
      </c>
      <c r="B2" s="3" t="s">
        <v>869</v>
      </c>
      <c r="C2" s="5" t="s">
        <v>868</v>
      </c>
      <c r="D2" s="5" t="s">
        <v>54</v>
      </c>
      <c r="F2" s="3" t="s">
        <v>888</v>
      </c>
      <c r="G2" s="3" t="s">
        <v>889</v>
      </c>
      <c r="H2" s="3" t="s">
        <v>890</v>
      </c>
      <c r="I2" s="5" t="s">
        <v>53</v>
      </c>
      <c r="J2" s="3" t="s">
        <v>52</v>
      </c>
      <c r="K2" s="5" t="s">
        <v>55</v>
      </c>
      <c r="L2" s="20"/>
      <c r="M2" s="3" t="s">
        <v>10</v>
      </c>
      <c r="N2" s="5" t="s">
        <v>873</v>
      </c>
      <c r="O2" s="5" t="s">
        <v>874</v>
      </c>
      <c r="P2" s="5" t="s">
        <v>875</v>
      </c>
      <c r="Q2" s="5" t="s">
        <v>1042</v>
      </c>
      <c r="S2" s="31">
        <v>1</v>
      </c>
      <c r="T2" s="31">
        <v>0.8</v>
      </c>
      <c r="U2" s="31">
        <v>0.8</v>
      </c>
      <c r="V2" s="31"/>
      <c r="W2" s="31"/>
    </row>
    <row r="3" spans="1:23" ht="15.75" x14ac:dyDescent="0.3">
      <c r="A3" s="3">
        <v>1</v>
      </c>
      <c r="B3" s="3">
        <v>1</v>
      </c>
      <c r="C3" s="14">
        <f>VLOOKUP(A3,新Rank经验值投放!$A:$B,2,FALSE)</f>
        <v>3.45</v>
      </c>
      <c r="D3" s="14">
        <f t="shared" ref="D3:D38" si="0">C3*B3</f>
        <v>3.45</v>
      </c>
      <c r="F3" s="7">
        <v>1</v>
      </c>
      <c r="G3" s="8">
        <v>0.8</v>
      </c>
      <c r="H3" s="8">
        <v>0.8</v>
      </c>
      <c r="I3" s="3">
        <f>F3</f>
        <v>1</v>
      </c>
      <c r="J3" s="3">
        <v>0</v>
      </c>
      <c r="K3" s="3">
        <v>0</v>
      </c>
      <c r="L3" s="9">
        <f>K4-K3</f>
        <v>100</v>
      </c>
      <c r="M3" s="3">
        <v>1</v>
      </c>
      <c r="N3" s="3"/>
      <c r="O3" s="3" t="s">
        <v>949</v>
      </c>
      <c r="P3" s="3" t="s">
        <v>950</v>
      </c>
      <c r="Q3" s="3">
        <v>1</v>
      </c>
      <c r="S3" s="31">
        <v>2</v>
      </c>
      <c r="T3" s="31">
        <v>1.4814814814814814</v>
      </c>
      <c r="U3" s="31">
        <v>1.4814814814814814</v>
      </c>
      <c r="V3" s="31"/>
      <c r="W3" s="31"/>
    </row>
    <row r="4" spans="1:23" ht="15.75" x14ac:dyDescent="0.3">
      <c r="A4" s="3">
        <v>2</v>
      </c>
      <c r="B4" s="3">
        <v>2</v>
      </c>
      <c r="C4" s="14">
        <f>VLOOKUP(A4,新Rank经验值投放!$A:$B,2,FALSE)</f>
        <v>13.8</v>
      </c>
      <c r="D4" s="14">
        <f t="shared" si="0"/>
        <v>27.6</v>
      </c>
      <c r="F4" s="7">
        <v>2</v>
      </c>
      <c r="G4" s="8">
        <v>1.4814814814814814</v>
      </c>
      <c r="H4" s="8">
        <f>G4+H3</f>
        <v>2.2814814814814817</v>
      </c>
      <c r="I4" s="3">
        <f t="shared" ref="I4:I38" si="1">F4</f>
        <v>2</v>
      </c>
      <c r="J4" s="3">
        <f>ROUNDUP(VLOOKUP(F4-1,$A$3:$D$38,4,FALSE)*G4/100,0)*100+J3</f>
        <v>100</v>
      </c>
      <c r="K4" s="3">
        <v>100</v>
      </c>
      <c r="L4" s="9">
        <f t="shared" ref="L4:L38" si="2">K5-K4</f>
        <v>100</v>
      </c>
      <c r="M4" s="3">
        <v>2</v>
      </c>
      <c r="N4" s="3" t="s">
        <v>953</v>
      </c>
      <c r="O4" s="3" t="s">
        <v>1056</v>
      </c>
      <c r="P4" s="3" t="s">
        <v>951</v>
      </c>
      <c r="Q4" s="3">
        <v>2</v>
      </c>
      <c r="S4" s="31">
        <v>3</v>
      </c>
      <c r="T4" s="31">
        <v>1.4035087719298245</v>
      </c>
      <c r="U4" s="31">
        <v>1.4035087719298245</v>
      </c>
      <c r="V4" s="31"/>
      <c r="W4" s="31"/>
    </row>
    <row r="5" spans="1:23" ht="15.75" x14ac:dyDescent="0.3">
      <c r="A5" s="3">
        <v>3</v>
      </c>
      <c r="B5" s="3">
        <v>2</v>
      </c>
      <c r="C5" s="14">
        <f>VLOOKUP(A5,新Rank经验值投放!$A:$B,2,FALSE)</f>
        <v>17.48</v>
      </c>
      <c r="D5" s="14">
        <f t="shared" si="0"/>
        <v>34.96</v>
      </c>
      <c r="F5" s="7">
        <v>3</v>
      </c>
      <c r="G5" s="8">
        <v>1.4035087719298245</v>
      </c>
      <c r="H5" s="8">
        <f t="shared" ref="H5:H38" si="3">G5+H4</f>
        <v>3.6849902534113061</v>
      </c>
      <c r="I5" s="3">
        <f t="shared" si="1"/>
        <v>3</v>
      </c>
      <c r="J5" s="3">
        <f t="shared" ref="J5:J38" si="4">ROUNDUP(VLOOKUP(F5-1,$A$3:$D$38,4,FALSE)*G5/100,0)*100+J4</f>
        <v>200</v>
      </c>
      <c r="K5" s="3">
        <v>200</v>
      </c>
      <c r="L5" s="9">
        <f t="shared" si="2"/>
        <v>100</v>
      </c>
      <c r="M5" s="3">
        <v>3</v>
      </c>
      <c r="N5" s="3" t="s">
        <v>952</v>
      </c>
      <c r="O5" s="20" t="s">
        <v>1057</v>
      </c>
      <c r="P5" s="3" t="s">
        <v>955</v>
      </c>
      <c r="Q5" s="3">
        <v>3</v>
      </c>
      <c r="S5" s="31">
        <v>4</v>
      </c>
      <c r="T5" s="31">
        <v>2</v>
      </c>
      <c r="U5" s="31">
        <v>2</v>
      </c>
      <c r="V5" s="31"/>
      <c r="W5" s="31"/>
    </row>
    <row r="6" spans="1:23" ht="15.75" x14ac:dyDescent="0.3">
      <c r="A6" s="3">
        <v>4</v>
      </c>
      <c r="B6" s="3">
        <v>3</v>
      </c>
      <c r="C6" s="14">
        <f>VLOOKUP(A6,新Rank经验值投放!$A:$B,2,FALSE)</f>
        <v>19.25</v>
      </c>
      <c r="D6" s="14">
        <f t="shared" si="0"/>
        <v>57.75</v>
      </c>
      <c r="F6" s="7">
        <v>4</v>
      </c>
      <c r="G6" s="8">
        <v>2</v>
      </c>
      <c r="H6" s="8">
        <f t="shared" si="3"/>
        <v>5.6849902534113061</v>
      </c>
      <c r="I6" s="3">
        <f t="shared" si="1"/>
        <v>4</v>
      </c>
      <c r="J6" s="3">
        <f t="shared" si="4"/>
        <v>300</v>
      </c>
      <c r="K6" s="3">
        <v>300</v>
      </c>
      <c r="L6" s="9">
        <f t="shared" si="2"/>
        <v>300</v>
      </c>
      <c r="M6" s="3">
        <v>4</v>
      </c>
      <c r="N6" s="3" t="s">
        <v>958</v>
      </c>
      <c r="O6" s="3" t="s">
        <v>954</v>
      </c>
      <c r="P6" s="3" t="s">
        <v>957</v>
      </c>
      <c r="Q6" s="5">
        <v>3</v>
      </c>
      <c r="S6" s="31">
        <v>5</v>
      </c>
      <c r="T6" s="31">
        <v>4.4444444444444446</v>
      </c>
      <c r="U6" s="31">
        <v>4.4444444444444446</v>
      </c>
      <c r="V6" s="31"/>
      <c r="W6" s="31"/>
    </row>
    <row r="7" spans="1:23" ht="15.75" x14ac:dyDescent="0.3">
      <c r="A7" s="3">
        <v>5</v>
      </c>
      <c r="B7" s="3">
        <v>3</v>
      </c>
      <c r="C7" s="14">
        <f>VLOOKUP(A7,新Rank经验值投放!$A:$B,2,FALSE)</f>
        <v>16.915454545454548</v>
      </c>
      <c r="D7" s="14">
        <f t="shared" si="0"/>
        <v>50.74636363636364</v>
      </c>
      <c r="F7" s="7">
        <v>5</v>
      </c>
      <c r="G7" s="8">
        <v>4.4444444444444446</v>
      </c>
      <c r="H7" s="8">
        <f t="shared" si="3"/>
        <v>10.12943469785575</v>
      </c>
      <c r="I7" s="3">
        <f t="shared" si="1"/>
        <v>5</v>
      </c>
      <c r="J7" s="3">
        <f t="shared" si="4"/>
        <v>600</v>
      </c>
      <c r="K7" s="3">
        <v>600</v>
      </c>
      <c r="L7" s="9">
        <f t="shared" si="2"/>
        <v>300</v>
      </c>
      <c r="M7" s="3">
        <v>5</v>
      </c>
      <c r="N7" s="3"/>
      <c r="O7" s="3" t="s">
        <v>956</v>
      </c>
      <c r="P7" s="3" t="s">
        <v>960</v>
      </c>
      <c r="Q7" s="3">
        <v>4</v>
      </c>
      <c r="S7" s="31">
        <v>6</v>
      </c>
      <c r="T7" s="31">
        <v>5.333333333333333</v>
      </c>
      <c r="U7" s="31">
        <v>5.333333333333333</v>
      </c>
      <c r="V7" s="31"/>
      <c r="W7" s="31"/>
    </row>
    <row r="8" spans="1:23" ht="15.75" x14ac:dyDescent="0.3">
      <c r="A8" s="3">
        <v>6</v>
      </c>
      <c r="B8" s="3">
        <v>5</v>
      </c>
      <c r="C8" s="14">
        <f>VLOOKUP(A8,新Rank经验值投放!$A:$B,2,FALSE)</f>
        <v>17.25</v>
      </c>
      <c r="D8" s="14">
        <f t="shared" si="0"/>
        <v>86.25</v>
      </c>
      <c r="F8" s="7">
        <v>6</v>
      </c>
      <c r="G8" s="8">
        <v>5.333333333333333</v>
      </c>
      <c r="H8" s="8">
        <f t="shared" si="3"/>
        <v>15.462768031189082</v>
      </c>
      <c r="I8" s="3">
        <f t="shared" si="1"/>
        <v>6</v>
      </c>
      <c r="J8" s="3">
        <f t="shared" si="4"/>
        <v>900</v>
      </c>
      <c r="K8" s="3">
        <v>900</v>
      </c>
      <c r="L8" s="9">
        <f t="shared" si="2"/>
        <v>500</v>
      </c>
      <c r="M8" s="3">
        <v>6</v>
      </c>
      <c r="N8" s="3"/>
      <c r="O8" s="3" t="s">
        <v>959</v>
      </c>
      <c r="P8" s="3"/>
      <c r="Q8" s="3">
        <v>5</v>
      </c>
      <c r="S8" s="31">
        <v>7</v>
      </c>
      <c r="T8" s="31">
        <v>5.161290322580645</v>
      </c>
      <c r="U8" s="31">
        <v>5.161290322580645</v>
      </c>
      <c r="V8" s="31"/>
      <c r="W8" s="31"/>
    </row>
    <row r="9" spans="1:23" ht="15.75" x14ac:dyDescent="0.3">
      <c r="A9" s="3">
        <v>7</v>
      </c>
      <c r="B9" s="3">
        <v>5</v>
      </c>
      <c r="C9" s="14">
        <f>VLOOKUP(A9,新Rank经验值投放!$A:$B,2,FALSE)</f>
        <v>14.950000000000001</v>
      </c>
      <c r="D9" s="14">
        <f t="shared" si="0"/>
        <v>74.75</v>
      </c>
      <c r="F9" s="7">
        <v>7</v>
      </c>
      <c r="G9" s="8">
        <v>5.161290322580645</v>
      </c>
      <c r="H9" s="8">
        <f t="shared" si="3"/>
        <v>20.624058353769726</v>
      </c>
      <c r="I9" s="3">
        <f t="shared" si="1"/>
        <v>7</v>
      </c>
      <c r="J9" s="3">
        <f t="shared" si="4"/>
        <v>1400</v>
      </c>
      <c r="K9" s="3">
        <v>1400</v>
      </c>
      <c r="L9" s="9">
        <f t="shared" si="2"/>
        <v>500</v>
      </c>
      <c r="M9" s="3">
        <v>7</v>
      </c>
      <c r="N9" s="3"/>
      <c r="O9" s="3" t="s">
        <v>961</v>
      </c>
      <c r="P9" s="3"/>
      <c r="Q9" s="3">
        <v>6</v>
      </c>
      <c r="S9" s="31">
        <v>8</v>
      </c>
      <c r="T9" s="31">
        <v>6.666666666666667</v>
      </c>
      <c r="U9" s="31">
        <v>6.666666666666667</v>
      </c>
      <c r="V9" s="31"/>
      <c r="W9" s="31"/>
    </row>
    <row r="10" spans="1:23" ht="15.75" x14ac:dyDescent="0.3">
      <c r="A10" s="3">
        <v>8</v>
      </c>
      <c r="B10" s="3">
        <v>5</v>
      </c>
      <c r="C10" s="14">
        <f>VLOOKUP(A10,新Rank经验值投放!$A:$B,2,FALSE)</f>
        <v>20.125</v>
      </c>
      <c r="D10" s="14">
        <f t="shared" si="0"/>
        <v>100.625</v>
      </c>
      <c r="F10" s="7">
        <v>8</v>
      </c>
      <c r="G10" s="8">
        <v>6.666666666666667</v>
      </c>
      <c r="H10" s="8">
        <f t="shared" si="3"/>
        <v>27.290725020436394</v>
      </c>
      <c r="I10" s="3">
        <f t="shared" si="1"/>
        <v>8</v>
      </c>
      <c r="J10" s="3">
        <f t="shared" si="4"/>
        <v>1900</v>
      </c>
      <c r="K10" s="3">
        <v>1900</v>
      </c>
      <c r="L10" s="9">
        <f t="shared" si="2"/>
        <v>900</v>
      </c>
      <c r="M10" s="3">
        <v>8</v>
      </c>
      <c r="N10" s="3"/>
      <c r="O10" s="3" t="s">
        <v>962</v>
      </c>
      <c r="P10" s="3"/>
      <c r="Q10" s="3">
        <v>7</v>
      </c>
      <c r="S10" s="31">
        <v>9</v>
      </c>
      <c r="T10" s="31">
        <v>8.1999999999999993</v>
      </c>
      <c r="U10" s="31">
        <v>8.1999999999999993</v>
      </c>
      <c r="V10" s="31"/>
      <c r="W10" s="31"/>
    </row>
    <row r="11" spans="1:23" ht="15.75" x14ac:dyDescent="0.3">
      <c r="A11" s="3">
        <v>9</v>
      </c>
      <c r="B11" s="3">
        <v>10</v>
      </c>
      <c r="C11" s="14">
        <f>VLOOKUP(A11,新Rank经验值投放!$A:$B,2,FALSE)</f>
        <v>26.450000000000003</v>
      </c>
      <c r="D11" s="14">
        <f t="shared" si="0"/>
        <v>264.5</v>
      </c>
      <c r="F11" s="7">
        <v>9</v>
      </c>
      <c r="G11" s="8">
        <v>8.1999999999999993</v>
      </c>
      <c r="H11" s="8">
        <f t="shared" si="3"/>
        <v>35.490725020436393</v>
      </c>
      <c r="I11" s="3">
        <f t="shared" si="1"/>
        <v>9</v>
      </c>
      <c r="J11" s="3">
        <f t="shared" si="4"/>
        <v>2800</v>
      </c>
      <c r="K11" s="3">
        <v>2800</v>
      </c>
      <c r="L11" s="9">
        <f t="shared" si="2"/>
        <v>2200</v>
      </c>
      <c r="M11" s="3">
        <v>9</v>
      </c>
      <c r="N11" s="3"/>
      <c r="O11" s="3" t="s">
        <v>963</v>
      </c>
      <c r="P11" s="3"/>
      <c r="Q11" s="3">
        <v>8</v>
      </c>
      <c r="S11" s="56">
        <v>10</v>
      </c>
      <c r="T11" s="31">
        <v>9.6999999999999993</v>
      </c>
      <c r="U11" s="31">
        <f>S11*1-1.57</f>
        <v>8.43</v>
      </c>
      <c r="V11" s="31"/>
      <c r="W11" s="31"/>
    </row>
    <row r="12" spans="1:23" ht="15.75" x14ac:dyDescent="0.3">
      <c r="A12" s="3">
        <v>10</v>
      </c>
      <c r="B12" s="3">
        <v>24</v>
      </c>
      <c r="C12" s="14">
        <f>VLOOKUP(A12,新Rank经验值投放!$A:$B,2,FALSE)</f>
        <v>39.017857142857146</v>
      </c>
      <c r="D12" s="14">
        <f t="shared" si="0"/>
        <v>936.42857142857156</v>
      </c>
      <c r="F12" s="7">
        <v>10</v>
      </c>
      <c r="G12" s="8">
        <v>8.43</v>
      </c>
      <c r="H12" s="8">
        <f t="shared" si="3"/>
        <v>43.920725020436393</v>
      </c>
      <c r="I12" s="3">
        <f t="shared" si="1"/>
        <v>10</v>
      </c>
      <c r="J12" s="3">
        <f t="shared" si="4"/>
        <v>5100</v>
      </c>
      <c r="K12" s="3">
        <v>5000</v>
      </c>
      <c r="L12" s="9">
        <f t="shared" si="2"/>
        <v>5000</v>
      </c>
      <c r="M12" s="3">
        <v>10</v>
      </c>
      <c r="N12" s="3"/>
      <c r="O12" s="3" t="s">
        <v>964</v>
      </c>
      <c r="P12" s="3"/>
      <c r="Q12" s="3">
        <v>9</v>
      </c>
      <c r="S12" s="56">
        <v>11</v>
      </c>
      <c r="T12" s="31">
        <v>11.9</v>
      </c>
      <c r="U12" s="31">
        <f t="shared" ref="U12:U19" si="5">S12*1-1.57</f>
        <v>9.43</v>
      </c>
      <c r="V12" s="31"/>
      <c r="W12" s="31"/>
    </row>
    <row r="13" spans="1:23" ht="15.75" x14ac:dyDescent="0.3">
      <c r="A13" s="3">
        <v>11</v>
      </c>
      <c r="B13" s="3">
        <v>24</v>
      </c>
      <c r="C13" s="14">
        <f>VLOOKUP(A13,新Rank经验值投放!$A:$B,2,FALSE)</f>
        <v>39.017857142857146</v>
      </c>
      <c r="D13" s="14">
        <f t="shared" si="0"/>
        <v>936.42857142857156</v>
      </c>
      <c r="F13" s="7">
        <v>11</v>
      </c>
      <c r="G13" s="8">
        <v>9.43</v>
      </c>
      <c r="H13" s="8">
        <f t="shared" si="3"/>
        <v>53.350725020436393</v>
      </c>
      <c r="I13" s="3">
        <f t="shared" si="1"/>
        <v>11</v>
      </c>
      <c r="J13" s="3">
        <f t="shared" si="4"/>
        <v>14000</v>
      </c>
      <c r="K13" s="3">
        <v>10000</v>
      </c>
      <c r="L13" s="9">
        <f t="shared" si="2"/>
        <v>10000</v>
      </c>
      <c r="M13" s="3">
        <v>11</v>
      </c>
      <c r="N13" s="3"/>
      <c r="O13" s="3" t="s">
        <v>965</v>
      </c>
      <c r="P13" s="3"/>
      <c r="Q13" s="3">
        <v>10</v>
      </c>
      <c r="S13" s="56">
        <v>12</v>
      </c>
      <c r="T13" s="31">
        <v>13.11</v>
      </c>
      <c r="U13" s="31">
        <f t="shared" si="5"/>
        <v>10.43</v>
      </c>
      <c r="V13" s="31"/>
      <c r="W13" s="31"/>
    </row>
    <row r="14" spans="1:23" ht="15.75" x14ac:dyDescent="0.3">
      <c r="A14" s="3">
        <v>12</v>
      </c>
      <c r="B14" s="3">
        <v>24</v>
      </c>
      <c r="C14" s="14">
        <f>VLOOKUP(A14,新Rank经验值投放!$A:$B,2,FALSE)</f>
        <v>39.01785714285711</v>
      </c>
      <c r="D14" s="14">
        <f t="shared" si="0"/>
        <v>936.42857142857065</v>
      </c>
      <c r="F14" s="7">
        <v>12</v>
      </c>
      <c r="G14" s="8">
        <v>10.43</v>
      </c>
      <c r="H14" s="8">
        <f t="shared" si="3"/>
        <v>63.780725020436392</v>
      </c>
      <c r="I14" s="3">
        <f t="shared" si="1"/>
        <v>12</v>
      </c>
      <c r="J14" s="3">
        <f t="shared" si="4"/>
        <v>23800</v>
      </c>
      <c r="K14" s="3">
        <v>20000</v>
      </c>
      <c r="L14" s="9">
        <f t="shared" si="2"/>
        <v>10000</v>
      </c>
      <c r="M14" s="3">
        <v>12</v>
      </c>
      <c r="N14" s="3"/>
      <c r="O14" s="3"/>
      <c r="P14" s="3"/>
      <c r="Q14" s="3"/>
      <c r="S14" s="56">
        <v>13</v>
      </c>
      <c r="T14" s="31">
        <v>14.249999999999986</v>
      </c>
      <c r="U14" s="31">
        <f t="shared" si="5"/>
        <v>11.43</v>
      </c>
      <c r="V14" s="31"/>
      <c r="W14" s="31"/>
    </row>
    <row r="15" spans="1:23" ht="15.75" x14ac:dyDescent="0.3">
      <c r="A15" s="3">
        <v>13</v>
      </c>
      <c r="B15" s="3">
        <v>24</v>
      </c>
      <c r="C15" s="14">
        <f>VLOOKUP(A15,新Rank经验值投放!$A:$B,2,FALSE)</f>
        <v>39.01785714285711</v>
      </c>
      <c r="D15" s="14">
        <f t="shared" si="0"/>
        <v>936.42857142857065</v>
      </c>
      <c r="F15" s="7">
        <v>13</v>
      </c>
      <c r="G15" s="8">
        <v>11.43</v>
      </c>
      <c r="H15" s="8">
        <f t="shared" si="3"/>
        <v>75.210725020436399</v>
      </c>
      <c r="I15" s="3">
        <f t="shared" si="1"/>
        <v>13</v>
      </c>
      <c r="J15" s="3">
        <f t="shared" si="4"/>
        <v>34600</v>
      </c>
      <c r="K15" s="3">
        <v>30000</v>
      </c>
      <c r="L15" s="9">
        <f t="shared" si="2"/>
        <v>10000</v>
      </c>
      <c r="M15" s="3">
        <v>13</v>
      </c>
      <c r="N15" s="3"/>
      <c r="O15" s="3"/>
      <c r="P15" s="3"/>
      <c r="Q15" s="3"/>
      <c r="S15" s="56">
        <v>14</v>
      </c>
      <c r="T15" s="31">
        <v>15.390000000000015</v>
      </c>
      <c r="U15" s="31">
        <f t="shared" si="5"/>
        <v>12.43</v>
      </c>
      <c r="V15" s="31"/>
      <c r="W15" s="31"/>
    </row>
    <row r="16" spans="1:23" ht="15.75" x14ac:dyDescent="0.3">
      <c r="A16" s="3">
        <v>14</v>
      </c>
      <c r="B16" s="3">
        <v>24</v>
      </c>
      <c r="C16" s="14">
        <f>VLOOKUP(A16,新Rank经验值投放!$A:$B,2,FALSE)</f>
        <v>39.01785714285711</v>
      </c>
      <c r="D16" s="14">
        <f t="shared" si="0"/>
        <v>936.42857142857065</v>
      </c>
      <c r="F16" s="7">
        <v>14</v>
      </c>
      <c r="G16" s="8">
        <v>12.43</v>
      </c>
      <c r="H16" s="8">
        <f t="shared" si="3"/>
        <v>87.640725020436406</v>
      </c>
      <c r="I16" s="3">
        <f t="shared" si="1"/>
        <v>14</v>
      </c>
      <c r="J16" s="3">
        <f t="shared" si="4"/>
        <v>46300</v>
      </c>
      <c r="K16" s="3">
        <v>40000</v>
      </c>
      <c r="L16" s="9">
        <f t="shared" si="2"/>
        <v>10000</v>
      </c>
      <c r="M16" s="3">
        <v>14</v>
      </c>
      <c r="N16" s="3"/>
      <c r="O16" s="3"/>
      <c r="P16" s="3"/>
      <c r="Q16" s="3"/>
      <c r="S16" s="56">
        <v>15</v>
      </c>
      <c r="T16" s="31">
        <v>16.529999999999973</v>
      </c>
      <c r="U16" s="31">
        <f t="shared" si="5"/>
        <v>13.43</v>
      </c>
      <c r="V16" s="31"/>
      <c r="W16" s="31"/>
    </row>
    <row r="17" spans="1:23" ht="15.75" x14ac:dyDescent="0.3">
      <c r="A17" s="3">
        <v>15</v>
      </c>
      <c r="B17" s="3">
        <v>24</v>
      </c>
      <c r="C17" s="14">
        <f>VLOOKUP(A17,新Rank经验值投放!$A:$B,2,FALSE)</f>
        <v>39.01785714285711</v>
      </c>
      <c r="D17" s="14">
        <f t="shared" si="0"/>
        <v>936.42857142857065</v>
      </c>
      <c r="F17" s="7">
        <v>15</v>
      </c>
      <c r="G17" s="8">
        <v>13.43</v>
      </c>
      <c r="H17" s="8">
        <f t="shared" si="3"/>
        <v>101.07072502043641</v>
      </c>
      <c r="I17" s="3">
        <f t="shared" si="1"/>
        <v>15</v>
      </c>
      <c r="J17" s="3">
        <f t="shared" si="4"/>
        <v>58900</v>
      </c>
      <c r="K17" s="3">
        <v>50000</v>
      </c>
      <c r="L17" s="9">
        <f t="shared" si="2"/>
        <v>10000</v>
      </c>
      <c r="M17" s="3">
        <v>15</v>
      </c>
      <c r="N17" s="3"/>
      <c r="O17" s="3"/>
      <c r="P17" s="3"/>
      <c r="Q17" s="3"/>
      <c r="S17" s="56">
        <v>16</v>
      </c>
      <c r="T17" s="31">
        <v>17.670000000000016</v>
      </c>
      <c r="U17" s="31">
        <f t="shared" si="5"/>
        <v>14.43</v>
      </c>
      <c r="V17" s="31"/>
      <c r="W17" s="31"/>
    </row>
    <row r="18" spans="1:23" ht="15.75" x14ac:dyDescent="0.3">
      <c r="A18" s="3">
        <v>16</v>
      </c>
      <c r="B18" s="3">
        <v>24</v>
      </c>
      <c r="C18" s="14">
        <f>VLOOKUP(A18,新Rank经验值投放!$A:$B,2,FALSE)</f>
        <v>39.01785714285711</v>
      </c>
      <c r="D18" s="14">
        <f t="shared" si="0"/>
        <v>936.42857142857065</v>
      </c>
      <c r="F18" s="7">
        <v>16</v>
      </c>
      <c r="G18" s="8">
        <v>14.43</v>
      </c>
      <c r="H18" s="8">
        <f t="shared" si="3"/>
        <v>115.50072502043642</v>
      </c>
      <c r="I18" s="3">
        <f t="shared" si="1"/>
        <v>16</v>
      </c>
      <c r="J18" s="3">
        <f t="shared" si="4"/>
        <v>72500</v>
      </c>
      <c r="K18" s="3">
        <v>60000</v>
      </c>
      <c r="L18" s="9">
        <f t="shared" si="2"/>
        <v>20000</v>
      </c>
      <c r="M18" s="3">
        <v>16</v>
      </c>
      <c r="N18" s="3"/>
      <c r="O18" s="3"/>
      <c r="P18" s="3"/>
      <c r="Q18" s="3"/>
      <c r="S18" s="56">
        <v>17</v>
      </c>
      <c r="T18" s="31">
        <v>18.810000000000002</v>
      </c>
      <c r="U18" s="31">
        <f t="shared" si="5"/>
        <v>15.43</v>
      </c>
      <c r="V18" s="31"/>
      <c r="W18" s="31"/>
    </row>
    <row r="19" spans="1:23" ht="15.75" x14ac:dyDescent="0.3">
      <c r="A19" s="3">
        <v>17</v>
      </c>
      <c r="B19" s="3">
        <v>24</v>
      </c>
      <c r="C19" s="14">
        <f>VLOOKUP(A19,新Rank经验值投放!$A:$B,2,FALSE)</f>
        <v>39.01785714285711</v>
      </c>
      <c r="D19" s="14">
        <f t="shared" si="0"/>
        <v>936.42857142857065</v>
      </c>
      <c r="F19" s="7">
        <v>17</v>
      </c>
      <c r="G19" s="8">
        <v>15.43</v>
      </c>
      <c r="H19" s="8">
        <f t="shared" si="3"/>
        <v>130.93072502043643</v>
      </c>
      <c r="I19" s="3">
        <f t="shared" si="1"/>
        <v>17</v>
      </c>
      <c r="J19" s="3">
        <f t="shared" si="4"/>
        <v>87000</v>
      </c>
      <c r="K19" s="3">
        <v>80000</v>
      </c>
      <c r="L19" s="9">
        <f t="shared" si="2"/>
        <v>20000</v>
      </c>
      <c r="M19" s="3">
        <v>17</v>
      </c>
      <c r="N19" s="3"/>
      <c r="O19" s="3"/>
      <c r="P19" s="3"/>
      <c r="Q19" s="3"/>
      <c r="S19" s="56">
        <v>18</v>
      </c>
      <c r="T19" s="31">
        <v>19.950000000000017</v>
      </c>
      <c r="U19" s="31">
        <f t="shared" si="5"/>
        <v>16.43</v>
      </c>
      <c r="V19" s="31"/>
      <c r="W19" s="31"/>
    </row>
    <row r="20" spans="1:23" ht="15.75" x14ac:dyDescent="0.3">
      <c r="A20" s="3">
        <v>18</v>
      </c>
      <c r="B20" s="3">
        <v>24</v>
      </c>
      <c r="C20" s="14">
        <f>VLOOKUP(A20,新Rank经验值投放!$A:$B,2,FALSE)</f>
        <v>39.01785714285711</v>
      </c>
      <c r="D20" s="14">
        <f t="shared" si="0"/>
        <v>936.42857142857065</v>
      </c>
      <c r="F20" s="7">
        <v>18</v>
      </c>
      <c r="G20" s="8">
        <v>16.43</v>
      </c>
      <c r="H20" s="8">
        <f t="shared" si="3"/>
        <v>147.36072502043643</v>
      </c>
      <c r="I20" s="3">
        <f t="shared" si="1"/>
        <v>18</v>
      </c>
      <c r="J20" s="3">
        <f t="shared" si="4"/>
        <v>102400</v>
      </c>
      <c r="K20" s="3">
        <v>100000</v>
      </c>
      <c r="L20" s="9">
        <f t="shared" si="2"/>
        <v>20000</v>
      </c>
      <c r="M20" s="3">
        <v>18</v>
      </c>
      <c r="N20" s="3"/>
      <c r="O20" s="3"/>
      <c r="P20" s="3"/>
      <c r="Q20" s="3"/>
      <c r="S20" s="57">
        <v>19</v>
      </c>
      <c r="T20" s="31">
        <v>21.089999999999975</v>
      </c>
      <c r="U20" s="31">
        <f>S20*1.4-8.2</f>
        <v>18.399999999999999</v>
      </c>
      <c r="V20" s="31">
        <v>17.43</v>
      </c>
      <c r="W20" s="31">
        <f>U20-V20</f>
        <v>0.96999999999999886</v>
      </c>
    </row>
    <row r="21" spans="1:23" ht="15.75" x14ac:dyDescent="0.3">
      <c r="A21" s="3">
        <v>19</v>
      </c>
      <c r="B21" s="3">
        <v>24</v>
      </c>
      <c r="C21" s="14">
        <f>VLOOKUP(A21,新Rank经验值投放!$A:$B,2,FALSE)</f>
        <v>39.01785714285711</v>
      </c>
      <c r="D21" s="14">
        <f t="shared" si="0"/>
        <v>936.42857142857065</v>
      </c>
      <c r="F21" s="7">
        <v>19</v>
      </c>
      <c r="G21" s="8">
        <v>18.399999999999999</v>
      </c>
      <c r="H21" s="8">
        <f t="shared" si="3"/>
        <v>165.76072502043644</v>
      </c>
      <c r="I21" s="3">
        <f t="shared" si="1"/>
        <v>19</v>
      </c>
      <c r="J21" s="3">
        <f t="shared" si="4"/>
        <v>119700</v>
      </c>
      <c r="K21" s="3">
        <v>120000</v>
      </c>
      <c r="L21" s="9">
        <f t="shared" si="2"/>
        <v>20000</v>
      </c>
      <c r="M21" s="3">
        <v>19</v>
      </c>
      <c r="N21" s="3"/>
      <c r="O21" s="3"/>
      <c r="P21" s="3"/>
      <c r="Q21" s="3"/>
      <c r="S21" s="57">
        <v>20</v>
      </c>
      <c r="T21" s="31">
        <v>22.22999999999999</v>
      </c>
      <c r="U21" s="31">
        <f t="shared" ref="U21:U28" si="6">S21*1.4-8.2</f>
        <v>19.8</v>
      </c>
      <c r="V21" s="31"/>
      <c r="W21" s="31"/>
    </row>
    <row r="22" spans="1:23" ht="15.75" x14ac:dyDescent="0.3">
      <c r="A22" s="3">
        <v>20</v>
      </c>
      <c r="B22" s="3">
        <v>24</v>
      </c>
      <c r="C22" s="14">
        <f>VLOOKUP(A22,新Rank经验值投放!$A:$B,2,FALSE)</f>
        <v>39.01785714285711</v>
      </c>
      <c r="D22" s="14">
        <f t="shared" si="0"/>
        <v>936.42857142857065</v>
      </c>
      <c r="F22" s="7">
        <v>20</v>
      </c>
      <c r="G22" s="8">
        <v>19.8</v>
      </c>
      <c r="H22" s="8">
        <f t="shared" si="3"/>
        <v>185.56072502043645</v>
      </c>
      <c r="I22" s="3">
        <f t="shared" si="1"/>
        <v>20</v>
      </c>
      <c r="J22" s="3">
        <f t="shared" si="4"/>
        <v>138300</v>
      </c>
      <c r="K22" s="3">
        <v>140000</v>
      </c>
      <c r="L22" s="9">
        <f t="shared" si="2"/>
        <v>20000</v>
      </c>
      <c r="M22" s="3">
        <v>20</v>
      </c>
      <c r="N22" s="3"/>
      <c r="O22" s="3"/>
      <c r="P22" s="3"/>
      <c r="Q22" s="3"/>
      <c r="S22" s="57">
        <v>21</v>
      </c>
      <c r="T22" s="31">
        <v>23.370000000000005</v>
      </c>
      <c r="U22" s="31">
        <f t="shared" si="6"/>
        <v>21.2</v>
      </c>
      <c r="V22" s="31"/>
      <c r="W22" s="31"/>
    </row>
    <row r="23" spans="1:23" ht="15.75" x14ac:dyDescent="0.3">
      <c r="A23" s="3">
        <v>21</v>
      </c>
      <c r="B23" s="3">
        <v>24</v>
      </c>
      <c r="C23" s="14">
        <f>VLOOKUP(A23,新Rank经验值投放!$A:$B,2,FALSE)</f>
        <v>39.01785714285711</v>
      </c>
      <c r="D23" s="14">
        <f t="shared" si="0"/>
        <v>936.42857142857065</v>
      </c>
      <c r="F23" s="7">
        <v>21</v>
      </c>
      <c r="G23" s="8">
        <v>21.2</v>
      </c>
      <c r="H23" s="8">
        <f t="shared" si="3"/>
        <v>206.76072502043644</v>
      </c>
      <c r="I23" s="3">
        <f t="shared" si="1"/>
        <v>21</v>
      </c>
      <c r="J23" s="3">
        <f t="shared" si="4"/>
        <v>158200</v>
      </c>
      <c r="K23" s="3">
        <v>160000</v>
      </c>
      <c r="L23" s="9">
        <f t="shared" si="2"/>
        <v>20000</v>
      </c>
      <c r="M23" s="3">
        <v>21</v>
      </c>
      <c r="N23" s="3"/>
      <c r="O23" s="3"/>
      <c r="P23" s="3"/>
      <c r="Q23" s="3"/>
      <c r="S23" s="57">
        <v>22</v>
      </c>
      <c r="T23" s="31">
        <v>24.510000000000019</v>
      </c>
      <c r="U23" s="31">
        <f t="shared" si="6"/>
        <v>22.599999999999998</v>
      </c>
      <c r="V23" s="31"/>
      <c r="W23" s="31"/>
    </row>
    <row r="24" spans="1:23" ht="15.75" x14ac:dyDescent="0.3">
      <c r="A24" s="3">
        <v>22</v>
      </c>
      <c r="B24" s="3">
        <v>24</v>
      </c>
      <c r="C24" s="14">
        <f>VLOOKUP(A24,新Rank经验值投放!$A:$B,2,FALSE)</f>
        <v>39.01785714285711</v>
      </c>
      <c r="D24" s="14">
        <f t="shared" si="0"/>
        <v>936.42857142857065</v>
      </c>
      <c r="F24" s="7">
        <v>22</v>
      </c>
      <c r="G24" s="8">
        <v>22.599999999999998</v>
      </c>
      <c r="H24" s="8">
        <f t="shared" si="3"/>
        <v>229.36072502043643</v>
      </c>
      <c r="I24" s="3">
        <f t="shared" si="1"/>
        <v>22</v>
      </c>
      <c r="J24" s="3">
        <f t="shared" si="4"/>
        <v>179400</v>
      </c>
      <c r="K24" s="3">
        <v>180000</v>
      </c>
      <c r="L24" s="9">
        <f t="shared" si="2"/>
        <v>20000</v>
      </c>
      <c r="M24" s="3">
        <v>22</v>
      </c>
      <c r="N24" s="3"/>
      <c r="O24" s="3"/>
      <c r="P24" s="3"/>
      <c r="Q24" s="3"/>
      <c r="S24" s="57">
        <v>23</v>
      </c>
      <c r="T24" s="31">
        <v>25.649999999999977</v>
      </c>
      <c r="U24" s="31">
        <f t="shared" si="6"/>
        <v>23.999999999999996</v>
      </c>
      <c r="V24" s="31"/>
      <c r="W24" s="31"/>
    </row>
    <row r="25" spans="1:23" ht="15.75" x14ac:dyDescent="0.3">
      <c r="A25" s="3">
        <v>23</v>
      </c>
      <c r="B25" s="3">
        <v>24</v>
      </c>
      <c r="C25" s="14">
        <f>VLOOKUP(A25,新Rank经验值投放!$A:$B,2,FALSE)</f>
        <v>39.01785714285711</v>
      </c>
      <c r="D25" s="14">
        <f t="shared" si="0"/>
        <v>936.42857142857065</v>
      </c>
      <c r="F25" s="7">
        <v>23</v>
      </c>
      <c r="G25" s="8">
        <v>23.999999999999996</v>
      </c>
      <c r="H25" s="8">
        <f t="shared" si="3"/>
        <v>253.36072502043643</v>
      </c>
      <c r="I25" s="3">
        <f t="shared" si="1"/>
        <v>23</v>
      </c>
      <c r="J25" s="3">
        <f t="shared" si="4"/>
        <v>201900</v>
      </c>
      <c r="K25" s="3">
        <v>200000</v>
      </c>
      <c r="L25" s="9">
        <f t="shared" si="2"/>
        <v>25000</v>
      </c>
      <c r="M25" s="3">
        <v>23</v>
      </c>
      <c r="N25" s="3"/>
      <c r="O25" s="3"/>
      <c r="P25" s="3"/>
      <c r="Q25" s="3"/>
      <c r="S25" s="57">
        <v>24</v>
      </c>
      <c r="T25" s="31">
        <v>26.79000000000002</v>
      </c>
      <c r="U25" s="31">
        <f t="shared" si="6"/>
        <v>25.399999999999995</v>
      </c>
      <c r="V25" s="31"/>
      <c r="W25" s="31"/>
    </row>
    <row r="26" spans="1:23" ht="15.75" x14ac:dyDescent="0.3">
      <c r="A26" s="3">
        <v>24</v>
      </c>
      <c r="B26" s="3">
        <v>24</v>
      </c>
      <c r="C26" s="14">
        <f>VLOOKUP(A26,新Rank经验值投放!$A:$B,2,FALSE)</f>
        <v>39.01785714285711</v>
      </c>
      <c r="D26" s="14">
        <f t="shared" si="0"/>
        <v>936.42857142857065</v>
      </c>
      <c r="F26" s="7">
        <v>24</v>
      </c>
      <c r="G26" s="8">
        <v>25.399999999999995</v>
      </c>
      <c r="H26" s="8">
        <f t="shared" si="3"/>
        <v>278.76072502043644</v>
      </c>
      <c r="I26" s="3">
        <f t="shared" si="1"/>
        <v>24</v>
      </c>
      <c r="J26" s="3">
        <f t="shared" si="4"/>
        <v>225700</v>
      </c>
      <c r="K26" s="3">
        <v>225000</v>
      </c>
      <c r="L26" s="9">
        <f t="shared" si="2"/>
        <v>25000</v>
      </c>
      <c r="M26" s="3">
        <v>24</v>
      </c>
      <c r="N26" s="3"/>
      <c r="O26" s="3"/>
      <c r="P26" s="3"/>
      <c r="Q26" s="3"/>
      <c r="S26" s="57">
        <v>25</v>
      </c>
      <c r="T26" s="31">
        <v>27.92999999999995</v>
      </c>
      <c r="U26" s="31">
        <f t="shared" si="6"/>
        <v>26.8</v>
      </c>
      <c r="V26" s="31"/>
      <c r="W26" s="31"/>
    </row>
    <row r="27" spans="1:23" ht="15.75" x14ac:dyDescent="0.3">
      <c r="A27" s="3">
        <v>25</v>
      </c>
      <c r="B27" s="3">
        <v>24</v>
      </c>
      <c r="C27" s="14">
        <f>VLOOKUP(A27,新Rank经验值投放!$A:$B,2,FALSE)</f>
        <v>39.01785714285711</v>
      </c>
      <c r="D27" s="14">
        <f t="shared" si="0"/>
        <v>936.42857142857065</v>
      </c>
      <c r="F27" s="7">
        <v>25</v>
      </c>
      <c r="G27" s="8">
        <v>26.8</v>
      </c>
      <c r="H27" s="8">
        <f t="shared" si="3"/>
        <v>305.56072502043645</v>
      </c>
      <c r="I27" s="3">
        <f t="shared" si="1"/>
        <v>25</v>
      </c>
      <c r="J27" s="3">
        <f t="shared" si="4"/>
        <v>250800</v>
      </c>
      <c r="K27" s="3">
        <v>250000</v>
      </c>
      <c r="L27" s="9">
        <f t="shared" si="2"/>
        <v>25000</v>
      </c>
      <c r="M27" s="3">
        <v>25</v>
      </c>
      <c r="N27" s="3"/>
      <c r="O27" s="3"/>
      <c r="P27" s="3"/>
      <c r="Q27" s="3"/>
      <c r="S27" s="57">
        <v>26</v>
      </c>
      <c r="T27" s="31">
        <v>29.069999999999993</v>
      </c>
      <c r="U27" s="31">
        <f t="shared" si="6"/>
        <v>28.2</v>
      </c>
      <c r="V27" s="31"/>
      <c r="W27" s="31"/>
    </row>
    <row r="28" spans="1:23" ht="15.75" x14ac:dyDescent="0.3">
      <c r="A28" s="3">
        <v>26</v>
      </c>
      <c r="B28" s="3">
        <v>24</v>
      </c>
      <c r="C28" s="14">
        <f>VLOOKUP(A28,新Rank经验值投放!$A:$B,2,FALSE)</f>
        <v>39.01785714285711</v>
      </c>
      <c r="D28" s="14">
        <f t="shared" si="0"/>
        <v>936.42857142857065</v>
      </c>
      <c r="F28" s="7">
        <v>26</v>
      </c>
      <c r="G28" s="8">
        <v>28.2</v>
      </c>
      <c r="H28" s="8">
        <f t="shared" si="3"/>
        <v>333.76072502043644</v>
      </c>
      <c r="I28" s="3">
        <f t="shared" si="1"/>
        <v>26</v>
      </c>
      <c r="J28" s="3">
        <f t="shared" si="4"/>
        <v>277300</v>
      </c>
      <c r="K28" s="3">
        <v>275000</v>
      </c>
      <c r="L28" s="9">
        <f t="shared" si="2"/>
        <v>25000</v>
      </c>
      <c r="M28" s="3">
        <v>26</v>
      </c>
      <c r="N28" s="3"/>
      <c r="O28" s="3"/>
      <c r="P28" s="3"/>
      <c r="Q28" s="3"/>
      <c r="S28" s="57">
        <v>27</v>
      </c>
      <c r="T28" s="31">
        <v>30.210000000000036</v>
      </c>
      <c r="U28" s="31">
        <f t="shared" si="6"/>
        <v>29.599999999999998</v>
      </c>
      <c r="V28" s="31"/>
      <c r="W28" s="31"/>
    </row>
    <row r="29" spans="1:23" ht="15.75" x14ac:dyDescent="0.3">
      <c r="A29" s="3">
        <v>27</v>
      </c>
      <c r="B29" s="3">
        <v>24</v>
      </c>
      <c r="C29" s="14">
        <f>VLOOKUP(A29,新Rank经验值投放!$A:$B,2,FALSE)</f>
        <v>39.01785714285711</v>
      </c>
      <c r="D29" s="14">
        <f t="shared" si="0"/>
        <v>936.42857142857065</v>
      </c>
      <c r="F29" s="7">
        <v>27</v>
      </c>
      <c r="G29" s="8">
        <v>29.599999999999998</v>
      </c>
      <c r="H29" s="8">
        <f t="shared" si="3"/>
        <v>363.36072502043646</v>
      </c>
      <c r="I29" s="3">
        <f t="shared" si="1"/>
        <v>27</v>
      </c>
      <c r="J29" s="3">
        <f t="shared" si="4"/>
        <v>305100</v>
      </c>
      <c r="K29" s="3">
        <v>300000</v>
      </c>
      <c r="L29" s="9">
        <f>K30-K29</f>
        <v>35000</v>
      </c>
      <c r="M29" s="3">
        <v>27</v>
      </c>
      <c r="N29" s="3"/>
      <c r="O29" s="3"/>
      <c r="P29" s="3"/>
      <c r="Q29" s="3"/>
      <c r="S29" s="58">
        <v>28</v>
      </c>
      <c r="T29" s="31">
        <v>31.350000000000023</v>
      </c>
      <c r="U29" s="31">
        <f>S29*2.6-39.2</f>
        <v>33.599999999999994</v>
      </c>
      <c r="V29" s="31">
        <v>31</v>
      </c>
      <c r="W29" s="31">
        <f>U29-V29</f>
        <v>2.5999999999999943</v>
      </c>
    </row>
    <row r="30" spans="1:23" ht="15.75" x14ac:dyDescent="0.3">
      <c r="A30" s="3">
        <v>28</v>
      </c>
      <c r="B30" s="3">
        <v>24</v>
      </c>
      <c r="C30" s="14">
        <f>VLOOKUP(A30,新Rank经验值投放!$A:$B,2,FALSE)</f>
        <v>39.01785714285711</v>
      </c>
      <c r="D30" s="14">
        <f t="shared" si="0"/>
        <v>936.42857142857065</v>
      </c>
      <c r="F30" s="7">
        <v>28</v>
      </c>
      <c r="G30" s="8">
        <v>33.599999999999994</v>
      </c>
      <c r="H30" s="8">
        <f t="shared" si="3"/>
        <v>396.96072502043648</v>
      </c>
      <c r="I30" s="3">
        <f t="shared" si="1"/>
        <v>28</v>
      </c>
      <c r="J30" s="3">
        <f t="shared" si="4"/>
        <v>336600</v>
      </c>
      <c r="K30" s="3">
        <v>335000</v>
      </c>
      <c r="L30" s="9">
        <f t="shared" si="2"/>
        <v>35000</v>
      </c>
      <c r="M30" s="3">
        <v>28</v>
      </c>
      <c r="N30" s="3"/>
      <c r="O30" s="3"/>
      <c r="P30" s="3"/>
      <c r="Q30" s="3"/>
      <c r="S30" s="58">
        <v>29</v>
      </c>
      <c r="T30" s="31">
        <v>32.489999999999952</v>
      </c>
      <c r="U30" s="31">
        <f t="shared" ref="U30:U37" si="7">S30*2.6-39.2</f>
        <v>36.200000000000003</v>
      </c>
      <c r="V30" s="31"/>
      <c r="W30" s="31"/>
    </row>
    <row r="31" spans="1:23" ht="15.75" x14ac:dyDescent="0.3">
      <c r="A31" s="3">
        <v>29</v>
      </c>
      <c r="B31" s="3">
        <v>24</v>
      </c>
      <c r="C31" s="14">
        <f>VLOOKUP(A31,新Rank经验值投放!$A:$B,2,FALSE)</f>
        <v>39.01785714285711</v>
      </c>
      <c r="D31" s="14">
        <f t="shared" si="0"/>
        <v>936.42857142857065</v>
      </c>
      <c r="F31" s="7">
        <v>29</v>
      </c>
      <c r="G31" s="8">
        <v>36.200000000000003</v>
      </c>
      <c r="H31" s="8">
        <f t="shared" si="3"/>
        <v>433.16072502043647</v>
      </c>
      <c r="I31" s="3">
        <f t="shared" si="1"/>
        <v>29</v>
      </c>
      <c r="J31" s="3">
        <f t="shared" si="4"/>
        <v>370500</v>
      </c>
      <c r="K31" s="3">
        <v>370000</v>
      </c>
      <c r="L31" s="9">
        <f t="shared" si="2"/>
        <v>35000</v>
      </c>
      <c r="M31" s="3">
        <v>29</v>
      </c>
      <c r="N31" s="3"/>
      <c r="O31" s="3"/>
      <c r="P31" s="3"/>
      <c r="Q31" s="3"/>
      <c r="S31" s="58">
        <v>30</v>
      </c>
      <c r="T31" s="31">
        <v>33.629999999999939</v>
      </c>
      <c r="U31" s="31">
        <f t="shared" si="7"/>
        <v>38.799999999999997</v>
      </c>
      <c r="V31" s="31"/>
      <c r="W31" s="31"/>
    </row>
    <row r="32" spans="1:23" ht="15.75" x14ac:dyDescent="0.3">
      <c r="A32" s="3">
        <v>30</v>
      </c>
      <c r="B32" s="3">
        <v>24</v>
      </c>
      <c r="C32" s="14">
        <f>VLOOKUP(A32,新Rank经验值投放!$A:$B,2,FALSE)</f>
        <v>39.01785714285711</v>
      </c>
      <c r="D32" s="14">
        <f t="shared" si="0"/>
        <v>936.42857142857065</v>
      </c>
      <c r="F32" s="7">
        <v>30</v>
      </c>
      <c r="G32" s="8">
        <v>38.799999999999997</v>
      </c>
      <c r="H32" s="8">
        <f t="shared" si="3"/>
        <v>471.96072502043648</v>
      </c>
      <c r="I32" s="3">
        <f t="shared" si="1"/>
        <v>30</v>
      </c>
      <c r="J32" s="3">
        <f t="shared" si="4"/>
        <v>406900</v>
      </c>
      <c r="K32" s="3">
        <v>405000</v>
      </c>
      <c r="L32" s="9">
        <f t="shared" si="2"/>
        <v>45000</v>
      </c>
      <c r="M32" s="3">
        <v>30</v>
      </c>
      <c r="N32" s="3"/>
      <c r="O32" s="3"/>
      <c r="P32" s="3"/>
      <c r="Q32" s="3"/>
      <c r="S32" s="58">
        <v>31</v>
      </c>
      <c r="T32" s="31">
        <v>34.770000000000095</v>
      </c>
      <c r="U32" s="31">
        <f t="shared" si="7"/>
        <v>41.400000000000006</v>
      </c>
      <c r="V32" s="31"/>
      <c r="W32" s="31"/>
    </row>
    <row r="33" spans="1:23" ht="15.75" x14ac:dyDescent="0.3">
      <c r="A33" s="3">
        <v>31</v>
      </c>
      <c r="B33" s="3">
        <v>24</v>
      </c>
      <c r="C33" s="14">
        <f>VLOOKUP(A33,新Rank经验值投放!$A:$B,2,FALSE)</f>
        <v>39.01785714285711</v>
      </c>
      <c r="D33" s="14">
        <f t="shared" si="0"/>
        <v>936.42857142857065</v>
      </c>
      <c r="F33" s="7">
        <v>31</v>
      </c>
      <c r="G33" s="8">
        <v>41.400000000000006</v>
      </c>
      <c r="H33" s="8">
        <f t="shared" si="3"/>
        <v>513.36072502043646</v>
      </c>
      <c r="I33" s="3">
        <f t="shared" si="1"/>
        <v>31</v>
      </c>
      <c r="J33" s="3">
        <f t="shared" si="4"/>
        <v>445700</v>
      </c>
      <c r="K33" s="3">
        <v>450000</v>
      </c>
      <c r="L33" s="9">
        <f t="shared" si="2"/>
        <v>50000</v>
      </c>
      <c r="M33" s="3">
        <v>31</v>
      </c>
      <c r="N33" s="3"/>
      <c r="O33" s="3"/>
      <c r="P33" s="3"/>
      <c r="Q33" s="3"/>
      <c r="S33" s="58">
        <v>32</v>
      </c>
      <c r="T33" s="31">
        <v>35.909999999999968</v>
      </c>
      <c r="U33" s="31">
        <f t="shared" si="7"/>
        <v>44</v>
      </c>
      <c r="V33" s="31"/>
      <c r="W33" s="31"/>
    </row>
    <row r="34" spans="1:23" ht="15.75" x14ac:dyDescent="0.3">
      <c r="A34" s="3">
        <v>32</v>
      </c>
      <c r="B34" s="3">
        <v>24</v>
      </c>
      <c r="C34" s="14">
        <f>VLOOKUP(A34,新Rank经验值投放!$A:$B,2,FALSE)</f>
        <v>39.01785714285711</v>
      </c>
      <c r="D34" s="14">
        <f t="shared" si="0"/>
        <v>936.42857142857065</v>
      </c>
      <c r="F34" s="7">
        <v>32</v>
      </c>
      <c r="G34" s="8">
        <v>44</v>
      </c>
      <c r="H34" s="8">
        <f t="shared" si="3"/>
        <v>557.36072502043646</v>
      </c>
      <c r="I34" s="3">
        <f t="shared" si="1"/>
        <v>32</v>
      </c>
      <c r="J34" s="3">
        <f t="shared" si="4"/>
        <v>487000</v>
      </c>
      <c r="K34" s="3">
        <v>500000</v>
      </c>
      <c r="L34" s="9">
        <f t="shared" si="2"/>
        <v>50000</v>
      </c>
      <c r="M34" s="3">
        <v>32</v>
      </c>
      <c r="N34" s="3"/>
      <c r="O34" s="3"/>
      <c r="P34" s="3"/>
      <c r="Q34" s="3"/>
      <c r="S34" s="58">
        <v>33</v>
      </c>
      <c r="T34" s="31">
        <v>37.049999999999955</v>
      </c>
      <c r="U34" s="31">
        <f t="shared" si="7"/>
        <v>46.599999999999994</v>
      </c>
      <c r="V34" s="31"/>
      <c r="W34" s="31"/>
    </row>
    <row r="35" spans="1:23" ht="15.75" x14ac:dyDescent="0.3">
      <c r="A35" s="3">
        <v>33</v>
      </c>
      <c r="B35" s="3">
        <v>24</v>
      </c>
      <c r="C35" s="14">
        <f>VLOOKUP(A35,新Rank经验值投放!$A:$B,2,FALSE)</f>
        <v>39.01785714285711</v>
      </c>
      <c r="D35" s="14">
        <f t="shared" si="0"/>
        <v>936.42857142857065</v>
      </c>
      <c r="F35" s="7">
        <v>33</v>
      </c>
      <c r="G35" s="8">
        <v>46.599999999999994</v>
      </c>
      <c r="H35" s="8">
        <f t="shared" si="3"/>
        <v>603.96072502043648</v>
      </c>
      <c r="I35" s="3">
        <f t="shared" si="1"/>
        <v>33</v>
      </c>
      <c r="J35" s="3">
        <f t="shared" si="4"/>
        <v>530700</v>
      </c>
      <c r="K35" s="3">
        <v>550000</v>
      </c>
      <c r="L35" s="9">
        <f t="shared" si="2"/>
        <v>50000</v>
      </c>
      <c r="M35" s="3">
        <v>33</v>
      </c>
      <c r="N35" s="3"/>
      <c r="O35" s="3"/>
      <c r="P35" s="3"/>
      <c r="Q35" s="3"/>
      <c r="S35" s="58">
        <v>34</v>
      </c>
      <c r="T35" s="31">
        <v>38.190000000000055</v>
      </c>
      <c r="U35" s="31">
        <f t="shared" si="7"/>
        <v>49.2</v>
      </c>
      <c r="V35" s="31"/>
      <c r="W35" s="31"/>
    </row>
    <row r="36" spans="1:23" ht="15.75" x14ac:dyDescent="0.3">
      <c r="A36" s="3">
        <v>34</v>
      </c>
      <c r="B36" s="3">
        <v>24</v>
      </c>
      <c r="C36" s="14">
        <f>VLOOKUP(A36,新Rank经验值投放!$A:$B,2,FALSE)</f>
        <v>39.01785714285711</v>
      </c>
      <c r="D36" s="14">
        <f t="shared" si="0"/>
        <v>936.42857142857065</v>
      </c>
      <c r="F36" s="7">
        <v>34</v>
      </c>
      <c r="G36" s="8">
        <v>49.2</v>
      </c>
      <c r="H36" s="8">
        <f t="shared" si="3"/>
        <v>653.16072502043653</v>
      </c>
      <c r="I36" s="3">
        <f t="shared" si="1"/>
        <v>34</v>
      </c>
      <c r="J36" s="3">
        <f t="shared" si="4"/>
        <v>576800</v>
      </c>
      <c r="K36" s="3">
        <v>600000</v>
      </c>
      <c r="L36" s="9">
        <f t="shared" si="2"/>
        <v>50000</v>
      </c>
      <c r="M36" s="3">
        <v>34</v>
      </c>
      <c r="N36" s="3"/>
      <c r="O36" s="3"/>
      <c r="P36" s="3"/>
      <c r="Q36" s="3"/>
      <c r="S36" s="58">
        <v>35</v>
      </c>
      <c r="T36" s="31">
        <v>39.330000000000041</v>
      </c>
      <c r="U36" s="31">
        <f t="shared" si="7"/>
        <v>51.8</v>
      </c>
      <c r="V36" s="31"/>
      <c r="W36" s="31"/>
    </row>
    <row r="37" spans="1:23" ht="15.75" x14ac:dyDescent="0.3">
      <c r="A37" s="3">
        <v>35</v>
      </c>
      <c r="B37" s="3">
        <v>24</v>
      </c>
      <c r="C37" s="14">
        <f>VLOOKUP(A37,新Rank经验值投放!$A:$B,2,FALSE)</f>
        <v>39.01785714285711</v>
      </c>
      <c r="D37" s="14">
        <f t="shared" si="0"/>
        <v>936.42857142857065</v>
      </c>
      <c r="F37" s="7">
        <v>35</v>
      </c>
      <c r="G37" s="8">
        <v>51.8</v>
      </c>
      <c r="H37" s="8">
        <f t="shared" si="3"/>
        <v>704.96072502043648</v>
      </c>
      <c r="I37" s="3">
        <f t="shared" si="1"/>
        <v>35</v>
      </c>
      <c r="J37" s="3">
        <f t="shared" si="4"/>
        <v>625400</v>
      </c>
      <c r="K37" s="3">
        <v>650000</v>
      </c>
      <c r="L37" s="9">
        <f t="shared" si="2"/>
        <v>50000</v>
      </c>
      <c r="M37" s="3">
        <v>35</v>
      </c>
      <c r="N37" s="3"/>
      <c r="O37" s="3"/>
      <c r="P37" s="3"/>
      <c r="Q37" s="3"/>
      <c r="S37" s="58">
        <v>36</v>
      </c>
      <c r="T37" s="31">
        <v>40.470000000000027</v>
      </c>
      <c r="U37" s="31">
        <f t="shared" si="7"/>
        <v>54.400000000000006</v>
      </c>
      <c r="V37" s="31"/>
      <c r="W37" s="31"/>
    </row>
    <row r="38" spans="1:23" ht="15.75" x14ac:dyDescent="0.3">
      <c r="A38" s="3">
        <v>36</v>
      </c>
      <c r="B38" s="3">
        <v>24</v>
      </c>
      <c r="C38" s="14">
        <f>VLOOKUP(A38,新Rank经验值投放!$A:$B,2,FALSE)</f>
        <v>39.01785714285711</v>
      </c>
      <c r="D38" s="14">
        <f t="shared" si="0"/>
        <v>936.42857142857065</v>
      </c>
      <c r="F38" s="7">
        <v>36</v>
      </c>
      <c r="G38" s="8">
        <v>54.400000000000006</v>
      </c>
      <c r="H38" s="8">
        <f t="shared" si="3"/>
        <v>759.36072502043646</v>
      </c>
      <c r="I38" s="3">
        <f t="shared" si="1"/>
        <v>36</v>
      </c>
      <c r="J38" s="3">
        <f t="shared" si="4"/>
        <v>676400</v>
      </c>
      <c r="K38" s="3">
        <v>700000</v>
      </c>
      <c r="L38" s="9">
        <f t="shared" si="2"/>
        <v>50000</v>
      </c>
      <c r="M38" s="3">
        <v>36</v>
      </c>
      <c r="N38" s="3"/>
      <c r="O38" s="3"/>
      <c r="P38" s="3"/>
      <c r="Q38" s="3"/>
      <c r="T38">
        <f>SUM(T2:T37)</f>
        <v>726.84072502043637</v>
      </c>
      <c r="U38">
        <f>SUM(U2:U37)</f>
        <v>759.36072502043646</v>
      </c>
    </row>
    <row r="39" spans="1:23" ht="15.75" x14ac:dyDescent="0.3">
      <c r="A39" s="9"/>
      <c r="B39" s="9"/>
      <c r="C39" s="9"/>
      <c r="D39" s="10"/>
      <c r="E39" s="9"/>
      <c r="F39" s="9"/>
      <c r="G39" s="9"/>
      <c r="H39" s="9"/>
      <c r="K39" s="59">
        <v>750000</v>
      </c>
    </row>
    <row r="40" spans="1:23" ht="15.75" x14ac:dyDescent="0.3">
      <c r="A40" s="9" t="s">
        <v>993</v>
      </c>
      <c r="B40" s="9"/>
      <c r="C40" s="9"/>
      <c r="D40" s="10"/>
      <c r="E40" s="9"/>
      <c r="F40" s="9"/>
      <c r="G40" s="9"/>
      <c r="H40" s="9"/>
    </row>
    <row r="41" spans="1:23" x14ac:dyDescent="0.2">
      <c r="A41" s="3" t="s">
        <v>10</v>
      </c>
      <c r="B41" s="3" t="s">
        <v>994</v>
      </c>
      <c r="C41" s="3" t="s">
        <v>1065</v>
      </c>
      <c r="D41" s="3" t="s">
        <v>995</v>
      </c>
      <c r="E41" s="5" t="s">
        <v>996</v>
      </c>
      <c r="F41" s="5" t="s">
        <v>997</v>
      </c>
      <c r="G41" s="5" t="s">
        <v>998</v>
      </c>
      <c r="H41" s="3" t="s">
        <v>1077</v>
      </c>
      <c r="I41" s="3" t="s">
        <v>1078</v>
      </c>
      <c r="J41" s="3" t="s">
        <v>1079</v>
      </c>
      <c r="K41" s="3" t="s">
        <v>1080</v>
      </c>
      <c r="L41" s="3" t="s">
        <v>1081</v>
      </c>
      <c r="M41" s="3" t="s">
        <v>1087</v>
      </c>
      <c r="N41" s="3" t="s">
        <v>999</v>
      </c>
      <c r="O41" s="5" t="s">
        <v>1000</v>
      </c>
      <c r="P41" s="5" t="s">
        <v>1001</v>
      </c>
      <c r="Q41" s="5" t="s">
        <v>1002</v>
      </c>
    </row>
    <row r="42" spans="1:23" x14ac:dyDescent="0.2">
      <c r="A42" s="3">
        <v>1</v>
      </c>
      <c r="B42" s="3">
        <v>0</v>
      </c>
      <c r="C42" s="3">
        <f>新Rank经验值投放!B2</f>
        <v>3.45</v>
      </c>
      <c r="D42" s="3">
        <f>新Rank经验值投放!C2</f>
        <v>0.23</v>
      </c>
      <c r="E42" s="3">
        <f>新Rank经验值投放!D2</f>
        <v>0.46</v>
      </c>
      <c r="F42" s="3">
        <f>新Rank经验值投放!E2</f>
        <v>6.9</v>
      </c>
      <c r="G42" s="3">
        <f>新Rank经验值投放!F2</f>
        <v>15.122500000000008</v>
      </c>
      <c r="H42" s="3">
        <v>1</v>
      </c>
      <c r="I42" s="3">
        <v>1</v>
      </c>
      <c r="J42" s="3">
        <v>1</v>
      </c>
      <c r="K42" s="3">
        <v>2</v>
      </c>
      <c r="L42" s="3">
        <v>3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</row>
    <row r="43" spans="1:23" x14ac:dyDescent="0.2">
      <c r="A43" s="3">
        <v>2</v>
      </c>
      <c r="B43" s="3">
        <f>VLOOKUP(A43,$F$2:$K$38,6)-VLOOKUP(A43-1,$F$2:$K$38,6)</f>
        <v>100</v>
      </c>
      <c r="C43" s="3">
        <f>新Rank经验值投放!B3</f>
        <v>13.8</v>
      </c>
      <c r="D43" s="3">
        <f>新Rank经验值投放!C3</f>
        <v>4.2933333333333348</v>
      </c>
      <c r="E43" s="3">
        <f>新Rank经验值投放!D3</f>
        <v>9.0083333333333346</v>
      </c>
      <c r="F43" s="3">
        <f>新Rank经验值投放!E3</f>
        <v>23</v>
      </c>
      <c r="G43" s="3">
        <f>新Rank经验值投放!F3</f>
        <v>53.015000000000036</v>
      </c>
      <c r="H43" s="3">
        <v>2</v>
      </c>
      <c r="I43" s="3">
        <v>1</v>
      </c>
      <c r="J43" s="3">
        <v>1</v>
      </c>
      <c r="K43" s="3">
        <v>4</v>
      </c>
      <c r="L43" s="3">
        <v>7.4000000000000057</v>
      </c>
      <c r="M43" s="14">
        <f>$B43/(C42*H42)+M42</f>
        <v>28.985507246376809</v>
      </c>
      <c r="N43" s="14">
        <f t="shared" ref="N43:Q58" si="8">$B43/(D42*I42)+N42</f>
        <v>434.78260869565213</v>
      </c>
      <c r="O43" s="14">
        <f t="shared" si="8"/>
        <v>217.39130434782606</v>
      </c>
      <c r="P43" s="14">
        <f t="shared" si="8"/>
        <v>7.2463768115942022</v>
      </c>
      <c r="Q43" s="14">
        <f t="shared" si="8"/>
        <v>2.2042210833746614</v>
      </c>
    </row>
    <row r="44" spans="1:23" x14ac:dyDescent="0.2">
      <c r="A44" s="3">
        <v>3</v>
      </c>
      <c r="B44" s="3">
        <f t="shared" ref="B44:B77" si="9">VLOOKUP(A44,$F$2:$K$38,6)-VLOOKUP(A44-1,$F$2:$K$38,6)</f>
        <v>100</v>
      </c>
      <c r="C44" s="3">
        <f>新Rank经验值投放!B4</f>
        <v>17.48</v>
      </c>
      <c r="D44" s="3">
        <f>新Rank经验值投放!C4</f>
        <v>4.6000000000000005</v>
      </c>
      <c r="E44" s="3">
        <f>新Rank经验值投放!D4</f>
        <v>10.656666666666666</v>
      </c>
      <c r="F44" s="3">
        <f>新Rank经验值投放!E4</f>
        <v>26.532142857142858</v>
      </c>
      <c r="G44" s="3">
        <f>新Rank经验值投放!F4</f>
        <v>68.808333333333323</v>
      </c>
      <c r="H44" s="3">
        <v>2</v>
      </c>
      <c r="I44" s="3">
        <v>1</v>
      </c>
      <c r="J44" s="3">
        <v>1</v>
      </c>
      <c r="K44" s="3">
        <v>5</v>
      </c>
      <c r="L44" s="3">
        <v>10</v>
      </c>
      <c r="M44" s="14">
        <f t="shared" ref="M44:M77" si="10">$B44/(C43*H43)+M43</f>
        <v>32.608695652173907</v>
      </c>
      <c r="N44" s="14">
        <f t="shared" si="8"/>
        <v>458.07453416149065</v>
      </c>
      <c r="O44" s="14">
        <f t="shared" si="8"/>
        <v>228.49213691026824</v>
      </c>
      <c r="P44" s="14">
        <f t="shared" si="8"/>
        <v>8.3333333333333321</v>
      </c>
      <c r="Q44" s="14">
        <f t="shared" si="8"/>
        <v>2.4591208950037</v>
      </c>
    </row>
    <row r="45" spans="1:23" x14ac:dyDescent="0.2">
      <c r="A45" s="3">
        <v>4</v>
      </c>
      <c r="B45" s="3">
        <f t="shared" si="9"/>
        <v>100</v>
      </c>
      <c r="C45" s="3">
        <f>新Rank经验值投放!B5</f>
        <v>19.25</v>
      </c>
      <c r="D45" s="3">
        <f>新Rank经验值投放!C5</f>
        <v>6.9</v>
      </c>
      <c r="E45" s="3">
        <f>新Rank经验值投放!D5</f>
        <v>11.5</v>
      </c>
      <c r="F45" s="3">
        <f>新Rank经验值投放!E5</f>
        <v>28.43375</v>
      </c>
      <c r="G45" s="3">
        <f>新Rank经验值投放!F5</f>
        <v>48.855172413793142</v>
      </c>
      <c r="H45" s="3">
        <v>3</v>
      </c>
      <c r="I45" s="3">
        <v>1</v>
      </c>
      <c r="J45" s="3">
        <v>1</v>
      </c>
      <c r="K45" s="3">
        <v>9</v>
      </c>
      <c r="L45" s="3">
        <v>19</v>
      </c>
      <c r="M45" s="14">
        <f t="shared" si="10"/>
        <v>35.469107551487411</v>
      </c>
      <c r="N45" s="14">
        <f t="shared" si="8"/>
        <v>479.81366459627327</v>
      </c>
      <c r="O45" s="14">
        <f t="shared" si="8"/>
        <v>237.87593422024634</v>
      </c>
      <c r="P45" s="14">
        <f t="shared" si="8"/>
        <v>9.0871359985641842</v>
      </c>
      <c r="Q45" s="14">
        <f t="shared" si="8"/>
        <v>2.6044521291080964</v>
      </c>
    </row>
    <row r="46" spans="1:23" x14ac:dyDescent="0.2">
      <c r="A46" s="3">
        <v>5</v>
      </c>
      <c r="B46" s="3">
        <f t="shared" si="9"/>
        <v>300</v>
      </c>
      <c r="C46" s="3">
        <f>新Rank经验值投放!B6</f>
        <v>16.915454545454548</v>
      </c>
      <c r="D46" s="3">
        <f>新Rank经验值投放!C6</f>
        <v>7.4750000000000005</v>
      </c>
      <c r="E46" s="3">
        <f>新Rank经验值投放!D6</f>
        <v>12.266666666666667</v>
      </c>
      <c r="F46" s="3">
        <f>新Rank经验值投放!E6</f>
        <v>25.673750000000002</v>
      </c>
      <c r="G46" s="3">
        <f>新Rank经验值投放!F6</f>
        <v>42.847413793103421</v>
      </c>
      <c r="H46" s="3">
        <v>3</v>
      </c>
      <c r="I46" s="3">
        <v>1</v>
      </c>
      <c r="J46" s="3">
        <v>1</v>
      </c>
      <c r="K46" s="3">
        <v>7</v>
      </c>
      <c r="L46" s="3">
        <v>11</v>
      </c>
      <c r="M46" s="14">
        <f t="shared" si="10"/>
        <v>40.66391274629261</v>
      </c>
      <c r="N46" s="14">
        <f t="shared" si="8"/>
        <v>523.29192546583852</v>
      </c>
      <c r="O46" s="14">
        <f t="shared" si="8"/>
        <v>263.96289074198546</v>
      </c>
      <c r="P46" s="14">
        <f t="shared" si="8"/>
        <v>10.259451761815015</v>
      </c>
      <c r="Q46" s="14">
        <f t="shared" si="8"/>
        <v>2.9276415255240371</v>
      </c>
    </row>
    <row r="47" spans="1:23" x14ac:dyDescent="0.2">
      <c r="A47" s="3">
        <v>6</v>
      </c>
      <c r="B47" s="3">
        <f t="shared" si="9"/>
        <v>300</v>
      </c>
      <c r="C47" s="3">
        <f>新Rank经验值投放!B7</f>
        <v>17.25</v>
      </c>
      <c r="D47" s="3">
        <f>新Rank经验值投放!C7</f>
        <v>3.3120000000000012</v>
      </c>
      <c r="E47" s="3">
        <f>新Rank经验值投放!D7</f>
        <v>12.65</v>
      </c>
      <c r="F47" s="3">
        <f>新Rank经验值投放!E7</f>
        <v>22.178571428571431</v>
      </c>
      <c r="G47" s="3">
        <f>新Rank经验值投放!F7</f>
        <v>30.850666666666665</v>
      </c>
      <c r="H47" s="3">
        <v>5</v>
      </c>
      <c r="I47" s="3">
        <v>1</v>
      </c>
      <c r="J47" s="3">
        <v>2</v>
      </c>
      <c r="K47" s="3">
        <v>9</v>
      </c>
      <c r="L47" s="3">
        <v>15</v>
      </c>
      <c r="M47" s="14">
        <f t="shared" si="10"/>
        <v>46.575666387395422</v>
      </c>
      <c r="N47" s="14">
        <f t="shared" si="8"/>
        <v>563.42570473005253</v>
      </c>
      <c r="O47" s="14">
        <f t="shared" si="8"/>
        <v>288.4194124811159</v>
      </c>
      <c r="P47" s="14">
        <f t="shared" si="8"/>
        <v>11.928749891505568</v>
      </c>
      <c r="Q47" s="14">
        <f t="shared" si="8"/>
        <v>3.5641496565496023</v>
      </c>
    </row>
    <row r="48" spans="1:23" x14ac:dyDescent="0.2">
      <c r="A48" s="3">
        <v>7</v>
      </c>
      <c r="B48" s="3">
        <f t="shared" si="9"/>
        <v>500</v>
      </c>
      <c r="C48" s="3">
        <f>新Rank经验值投放!B8</f>
        <v>14.950000000000001</v>
      </c>
      <c r="D48" s="3">
        <f>新Rank经验值投放!C8</f>
        <v>8.0500000000000007</v>
      </c>
      <c r="E48" s="3">
        <f>新Rank经验值投放!D8</f>
        <v>9.89</v>
      </c>
      <c r="F48" s="3">
        <f>新Rank经验值投放!E8</f>
        <v>26.130555555555556</v>
      </c>
      <c r="G48" s="3">
        <f>新Rank经验值投放!F8</f>
        <v>36.340000000000003</v>
      </c>
      <c r="H48" s="3">
        <v>2</v>
      </c>
      <c r="I48" s="3">
        <v>1</v>
      </c>
      <c r="J48" s="3">
        <v>1</v>
      </c>
      <c r="K48" s="3">
        <v>6</v>
      </c>
      <c r="L48" s="3">
        <v>12</v>
      </c>
      <c r="M48" s="14">
        <f t="shared" si="10"/>
        <v>52.372767836670782</v>
      </c>
      <c r="N48" s="14">
        <f t="shared" si="8"/>
        <v>714.39188830493174</v>
      </c>
      <c r="O48" s="14">
        <f t="shared" si="8"/>
        <v>308.18225833091827</v>
      </c>
      <c r="P48" s="14">
        <f t="shared" si="8"/>
        <v>14.433670270822082</v>
      </c>
      <c r="Q48" s="14">
        <f t="shared" si="8"/>
        <v>4.6446233362107652</v>
      </c>
    </row>
    <row r="49" spans="1:17" x14ac:dyDescent="0.2">
      <c r="A49" s="3">
        <v>8</v>
      </c>
      <c r="B49" s="3">
        <f t="shared" si="9"/>
        <v>500</v>
      </c>
      <c r="C49" s="3">
        <f>新Rank经验值投放!B9</f>
        <v>20.125</v>
      </c>
      <c r="D49" s="3">
        <f>新Rank经验值投放!C9</f>
        <v>10.35</v>
      </c>
      <c r="E49" s="3">
        <f>新Rank经验值投放!D9</f>
        <v>14.26</v>
      </c>
      <c r="F49" s="3">
        <f>新Rank经验值投放!E9</f>
        <v>31.133636363636366</v>
      </c>
      <c r="G49" s="3">
        <f>新Rank经验值投放!F9</f>
        <v>45.242916666666687</v>
      </c>
      <c r="H49" s="3">
        <v>5</v>
      </c>
      <c r="I49" s="3">
        <v>1</v>
      </c>
      <c r="J49" s="3">
        <v>2</v>
      </c>
      <c r="K49" s="3">
        <v>9</v>
      </c>
      <c r="L49" s="3">
        <v>16</v>
      </c>
      <c r="M49" s="14">
        <f t="shared" si="10"/>
        <v>69.095175863426633</v>
      </c>
      <c r="N49" s="14">
        <f t="shared" si="8"/>
        <v>776.50368954716771</v>
      </c>
      <c r="O49" s="14">
        <f t="shared" si="8"/>
        <v>358.73837562111038</v>
      </c>
      <c r="P49" s="14">
        <f t="shared" si="8"/>
        <v>17.622784760032246</v>
      </c>
      <c r="Q49" s="14">
        <f t="shared" si="8"/>
        <v>5.7912019456402275</v>
      </c>
    </row>
    <row r="50" spans="1:17" x14ac:dyDescent="0.2">
      <c r="A50" s="3">
        <v>9</v>
      </c>
      <c r="B50" s="3">
        <f t="shared" si="9"/>
        <v>900</v>
      </c>
      <c r="C50" s="3">
        <f>新Rank经验值投放!B10</f>
        <v>26.450000000000003</v>
      </c>
      <c r="D50" s="3">
        <f>新Rank经验值投放!C10</f>
        <v>14.112142857142858</v>
      </c>
      <c r="E50" s="3">
        <f>新Rank经验值投放!D10</f>
        <v>19.102777777777774</v>
      </c>
      <c r="F50" s="3">
        <f>新Rank经验值投放!E10</f>
        <v>37.539285714285718</v>
      </c>
      <c r="G50" s="3">
        <f>新Rank经验值投放!F10</f>
        <v>48.870399999999997</v>
      </c>
      <c r="H50" s="3">
        <v>10</v>
      </c>
      <c r="I50" s="3">
        <v>1</v>
      </c>
      <c r="J50" s="3">
        <v>5</v>
      </c>
      <c r="K50" s="3">
        <v>16</v>
      </c>
      <c r="L50" s="3">
        <v>25</v>
      </c>
      <c r="M50" s="14">
        <f t="shared" si="10"/>
        <v>78.039275242308619</v>
      </c>
      <c r="N50" s="14">
        <f t="shared" si="8"/>
        <v>863.46021128629809</v>
      </c>
      <c r="O50" s="14">
        <f t="shared" si="8"/>
        <v>390.29517786514964</v>
      </c>
      <c r="P50" s="14">
        <f t="shared" si="8"/>
        <v>20.834744931726117</v>
      </c>
      <c r="Q50" s="14">
        <f t="shared" si="8"/>
        <v>7.0344904898874852</v>
      </c>
    </row>
    <row r="51" spans="1:17" x14ac:dyDescent="0.2">
      <c r="A51" s="3">
        <v>10</v>
      </c>
      <c r="B51" s="3">
        <f t="shared" si="9"/>
        <v>2200</v>
      </c>
      <c r="C51" s="3">
        <f>新Rank经验值投放!B11</f>
        <v>39.017857142857146</v>
      </c>
      <c r="D51" s="3">
        <f>新Rank经验值投放!C11</f>
        <v>22.472447552447555</v>
      </c>
      <c r="E51" s="3">
        <f>新Rank经验值投放!D11</f>
        <v>30.455172413793107</v>
      </c>
      <c r="F51" s="3">
        <f>新Rank经验值投放!E11</f>
        <v>48.012500000000003</v>
      </c>
      <c r="G51" s="3">
        <f>新Rank经验值投放!F11</f>
        <v>60.216780219780226</v>
      </c>
      <c r="H51" s="3">
        <v>24</v>
      </c>
      <c r="I51" s="3">
        <v>5</v>
      </c>
      <c r="J51" s="3">
        <v>12</v>
      </c>
      <c r="K51" s="3">
        <v>42</v>
      </c>
      <c r="L51" s="3">
        <v>64.200000000000017</v>
      </c>
      <c r="M51" s="14">
        <f t="shared" si="10"/>
        <v>86.356855582573274</v>
      </c>
      <c r="N51" s="14">
        <f t="shared" si="8"/>
        <v>1019.354324765065</v>
      </c>
      <c r="O51" s="14">
        <f t="shared" si="8"/>
        <v>413.32847726895943</v>
      </c>
      <c r="P51" s="14">
        <f t="shared" si="8"/>
        <v>24.497574348527564</v>
      </c>
      <c r="Q51" s="14">
        <f t="shared" si="8"/>
        <v>8.8351714746962848</v>
      </c>
    </row>
    <row r="52" spans="1:17" x14ac:dyDescent="0.2">
      <c r="A52" s="3">
        <v>11</v>
      </c>
      <c r="B52" s="3">
        <f t="shared" si="9"/>
        <v>5000</v>
      </c>
      <c r="C52" s="3">
        <f>新Rank经验值投放!B12</f>
        <v>39.017857142857146</v>
      </c>
      <c r="D52" s="3">
        <f>新Rank经验值投放!C12</f>
        <v>22.472447552447555</v>
      </c>
      <c r="E52" s="3">
        <f>新Rank经验值投放!D12</f>
        <v>30.455172413793107</v>
      </c>
      <c r="F52" s="3">
        <f>新Rank经验值投放!E12</f>
        <v>48.012500000000003</v>
      </c>
      <c r="G52" s="3">
        <f>新Rank经验值投放!F12</f>
        <v>60.216780219780226</v>
      </c>
      <c r="H52" s="3">
        <v>24</v>
      </c>
      <c r="I52" s="3">
        <v>5</v>
      </c>
      <c r="J52" s="3">
        <v>12</v>
      </c>
      <c r="K52" s="3">
        <v>42</v>
      </c>
      <c r="L52" s="3">
        <v>64.200000000000017</v>
      </c>
      <c r="M52" s="14">
        <f t="shared" si="10"/>
        <v>91.696291127958474</v>
      </c>
      <c r="N52" s="14">
        <f t="shared" si="8"/>
        <v>1063.8532605247833</v>
      </c>
      <c r="O52" s="14">
        <f t="shared" si="8"/>
        <v>427.00978765543289</v>
      </c>
      <c r="P52" s="14">
        <f t="shared" si="8"/>
        <v>26.97708737216972</v>
      </c>
      <c r="Q52" s="14">
        <f t="shared" si="8"/>
        <v>10.128525580535904</v>
      </c>
    </row>
    <row r="53" spans="1:17" x14ac:dyDescent="0.2">
      <c r="A53" s="3">
        <v>12</v>
      </c>
      <c r="B53" s="3">
        <f t="shared" si="9"/>
        <v>10000</v>
      </c>
      <c r="C53" s="3">
        <f>新Rank经验值投放!B13</f>
        <v>39.01785714285711</v>
      </c>
      <c r="D53" s="3">
        <f>新Rank经验值投放!C13</f>
        <v>22.472447552447555</v>
      </c>
      <c r="E53" s="3">
        <f>新Rank经验值投放!D13</f>
        <v>30.45517241379304</v>
      </c>
      <c r="F53" s="3">
        <f>新Rank经验值投放!E13</f>
        <v>48.012500000000003</v>
      </c>
      <c r="G53" s="3">
        <f>新Rank经验值投放!F13</f>
        <v>60.21678021978024</v>
      </c>
      <c r="H53" s="3">
        <v>24</v>
      </c>
      <c r="I53" s="3">
        <v>5</v>
      </c>
      <c r="J53" s="3">
        <v>12</v>
      </c>
      <c r="K53" s="3">
        <v>42</v>
      </c>
      <c r="L53" s="3">
        <v>64.2</v>
      </c>
      <c r="M53" s="14">
        <f t="shared" si="10"/>
        <v>102.37516221872887</v>
      </c>
      <c r="N53" s="14">
        <f t="shared" si="8"/>
        <v>1152.8511320442196</v>
      </c>
      <c r="O53" s="14">
        <f t="shared" si="8"/>
        <v>454.37240842837974</v>
      </c>
      <c r="P53" s="14">
        <f t="shared" si="8"/>
        <v>31.936113419454031</v>
      </c>
      <c r="Q53" s="14">
        <f t="shared" si="8"/>
        <v>12.715233792215141</v>
      </c>
    </row>
    <row r="54" spans="1:17" x14ac:dyDescent="0.2">
      <c r="A54" s="3">
        <v>13</v>
      </c>
      <c r="B54" s="3">
        <f t="shared" si="9"/>
        <v>10000</v>
      </c>
      <c r="C54" s="3">
        <f>新Rank经验值投放!B14</f>
        <v>39.01785714285711</v>
      </c>
      <c r="D54" s="3">
        <f>新Rank经验值投放!C14</f>
        <v>22.472447552447555</v>
      </c>
      <c r="E54" s="3">
        <f>新Rank经验值投放!D14</f>
        <v>30.45517241379304</v>
      </c>
      <c r="F54" s="3">
        <f>新Rank经验值投放!E14</f>
        <v>48.012500000000003</v>
      </c>
      <c r="G54" s="3">
        <f>新Rank经验值投放!F14</f>
        <v>60.21678021978024</v>
      </c>
      <c r="H54" s="3">
        <v>24</v>
      </c>
      <c r="I54" s="3">
        <v>5</v>
      </c>
      <c r="J54" s="3">
        <v>12</v>
      </c>
      <c r="K54" s="3">
        <v>42</v>
      </c>
      <c r="L54" s="3">
        <v>64.2</v>
      </c>
      <c r="M54" s="14">
        <f t="shared" si="10"/>
        <v>113.05403330949929</v>
      </c>
      <c r="N54" s="14">
        <f t="shared" si="8"/>
        <v>1241.849003563656</v>
      </c>
      <c r="O54" s="14">
        <f t="shared" si="8"/>
        <v>481.73502920132665</v>
      </c>
      <c r="P54" s="14">
        <f t="shared" si="8"/>
        <v>36.895139466738343</v>
      </c>
      <c r="Q54" s="14">
        <f t="shared" si="8"/>
        <v>15.301942003894379</v>
      </c>
    </row>
    <row r="55" spans="1:17" x14ac:dyDescent="0.2">
      <c r="A55" s="3">
        <v>14</v>
      </c>
      <c r="B55" s="3">
        <f t="shared" si="9"/>
        <v>10000</v>
      </c>
      <c r="C55" s="3">
        <f>新Rank经验值投放!B15</f>
        <v>39.01785714285711</v>
      </c>
      <c r="D55" s="3">
        <f>新Rank经验值投放!C15</f>
        <v>22.472447552447555</v>
      </c>
      <c r="E55" s="3">
        <f>新Rank经验值投放!D15</f>
        <v>30.45517241379304</v>
      </c>
      <c r="F55" s="3">
        <f>新Rank经验值投放!E15</f>
        <v>48.012500000000003</v>
      </c>
      <c r="G55" s="3">
        <f>新Rank经验值投放!F15</f>
        <v>60.21678021978024</v>
      </c>
      <c r="H55" s="3">
        <v>24</v>
      </c>
      <c r="I55" s="3">
        <v>5</v>
      </c>
      <c r="J55" s="3">
        <v>12</v>
      </c>
      <c r="K55" s="3">
        <v>42</v>
      </c>
      <c r="L55" s="3">
        <v>64.2</v>
      </c>
      <c r="M55" s="14">
        <f t="shared" si="10"/>
        <v>123.7329044002697</v>
      </c>
      <c r="N55" s="14">
        <f t="shared" si="8"/>
        <v>1330.8468750830923</v>
      </c>
      <c r="O55" s="14">
        <f t="shared" si="8"/>
        <v>509.09764997427357</v>
      </c>
      <c r="P55" s="14">
        <f t="shared" si="8"/>
        <v>41.854165514022654</v>
      </c>
      <c r="Q55" s="14">
        <f t="shared" si="8"/>
        <v>17.888650215573616</v>
      </c>
    </row>
    <row r="56" spans="1:17" x14ac:dyDescent="0.2">
      <c r="A56" s="3">
        <v>15</v>
      </c>
      <c r="B56" s="3">
        <f t="shared" si="9"/>
        <v>10000</v>
      </c>
      <c r="C56" s="3">
        <f>新Rank经验值投放!B16</f>
        <v>39.01785714285711</v>
      </c>
      <c r="D56" s="3">
        <f>新Rank经验值投放!C16</f>
        <v>22.472447552447555</v>
      </c>
      <c r="E56" s="3">
        <f>新Rank经验值投放!D16</f>
        <v>30.45517241379304</v>
      </c>
      <c r="F56" s="3">
        <f>新Rank经验值投放!E16</f>
        <v>48.012500000000003</v>
      </c>
      <c r="G56" s="3">
        <f>新Rank经验值投放!F16</f>
        <v>60.21678021978024</v>
      </c>
      <c r="H56" s="3">
        <v>24</v>
      </c>
      <c r="I56" s="3">
        <v>5</v>
      </c>
      <c r="J56" s="3">
        <v>12</v>
      </c>
      <c r="K56" s="3">
        <v>42</v>
      </c>
      <c r="L56" s="3">
        <v>64.2</v>
      </c>
      <c r="M56" s="14">
        <f t="shared" si="10"/>
        <v>134.41177549104012</v>
      </c>
      <c r="N56" s="14">
        <f t="shared" si="8"/>
        <v>1419.8447466025286</v>
      </c>
      <c r="O56" s="14">
        <f t="shared" si="8"/>
        <v>536.46027074722053</v>
      </c>
      <c r="P56" s="14">
        <f t="shared" si="8"/>
        <v>46.813191561306965</v>
      </c>
      <c r="Q56" s="14">
        <f t="shared" si="8"/>
        <v>20.475358427252853</v>
      </c>
    </row>
    <row r="57" spans="1:17" x14ac:dyDescent="0.2">
      <c r="A57" s="3">
        <v>16</v>
      </c>
      <c r="B57" s="3">
        <f t="shared" si="9"/>
        <v>10000</v>
      </c>
      <c r="C57" s="3">
        <f>新Rank经验值投放!B17</f>
        <v>39.01785714285711</v>
      </c>
      <c r="D57" s="3">
        <f>新Rank经验值投放!C17</f>
        <v>22.472447552447555</v>
      </c>
      <c r="E57" s="3">
        <f>新Rank经验值投放!D17</f>
        <v>30.45517241379304</v>
      </c>
      <c r="F57" s="3">
        <f>新Rank经验值投放!E17</f>
        <v>48.012500000000003</v>
      </c>
      <c r="G57" s="3">
        <f>新Rank经验值投放!F17</f>
        <v>60.21678021978024</v>
      </c>
      <c r="H57" s="3">
        <v>24</v>
      </c>
      <c r="I57" s="3">
        <v>5</v>
      </c>
      <c r="J57" s="3">
        <v>12</v>
      </c>
      <c r="K57" s="3">
        <v>42</v>
      </c>
      <c r="L57" s="3">
        <v>64.2</v>
      </c>
      <c r="M57" s="14">
        <f t="shared" si="10"/>
        <v>145.09064658181052</v>
      </c>
      <c r="N57" s="14">
        <f t="shared" si="8"/>
        <v>1508.842618121965</v>
      </c>
      <c r="O57" s="14">
        <f t="shared" si="8"/>
        <v>563.82289152016745</v>
      </c>
      <c r="P57" s="14">
        <f t="shared" si="8"/>
        <v>51.772217608591276</v>
      </c>
      <c r="Q57" s="14">
        <f t="shared" si="8"/>
        <v>23.062066638932091</v>
      </c>
    </row>
    <row r="58" spans="1:17" x14ac:dyDescent="0.2">
      <c r="A58" s="3">
        <v>17</v>
      </c>
      <c r="B58" s="3">
        <f t="shared" si="9"/>
        <v>20000</v>
      </c>
      <c r="C58" s="3">
        <f>新Rank经验值投放!B18</f>
        <v>39.01785714285711</v>
      </c>
      <c r="D58" s="3">
        <f>新Rank经验值投放!C18</f>
        <v>22.472447552447555</v>
      </c>
      <c r="E58" s="3">
        <f>新Rank经验值投放!D18</f>
        <v>30.45517241379304</v>
      </c>
      <c r="F58" s="3">
        <f>新Rank经验值投放!E18</f>
        <v>48.012500000000003</v>
      </c>
      <c r="G58" s="3">
        <f>新Rank经验值投放!F18</f>
        <v>60.21678021978024</v>
      </c>
      <c r="H58" s="3">
        <v>24</v>
      </c>
      <c r="I58" s="3">
        <v>5</v>
      </c>
      <c r="J58" s="3">
        <v>12</v>
      </c>
      <c r="K58" s="3">
        <v>42</v>
      </c>
      <c r="L58" s="3">
        <v>64.2</v>
      </c>
      <c r="M58" s="14">
        <f t="shared" si="10"/>
        <v>166.44838876335135</v>
      </c>
      <c r="N58" s="14">
        <f t="shared" si="8"/>
        <v>1686.8383611608376</v>
      </c>
      <c r="O58" s="14">
        <f t="shared" si="8"/>
        <v>618.54813306606127</v>
      </c>
      <c r="P58" s="14">
        <f t="shared" si="8"/>
        <v>61.690269703159899</v>
      </c>
      <c r="Q58" s="14">
        <f t="shared" si="8"/>
        <v>28.235483062290566</v>
      </c>
    </row>
    <row r="59" spans="1:17" x14ac:dyDescent="0.2">
      <c r="A59" s="3">
        <v>18</v>
      </c>
      <c r="B59" s="3">
        <f t="shared" si="9"/>
        <v>20000</v>
      </c>
      <c r="C59" s="3">
        <f>新Rank经验值投放!B19</f>
        <v>39.01785714285711</v>
      </c>
      <c r="D59" s="3">
        <f>新Rank经验值投放!C19</f>
        <v>22.472447552447555</v>
      </c>
      <c r="E59" s="3">
        <f>新Rank经验值投放!D19</f>
        <v>30.45517241379304</v>
      </c>
      <c r="F59" s="3">
        <f>新Rank经验值投放!E19</f>
        <v>48.012500000000003</v>
      </c>
      <c r="G59" s="3">
        <f>新Rank经验值投放!F19</f>
        <v>60.21678021978024</v>
      </c>
      <c r="H59" s="3">
        <v>24</v>
      </c>
      <c r="I59" s="3">
        <v>5</v>
      </c>
      <c r="J59" s="3">
        <v>12</v>
      </c>
      <c r="K59" s="3">
        <v>42</v>
      </c>
      <c r="L59" s="3">
        <v>64.2</v>
      </c>
      <c r="M59" s="14">
        <f t="shared" si="10"/>
        <v>187.80613094489217</v>
      </c>
      <c r="N59" s="14">
        <f t="shared" ref="N59:N77" si="11">$B59/(D58*I58)+N58</f>
        <v>1864.8341041997103</v>
      </c>
      <c r="O59" s="14">
        <f t="shared" ref="O59:O77" si="12">$B59/(E58*J58)+O58</f>
        <v>673.27337461195509</v>
      </c>
      <c r="P59" s="14">
        <f t="shared" ref="P59:P77" si="13">$B59/(F58*K58)+P58</f>
        <v>71.608321797728522</v>
      </c>
      <c r="Q59" s="14">
        <f t="shared" ref="Q59:Q77" si="14">$B59/(G58*L58)+Q58</f>
        <v>33.408899485649037</v>
      </c>
    </row>
    <row r="60" spans="1:17" x14ac:dyDescent="0.2">
      <c r="A60" s="3">
        <v>19</v>
      </c>
      <c r="B60" s="3">
        <f t="shared" si="9"/>
        <v>20000</v>
      </c>
      <c r="C60" s="3">
        <f>新Rank经验值投放!B20</f>
        <v>39.01785714285711</v>
      </c>
      <c r="D60" s="3">
        <f>新Rank经验值投放!C20</f>
        <v>22.472447552447555</v>
      </c>
      <c r="E60" s="3">
        <f>新Rank经验值投放!D20</f>
        <v>30.45517241379304</v>
      </c>
      <c r="F60" s="3">
        <f>新Rank经验值投放!E20</f>
        <v>48.012500000000003</v>
      </c>
      <c r="G60" s="3">
        <f>新Rank经验值投放!F20</f>
        <v>60.21678021978024</v>
      </c>
      <c r="H60" s="3">
        <v>24</v>
      </c>
      <c r="I60" s="3">
        <v>5</v>
      </c>
      <c r="J60" s="3">
        <v>12</v>
      </c>
      <c r="K60" s="3">
        <v>42</v>
      </c>
      <c r="L60" s="3">
        <v>64.2</v>
      </c>
      <c r="M60" s="14">
        <f t="shared" si="10"/>
        <v>209.163873126433</v>
      </c>
      <c r="N60" s="14">
        <f t="shared" si="11"/>
        <v>2042.8298472385829</v>
      </c>
      <c r="O60" s="14">
        <f t="shared" si="12"/>
        <v>727.99861615784891</v>
      </c>
      <c r="P60" s="14">
        <f t="shared" si="13"/>
        <v>81.526373892297144</v>
      </c>
      <c r="Q60" s="14">
        <f t="shared" si="14"/>
        <v>38.582315909007512</v>
      </c>
    </row>
    <row r="61" spans="1:17" x14ac:dyDescent="0.2">
      <c r="A61" s="3">
        <v>20</v>
      </c>
      <c r="B61" s="3">
        <f t="shared" si="9"/>
        <v>20000</v>
      </c>
      <c r="C61" s="3">
        <f>新Rank经验值投放!B21</f>
        <v>39.01785714285711</v>
      </c>
      <c r="D61" s="3">
        <f>新Rank经验值投放!C21</f>
        <v>22.472447552447555</v>
      </c>
      <c r="E61" s="3">
        <f>新Rank经验值投放!D21</f>
        <v>30.45517241379304</v>
      </c>
      <c r="F61" s="3">
        <f>新Rank经验值投放!E21</f>
        <v>48.012500000000003</v>
      </c>
      <c r="G61" s="3">
        <f>新Rank经验值投放!F21</f>
        <v>60.21678021978024</v>
      </c>
      <c r="H61" s="3">
        <v>24</v>
      </c>
      <c r="I61" s="3">
        <v>5</v>
      </c>
      <c r="J61" s="3">
        <v>12</v>
      </c>
      <c r="K61" s="3">
        <v>42</v>
      </c>
      <c r="L61" s="3">
        <v>64.2</v>
      </c>
      <c r="M61" s="14">
        <f t="shared" si="10"/>
        <v>230.52161530797383</v>
      </c>
      <c r="N61" s="14">
        <f t="shared" si="11"/>
        <v>2220.8255902774558</v>
      </c>
      <c r="O61" s="14">
        <f t="shared" si="12"/>
        <v>782.72385770374274</v>
      </c>
      <c r="P61" s="14">
        <f t="shared" si="13"/>
        <v>91.444425986865767</v>
      </c>
      <c r="Q61" s="14">
        <f t="shared" si="14"/>
        <v>43.755732332365987</v>
      </c>
    </row>
    <row r="62" spans="1:17" x14ac:dyDescent="0.2">
      <c r="A62" s="3">
        <v>21</v>
      </c>
      <c r="B62" s="3">
        <f t="shared" si="9"/>
        <v>20000</v>
      </c>
      <c r="C62" s="3">
        <f>新Rank经验值投放!B22</f>
        <v>39.01785714285711</v>
      </c>
      <c r="D62" s="3">
        <f>新Rank经验值投放!C22</f>
        <v>22.472447552447555</v>
      </c>
      <c r="E62" s="3">
        <f>新Rank经验值投放!D22</f>
        <v>30.45517241379304</v>
      </c>
      <c r="F62" s="3">
        <f>新Rank经验值投放!E22</f>
        <v>48.012500000000003</v>
      </c>
      <c r="G62" s="3">
        <f>新Rank经验值投放!F22</f>
        <v>60.21678021978024</v>
      </c>
      <c r="H62" s="3">
        <v>24</v>
      </c>
      <c r="I62" s="3">
        <v>5</v>
      </c>
      <c r="J62" s="3">
        <v>12</v>
      </c>
      <c r="K62" s="3">
        <v>42</v>
      </c>
      <c r="L62" s="3">
        <v>64.2</v>
      </c>
      <c r="M62" s="14">
        <f t="shared" si="10"/>
        <v>251.87935748951466</v>
      </c>
      <c r="N62" s="14">
        <f t="shared" si="11"/>
        <v>2398.8213333163285</v>
      </c>
      <c r="O62" s="14">
        <f t="shared" si="12"/>
        <v>837.44909924963656</v>
      </c>
      <c r="P62" s="14">
        <f t="shared" si="13"/>
        <v>101.36247808143439</v>
      </c>
      <c r="Q62" s="14">
        <f t="shared" si="14"/>
        <v>48.929148755724462</v>
      </c>
    </row>
    <row r="63" spans="1:17" x14ac:dyDescent="0.2">
      <c r="A63" s="3">
        <v>22</v>
      </c>
      <c r="B63" s="3">
        <f t="shared" si="9"/>
        <v>20000</v>
      </c>
      <c r="C63" s="3">
        <f>新Rank经验值投放!B23</f>
        <v>39.01785714285711</v>
      </c>
      <c r="D63" s="3">
        <f>新Rank经验值投放!C23</f>
        <v>22.472447552447555</v>
      </c>
      <c r="E63" s="3">
        <f>新Rank经验值投放!D23</f>
        <v>30.45517241379304</v>
      </c>
      <c r="F63" s="3">
        <f>新Rank经验值投放!E23</f>
        <v>48.012500000000003</v>
      </c>
      <c r="G63" s="3">
        <f>新Rank经验值投放!F23</f>
        <v>60.21678021978024</v>
      </c>
      <c r="H63" s="3">
        <v>24</v>
      </c>
      <c r="I63" s="3">
        <v>5</v>
      </c>
      <c r="J63" s="3">
        <v>12</v>
      </c>
      <c r="K63" s="3">
        <v>42</v>
      </c>
      <c r="L63" s="3">
        <v>64.2</v>
      </c>
      <c r="M63" s="14">
        <f t="shared" si="10"/>
        <v>273.23709967105549</v>
      </c>
      <c r="N63" s="14">
        <f t="shared" si="11"/>
        <v>2576.8170763552012</v>
      </c>
      <c r="O63" s="14">
        <f t="shared" si="12"/>
        <v>892.17434079553038</v>
      </c>
      <c r="P63" s="14">
        <f t="shared" si="13"/>
        <v>111.28053017600301</v>
      </c>
      <c r="Q63" s="14">
        <f t="shared" si="14"/>
        <v>54.102565179082937</v>
      </c>
    </row>
    <row r="64" spans="1:17" x14ac:dyDescent="0.2">
      <c r="A64" s="3">
        <v>23</v>
      </c>
      <c r="B64" s="3">
        <f t="shared" si="9"/>
        <v>20000</v>
      </c>
      <c r="C64" s="3">
        <f>新Rank经验值投放!B24</f>
        <v>39.01785714285711</v>
      </c>
      <c r="D64" s="3">
        <f>新Rank经验值投放!C24</f>
        <v>22.472447552447555</v>
      </c>
      <c r="E64" s="3">
        <f>新Rank经验值投放!D24</f>
        <v>30.45517241379304</v>
      </c>
      <c r="F64" s="3">
        <f>新Rank经验值投放!E24</f>
        <v>48.012500000000003</v>
      </c>
      <c r="G64" s="3">
        <f>新Rank经验值投放!F24</f>
        <v>60.21678021978024</v>
      </c>
      <c r="H64" s="3">
        <v>24</v>
      </c>
      <c r="I64" s="3">
        <v>5</v>
      </c>
      <c r="J64" s="3">
        <v>12</v>
      </c>
      <c r="K64" s="3">
        <v>42</v>
      </c>
      <c r="L64" s="3">
        <v>64.2</v>
      </c>
      <c r="M64" s="14">
        <f t="shared" si="10"/>
        <v>294.59484185259629</v>
      </c>
      <c r="N64" s="14">
        <f t="shared" si="11"/>
        <v>2754.8128193940738</v>
      </c>
      <c r="O64" s="14">
        <f t="shared" si="12"/>
        <v>946.89958234142421</v>
      </c>
      <c r="P64" s="14">
        <f t="shared" si="13"/>
        <v>121.19858227057163</v>
      </c>
      <c r="Q64" s="14">
        <f t="shared" si="14"/>
        <v>59.275981602441412</v>
      </c>
    </row>
    <row r="65" spans="1:17" x14ac:dyDescent="0.2">
      <c r="A65" s="3">
        <v>24</v>
      </c>
      <c r="B65" s="3">
        <f t="shared" si="9"/>
        <v>25000</v>
      </c>
      <c r="C65" s="3">
        <f>新Rank经验值投放!B25</f>
        <v>39.01785714285711</v>
      </c>
      <c r="D65" s="3">
        <f>新Rank经验值投放!C25</f>
        <v>22.472447552447555</v>
      </c>
      <c r="E65" s="3">
        <f>新Rank经验值投放!D25</f>
        <v>30.45517241379304</v>
      </c>
      <c r="F65" s="3">
        <f>新Rank经验值投放!E25</f>
        <v>48.012500000000003</v>
      </c>
      <c r="G65" s="3">
        <f>新Rank经验值投放!F25</f>
        <v>60.21678021978024</v>
      </c>
      <c r="H65" s="3">
        <v>24</v>
      </c>
      <c r="I65" s="3">
        <v>5</v>
      </c>
      <c r="J65" s="3">
        <v>12</v>
      </c>
      <c r="K65" s="3">
        <v>42</v>
      </c>
      <c r="L65" s="3">
        <v>64.2</v>
      </c>
      <c r="M65" s="14">
        <f t="shared" si="10"/>
        <v>321.29201957952233</v>
      </c>
      <c r="N65" s="14">
        <f t="shared" si="11"/>
        <v>2977.3074981926648</v>
      </c>
      <c r="O65" s="14">
        <f t="shared" si="12"/>
        <v>1015.3061342737915</v>
      </c>
      <c r="P65" s="14">
        <f t="shared" si="13"/>
        <v>133.59614738878241</v>
      </c>
      <c r="Q65" s="14">
        <f t="shared" si="14"/>
        <v>65.742752131639506</v>
      </c>
    </row>
    <row r="66" spans="1:17" x14ac:dyDescent="0.2">
      <c r="A66" s="3">
        <v>25</v>
      </c>
      <c r="B66" s="3">
        <f t="shared" si="9"/>
        <v>25000</v>
      </c>
      <c r="C66" s="3">
        <f>新Rank经验值投放!B26</f>
        <v>39.01785714285711</v>
      </c>
      <c r="D66" s="3">
        <f>新Rank经验值投放!C26</f>
        <v>22.472447552447555</v>
      </c>
      <c r="E66" s="3">
        <f>新Rank经验值投放!D26</f>
        <v>30.45517241379304</v>
      </c>
      <c r="F66" s="3">
        <f>新Rank经验值投放!E26</f>
        <v>48.012500000000003</v>
      </c>
      <c r="G66" s="3">
        <f>新Rank经验值投放!F26</f>
        <v>60.21678021978024</v>
      </c>
      <c r="H66" s="3">
        <v>24</v>
      </c>
      <c r="I66" s="3">
        <v>5</v>
      </c>
      <c r="J66" s="3">
        <v>12</v>
      </c>
      <c r="K66" s="3">
        <v>42</v>
      </c>
      <c r="L66" s="3">
        <v>64.2</v>
      </c>
      <c r="M66" s="14">
        <f t="shared" si="10"/>
        <v>347.98919730644838</v>
      </c>
      <c r="N66" s="14">
        <f t="shared" si="11"/>
        <v>3199.8021769912557</v>
      </c>
      <c r="O66" s="14">
        <f t="shared" si="12"/>
        <v>1083.7126862061589</v>
      </c>
      <c r="P66" s="14">
        <f t="shared" si="13"/>
        <v>145.99371250699321</v>
      </c>
      <c r="Q66" s="14">
        <f t="shared" si="14"/>
        <v>72.209522660837592</v>
      </c>
    </row>
    <row r="67" spans="1:17" x14ac:dyDescent="0.2">
      <c r="A67" s="3">
        <v>26</v>
      </c>
      <c r="B67" s="3">
        <f t="shared" si="9"/>
        <v>25000</v>
      </c>
      <c r="C67" s="3">
        <f>新Rank经验值投放!B27</f>
        <v>39.01785714285711</v>
      </c>
      <c r="D67" s="3">
        <f>新Rank经验值投放!C27</f>
        <v>22.472447552447555</v>
      </c>
      <c r="E67" s="3">
        <f>新Rank经验值投放!D27</f>
        <v>30.45517241379304</v>
      </c>
      <c r="F67" s="3">
        <f>新Rank经验值投放!E27</f>
        <v>48.012500000000003</v>
      </c>
      <c r="G67" s="3">
        <f>新Rank经验值投放!F27</f>
        <v>60.21678021978024</v>
      </c>
      <c r="H67" s="3">
        <v>24</v>
      </c>
      <c r="I67" s="3">
        <v>5</v>
      </c>
      <c r="J67" s="3">
        <v>12</v>
      </c>
      <c r="K67" s="3">
        <v>42</v>
      </c>
      <c r="L67" s="3">
        <v>64.2</v>
      </c>
      <c r="M67" s="14">
        <f t="shared" si="10"/>
        <v>374.68637503337442</v>
      </c>
      <c r="N67" s="14">
        <f t="shared" si="11"/>
        <v>3422.2968557898466</v>
      </c>
      <c r="O67" s="14">
        <f t="shared" si="12"/>
        <v>1152.1192381385263</v>
      </c>
      <c r="P67" s="14">
        <f t="shared" si="13"/>
        <v>158.391277625204</v>
      </c>
      <c r="Q67" s="14">
        <f t="shared" si="14"/>
        <v>78.676293190035679</v>
      </c>
    </row>
    <row r="68" spans="1:17" x14ac:dyDescent="0.2">
      <c r="A68" s="3">
        <v>27</v>
      </c>
      <c r="B68" s="3">
        <f t="shared" si="9"/>
        <v>25000</v>
      </c>
      <c r="C68" s="3">
        <f>新Rank经验值投放!B28</f>
        <v>39.01785714285711</v>
      </c>
      <c r="D68" s="3">
        <f>新Rank经验值投放!C28</f>
        <v>22.472447552447555</v>
      </c>
      <c r="E68" s="3">
        <f>新Rank经验值投放!D28</f>
        <v>30.45517241379304</v>
      </c>
      <c r="F68" s="3">
        <f>新Rank经验值投放!E28</f>
        <v>48.012500000000003</v>
      </c>
      <c r="G68" s="3">
        <f>新Rank经验值投放!F28</f>
        <v>60.21678021978024</v>
      </c>
      <c r="H68" s="3">
        <v>24</v>
      </c>
      <c r="I68" s="3">
        <v>5</v>
      </c>
      <c r="J68" s="3">
        <v>12</v>
      </c>
      <c r="K68" s="3">
        <v>42</v>
      </c>
      <c r="L68" s="3">
        <v>64.2</v>
      </c>
      <c r="M68" s="14">
        <f t="shared" si="10"/>
        <v>401.38355276030046</v>
      </c>
      <c r="N68" s="14">
        <f t="shared" si="11"/>
        <v>3644.7915345884376</v>
      </c>
      <c r="O68" s="14">
        <f t="shared" si="12"/>
        <v>1220.5257900708937</v>
      </c>
      <c r="P68" s="14">
        <f t="shared" si="13"/>
        <v>170.78884274341479</v>
      </c>
      <c r="Q68" s="14">
        <f t="shared" si="14"/>
        <v>85.143063719233766</v>
      </c>
    </row>
    <row r="69" spans="1:17" x14ac:dyDescent="0.2">
      <c r="A69" s="3">
        <v>28</v>
      </c>
      <c r="B69" s="3">
        <f t="shared" si="9"/>
        <v>35000</v>
      </c>
      <c r="C69" s="3">
        <f>新Rank经验值投放!B29</f>
        <v>39.01785714285711</v>
      </c>
      <c r="D69" s="3">
        <f>新Rank经验值投放!C29</f>
        <v>22.472447552447555</v>
      </c>
      <c r="E69" s="3">
        <f>新Rank经验值投放!D29</f>
        <v>30.45517241379304</v>
      </c>
      <c r="F69" s="3">
        <f>新Rank经验值投放!E29</f>
        <v>48.012500000000003</v>
      </c>
      <c r="G69" s="3">
        <f>新Rank经验值投放!F29</f>
        <v>60.21678021978024</v>
      </c>
      <c r="H69" s="3">
        <v>24</v>
      </c>
      <c r="I69" s="3">
        <v>5</v>
      </c>
      <c r="J69" s="3">
        <v>12</v>
      </c>
      <c r="K69" s="3">
        <v>42</v>
      </c>
      <c r="L69" s="3">
        <v>64.2</v>
      </c>
      <c r="M69" s="14">
        <f t="shared" si="10"/>
        <v>438.75960157799693</v>
      </c>
      <c r="N69" s="14">
        <f t="shared" si="11"/>
        <v>3956.2840849064651</v>
      </c>
      <c r="O69" s="14">
        <f t="shared" si="12"/>
        <v>1316.294962776208</v>
      </c>
      <c r="P69" s="14">
        <f t="shared" si="13"/>
        <v>188.14543390890989</v>
      </c>
      <c r="Q69" s="14">
        <f t="shared" si="14"/>
        <v>94.19654246011109</v>
      </c>
    </row>
    <row r="70" spans="1:17" x14ac:dyDescent="0.2">
      <c r="A70" s="3">
        <v>29</v>
      </c>
      <c r="B70" s="3">
        <f t="shared" si="9"/>
        <v>35000</v>
      </c>
      <c r="C70" s="3">
        <f>新Rank经验值投放!B30</f>
        <v>39.01785714285711</v>
      </c>
      <c r="D70" s="3">
        <f>新Rank经验值投放!C30</f>
        <v>22.472447552447555</v>
      </c>
      <c r="E70" s="3">
        <f>新Rank经验值投放!D30</f>
        <v>30.45517241379304</v>
      </c>
      <c r="F70" s="3">
        <f>新Rank经验值投放!E30</f>
        <v>48.012500000000003</v>
      </c>
      <c r="G70" s="3">
        <f>新Rank经验值投放!F30</f>
        <v>60.21678021978024</v>
      </c>
      <c r="H70" s="3">
        <v>24</v>
      </c>
      <c r="I70" s="3">
        <v>5</v>
      </c>
      <c r="J70" s="3">
        <v>12</v>
      </c>
      <c r="K70" s="3">
        <v>42</v>
      </c>
      <c r="L70" s="3">
        <v>64.2</v>
      </c>
      <c r="M70" s="14">
        <f t="shared" si="10"/>
        <v>476.13565039569335</v>
      </c>
      <c r="N70" s="14">
        <f t="shared" si="11"/>
        <v>4267.7766352244926</v>
      </c>
      <c r="O70" s="14">
        <f t="shared" si="12"/>
        <v>1412.0641354815223</v>
      </c>
      <c r="P70" s="14">
        <f t="shared" si="13"/>
        <v>205.502025074405</v>
      </c>
      <c r="Q70" s="14">
        <f t="shared" si="14"/>
        <v>103.25002120098841</v>
      </c>
    </row>
    <row r="71" spans="1:17" x14ac:dyDescent="0.2">
      <c r="A71" s="3">
        <v>30</v>
      </c>
      <c r="B71" s="3">
        <f t="shared" si="9"/>
        <v>35000</v>
      </c>
      <c r="C71" s="3">
        <f>新Rank经验值投放!B31</f>
        <v>39.01785714285711</v>
      </c>
      <c r="D71" s="3">
        <f>新Rank经验值投放!C31</f>
        <v>22.472447552447555</v>
      </c>
      <c r="E71" s="3">
        <f>新Rank经验值投放!D31</f>
        <v>30.45517241379304</v>
      </c>
      <c r="F71" s="3">
        <f>新Rank经验值投放!E31</f>
        <v>48.012500000000003</v>
      </c>
      <c r="G71" s="3">
        <f>新Rank经验值投放!F31</f>
        <v>60.21678021978024</v>
      </c>
      <c r="H71" s="3">
        <v>24</v>
      </c>
      <c r="I71" s="3">
        <v>5</v>
      </c>
      <c r="J71" s="3">
        <v>12</v>
      </c>
      <c r="K71" s="3">
        <v>42</v>
      </c>
      <c r="L71" s="3">
        <v>64.2</v>
      </c>
      <c r="M71" s="14">
        <f t="shared" si="10"/>
        <v>513.51169921338976</v>
      </c>
      <c r="N71" s="14">
        <f t="shared" si="11"/>
        <v>4579.2691855425201</v>
      </c>
      <c r="O71" s="14">
        <f t="shared" si="12"/>
        <v>1507.8333081868366</v>
      </c>
      <c r="P71" s="14">
        <f t="shared" si="13"/>
        <v>222.8586162399001</v>
      </c>
      <c r="Q71" s="14">
        <f t="shared" si="14"/>
        <v>112.30349994186574</v>
      </c>
    </row>
    <row r="72" spans="1:17" x14ac:dyDescent="0.2">
      <c r="A72" s="3">
        <v>31</v>
      </c>
      <c r="B72" s="3">
        <f t="shared" si="9"/>
        <v>45000</v>
      </c>
      <c r="C72" s="3">
        <f>新Rank经验值投放!B32</f>
        <v>39.01785714285711</v>
      </c>
      <c r="D72" s="3">
        <f>新Rank经验值投放!C32</f>
        <v>22.472447552447555</v>
      </c>
      <c r="E72" s="3">
        <f>新Rank经验值投放!D32</f>
        <v>30.45517241379304</v>
      </c>
      <c r="F72" s="3">
        <f>新Rank经验值投放!E32</f>
        <v>48.012500000000003</v>
      </c>
      <c r="G72" s="3">
        <f>新Rank经验值投放!F32</f>
        <v>60.21678021978024</v>
      </c>
      <c r="H72" s="3">
        <v>24</v>
      </c>
      <c r="I72" s="3">
        <v>5</v>
      </c>
      <c r="J72" s="3">
        <v>12</v>
      </c>
      <c r="K72" s="3">
        <v>42</v>
      </c>
      <c r="L72" s="3">
        <v>64.2</v>
      </c>
      <c r="M72" s="14">
        <f t="shared" si="10"/>
        <v>561.56661912185666</v>
      </c>
      <c r="N72" s="14">
        <f t="shared" si="11"/>
        <v>4979.7596073799841</v>
      </c>
      <c r="O72" s="14">
        <f t="shared" si="12"/>
        <v>1630.9651016650978</v>
      </c>
      <c r="P72" s="14">
        <f t="shared" si="13"/>
        <v>245.17423345267952</v>
      </c>
      <c r="Q72" s="14">
        <f t="shared" si="14"/>
        <v>123.9436868944223</v>
      </c>
    </row>
    <row r="73" spans="1:17" x14ac:dyDescent="0.2">
      <c r="A73" s="3">
        <v>32</v>
      </c>
      <c r="B73" s="3">
        <f t="shared" si="9"/>
        <v>50000</v>
      </c>
      <c r="C73" s="3">
        <f>新Rank经验值投放!B33</f>
        <v>39.01785714285711</v>
      </c>
      <c r="D73" s="3">
        <f>新Rank经验值投放!C33</f>
        <v>22.472447552447555</v>
      </c>
      <c r="E73" s="3">
        <f>新Rank经验值投放!D33</f>
        <v>30.45517241379304</v>
      </c>
      <c r="F73" s="3">
        <f>新Rank经验值投放!E33</f>
        <v>48.012500000000003</v>
      </c>
      <c r="G73" s="3">
        <f>新Rank经验值投放!F33</f>
        <v>60.21678021978024</v>
      </c>
      <c r="H73" s="3">
        <v>24</v>
      </c>
      <c r="I73" s="3">
        <v>5</v>
      </c>
      <c r="J73" s="3">
        <v>12</v>
      </c>
      <c r="K73" s="3">
        <v>42</v>
      </c>
      <c r="L73" s="3">
        <v>64.2</v>
      </c>
      <c r="M73" s="14">
        <f t="shared" si="10"/>
        <v>614.96097457570875</v>
      </c>
      <c r="N73" s="14">
        <f t="shared" si="11"/>
        <v>5424.748964977166</v>
      </c>
      <c r="O73" s="14">
        <f t="shared" si="12"/>
        <v>1767.7782055298323</v>
      </c>
      <c r="P73" s="14">
        <f t="shared" si="13"/>
        <v>269.9693636891011</v>
      </c>
      <c r="Q73" s="14">
        <f t="shared" si="14"/>
        <v>136.87722795281849</v>
      </c>
    </row>
    <row r="74" spans="1:17" x14ac:dyDescent="0.2">
      <c r="A74" s="3">
        <v>33</v>
      </c>
      <c r="B74" s="3">
        <f t="shared" si="9"/>
        <v>50000</v>
      </c>
      <c r="C74" s="3">
        <f>新Rank经验值投放!B34</f>
        <v>39.01785714285711</v>
      </c>
      <c r="D74" s="3">
        <f>新Rank经验值投放!C34</f>
        <v>22.472447552447555</v>
      </c>
      <c r="E74" s="3">
        <f>新Rank经验值投放!D34</f>
        <v>30.45517241379304</v>
      </c>
      <c r="F74" s="3">
        <f>新Rank经验值投放!E34</f>
        <v>48.012500000000003</v>
      </c>
      <c r="G74" s="3">
        <f>新Rank经验值投放!F34</f>
        <v>60.21678021978024</v>
      </c>
      <c r="H74" s="3">
        <v>24</v>
      </c>
      <c r="I74" s="3">
        <v>5</v>
      </c>
      <c r="J74" s="3">
        <v>12</v>
      </c>
      <c r="K74" s="3">
        <v>42</v>
      </c>
      <c r="L74" s="3">
        <v>64.2</v>
      </c>
      <c r="M74" s="14">
        <f t="shared" si="10"/>
        <v>668.35533002956083</v>
      </c>
      <c r="N74" s="14">
        <f t="shared" si="11"/>
        <v>5869.7383225743479</v>
      </c>
      <c r="O74" s="14">
        <f t="shared" si="12"/>
        <v>1904.5913093945669</v>
      </c>
      <c r="P74" s="14">
        <f t="shared" si="13"/>
        <v>294.76449392552269</v>
      </c>
      <c r="Q74" s="14">
        <f t="shared" si="14"/>
        <v>149.81076901121466</v>
      </c>
    </row>
    <row r="75" spans="1:17" x14ac:dyDescent="0.2">
      <c r="A75" s="3">
        <v>34</v>
      </c>
      <c r="B75" s="3">
        <f t="shared" si="9"/>
        <v>50000</v>
      </c>
      <c r="C75" s="3">
        <f>新Rank经验值投放!B35</f>
        <v>39.01785714285711</v>
      </c>
      <c r="D75" s="3">
        <f>新Rank经验值投放!C35</f>
        <v>22.472447552447555</v>
      </c>
      <c r="E75" s="3">
        <f>新Rank经验值投放!D35</f>
        <v>30.45517241379304</v>
      </c>
      <c r="F75" s="3">
        <f>新Rank经验值投放!E35</f>
        <v>48.012500000000003</v>
      </c>
      <c r="G75" s="3">
        <f>新Rank经验值投放!F35</f>
        <v>60.21678021978024</v>
      </c>
      <c r="H75" s="3">
        <v>24</v>
      </c>
      <c r="I75" s="3">
        <v>5</v>
      </c>
      <c r="J75" s="3">
        <v>12</v>
      </c>
      <c r="K75" s="3">
        <v>42</v>
      </c>
      <c r="L75" s="3">
        <v>64.2</v>
      </c>
      <c r="M75" s="14">
        <f t="shared" si="10"/>
        <v>721.74968548341292</v>
      </c>
      <c r="N75" s="14">
        <f t="shared" si="11"/>
        <v>6314.7276801715298</v>
      </c>
      <c r="O75" s="14">
        <f t="shared" si="12"/>
        <v>2041.4044132593015</v>
      </c>
      <c r="P75" s="14">
        <f t="shared" si="13"/>
        <v>319.55962416194427</v>
      </c>
      <c r="Q75" s="14">
        <f t="shared" si="14"/>
        <v>162.74431006961083</v>
      </c>
    </row>
    <row r="76" spans="1:17" x14ac:dyDescent="0.2">
      <c r="A76" s="3">
        <v>35</v>
      </c>
      <c r="B76" s="3">
        <f t="shared" si="9"/>
        <v>50000</v>
      </c>
      <c r="C76" s="3">
        <f>新Rank经验值投放!B36</f>
        <v>39.01785714285711</v>
      </c>
      <c r="D76" s="3">
        <f>新Rank经验值投放!C36</f>
        <v>22.472447552447555</v>
      </c>
      <c r="E76" s="3">
        <f>新Rank经验值投放!D36</f>
        <v>30.45517241379304</v>
      </c>
      <c r="F76" s="3">
        <f>新Rank经验值投放!E36</f>
        <v>48.012500000000003</v>
      </c>
      <c r="G76" s="3">
        <f>新Rank经验值投放!F36</f>
        <v>60.21678021978024</v>
      </c>
      <c r="H76" s="3">
        <v>24</v>
      </c>
      <c r="I76" s="3">
        <v>5</v>
      </c>
      <c r="J76" s="3">
        <v>12</v>
      </c>
      <c r="K76" s="3">
        <v>42</v>
      </c>
      <c r="L76" s="3">
        <v>64.2</v>
      </c>
      <c r="M76" s="14">
        <f t="shared" si="10"/>
        <v>775.144040937265</v>
      </c>
      <c r="N76" s="14">
        <f t="shared" si="11"/>
        <v>6759.7170377687116</v>
      </c>
      <c r="O76" s="14">
        <f t="shared" si="12"/>
        <v>2178.217517124036</v>
      </c>
      <c r="P76" s="14">
        <f t="shared" si="13"/>
        <v>344.35475439836586</v>
      </c>
      <c r="Q76" s="14">
        <f t="shared" si="14"/>
        <v>175.67785112800701</v>
      </c>
    </row>
    <row r="77" spans="1:17" x14ac:dyDescent="0.2">
      <c r="A77" s="3">
        <v>36</v>
      </c>
      <c r="B77" s="3">
        <f t="shared" si="9"/>
        <v>50000</v>
      </c>
      <c r="C77" s="3">
        <f>新Rank经验值投放!B37</f>
        <v>39.01785714285711</v>
      </c>
      <c r="D77" s="3">
        <f>新Rank经验值投放!C37</f>
        <v>22.472447552447555</v>
      </c>
      <c r="E77" s="3">
        <f>新Rank经验值投放!D37</f>
        <v>30.45517241379304</v>
      </c>
      <c r="F77" s="3">
        <f>新Rank经验值投放!E37</f>
        <v>48.012500000000003</v>
      </c>
      <c r="G77" s="3">
        <f>新Rank经验值投放!F37</f>
        <v>60.21678021978024</v>
      </c>
      <c r="H77" s="3">
        <v>24</v>
      </c>
      <c r="I77" s="3">
        <v>5</v>
      </c>
      <c r="J77" s="3">
        <v>12</v>
      </c>
      <c r="K77" s="3">
        <v>42</v>
      </c>
      <c r="L77" s="3">
        <v>64.2</v>
      </c>
      <c r="M77" s="14">
        <f t="shared" si="10"/>
        <v>828.53839639111709</v>
      </c>
      <c r="N77" s="14">
        <f t="shared" si="11"/>
        <v>7204.7063953658935</v>
      </c>
      <c r="O77" s="14">
        <f t="shared" si="12"/>
        <v>2315.0306209887708</v>
      </c>
      <c r="P77" s="14">
        <f t="shared" si="13"/>
        <v>369.14988463478744</v>
      </c>
      <c r="Q77" s="14">
        <f t="shared" si="14"/>
        <v>188.61139218640318</v>
      </c>
    </row>
  </sheetData>
  <phoneticPr fontId="1" type="noConversion"/>
  <conditionalFormatting sqref="B42:B7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{5462978A-0FCD-4666-A576-6532900D571D}</x14:id>
        </ext>
      </extLst>
    </cfRule>
  </conditionalFormatting>
  <conditionalFormatting sqref="L3:L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{2E2A536F-8ACC-4F1E-9C3E-FB4698C5DA21}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62978A-0FCD-4666-A576-6532900D57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B42:B77</xm:sqref>
        </x14:conditionalFormatting>
        <x14:conditionalFormatting xmlns:xm="http://schemas.microsoft.com/office/excel/2006/main">
          <x14:cfRule type="dataBar" id="{2E2A536F-8ACC-4F1E-9C3E-FB4698C5DA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FDAF8-1E74-4E95-BF6C-8C6959F9E727}">
  <dimension ref="A1:AB37"/>
  <sheetViews>
    <sheetView zoomScale="120" zoomScaleNormal="120" workbookViewId="0">
      <selection activeCell="H20" sqref="H20"/>
    </sheetView>
  </sheetViews>
  <sheetFormatPr defaultColWidth="8.875" defaultRowHeight="14.25" x14ac:dyDescent="0.2"/>
  <cols>
    <col min="1" max="1" width="6.5" style="26" customWidth="1"/>
    <col min="2" max="2" width="11.125" bestFit="1" customWidth="1"/>
    <col min="3" max="6" width="11.125" customWidth="1"/>
    <col min="7" max="7" width="8" customWidth="1"/>
    <col min="8" max="11" width="11.125" bestFit="1" customWidth="1"/>
    <col min="12" max="14" width="8" customWidth="1"/>
    <col min="16" max="16" width="28.125" customWidth="1"/>
    <col min="17" max="17" width="10" customWidth="1"/>
  </cols>
  <sheetData>
    <row r="1" spans="1:28" x14ac:dyDescent="0.2">
      <c r="A1" s="1" t="s">
        <v>1064</v>
      </c>
      <c r="B1" s="1" t="s">
        <v>1082</v>
      </c>
      <c r="C1" s="1" t="s">
        <v>1083</v>
      </c>
      <c r="D1" s="1" t="s">
        <v>1084</v>
      </c>
      <c r="E1" s="1" t="s">
        <v>1085</v>
      </c>
      <c r="F1" s="1" t="s">
        <v>1086</v>
      </c>
      <c r="G1" s="1" t="s">
        <v>1066</v>
      </c>
      <c r="H1" s="1" t="s">
        <v>1083</v>
      </c>
      <c r="I1" s="1" t="s">
        <v>1084</v>
      </c>
      <c r="J1" s="1" t="s">
        <v>1085</v>
      </c>
      <c r="K1" s="1" t="s">
        <v>1086</v>
      </c>
      <c r="P1" s="19" t="s">
        <v>867</v>
      </c>
      <c r="Q1" s="19" t="s">
        <v>1067</v>
      </c>
      <c r="R1" s="19" t="s">
        <v>1068</v>
      </c>
      <c r="S1" s="19" t="s">
        <v>1069</v>
      </c>
      <c r="V1" t="s">
        <v>1070</v>
      </c>
      <c r="W1" t="s">
        <v>1071</v>
      </c>
      <c r="X1" t="s">
        <v>1072</v>
      </c>
      <c r="Y1" t="s">
        <v>1073</v>
      </c>
      <c r="Z1" t="s">
        <v>1074</v>
      </c>
      <c r="AA1" t="s">
        <v>1075</v>
      </c>
      <c r="AB1" t="s">
        <v>1076</v>
      </c>
    </row>
    <row r="2" spans="1:28" x14ac:dyDescent="0.2">
      <c r="A2" s="26">
        <v>1</v>
      </c>
      <c r="B2" s="60">
        <f>G2*0.23</f>
        <v>3.45</v>
      </c>
      <c r="C2" s="60">
        <f t="shared" ref="C2:F2" si="0">H2*0.23</f>
        <v>0.23</v>
      </c>
      <c r="D2" s="60">
        <f t="shared" si="0"/>
        <v>0.46</v>
      </c>
      <c r="E2" s="60">
        <f t="shared" si="0"/>
        <v>6.9</v>
      </c>
      <c r="F2" s="60">
        <f t="shared" si="0"/>
        <v>15.122500000000008</v>
      </c>
      <c r="G2" s="60">
        <v>15</v>
      </c>
      <c r="H2" s="60">
        <v>1</v>
      </c>
      <c r="I2" s="60">
        <v>2</v>
      </c>
      <c r="J2" s="60">
        <v>30</v>
      </c>
      <c r="K2" s="60">
        <v>65.750000000000028</v>
      </c>
      <c r="P2" t="s">
        <v>845</v>
      </c>
      <c r="Q2">
        <v>30</v>
      </c>
      <c r="R2">
        <v>5</v>
      </c>
      <c r="S2">
        <v>0.13</v>
      </c>
      <c r="T2">
        <f>(R2/Q2)*S2</f>
        <v>2.1666666666666667E-2</v>
      </c>
      <c r="V2">
        <v>229.82932125877295</v>
      </c>
      <c r="W2">
        <v>3.4027217568485399</v>
      </c>
      <c r="X2">
        <v>0.82098256735340724</v>
      </c>
      <c r="Y2">
        <v>0.49361195381480644</v>
      </c>
      <c r="Z2">
        <v>0.29877790355444872</v>
      </c>
      <c r="AA2">
        <v>0.35918360878424271</v>
      </c>
      <c r="AB2">
        <v>1.0305161874575504</v>
      </c>
    </row>
    <row r="3" spans="1:28" x14ac:dyDescent="0.2">
      <c r="A3" s="26">
        <v>2</v>
      </c>
      <c r="B3" s="60">
        <f t="shared" ref="B3:F37" si="1">G3*0.23</f>
        <v>13.8</v>
      </c>
      <c r="C3" s="60">
        <f t="shared" si="1"/>
        <v>4.2933333333333348</v>
      </c>
      <c r="D3" s="60">
        <f t="shared" si="1"/>
        <v>9.0083333333333346</v>
      </c>
      <c r="E3" s="60">
        <f t="shared" si="1"/>
        <v>23</v>
      </c>
      <c r="F3" s="60">
        <f t="shared" si="1"/>
        <v>53.015000000000036</v>
      </c>
      <c r="G3" s="60">
        <v>60</v>
      </c>
      <c r="H3" s="60">
        <v>18.666666666666671</v>
      </c>
      <c r="I3" s="60">
        <v>39.166666666666671</v>
      </c>
      <c r="J3" s="60">
        <v>100</v>
      </c>
      <c r="K3" s="60">
        <v>230.50000000000014</v>
      </c>
      <c r="P3" t="s">
        <v>846</v>
      </c>
      <c r="Q3">
        <v>15</v>
      </c>
      <c r="R3">
        <v>0</v>
      </c>
      <c r="S3">
        <v>0.11</v>
      </c>
      <c r="T3">
        <f t="shared" ref="T3:T18" si="2">(R3/Q3)*S3</f>
        <v>0</v>
      </c>
      <c r="W3">
        <v>20</v>
      </c>
      <c r="X3">
        <v>30</v>
      </c>
      <c r="Y3">
        <v>40</v>
      </c>
      <c r="Z3">
        <v>50</v>
      </c>
      <c r="AA3">
        <v>60</v>
      </c>
      <c r="AB3">
        <v>30</v>
      </c>
    </row>
    <row r="4" spans="1:28" x14ac:dyDescent="0.2">
      <c r="A4" s="26">
        <v>3</v>
      </c>
      <c r="B4" s="60">
        <f t="shared" si="1"/>
        <v>17.48</v>
      </c>
      <c r="C4" s="60">
        <f t="shared" si="1"/>
        <v>4.6000000000000005</v>
      </c>
      <c r="D4" s="60">
        <f t="shared" si="1"/>
        <v>10.656666666666666</v>
      </c>
      <c r="E4" s="60">
        <f t="shared" si="1"/>
        <v>26.532142857142858</v>
      </c>
      <c r="F4" s="60">
        <f t="shared" si="1"/>
        <v>68.808333333333323</v>
      </c>
      <c r="G4" s="60">
        <v>76</v>
      </c>
      <c r="H4" s="60">
        <v>20</v>
      </c>
      <c r="I4" s="60">
        <v>46.333333333333329</v>
      </c>
      <c r="J4" s="60">
        <v>115.35714285714286</v>
      </c>
      <c r="K4" s="60">
        <v>299.16666666666663</v>
      </c>
      <c r="P4" t="s">
        <v>847</v>
      </c>
      <c r="Q4">
        <v>10</v>
      </c>
      <c r="R4">
        <v>0</v>
      </c>
      <c r="S4">
        <v>0</v>
      </c>
      <c r="T4">
        <f t="shared" si="2"/>
        <v>0</v>
      </c>
      <c r="W4">
        <f>W2*W3</f>
        <v>68.054435136970795</v>
      </c>
      <c r="X4">
        <f t="shared" ref="X4:AB4" si="3">X2*X3</f>
        <v>24.629477020602216</v>
      </c>
      <c r="Y4">
        <f t="shared" si="3"/>
        <v>19.744478152592258</v>
      </c>
      <c r="Z4">
        <f t="shared" si="3"/>
        <v>14.938895177722436</v>
      </c>
      <c r="AA4">
        <f t="shared" si="3"/>
        <v>21.551016527054564</v>
      </c>
      <c r="AB4">
        <f t="shared" si="3"/>
        <v>30.915485623726511</v>
      </c>
    </row>
    <row r="5" spans="1:28" x14ac:dyDescent="0.2">
      <c r="A5" s="26">
        <v>4</v>
      </c>
      <c r="B5" s="60">
        <f t="shared" si="1"/>
        <v>19.25</v>
      </c>
      <c r="C5" s="60">
        <f t="shared" si="1"/>
        <v>6.9</v>
      </c>
      <c r="D5" s="60">
        <f t="shared" si="1"/>
        <v>11.5</v>
      </c>
      <c r="E5" s="60">
        <f t="shared" si="1"/>
        <v>28.43375</v>
      </c>
      <c r="F5" s="60">
        <f t="shared" si="1"/>
        <v>48.855172413793142</v>
      </c>
      <c r="G5" s="60">
        <v>83.695652173913047</v>
      </c>
      <c r="H5" s="60">
        <v>30</v>
      </c>
      <c r="I5" s="60">
        <v>50</v>
      </c>
      <c r="J5" s="60">
        <v>123.625</v>
      </c>
      <c r="K5" s="60">
        <v>212.41379310344843</v>
      </c>
      <c r="P5" t="s">
        <v>848</v>
      </c>
      <c r="Q5">
        <v>10</v>
      </c>
      <c r="R5">
        <v>0</v>
      </c>
      <c r="S5">
        <v>0</v>
      </c>
      <c r="T5">
        <f t="shared" si="2"/>
        <v>0</v>
      </c>
      <c r="W5" s="22">
        <f>W4/$V$2</f>
        <v>0.29610858511976329</v>
      </c>
      <c r="X5" s="22">
        <f t="shared" ref="X5:AB5" si="4">X4/$V$2</f>
        <v>0.10716420727219143</v>
      </c>
      <c r="Y5" s="22">
        <f t="shared" si="4"/>
        <v>8.5909308892581429E-2</v>
      </c>
      <c r="Z5" s="22">
        <f t="shared" si="4"/>
        <v>6.4999953425882537E-2</v>
      </c>
      <c r="AA5" s="22">
        <f t="shared" si="4"/>
        <v>9.3769656582632088E-2</v>
      </c>
      <c r="AB5" s="22">
        <f t="shared" si="4"/>
        <v>0.13451497595869272</v>
      </c>
    </row>
    <row r="6" spans="1:28" x14ac:dyDescent="0.2">
      <c r="A6" s="26">
        <v>5</v>
      </c>
      <c r="B6" s="60">
        <f t="shared" si="1"/>
        <v>16.915454545454548</v>
      </c>
      <c r="C6" s="60">
        <f t="shared" si="1"/>
        <v>7.4750000000000005</v>
      </c>
      <c r="D6" s="60">
        <f t="shared" si="1"/>
        <v>12.266666666666667</v>
      </c>
      <c r="E6" s="60">
        <f t="shared" si="1"/>
        <v>25.673750000000002</v>
      </c>
      <c r="F6" s="60">
        <f t="shared" si="1"/>
        <v>42.847413793103421</v>
      </c>
      <c r="G6" s="60">
        <v>73.545454545454547</v>
      </c>
      <c r="H6" s="60">
        <v>32.5</v>
      </c>
      <c r="I6" s="60">
        <v>53.333333333333336</v>
      </c>
      <c r="J6" s="60">
        <v>111.625</v>
      </c>
      <c r="K6" s="60">
        <v>186.29310344827573</v>
      </c>
      <c r="P6" t="s">
        <v>849</v>
      </c>
      <c r="Q6">
        <v>5</v>
      </c>
      <c r="R6">
        <v>0</v>
      </c>
      <c r="S6">
        <v>0</v>
      </c>
      <c r="T6">
        <f t="shared" si="2"/>
        <v>0</v>
      </c>
    </row>
    <row r="7" spans="1:28" x14ac:dyDescent="0.2">
      <c r="A7" s="26">
        <v>6</v>
      </c>
      <c r="B7" s="60">
        <f t="shared" si="1"/>
        <v>17.25</v>
      </c>
      <c r="C7" s="60">
        <f t="shared" si="1"/>
        <v>3.3120000000000012</v>
      </c>
      <c r="D7" s="60">
        <f t="shared" si="1"/>
        <v>12.65</v>
      </c>
      <c r="E7" s="60">
        <f t="shared" si="1"/>
        <v>22.178571428571431</v>
      </c>
      <c r="F7" s="60">
        <f t="shared" si="1"/>
        <v>30.850666666666665</v>
      </c>
      <c r="G7" s="60">
        <v>75</v>
      </c>
      <c r="H7" s="60">
        <v>14.400000000000004</v>
      </c>
      <c r="I7" s="60">
        <v>55</v>
      </c>
      <c r="J7" s="60">
        <v>96.428571428571431</v>
      </c>
      <c r="K7" s="60">
        <v>134.13333333333333</v>
      </c>
      <c r="P7" t="s">
        <v>850</v>
      </c>
      <c r="Q7">
        <v>20</v>
      </c>
      <c r="R7">
        <v>0</v>
      </c>
      <c r="S7">
        <v>0</v>
      </c>
      <c r="T7">
        <f t="shared" si="2"/>
        <v>0</v>
      </c>
    </row>
    <row r="8" spans="1:28" x14ac:dyDescent="0.2">
      <c r="A8" s="26">
        <v>7</v>
      </c>
      <c r="B8" s="60">
        <f t="shared" si="1"/>
        <v>14.950000000000001</v>
      </c>
      <c r="C8" s="60">
        <f t="shared" si="1"/>
        <v>8.0500000000000007</v>
      </c>
      <c r="D8" s="60">
        <f t="shared" si="1"/>
        <v>9.89</v>
      </c>
      <c r="E8" s="60">
        <f t="shared" si="1"/>
        <v>26.130555555555556</v>
      </c>
      <c r="F8" s="60">
        <f t="shared" si="1"/>
        <v>36.340000000000003</v>
      </c>
      <c r="G8" s="60">
        <v>65</v>
      </c>
      <c r="H8" s="60">
        <v>35</v>
      </c>
      <c r="I8" s="60">
        <v>43</v>
      </c>
      <c r="J8" s="60">
        <v>113.61111111111111</v>
      </c>
      <c r="K8" s="60">
        <v>158</v>
      </c>
      <c r="P8" t="s">
        <v>851</v>
      </c>
      <c r="Q8">
        <v>15</v>
      </c>
      <c r="R8">
        <v>0</v>
      </c>
      <c r="S8">
        <v>0</v>
      </c>
      <c r="T8">
        <f t="shared" si="2"/>
        <v>0</v>
      </c>
    </row>
    <row r="9" spans="1:28" x14ac:dyDescent="0.2">
      <c r="A9" s="26">
        <v>8</v>
      </c>
      <c r="B9" s="60">
        <f t="shared" si="1"/>
        <v>20.125</v>
      </c>
      <c r="C9" s="60">
        <f t="shared" si="1"/>
        <v>10.35</v>
      </c>
      <c r="D9" s="60">
        <f t="shared" si="1"/>
        <v>14.26</v>
      </c>
      <c r="E9" s="60">
        <f t="shared" si="1"/>
        <v>31.133636363636366</v>
      </c>
      <c r="F9" s="60">
        <f t="shared" si="1"/>
        <v>45.242916666666687</v>
      </c>
      <c r="G9" s="60">
        <v>87.5</v>
      </c>
      <c r="H9" s="60">
        <v>45</v>
      </c>
      <c r="I9" s="60">
        <v>62</v>
      </c>
      <c r="J9" s="60">
        <v>135.36363636363637</v>
      </c>
      <c r="K9" s="60">
        <v>196.70833333333343</v>
      </c>
      <c r="P9" t="s">
        <v>852</v>
      </c>
      <c r="Q9">
        <v>25</v>
      </c>
      <c r="R9">
        <v>0</v>
      </c>
      <c r="S9">
        <v>0</v>
      </c>
      <c r="T9">
        <f t="shared" si="2"/>
        <v>0</v>
      </c>
    </row>
    <row r="10" spans="1:28" x14ac:dyDescent="0.2">
      <c r="A10" s="26">
        <v>9</v>
      </c>
      <c r="B10" s="60">
        <f t="shared" si="1"/>
        <v>26.450000000000003</v>
      </c>
      <c r="C10" s="60">
        <f t="shared" si="1"/>
        <v>14.112142857142858</v>
      </c>
      <c r="D10" s="60">
        <f t="shared" si="1"/>
        <v>19.102777777777774</v>
      </c>
      <c r="E10" s="60">
        <f t="shared" si="1"/>
        <v>37.539285714285718</v>
      </c>
      <c r="F10" s="60">
        <f t="shared" si="1"/>
        <v>48.870399999999997</v>
      </c>
      <c r="G10" s="60">
        <v>115</v>
      </c>
      <c r="H10" s="60">
        <v>61.357142857142861</v>
      </c>
      <c r="I10" s="60">
        <v>83.055555555555543</v>
      </c>
      <c r="J10" s="60">
        <v>163.21428571428572</v>
      </c>
      <c r="K10" s="60">
        <v>212.48</v>
      </c>
      <c r="P10" t="s">
        <v>853</v>
      </c>
      <c r="Q10">
        <v>10</v>
      </c>
      <c r="R10">
        <v>5</v>
      </c>
      <c r="S10">
        <v>0</v>
      </c>
      <c r="T10">
        <f t="shared" si="2"/>
        <v>0</v>
      </c>
    </row>
    <row r="11" spans="1:28" x14ac:dyDescent="0.2">
      <c r="A11" s="26">
        <v>10</v>
      </c>
      <c r="B11" s="60">
        <f t="shared" si="1"/>
        <v>39.017857142857146</v>
      </c>
      <c r="C11" s="60">
        <f t="shared" si="1"/>
        <v>22.472447552447555</v>
      </c>
      <c r="D11" s="60">
        <f t="shared" si="1"/>
        <v>30.455172413793107</v>
      </c>
      <c r="E11" s="60">
        <f t="shared" si="1"/>
        <v>48.012500000000003</v>
      </c>
      <c r="F11" s="60">
        <f t="shared" si="1"/>
        <v>60.216780219780226</v>
      </c>
      <c r="G11" s="60">
        <v>169.64285714285714</v>
      </c>
      <c r="H11" s="60">
        <v>97.706293706293707</v>
      </c>
      <c r="I11" s="60">
        <v>132.41379310344828</v>
      </c>
      <c r="J11" s="60">
        <v>208.75</v>
      </c>
      <c r="K11" s="60">
        <v>261.81208791208792</v>
      </c>
      <c r="P11" t="s">
        <v>854</v>
      </c>
      <c r="Q11">
        <v>10</v>
      </c>
      <c r="R11">
        <v>0</v>
      </c>
      <c r="S11">
        <v>0</v>
      </c>
      <c r="T11">
        <f t="shared" si="2"/>
        <v>0</v>
      </c>
    </row>
    <row r="12" spans="1:28" x14ac:dyDescent="0.2">
      <c r="A12" s="26">
        <v>11</v>
      </c>
      <c r="B12" s="60">
        <f t="shared" si="1"/>
        <v>39.017857142857146</v>
      </c>
      <c r="C12" s="60">
        <f t="shared" si="1"/>
        <v>22.472447552447555</v>
      </c>
      <c r="D12" s="60">
        <f t="shared" si="1"/>
        <v>30.455172413793107</v>
      </c>
      <c r="E12" s="60">
        <f t="shared" si="1"/>
        <v>48.012500000000003</v>
      </c>
      <c r="F12" s="60">
        <f t="shared" si="1"/>
        <v>60.216780219780226</v>
      </c>
      <c r="G12" s="60">
        <v>169.64285714285714</v>
      </c>
      <c r="H12" s="60">
        <v>97.706293706293707</v>
      </c>
      <c r="I12" s="60">
        <v>132.41379310344828</v>
      </c>
      <c r="J12" s="60">
        <v>208.75</v>
      </c>
      <c r="K12" s="60">
        <v>261.81208791208792</v>
      </c>
      <c r="P12" t="s">
        <v>855</v>
      </c>
      <c r="Q12">
        <v>15</v>
      </c>
      <c r="R12">
        <v>5</v>
      </c>
      <c r="S12">
        <v>0</v>
      </c>
      <c r="T12">
        <f t="shared" si="2"/>
        <v>0</v>
      </c>
    </row>
    <row r="13" spans="1:28" x14ac:dyDescent="0.2">
      <c r="A13" s="26">
        <v>12</v>
      </c>
      <c r="B13" s="60">
        <f t="shared" si="1"/>
        <v>39.01785714285711</v>
      </c>
      <c r="C13" s="60">
        <f t="shared" si="1"/>
        <v>22.472447552447555</v>
      </c>
      <c r="D13" s="60">
        <f t="shared" si="1"/>
        <v>30.45517241379304</v>
      </c>
      <c r="E13" s="60">
        <f t="shared" si="1"/>
        <v>48.012500000000003</v>
      </c>
      <c r="F13" s="60">
        <f t="shared" si="1"/>
        <v>60.21678021978024</v>
      </c>
      <c r="G13" s="60">
        <v>169.642857142857</v>
      </c>
      <c r="H13" s="60">
        <v>97.706293706293707</v>
      </c>
      <c r="I13" s="60">
        <v>132.413793103448</v>
      </c>
      <c r="J13" s="60">
        <v>208.75</v>
      </c>
      <c r="K13" s="60">
        <v>261.81208791208797</v>
      </c>
      <c r="P13" t="s">
        <v>857</v>
      </c>
      <c r="Q13">
        <v>20</v>
      </c>
      <c r="R13">
        <v>5</v>
      </c>
      <c r="S13">
        <v>0.3</v>
      </c>
      <c r="T13">
        <f t="shared" si="2"/>
        <v>7.4999999999999997E-2</v>
      </c>
    </row>
    <row r="14" spans="1:28" x14ac:dyDescent="0.2">
      <c r="A14" s="26">
        <v>13</v>
      </c>
      <c r="B14" s="60">
        <f t="shared" si="1"/>
        <v>39.01785714285711</v>
      </c>
      <c r="C14" s="60">
        <f t="shared" si="1"/>
        <v>22.472447552447555</v>
      </c>
      <c r="D14" s="60">
        <f t="shared" si="1"/>
        <v>30.45517241379304</v>
      </c>
      <c r="E14" s="60">
        <f t="shared" si="1"/>
        <v>48.012500000000003</v>
      </c>
      <c r="F14" s="60">
        <f t="shared" si="1"/>
        <v>60.21678021978024</v>
      </c>
      <c r="G14" s="60">
        <v>169.642857142857</v>
      </c>
      <c r="H14" s="60">
        <v>97.706293706293707</v>
      </c>
      <c r="I14" s="60">
        <v>132.413793103448</v>
      </c>
      <c r="J14" s="60">
        <v>208.75</v>
      </c>
      <c r="K14" s="60">
        <v>261.81208791208797</v>
      </c>
      <c r="P14" t="s">
        <v>858</v>
      </c>
      <c r="Q14">
        <v>30</v>
      </c>
      <c r="R14">
        <v>10</v>
      </c>
      <c r="S14">
        <v>0.11</v>
      </c>
      <c r="T14">
        <f t="shared" si="2"/>
        <v>3.6666666666666667E-2</v>
      </c>
    </row>
    <row r="15" spans="1:28" x14ac:dyDescent="0.2">
      <c r="A15" s="26">
        <v>14</v>
      </c>
      <c r="B15" s="60">
        <f t="shared" si="1"/>
        <v>39.01785714285711</v>
      </c>
      <c r="C15" s="60">
        <f t="shared" si="1"/>
        <v>22.472447552447555</v>
      </c>
      <c r="D15" s="60">
        <f t="shared" si="1"/>
        <v>30.45517241379304</v>
      </c>
      <c r="E15" s="60">
        <f t="shared" si="1"/>
        <v>48.012500000000003</v>
      </c>
      <c r="F15" s="60">
        <f t="shared" si="1"/>
        <v>60.21678021978024</v>
      </c>
      <c r="G15" s="60">
        <v>169.642857142857</v>
      </c>
      <c r="H15" s="60">
        <v>97.706293706293707</v>
      </c>
      <c r="I15" s="60">
        <v>132.413793103448</v>
      </c>
      <c r="J15" s="60">
        <v>208.75</v>
      </c>
      <c r="K15" s="60">
        <v>261.81208791208797</v>
      </c>
      <c r="P15" t="s">
        <v>859</v>
      </c>
      <c r="Q15">
        <v>40</v>
      </c>
      <c r="R15">
        <v>15</v>
      </c>
      <c r="S15">
        <v>0.09</v>
      </c>
      <c r="T15">
        <f t="shared" si="2"/>
        <v>3.3750000000000002E-2</v>
      </c>
    </row>
    <row r="16" spans="1:28" x14ac:dyDescent="0.2">
      <c r="A16" s="26">
        <v>15</v>
      </c>
      <c r="B16" s="60">
        <f t="shared" si="1"/>
        <v>39.01785714285711</v>
      </c>
      <c r="C16" s="60">
        <f t="shared" si="1"/>
        <v>22.472447552447555</v>
      </c>
      <c r="D16" s="60">
        <f t="shared" si="1"/>
        <v>30.45517241379304</v>
      </c>
      <c r="E16" s="60">
        <f t="shared" si="1"/>
        <v>48.012500000000003</v>
      </c>
      <c r="F16" s="60">
        <f t="shared" si="1"/>
        <v>60.21678021978024</v>
      </c>
      <c r="G16" s="60">
        <v>169.642857142857</v>
      </c>
      <c r="H16" s="60">
        <v>97.706293706293707</v>
      </c>
      <c r="I16" s="60">
        <v>132.413793103448</v>
      </c>
      <c r="J16" s="60">
        <v>208.75</v>
      </c>
      <c r="K16" s="60">
        <v>261.81208791208797</v>
      </c>
      <c r="P16" t="s">
        <v>860</v>
      </c>
      <c r="Q16">
        <v>50</v>
      </c>
      <c r="R16">
        <v>20</v>
      </c>
      <c r="S16">
        <v>0.06</v>
      </c>
      <c r="T16">
        <f t="shared" si="2"/>
        <v>2.4E-2</v>
      </c>
    </row>
    <row r="17" spans="1:20" x14ac:dyDescent="0.2">
      <c r="A17" s="26">
        <v>16</v>
      </c>
      <c r="B17" s="60">
        <f t="shared" si="1"/>
        <v>39.01785714285711</v>
      </c>
      <c r="C17" s="60">
        <f t="shared" si="1"/>
        <v>22.472447552447555</v>
      </c>
      <c r="D17" s="60">
        <f t="shared" si="1"/>
        <v>30.45517241379304</v>
      </c>
      <c r="E17" s="60">
        <f t="shared" si="1"/>
        <v>48.012500000000003</v>
      </c>
      <c r="F17" s="60">
        <f t="shared" si="1"/>
        <v>60.21678021978024</v>
      </c>
      <c r="G17" s="61">
        <v>169.642857142857</v>
      </c>
      <c r="H17" s="60">
        <v>97.706293706293707</v>
      </c>
      <c r="I17" s="60">
        <v>132.413793103448</v>
      </c>
      <c r="J17" s="60">
        <v>208.75</v>
      </c>
      <c r="K17" s="60">
        <v>261.81208791208797</v>
      </c>
      <c r="L17" s="31"/>
      <c r="M17" s="31"/>
      <c r="N17" s="31"/>
      <c r="O17" s="31"/>
      <c r="P17" t="s">
        <v>861</v>
      </c>
      <c r="Q17">
        <v>60</v>
      </c>
      <c r="R17">
        <v>25</v>
      </c>
      <c r="S17">
        <v>0.09</v>
      </c>
      <c r="T17">
        <f t="shared" si="2"/>
        <v>3.7499999999999999E-2</v>
      </c>
    </row>
    <row r="18" spans="1:20" x14ac:dyDescent="0.2">
      <c r="A18" s="26">
        <v>17</v>
      </c>
      <c r="B18" s="60">
        <f t="shared" si="1"/>
        <v>39.01785714285711</v>
      </c>
      <c r="C18" s="60">
        <f t="shared" si="1"/>
        <v>22.472447552447555</v>
      </c>
      <c r="D18" s="60">
        <f t="shared" si="1"/>
        <v>30.45517241379304</v>
      </c>
      <c r="E18" s="60">
        <f t="shared" si="1"/>
        <v>48.012500000000003</v>
      </c>
      <c r="F18" s="60">
        <f t="shared" si="1"/>
        <v>60.21678021978024</v>
      </c>
      <c r="G18" s="61">
        <v>169.642857142857</v>
      </c>
      <c r="H18" s="60">
        <v>97.706293706293707</v>
      </c>
      <c r="I18" s="60">
        <v>132.413793103448</v>
      </c>
      <c r="J18" s="60">
        <v>208.75</v>
      </c>
      <c r="K18" s="60">
        <v>261.81208791208797</v>
      </c>
      <c r="L18" s="31"/>
      <c r="M18" s="31"/>
      <c r="N18" s="31"/>
      <c r="O18" s="31"/>
      <c r="P18" t="s">
        <v>862</v>
      </c>
      <c r="Q18">
        <v>10</v>
      </c>
      <c r="R18">
        <v>0</v>
      </c>
      <c r="S18">
        <v>0.11</v>
      </c>
      <c r="T18">
        <f t="shared" si="2"/>
        <v>0</v>
      </c>
    </row>
    <row r="19" spans="1:20" x14ac:dyDescent="0.2">
      <c r="A19" s="26">
        <v>18</v>
      </c>
      <c r="B19" s="60">
        <f t="shared" si="1"/>
        <v>39.01785714285711</v>
      </c>
      <c r="C19" s="60">
        <f t="shared" si="1"/>
        <v>22.472447552447555</v>
      </c>
      <c r="D19" s="60">
        <f t="shared" si="1"/>
        <v>30.45517241379304</v>
      </c>
      <c r="E19" s="60">
        <f t="shared" si="1"/>
        <v>48.012500000000003</v>
      </c>
      <c r="F19" s="60">
        <f t="shared" si="1"/>
        <v>60.21678021978024</v>
      </c>
      <c r="G19" s="60">
        <v>169.642857142857</v>
      </c>
      <c r="H19" s="60">
        <v>97.706293706293707</v>
      </c>
      <c r="I19" s="60">
        <v>132.413793103448</v>
      </c>
      <c r="J19" s="60">
        <v>208.75</v>
      </c>
      <c r="K19" s="60">
        <v>261.81208791208797</v>
      </c>
      <c r="T19">
        <f>SUM(T2:T18)</f>
        <v>0.22858333333333333</v>
      </c>
    </row>
    <row r="20" spans="1:20" x14ac:dyDescent="0.2">
      <c r="A20" s="26">
        <v>19</v>
      </c>
      <c r="B20" s="60">
        <f t="shared" si="1"/>
        <v>39.01785714285711</v>
      </c>
      <c r="C20" s="60">
        <f t="shared" si="1"/>
        <v>22.472447552447555</v>
      </c>
      <c r="D20" s="60">
        <f t="shared" si="1"/>
        <v>30.45517241379304</v>
      </c>
      <c r="E20" s="60">
        <f t="shared" si="1"/>
        <v>48.012500000000003</v>
      </c>
      <c r="F20" s="60">
        <f t="shared" si="1"/>
        <v>60.21678021978024</v>
      </c>
      <c r="G20" s="60">
        <v>169.642857142857</v>
      </c>
      <c r="H20" s="60">
        <v>97.706293706293707</v>
      </c>
      <c r="I20" s="60">
        <v>132.413793103448</v>
      </c>
      <c r="J20" s="60">
        <v>208.75</v>
      </c>
      <c r="K20" s="60">
        <v>261.81208791208797</v>
      </c>
    </row>
    <row r="21" spans="1:20" x14ac:dyDescent="0.2">
      <c r="A21" s="26">
        <v>20</v>
      </c>
      <c r="B21" s="60">
        <f t="shared" si="1"/>
        <v>39.01785714285711</v>
      </c>
      <c r="C21" s="60">
        <f t="shared" si="1"/>
        <v>22.472447552447555</v>
      </c>
      <c r="D21" s="60">
        <f t="shared" si="1"/>
        <v>30.45517241379304</v>
      </c>
      <c r="E21" s="60">
        <f t="shared" si="1"/>
        <v>48.012500000000003</v>
      </c>
      <c r="F21" s="60">
        <f t="shared" si="1"/>
        <v>60.21678021978024</v>
      </c>
      <c r="G21" s="60">
        <v>169.642857142857</v>
      </c>
      <c r="H21" s="60">
        <v>97.706293706293707</v>
      </c>
      <c r="I21" s="60">
        <v>132.413793103448</v>
      </c>
      <c r="J21" s="60">
        <v>208.75</v>
      </c>
      <c r="K21" s="60">
        <v>261.81208791208797</v>
      </c>
    </row>
    <row r="22" spans="1:20" x14ac:dyDescent="0.2">
      <c r="A22" s="26">
        <v>21</v>
      </c>
      <c r="B22" s="60">
        <f t="shared" si="1"/>
        <v>39.01785714285711</v>
      </c>
      <c r="C22" s="60">
        <f t="shared" si="1"/>
        <v>22.472447552447555</v>
      </c>
      <c r="D22" s="60">
        <f t="shared" si="1"/>
        <v>30.45517241379304</v>
      </c>
      <c r="E22" s="60">
        <f t="shared" si="1"/>
        <v>48.012500000000003</v>
      </c>
      <c r="F22" s="60">
        <f t="shared" si="1"/>
        <v>60.21678021978024</v>
      </c>
      <c r="G22" s="60">
        <v>169.642857142857</v>
      </c>
      <c r="H22" s="60">
        <v>97.706293706293707</v>
      </c>
      <c r="I22" s="60">
        <v>132.413793103448</v>
      </c>
      <c r="J22" s="60">
        <v>208.75</v>
      </c>
      <c r="K22" s="60">
        <v>261.81208791208797</v>
      </c>
    </row>
    <row r="23" spans="1:20" x14ac:dyDescent="0.2">
      <c r="A23" s="26">
        <v>22</v>
      </c>
      <c r="B23" s="60">
        <f t="shared" si="1"/>
        <v>39.01785714285711</v>
      </c>
      <c r="C23" s="60">
        <f t="shared" si="1"/>
        <v>22.472447552447555</v>
      </c>
      <c r="D23" s="60">
        <f t="shared" si="1"/>
        <v>30.45517241379304</v>
      </c>
      <c r="E23" s="60">
        <f t="shared" si="1"/>
        <v>48.012500000000003</v>
      </c>
      <c r="F23" s="60">
        <f t="shared" si="1"/>
        <v>60.21678021978024</v>
      </c>
      <c r="G23" s="60">
        <v>169.642857142857</v>
      </c>
      <c r="H23" s="60">
        <v>97.706293706293707</v>
      </c>
      <c r="I23" s="60">
        <v>132.413793103448</v>
      </c>
      <c r="J23" s="60">
        <v>208.75</v>
      </c>
      <c r="K23" s="60">
        <v>261.81208791208797</v>
      </c>
    </row>
    <row r="24" spans="1:20" x14ac:dyDescent="0.2">
      <c r="A24" s="26">
        <v>23</v>
      </c>
      <c r="B24" s="60">
        <f t="shared" si="1"/>
        <v>39.01785714285711</v>
      </c>
      <c r="C24" s="60">
        <f t="shared" si="1"/>
        <v>22.472447552447555</v>
      </c>
      <c r="D24" s="60">
        <f t="shared" si="1"/>
        <v>30.45517241379304</v>
      </c>
      <c r="E24" s="60">
        <f t="shared" si="1"/>
        <v>48.012500000000003</v>
      </c>
      <c r="F24" s="60">
        <f t="shared" si="1"/>
        <v>60.21678021978024</v>
      </c>
      <c r="G24" s="60">
        <v>169.642857142857</v>
      </c>
      <c r="H24" s="60">
        <v>97.706293706293707</v>
      </c>
      <c r="I24" s="60">
        <v>132.413793103448</v>
      </c>
      <c r="J24" s="60">
        <v>208.75</v>
      </c>
      <c r="K24" s="60">
        <v>261.81208791208797</v>
      </c>
    </row>
    <row r="25" spans="1:20" x14ac:dyDescent="0.2">
      <c r="A25" s="26">
        <v>24</v>
      </c>
      <c r="B25" s="60">
        <f t="shared" si="1"/>
        <v>39.01785714285711</v>
      </c>
      <c r="C25" s="60">
        <f t="shared" si="1"/>
        <v>22.472447552447555</v>
      </c>
      <c r="D25" s="60">
        <f t="shared" si="1"/>
        <v>30.45517241379304</v>
      </c>
      <c r="E25" s="60">
        <f t="shared" si="1"/>
        <v>48.012500000000003</v>
      </c>
      <c r="F25" s="60">
        <f t="shared" si="1"/>
        <v>60.21678021978024</v>
      </c>
      <c r="G25" s="60">
        <v>169.642857142857</v>
      </c>
      <c r="H25" s="60">
        <v>97.706293706293707</v>
      </c>
      <c r="I25" s="60">
        <v>132.413793103448</v>
      </c>
      <c r="J25" s="60">
        <v>208.75</v>
      </c>
      <c r="K25" s="60">
        <v>261.81208791208797</v>
      </c>
    </row>
    <row r="26" spans="1:20" x14ac:dyDescent="0.2">
      <c r="A26" s="26">
        <v>25</v>
      </c>
      <c r="B26" s="60">
        <f t="shared" si="1"/>
        <v>39.01785714285711</v>
      </c>
      <c r="C26" s="60">
        <f t="shared" si="1"/>
        <v>22.472447552447555</v>
      </c>
      <c r="D26" s="60">
        <f t="shared" si="1"/>
        <v>30.45517241379304</v>
      </c>
      <c r="E26" s="60">
        <f t="shared" si="1"/>
        <v>48.012500000000003</v>
      </c>
      <c r="F26" s="60">
        <f t="shared" si="1"/>
        <v>60.21678021978024</v>
      </c>
      <c r="G26" s="60">
        <v>169.642857142857</v>
      </c>
      <c r="H26" s="60">
        <v>97.706293706293707</v>
      </c>
      <c r="I26" s="60">
        <v>132.413793103448</v>
      </c>
      <c r="J26" s="60">
        <v>208.75</v>
      </c>
      <c r="K26" s="60">
        <v>261.81208791208797</v>
      </c>
    </row>
    <row r="27" spans="1:20" x14ac:dyDescent="0.2">
      <c r="A27" s="26">
        <v>26</v>
      </c>
      <c r="B27" s="60">
        <f t="shared" si="1"/>
        <v>39.01785714285711</v>
      </c>
      <c r="C27" s="60">
        <f t="shared" si="1"/>
        <v>22.472447552447555</v>
      </c>
      <c r="D27" s="60">
        <f t="shared" si="1"/>
        <v>30.45517241379304</v>
      </c>
      <c r="E27" s="60">
        <f t="shared" si="1"/>
        <v>48.012500000000003</v>
      </c>
      <c r="F27" s="60">
        <f t="shared" si="1"/>
        <v>60.21678021978024</v>
      </c>
      <c r="G27" s="60">
        <v>169.642857142857</v>
      </c>
      <c r="H27" s="60">
        <v>97.706293706293707</v>
      </c>
      <c r="I27" s="60">
        <v>132.413793103448</v>
      </c>
      <c r="J27" s="60">
        <v>208.75</v>
      </c>
      <c r="K27" s="60">
        <v>261.81208791208797</v>
      </c>
    </row>
    <row r="28" spans="1:20" x14ac:dyDescent="0.2">
      <c r="A28" s="26">
        <v>27</v>
      </c>
      <c r="B28" s="60">
        <f t="shared" si="1"/>
        <v>39.01785714285711</v>
      </c>
      <c r="C28" s="60">
        <f t="shared" si="1"/>
        <v>22.472447552447555</v>
      </c>
      <c r="D28" s="60">
        <f t="shared" si="1"/>
        <v>30.45517241379304</v>
      </c>
      <c r="E28" s="60">
        <f t="shared" si="1"/>
        <v>48.012500000000003</v>
      </c>
      <c r="F28" s="60">
        <f t="shared" si="1"/>
        <v>60.21678021978024</v>
      </c>
      <c r="G28" s="60">
        <v>169.642857142857</v>
      </c>
      <c r="H28" s="60">
        <v>97.706293706293707</v>
      </c>
      <c r="I28" s="60">
        <v>132.413793103448</v>
      </c>
      <c r="J28" s="60">
        <v>208.75</v>
      </c>
      <c r="K28" s="60">
        <v>261.81208791208797</v>
      </c>
    </row>
    <row r="29" spans="1:20" x14ac:dyDescent="0.2">
      <c r="A29" s="26">
        <v>28</v>
      </c>
      <c r="B29" s="60">
        <f t="shared" si="1"/>
        <v>39.01785714285711</v>
      </c>
      <c r="C29" s="60">
        <f t="shared" si="1"/>
        <v>22.472447552447555</v>
      </c>
      <c r="D29" s="60">
        <f t="shared" si="1"/>
        <v>30.45517241379304</v>
      </c>
      <c r="E29" s="60">
        <f t="shared" si="1"/>
        <v>48.012500000000003</v>
      </c>
      <c r="F29" s="60">
        <f t="shared" si="1"/>
        <v>60.21678021978024</v>
      </c>
      <c r="G29" s="60">
        <v>169.642857142857</v>
      </c>
      <c r="H29" s="60">
        <v>97.706293706293707</v>
      </c>
      <c r="I29" s="60">
        <v>132.413793103448</v>
      </c>
      <c r="J29" s="60">
        <v>208.75</v>
      </c>
      <c r="K29" s="60">
        <v>261.81208791208797</v>
      </c>
    </row>
    <row r="30" spans="1:20" x14ac:dyDescent="0.2">
      <c r="A30" s="26">
        <v>29</v>
      </c>
      <c r="B30" s="60">
        <f t="shared" si="1"/>
        <v>39.01785714285711</v>
      </c>
      <c r="C30" s="60">
        <f t="shared" si="1"/>
        <v>22.472447552447555</v>
      </c>
      <c r="D30" s="60">
        <f t="shared" si="1"/>
        <v>30.45517241379304</v>
      </c>
      <c r="E30" s="60">
        <f t="shared" si="1"/>
        <v>48.012500000000003</v>
      </c>
      <c r="F30" s="60">
        <f t="shared" si="1"/>
        <v>60.21678021978024</v>
      </c>
      <c r="G30" s="60">
        <v>169.642857142857</v>
      </c>
      <c r="H30" s="60">
        <v>97.706293706293707</v>
      </c>
      <c r="I30" s="60">
        <v>132.413793103448</v>
      </c>
      <c r="J30" s="60">
        <v>208.75</v>
      </c>
      <c r="K30" s="60">
        <v>261.81208791208797</v>
      </c>
    </row>
    <row r="31" spans="1:20" x14ac:dyDescent="0.2">
      <c r="A31" s="26">
        <v>30</v>
      </c>
      <c r="B31" s="60">
        <f t="shared" si="1"/>
        <v>39.01785714285711</v>
      </c>
      <c r="C31" s="60">
        <f t="shared" si="1"/>
        <v>22.472447552447555</v>
      </c>
      <c r="D31" s="60">
        <f t="shared" si="1"/>
        <v>30.45517241379304</v>
      </c>
      <c r="E31" s="60">
        <f t="shared" si="1"/>
        <v>48.012500000000003</v>
      </c>
      <c r="F31" s="60">
        <f t="shared" si="1"/>
        <v>60.21678021978024</v>
      </c>
      <c r="G31" s="60">
        <v>169.642857142857</v>
      </c>
      <c r="H31" s="60">
        <v>97.706293706293707</v>
      </c>
      <c r="I31" s="60">
        <v>132.413793103448</v>
      </c>
      <c r="J31" s="60">
        <v>208.75</v>
      </c>
      <c r="K31" s="60">
        <v>261.81208791208797</v>
      </c>
    </row>
    <row r="32" spans="1:20" x14ac:dyDescent="0.2">
      <c r="A32" s="26">
        <v>31</v>
      </c>
      <c r="B32" s="60">
        <f t="shared" si="1"/>
        <v>39.01785714285711</v>
      </c>
      <c r="C32" s="60">
        <f t="shared" si="1"/>
        <v>22.472447552447555</v>
      </c>
      <c r="D32" s="60">
        <f t="shared" si="1"/>
        <v>30.45517241379304</v>
      </c>
      <c r="E32" s="60">
        <f t="shared" si="1"/>
        <v>48.012500000000003</v>
      </c>
      <c r="F32" s="60">
        <f t="shared" si="1"/>
        <v>60.21678021978024</v>
      </c>
      <c r="G32" s="60">
        <v>169.642857142857</v>
      </c>
      <c r="H32" s="60">
        <v>97.706293706293707</v>
      </c>
      <c r="I32" s="60">
        <v>132.413793103448</v>
      </c>
      <c r="J32" s="60">
        <v>208.75</v>
      </c>
      <c r="K32" s="60">
        <v>261.81208791208797</v>
      </c>
    </row>
    <row r="33" spans="1:11" x14ac:dyDescent="0.2">
      <c r="A33" s="26">
        <v>32</v>
      </c>
      <c r="B33" s="60">
        <f t="shared" si="1"/>
        <v>39.01785714285711</v>
      </c>
      <c r="C33" s="60">
        <f t="shared" si="1"/>
        <v>22.472447552447555</v>
      </c>
      <c r="D33" s="60">
        <f t="shared" si="1"/>
        <v>30.45517241379304</v>
      </c>
      <c r="E33" s="60">
        <f t="shared" si="1"/>
        <v>48.012500000000003</v>
      </c>
      <c r="F33" s="60">
        <f t="shared" si="1"/>
        <v>60.21678021978024</v>
      </c>
      <c r="G33" s="60">
        <v>169.642857142857</v>
      </c>
      <c r="H33" s="60">
        <v>97.706293706293707</v>
      </c>
      <c r="I33" s="60">
        <v>132.413793103448</v>
      </c>
      <c r="J33" s="60">
        <v>208.75</v>
      </c>
      <c r="K33" s="60">
        <v>261.81208791208797</v>
      </c>
    </row>
    <row r="34" spans="1:11" x14ac:dyDescent="0.2">
      <c r="A34" s="26">
        <v>33</v>
      </c>
      <c r="B34" s="60">
        <f t="shared" si="1"/>
        <v>39.01785714285711</v>
      </c>
      <c r="C34" s="60">
        <f t="shared" si="1"/>
        <v>22.472447552447555</v>
      </c>
      <c r="D34" s="60">
        <f t="shared" si="1"/>
        <v>30.45517241379304</v>
      </c>
      <c r="E34" s="60">
        <f t="shared" si="1"/>
        <v>48.012500000000003</v>
      </c>
      <c r="F34" s="60">
        <f t="shared" si="1"/>
        <v>60.21678021978024</v>
      </c>
      <c r="G34" s="60">
        <v>169.642857142857</v>
      </c>
      <c r="H34" s="60">
        <v>97.706293706293707</v>
      </c>
      <c r="I34" s="60">
        <v>132.413793103448</v>
      </c>
      <c r="J34" s="60">
        <v>208.75</v>
      </c>
      <c r="K34" s="60">
        <v>261.81208791208797</v>
      </c>
    </row>
    <row r="35" spans="1:11" x14ac:dyDescent="0.2">
      <c r="A35" s="26">
        <v>34</v>
      </c>
      <c r="B35" s="60">
        <f t="shared" si="1"/>
        <v>39.01785714285711</v>
      </c>
      <c r="C35" s="60">
        <f t="shared" si="1"/>
        <v>22.472447552447555</v>
      </c>
      <c r="D35" s="60">
        <f t="shared" si="1"/>
        <v>30.45517241379304</v>
      </c>
      <c r="E35" s="60">
        <f t="shared" si="1"/>
        <v>48.012500000000003</v>
      </c>
      <c r="F35" s="60">
        <f t="shared" si="1"/>
        <v>60.21678021978024</v>
      </c>
      <c r="G35" s="60">
        <v>169.642857142857</v>
      </c>
      <c r="H35" s="60">
        <v>97.706293706293707</v>
      </c>
      <c r="I35" s="60">
        <v>132.413793103448</v>
      </c>
      <c r="J35" s="60">
        <v>208.75</v>
      </c>
      <c r="K35" s="60">
        <v>261.81208791208797</v>
      </c>
    </row>
    <row r="36" spans="1:11" x14ac:dyDescent="0.2">
      <c r="A36" s="26">
        <v>35</v>
      </c>
      <c r="B36" s="60">
        <f t="shared" si="1"/>
        <v>39.01785714285711</v>
      </c>
      <c r="C36" s="60">
        <f t="shared" si="1"/>
        <v>22.472447552447555</v>
      </c>
      <c r="D36" s="60">
        <f t="shared" si="1"/>
        <v>30.45517241379304</v>
      </c>
      <c r="E36" s="60">
        <f t="shared" si="1"/>
        <v>48.012500000000003</v>
      </c>
      <c r="F36" s="60">
        <f t="shared" si="1"/>
        <v>60.21678021978024</v>
      </c>
      <c r="G36" s="60">
        <v>169.642857142857</v>
      </c>
      <c r="H36" s="60">
        <v>97.706293706293707</v>
      </c>
      <c r="I36" s="60">
        <v>132.413793103448</v>
      </c>
      <c r="J36" s="60">
        <v>208.75</v>
      </c>
      <c r="K36" s="60">
        <v>261.81208791208797</v>
      </c>
    </row>
    <row r="37" spans="1:11" x14ac:dyDescent="0.2">
      <c r="A37" s="26">
        <v>36</v>
      </c>
      <c r="B37" s="60">
        <f t="shared" si="1"/>
        <v>39.01785714285711</v>
      </c>
      <c r="C37" s="60">
        <f t="shared" si="1"/>
        <v>22.472447552447555</v>
      </c>
      <c r="D37" s="60">
        <f t="shared" si="1"/>
        <v>30.45517241379304</v>
      </c>
      <c r="E37" s="60">
        <f t="shared" si="1"/>
        <v>48.012500000000003</v>
      </c>
      <c r="F37" s="60">
        <f t="shared" si="1"/>
        <v>60.21678021978024</v>
      </c>
      <c r="G37" s="60">
        <v>169.642857142857</v>
      </c>
      <c r="H37" s="60">
        <v>97.706293706293707</v>
      </c>
      <c r="I37" s="60">
        <v>132.413793103448</v>
      </c>
      <c r="J37" s="60">
        <v>208.75</v>
      </c>
      <c r="K37" s="60">
        <v>261.81208791208797</v>
      </c>
    </row>
  </sheetData>
  <phoneticPr fontId="1" type="noConversion"/>
  <conditionalFormatting sqref="R2:R18">
    <cfRule type="cellIs" dxfId="1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5A995-A387-D84B-9BD1-FA42A25E46A9}">
  <dimension ref="A1:AC38"/>
  <sheetViews>
    <sheetView tabSelected="1" zoomScale="120" zoomScaleNormal="120" workbookViewId="0">
      <selection activeCell="G20" sqref="G20"/>
    </sheetView>
  </sheetViews>
  <sheetFormatPr defaultColWidth="11" defaultRowHeight="14.25" x14ac:dyDescent="0.2"/>
  <cols>
    <col min="2" max="2" width="11.875" customWidth="1"/>
    <col min="3" max="3" width="15.125" customWidth="1"/>
    <col min="4" max="6" width="11.125" bestFit="1" customWidth="1"/>
    <col min="7" max="7" width="11.125" customWidth="1"/>
    <col min="8" max="11" width="11" customWidth="1"/>
    <col min="16" max="16" width="15.375" customWidth="1"/>
    <col min="17" max="18" width="15.375" bestFit="1" customWidth="1"/>
    <col min="19" max="19" width="15.375" customWidth="1"/>
    <col min="24" max="24" width="14.375" customWidth="1"/>
    <col min="25" max="25" width="15.125" bestFit="1" customWidth="1"/>
    <col min="26" max="26" width="12.625" customWidth="1"/>
    <col min="27" max="28" width="15.125" bestFit="1" customWidth="1"/>
    <col min="29" max="29" width="14" customWidth="1"/>
  </cols>
  <sheetData>
    <row r="1" spans="1:29" x14ac:dyDescent="0.2">
      <c r="A1" s="24" t="s">
        <v>888</v>
      </c>
      <c r="B1" s="24" t="s">
        <v>889</v>
      </c>
      <c r="C1" s="24" t="s">
        <v>897</v>
      </c>
      <c r="D1" s="24" t="s">
        <v>894</v>
      </c>
      <c r="E1" s="24" t="s">
        <v>895</v>
      </c>
      <c r="F1" s="24" t="s">
        <v>896</v>
      </c>
      <c r="G1" s="24" t="s">
        <v>1088</v>
      </c>
      <c r="H1" s="24" t="s">
        <v>969</v>
      </c>
      <c r="I1" s="24" t="s">
        <v>970</v>
      </c>
      <c r="J1" s="24" t="s">
        <v>971</v>
      </c>
      <c r="K1" s="24" t="s">
        <v>1089</v>
      </c>
      <c r="L1" s="24" t="s">
        <v>891</v>
      </c>
      <c r="M1" s="24" t="s">
        <v>892</v>
      </c>
      <c r="N1" s="24" t="s">
        <v>893</v>
      </c>
      <c r="O1" s="24" t="s">
        <v>1090</v>
      </c>
      <c r="P1" s="24" t="s">
        <v>966</v>
      </c>
      <c r="Q1" s="24" t="s">
        <v>967</v>
      </c>
      <c r="R1" s="24" t="s">
        <v>968</v>
      </c>
      <c r="S1" s="24" t="s">
        <v>1091</v>
      </c>
      <c r="U1" s="24" t="s">
        <v>907</v>
      </c>
      <c r="V1" s="24" t="s">
        <v>912</v>
      </c>
      <c r="W1" s="24" t="s">
        <v>913</v>
      </c>
      <c r="X1" s="24" t="s">
        <v>911</v>
      </c>
      <c r="Y1" s="24" t="s">
        <v>914</v>
      </c>
    </row>
    <row r="2" spans="1:29" ht="15.75" x14ac:dyDescent="0.3">
      <c r="A2" s="7">
        <v>0</v>
      </c>
      <c r="B2" s="14">
        <v>0</v>
      </c>
      <c r="C2" s="14">
        <v>0</v>
      </c>
      <c r="D2" s="21">
        <v>0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1">
        <v>0</v>
      </c>
      <c r="L2" s="14">
        <v>0</v>
      </c>
      <c r="M2" s="14">
        <v>0</v>
      </c>
      <c r="N2" s="14">
        <v>0</v>
      </c>
      <c r="O2" s="14"/>
      <c r="P2" s="14">
        <v>0</v>
      </c>
      <c r="Q2" s="14">
        <v>0</v>
      </c>
      <c r="R2" s="14">
        <v>0</v>
      </c>
      <c r="S2" s="14"/>
      <c r="U2" s="3" t="s">
        <v>908</v>
      </c>
      <c r="V2" s="3">
        <v>44</v>
      </c>
      <c r="W2" s="3">
        <v>3</v>
      </c>
      <c r="X2" s="12">
        <v>25</v>
      </c>
      <c r="Y2" s="14">
        <f>V2*W2/X2</f>
        <v>5.28</v>
      </c>
    </row>
    <row r="3" spans="1:29" ht="15.75" x14ac:dyDescent="0.3">
      <c r="A3" s="7">
        <v>1</v>
      </c>
      <c r="B3" s="14">
        <f>时间预估!G3</f>
        <v>0.8</v>
      </c>
      <c r="C3" s="14">
        <f>时间预估!H3</f>
        <v>0.8</v>
      </c>
      <c r="D3" s="21">
        <f>IF(H3=0,0,VLOOKUP(L3/H3,坦克升星消耗!$H$2:$J$8,3,TRUE))</f>
        <v>0</v>
      </c>
      <c r="E3" s="21">
        <f>IF(I3=0,0,VLOOKUP(M3/I3,坦克升星消耗!$H$9:$J$17,3,TRUE))</f>
        <v>0</v>
      </c>
      <c r="F3" s="21">
        <f>IF(J3=0,0,VLOOKUP(N3/J3,坦克升星消耗!$H$26:$J$36,3,TRUE))</f>
        <v>0</v>
      </c>
      <c r="G3" s="21"/>
      <c r="H3" s="21">
        <v>3</v>
      </c>
      <c r="I3" s="21">
        <v>0</v>
      </c>
      <c r="J3" s="21">
        <v>0</v>
      </c>
      <c r="K3" s="21"/>
      <c r="L3" s="14">
        <f>P3*$B3+L2</f>
        <v>3.5200000000000005</v>
      </c>
      <c r="M3" s="14">
        <f>Q3*$B3+M2</f>
        <v>2.04</v>
      </c>
      <c r="N3" s="14">
        <f>R3*$B3+N2</f>
        <v>0</v>
      </c>
      <c r="O3" s="14"/>
      <c r="P3" s="14">
        <v>4.4000000000000004</v>
      </c>
      <c r="Q3" s="14">
        <f>$Y$3</f>
        <v>2.5499999999999998</v>
      </c>
      <c r="R3" s="14">
        <v>0</v>
      </c>
      <c r="S3" s="14"/>
      <c r="U3" s="3" t="s">
        <v>909</v>
      </c>
      <c r="V3" s="3">
        <v>170</v>
      </c>
      <c r="W3" s="3">
        <v>3</v>
      </c>
      <c r="X3" s="12">
        <v>200</v>
      </c>
      <c r="Y3" s="14">
        <f t="shared" ref="Y3:Y4" si="0">V3*W3/X3</f>
        <v>2.5499999999999998</v>
      </c>
    </row>
    <row r="4" spans="1:29" ht="15.75" x14ac:dyDescent="0.3">
      <c r="A4" s="7">
        <v>2</v>
      </c>
      <c r="B4" s="14">
        <f>时间预估!G4</f>
        <v>1.4814814814814814</v>
      </c>
      <c r="C4" s="14">
        <f>时间预估!H4</f>
        <v>2.2814814814814817</v>
      </c>
      <c r="D4" s="21">
        <f>IF(H4=0,0,VLOOKUP(L4/H4,坦克升星消耗!$H$2:$J$8,3,TRUE))</f>
        <v>1</v>
      </c>
      <c r="E4" s="21">
        <f>IF(I4=0,0,VLOOKUP(M4/I4,坦克升星消耗!$H$9:$J$17,3,TRUE))</f>
        <v>0</v>
      </c>
      <c r="F4" s="21">
        <f>IF(J4=0,0,VLOOKUP(N4/J4,坦克升星消耗!$H$26:$J$36,3,TRUE))</f>
        <v>0</v>
      </c>
      <c r="G4" s="21"/>
      <c r="H4" s="21">
        <v>3</v>
      </c>
      <c r="I4" s="21">
        <v>0</v>
      </c>
      <c r="J4" s="21">
        <v>0</v>
      </c>
      <c r="K4" s="21"/>
      <c r="L4" s="14">
        <f t="shared" ref="L4:L38" si="1">P4*$B4+L3</f>
        <v>10.038518518518519</v>
      </c>
      <c r="M4" s="14">
        <f>Q4*$B4+M3</f>
        <v>5.8177777777777777</v>
      </c>
      <c r="N4" s="14">
        <f>R4*$B4+N3</f>
        <v>0</v>
      </c>
      <c r="O4" s="14"/>
      <c r="P4" s="14">
        <v>4.4000000000000004</v>
      </c>
      <c r="Q4" s="14">
        <f t="shared" ref="Q4:Q38" si="2">$Y$3</f>
        <v>2.5499999999999998</v>
      </c>
      <c r="R4" s="14">
        <v>0</v>
      </c>
      <c r="S4" s="14"/>
      <c r="U4" s="3" t="s">
        <v>910</v>
      </c>
      <c r="V4" s="3">
        <v>390</v>
      </c>
      <c r="W4" s="3">
        <v>3</v>
      </c>
      <c r="X4" s="12">
        <v>100</v>
      </c>
      <c r="Y4" s="14">
        <f t="shared" si="0"/>
        <v>11.7</v>
      </c>
    </row>
    <row r="5" spans="1:29" ht="15.75" x14ac:dyDescent="0.3">
      <c r="A5" s="7">
        <v>3</v>
      </c>
      <c r="B5" s="14">
        <f>时间预估!G5</f>
        <v>1.4035087719298245</v>
      </c>
      <c r="C5" s="14">
        <f>时间预估!H5</f>
        <v>3.6849902534113061</v>
      </c>
      <c r="D5" s="21">
        <f>IF(H5=0,0,VLOOKUP(L5/H5,坦克升星消耗!$H$2:$J$8,3,TRUE))</f>
        <v>1</v>
      </c>
      <c r="E5" s="21">
        <f>IF(I5=0,0,VLOOKUP(M5/I5,坦克升星消耗!$H$9:$J$17,3,TRUE))</f>
        <v>1</v>
      </c>
      <c r="F5" s="21">
        <f>IF(J5=0,0,VLOOKUP(N5/J5,坦克升星消耗!$H$26:$J$36,3,TRUE))</f>
        <v>0</v>
      </c>
      <c r="G5" s="21"/>
      <c r="H5" s="21">
        <v>3</v>
      </c>
      <c r="I5" s="21">
        <v>1</v>
      </c>
      <c r="J5" s="21">
        <v>0</v>
      </c>
      <c r="K5" s="21"/>
      <c r="L5" s="14">
        <f t="shared" si="1"/>
        <v>16.213957115009748</v>
      </c>
      <c r="M5" s="14">
        <f>Q5*$B5+M4</f>
        <v>9.396725146198829</v>
      </c>
      <c r="N5" s="14">
        <f>R5*$B5+N4</f>
        <v>0</v>
      </c>
      <c r="O5" s="14"/>
      <c r="P5" s="14">
        <v>4.4000000000000004</v>
      </c>
      <c r="Q5" s="14">
        <f t="shared" si="2"/>
        <v>2.5499999999999998</v>
      </c>
      <c r="R5" s="14">
        <v>0</v>
      </c>
      <c r="S5" s="14"/>
    </row>
    <row r="6" spans="1:29" ht="15.75" x14ac:dyDescent="0.3">
      <c r="A6" s="7">
        <v>4</v>
      </c>
      <c r="B6" s="14">
        <f>时间预估!G6</f>
        <v>2</v>
      </c>
      <c r="C6" s="14">
        <f>时间预估!H6</f>
        <v>5.6849902534113061</v>
      </c>
      <c r="D6" s="21">
        <f>IF(H6=0,0,VLOOKUP(L6/H6,坦克升星消耗!$H$2:$J$8,3,TRUE))</f>
        <v>2</v>
      </c>
      <c r="E6" s="21">
        <f>IF(I6=0,0,VLOOKUP(M6/I6,坦克升星消耗!$H$9:$J$17,3,TRUE))</f>
        <v>1</v>
      </c>
      <c r="F6" s="21">
        <f>IF(J6=0,0,VLOOKUP(N6/J6,坦克升星消耗!$H$26:$J$36,3,TRUE))</f>
        <v>0</v>
      </c>
      <c r="G6" s="21"/>
      <c r="H6" s="21">
        <v>3</v>
      </c>
      <c r="I6" s="21">
        <v>2</v>
      </c>
      <c r="J6" s="21">
        <v>0</v>
      </c>
      <c r="K6" s="21"/>
      <c r="L6" s="14">
        <f t="shared" si="1"/>
        <v>26.77395711500975</v>
      </c>
      <c r="M6" s="14">
        <f>Q6*$B6+M5</f>
        <v>14.496725146198829</v>
      </c>
      <c r="N6" s="14">
        <f>R6*$B6+N5</f>
        <v>0</v>
      </c>
      <c r="O6" s="14"/>
      <c r="P6" s="14">
        <f>$Y$2</f>
        <v>5.28</v>
      </c>
      <c r="Q6" s="14">
        <f t="shared" si="2"/>
        <v>2.5499999999999998</v>
      </c>
      <c r="R6" s="14">
        <v>0</v>
      </c>
      <c r="S6" s="14"/>
    </row>
    <row r="7" spans="1:29" ht="15.75" x14ac:dyDescent="0.3">
      <c r="A7" s="7">
        <v>5</v>
      </c>
      <c r="B7" s="14">
        <f>时间预估!G7</f>
        <v>4.4444444444444446</v>
      </c>
      <c r="C7" s="14">
        <f>时间预估!H7</f>
        <v>10.12943469785575</v>
      </c>
      <c r="D7" s="21">
        <f>IF(H7=0,0,VLOOKUP(L7/H7,坦克升星消耗!$H$2:$J$8,3,TRUE))</f>
        <v>3</v>
      </c>
      <c r="E7" s="21">
        <f>IF(I7=0,0,VLOOKUP(M7/I7,坦克升星消耗!$H$9:$J$17,3,TRUE))</f>
        <v>1</v>
      </c>
      <c r="F7" s="21">
        <f>IF(J7=0,0,VLOOKUP(N7/J7,坦克升星消耗!$H$26:$J$36,3,TRUE))</f>
        <v>2</v>
      </c>
      <c r="G7" s="21"/>
      <c r="H7" s="21">
        <v>3</v>
      </c>
      <c r="I7" s="21">
        <v>3</v>
      </c>
      <c r="J7" s="21">
        <v>1</v>
      </c>
      <c r="K7" s="21"/>
      <c r="L7" s="14">
        <f t="shared" si="1"/>
        <v>50.240623781676419</v>
      </c>
      <c r="M7" s="14">
        <f>Q7*$B7+M6</f>
        <v>25.830058479532163</v>
      </c>
      <c r="N7" s="14">
        <f>R7*$B7+N6</f>
        <v>52</v>
      </c>
      <c r="O7" s="14"/>
      <c r="P7" s="14">
        <f t="shared" ref="P7:P38" si="3">$Y$2</f>
        <v>5.28</v>
      </c>
      <c r="Q7" s="14">
        <f t="shared" si="2"/>
        <v>2.5499999999999998</v>
      </c>
      <c r="R7" s="14">
        <f t="shared" ref="R7:R38" si="4">$Y$4</f>
        <v>11.7</v>
      </c>
      <c r="S7" s="14"/>
      <c r="U7" s="24" t="s">
        <v>915</v>
      </c>
      <c r="V7" s="24" t="s">
        <v>916</v>
      </c>
      <c r="W7" s="24" t="s">
        <v>917</v>
      </c>
      <c r="X7" s="30" t="s">
        <v>985</v>
      </c>
      <c r="Y7" s="24" t="s">
        <v>911</v>
      </c>
      <c r="Z7" s="2" t="s">
        <v>984</v>
      </c>
      <c r="AA7" s="2" t="s">
        <v>983</v>
      </c>
      <c r="AB7" s="24" t="s">
        <v>943</v>
      </c>
    </row>
    <row r="8" spans="1:29" ht="15.75" x14ac:dyDescent="0.3">
      <c r="A8" s="7">
        <v>6</v>
      </c>
      <c r="B8" s="14">
        <f>时间预估!G8</f>
        <v>5.333333333333333</v>
      </c>
      <c r="C8" s="14">
        <f>时间预估!H8</f>
        <v>15.462768031189082</v>
      </c>
      <c r="D8" s="21">
        <f>IF(H8=0,0,VLOOKUP(L8/H8,坦克升星消耗!$H$2:$J$8,3,TRUE))</f>
        <v>4</v>
      </c>
      <c r="E8" s="21">
        <f>IF(I8=0,0,VLOOKUP(M8/I8,坦克升星消耗!$H$9:$J$17,3,TRUE))</f>
        <v>2</v>
      </c>
      <c r="F8" s="21">
        <f>IF(J8=0,0,VLOOKUP(N8/J8,坦克升星消耗!$H$26:$J$36,3,TRUE))</f>
        <v>2</v>
      </c>
      <c r="G8" s="21"/>
      <c r="H8" s="21">
        <v>3</v>
      </c>
      <c r="I8" s="21">
        <v>3</v>
      </c>
      <c r="J8" s="21">
        <v>2</v>
      </c>
      <c r="K8" s="21"/>
      <c r="L8" s="14">
        <f t="shared" si="1"/>
        <v>78.400623781676416</v>
      </c>
      <c r="M8" s="14">
        <f>Q8*$B8+M7</f>
        <v>39.430058479532164</v>
      </c>
      <c r="N8" s="14">
        <f>R8*$B8+N7</f>
        <v>114.39999999999999</v>
      </c>
      <c r="O8" s="14"/>
      <c r="P8" s="14">
        <f t="shared" si="3"/>
        <v>5.28</v>
      </c>
      <c r="Q8" s="14">
        <f t="shared" si="2"/>
        <v>2.5499999999999998</v>
      </c>
      <c r="R8" s="14">
        <f t="shared" si="4"/>
        <v>11.7</v>
      </c>
      <c r="S8" s="14"/>
      <c r="U8" s="3" t="s">
        <v>908</v>
      </c>
      <c r="V8" s="3">
        <v>8</v>
      </c>
      <c r="W8" s="3">
        <v>18</v>
      </c>
      <c r="X8" s="5">
        <v>3</v>
      </c>
      <c r="Y8" s="12">
        <v>60</v>
      </c>
      <c r="Z8" s="3">
        <v>0</v>
      </c>
      <c r="AA8" s="3">
        <v>0</v>
      </c>
      <c r="AB8" s="3">
        <f>(V8*W8)*(1-Z8-AA8)/Y8</f>
        <v>2.4</v>
      </c>
    </row>
    <row r="9" spans="1:29" ht="15.75" x14ac:dyDescent="0.3">
      <c r="A9" s="7">
        <v>7</v>
      </c>
      <c r="B9" s="14">
        <f>时间预估!G9</f>
        <v>5.161290322580645</v>
      </c>
      <c r="C9" s="14">
        <f>时间预估!H9</f>
        <v>20.624058353769726</v>
      </c>
      <c r="D9" s="21">
        <f>IF(H9=0,0,VLOOKUP(L9/H9,坦克升星消耗!$H$2:$J$8,3,TRUE))</f>
        <v>5</v>
      </c>
      <c r="E9" s="21">
        <f>IF(I9=0,0,VLOOKUP(M9/I9,坦克升星消耗!$H$9:$J$17,3,TRUE))</f>
        <v>2</v>
      </c>
      <c r="F9" s="21">
        <f>IF(J9=0,0,VLOOKUP(N9/J9,坦克升星消耗!$H$26:$J$36,3,TRUE))</f>
        <v>3</v>
      </c>
      <c r="G9" s="21"/>
      <c r="H9" s="21">
        <v>3</v>
      </c>
      <c r="I9" s="21">
        <v>3</v>
      </c>
      <c r="J9" s="21">
        <v>2</v>
      </c>
      <c r="K9" s="21"/>
      <c r="L9" s="14">
        <f t="shared" si="1"/>
        <v>105.65223668490222</v>
      </c>
      <c r="M9" s="14">
        <f>Q9*$B9+M8</f>
        <v>52.591348802112805</v>
      </c>
      <c r="N9" s="14">
        <f>R9*$B9+N8</f>
        <v>174.78709677419354</v>
      </c>
      <c r="O9" s="14"/>
      <c r="P9" s="14">
        <f t="shared" si="3"/>
        <v>5.28</v>
      </c>
      <c r="Q9" s="14">
        <f t="shared" si="2"/>
        <v>2.5499999999999998</v>
      </c>
      <c r="R9" s="14">
        <f t="shared" si="4"/>
        <v>11.7</v>
      </c>
      <c r="S9" s="14"/>
      <c r="U9" s="3" t="s">
        <v>909</v>
      </c>
      <c r="V9" s="3">
        <v>8</v>
      </c>
      <c r="W9" s="3">
        <v>18</v>
      </c>
      <c r="X9" s="5">
        <v>3</v>
      </c>
      <c r="Y9" s="12">
        <v>120</v>
      </c>
      <c r="Z9" s="3">
        <v>0.2</v>
      </c>
      <c r="AA9" s="3">
        <v>0</v>
      </c>
      <c r="AB9" s="3">
        <f>(V9*W9)*(1-Z9-AA9)/Y9</f>
        <v>0.96000000000000008</v>
      </c>
    </row>
    <row r="10" spans="1:29" ht="15.75" x14ac:dyDescent="0.3">
      <c r="A10" s="7">
        <v>8</v>
      </c>
      <c r="B10" s="14">
        <f>时间预估!G10</f>
        <v>6.666666666666667</v>
      </c>
      <c r="C10" s="14">
        <f>时间预估!H10</f>
        <v>27.290725020436394</v>
      </c>
      <c r="D10" s="21">
        <f>IF(H10=0,0,VLOOKUP(L10/H10,坦克升星消耗!$H$2:$J$8,3,TRUE))</f>
        <v>6</v>
      </c>
      <c r="E10" s="21">
        <f>IF(I10=0,0,VLOOKUP(M10/I10,坦克升星消耗!$H$9:$J$17,3,TRUE))</f>
        <v>3</v>
      </c>
      <c r="F10" s="21">
        <f>IF(J10=0,0,VLOOKUP(N10/J10,坦克升星消耗!$H$26:$J$36,3,TRUE))</f>
        <v>3</v>
      </c>
      <c r="G10" s="21"/>
      <c r="H10" s="21">
        <v>3</v>
      </c>
      <c r="I10" s="21">
        <v>3</v>
      </c>
      <c r="J10" s="21">
        <v>3</v>
      </c>
      <c r="K10" s="21"/>
      <c r="L10" s="14">
        <f t="shared" si="1"/>
        <v>140.85223668490221</v>
      </c>
      <c r="M10" s="14">
        <f>Q10*$B10+M9</f>
        <v>69.591348802112805</v>
      </c>
      <c r="N10" s="14">
        <f>R10*$B10+N9</f>
        <v>252.78709677419354</v>
      </c>
      <c r="O10" s="14"/>
      <c r="P10" s="14">
        <f t="shared" si="3"/>
        <v>5.28</v>
      </c>
      <c r="Q10" s="14">
        <f t="shared" si="2"/>
        <v>2.5499999999999998</v>
      </c>
      <c r="R10" s="14">
        <f t="shared" si="4"/>
        <v>11.7</v>
      </c>
      <c r="S10" s="14"/>
      <c r="U10" s="3" t="s">
        <v>144</v>
      </c>
      <c r="V10" s="3">
        <v>8</v>
      </c>
      <c r="W10" s="3">
        <v>18</v>
      </c>
      <c r="X10" s="5">
        <v>3</v>
      </c>
      <c r="Y10" s="12">
        <v>200</v>
      </c>
      <c r="Z10" s="3">
        <v>0.2</v>
      </c>
      <c r="AA10" s="3">
        <v>0.1</v>
      </c>
      <c r="AB10" s="3">
        <f>(V10*W10)*(1-Z10-AA10)/Y10</f>
        <v>0.504</v>
      </c>
    </row>
    <row r="11" spans="1:29" ht="15.75" x14ac:dyDescent="0.3">
      <c r="A11" s="7">
        <v>9</v>
      </c>
      <c r="B11" s="14">
        <f>时间预估!G11</f>
        <v>8.1999999999999993</v>
      </c>
      <c r="C11" s="14">
        <f>时间预估!H11</f>
        <v>35.490725020436393</v>
      </c>
      <c r="D11" s="21">
        <f>IF(H11=0,0,VLOOKUP(L11/H11,坦克升星消耗!$H$2:$J$8,3,TRUE))</f>
        <v>6</v>
      </c>
      <c r="E11" s="21">
        <f>IF(I11=0,0,VLOOKUP(M11/I11,坦克升星消耗!$H$9:$J$17,3,TRUE))</f>
        <v>3</v>
      </c>
      <c r="F11" s="21">
        <f>IF(J11=0,0,VLOOKUP(N11/J11,坦克升星消耗!$H$26:$J$36,3,TRUE))</f>
        <v>4</v>
      </c>
      <c r="G11" s="21"/>
      <c r="H11" s="21">
        <v>3</v>
      </c>
      <c r="I11" s="21">
        <v>3</v>
      </c>
      <c r="J11" s="21">
        <v>3</v>
      </c>
      <c r="K11" s="21"/>
      <c r="L11" s="14">
        <f t="shared" si="1"/>
        <v>184.1482366849022</v>
      </c>
      <c r="M11" s="14">
        <f>Q11*$B11+M10</f>
        <v>90.501348802112801</v>
      </c>
      <c r="N11" s="14">
        <f>R11*$B11+N10</f>
        <v>348.72709677419351</v>
      </c>
      <c r="O11" s="14"/>
      <c r="P11" s="14">
        <f t="shared" si="3"/>
        <v>5.28</v>
      </c>
      <c r="Q11" s="14">
        <f t="shared" si="2"/>
        <v>2.5499999999999998</v>
      </c>
      <c r="R11" s="14">
        <f t="shared" si="4"/>
        <v>11.7</v>
      </c>
      <c r="S11" s="14"/>
      <c r="Z11" s="27"/>
      <c r="AA11" s="27"/>
      <c r="AB11" s="27"/>
    </row>
    <row r="12" spans="1:29" ht="15.75" x14ac:dyDescent="0.3">
      <c r="A12" s="7">
        <v>10</v>
      </c>
      <c r="B12" s="14">
        <f>时间预估!G12</f>
        <v>8.43</v>
      </c>
      <c r="C12" s="14">
        <f>时间预估!H12</f>
        <v>43.920725020436393</v>
      </c>
      <c r="D12" s="21">
        <f>IF(H12=0,0,VLOOKUP(L12/H12,坦克升星消耗!$H$2:$J$8,3,TRUE))</f>
        <v>6</v>
      </c>
      <c r="E12" s="21">
        <f>IF(I12=0,0,VLOOKUP(M12/I12,坦克升星消耗!$H$9:$J$17,3,TRUE))</f>
        <v>3</v>
      </c>
      <c r="F12" s="21">
        <f>IF(J12=0,0,VLOOKUP(N12/J12,坦克升星消耗!$H$26:$J$36,3,TRUE))</f>
        <v>5</v>
      </c>
      <c r="G12" s="21"/>
      <c r="H12" s="21">
        <v>3</v>
      </c>
      <c r="I12" s="21">
        <v>3</v>
      </c>
      <c r="J12" s="21">
        <v>3</v>
      </c>
      <c r="K12" s="21"/>
      <c r="L12" s="14">
        <f t="shared" si="1"/>
        <v>228.65863668490221</v>
      </c>
      <c r="M12" s="14">
        <f>Q12*$B12+M11</f>
        <v>111.9978488021128</v>
      </c>
      <c r="N12" s="14">
        <f>R12*$B12+N11</f>
        <v>447.35809677419348</v>
      </c>
      <c r="O12" s="14"/>
      <c r="P12" s="14">
        <f t="shared" si="3"/>
        <v>5.28</v>
      </c>
      <c r="Q12" s="14">
        <f t="shared" si="2"/>
        <v>2.5499999999999998</v>
      </c>
      <c r="R12" s="14">
        <f t="shared" si="4"/>
        <v>11.7</v>
      </c>
      <c r="S12" s="14"/>
      <c r="Z12" s="9"/>
      <c r="AA12" s="9"/>
      <c r="AB12" s="9"/>
    </row>
    <row r="13" spans="1:29" ht="15.75" x14ac:dyDescent="0.3">
      <c r="A13" s="7">
        <v>11</v>
      </c>
      <c r="B13" s="14">
        <f>时间预估!G13</f>
        <v>9.43</v>
      </c>
      <c r="C13" s="14">
        <f>时间预估!H13</f>
        <v>53.350725020436393</v>
      </c>
      <c r="D13" s="21">
        <f>IF(H13=0,0,VLOOKUP(L13/H13,坦克升星消耗!$H$2:$J$8,3,TRUE))</f>
        <v>6</v>
      </c>
      <c r="E13" s="21">
        <f>IF(I13=0,0,VLOOKUP(M13/I13,坦克升星消耗!$H$9:$J$17,3,TRUE))</f>
        <v>3</v>
      </c>
      <c r="F13" s="21">
        <f>IF(J13=0,0,VLOOKUP(N13/J13,坦克升星消耗!$H$26:$J$36,3,TRUE))</f>
        <v>5</v>
      </c>
      <c r="G13" s="21"/>
      <c r="H13" s="21">
        <v>3</v>
      </c>
      <c r="I13" s="21">
        <v>3</v>
      </c>
      <c r="J13" s="21">
        <v>3</v>
      </c>
      <c r="K13" s="21"/>
      <c r="L13" s="14">
        <f t="shared" si="1"/>
        <v>278.44903668490218</v>
      </c>
      <c r="M13" s="14">
        <f>Q13*$B13+M12</f>
        <v>136.04434880211281</v>
      </c>
      <c r="N13" s="14">
        <f>R13*$B13+N12</f>
        <v>557.68909677419344</v>
      </c>
      <c r="O13" s="14"/>
      <c r="P13" s="14">
        <f t="shared" si="3"/>
        <v>5.28</v>
      </c>
      <c r="Q13" s="14">
        <f t="shared" si="2"/>
        <v>2.5499999999999998</v>
      </c>
      <c r="R13" s="14">
        <f t="shared" si="4"/>
        <v>11.7</v>
      </c>
      <c r="S13" s="14"/>
      <c r="Z13" s="9"/>
      <c r="AA13" s="9"/>
      <c r="AB13" s="9"/>
    </row>
    <row r="14" spans="1:29" ht="15.75" x14ac:dyDescent="0.3">
      <c r="A14" s="7">
        <v>12</v>
      </c>
      <c r="B14" s="14">
        <f>时间预估!G14</f>
        <v>10.43</v>
      </c>
      <c r="C14" s="14">
        <f>时间预估!H14</f>
        <v>63.780725020436392</v>
      </c>
      <c r="D14" s="21">
        <f>IF(H14=0,0,VLOOKUP(L14/H14,坦克升星消耗!$H$2:$J$8,3,TRUE))</f>
        <v>6</v>
      </c>
      <c r="E14" s="21">
        <f>IF(I14=0,0,VLOOKUP(M14/I14,坦克升星消耗!$H$9:$J$17,3,TRUE))</f>
        <v>4</v>
      </c>
      <c r="F14" s="21">
        <f>IF(J14=0,0,VLOOKUP(N14/J14,坦克升星消耗!$H$26:$J$36,3,TRUE))</f>
        <v>6</v>
      </c>
      <c r="G14" s="21"/>
      <c r="H14" s="21">
        <v>3</v>
      </c>
      <c r="I14" s="21">
        <v>3</v>
      </c>
      <c r="J14" s="21">
        <v>3</v>
      </c>
      <c r="K14" s="21"/>
      <c r="L14" s="14">
        <f t="shared" si="1"/>
        <v>333.51943668490219</v>
      </c>
      <c r="M14" s="14">
        <f>Q14*$B14+M13</f>
        <v>162.6408488021128</v>
      </c>
      <c r="N14" s="14">
        <f>R14*$B14+N13</f>
        <v>679.72009677419339</v>
      </c>
      <c r="O14" s="14"/>
      <c r="P14" s="14">
        <f t="shared" si="3"/>
        <v>5.28</v>
      </c>
      <c r="Q14" s="14">
        <f t="shared" si="2"/>
        <v>2.5499999999999998</v>
      </c>
      <c r="R14" s="14">
        <f t="shared" si="4"/>
        <v>11.7</v>
      </c>
      <c r="S14" s="14"/>
      <c r="Z14" s="9"/>
      <c r="AA14" s="9"/>
      <c r="AB14" s="9"/>
    </row>
    <row r="15" spans="1:29" ht="15.75" x14ac:dyDescent="0.3">
      <c r="A15" s="7">
        <v>13</v>
      </c>
      <c r="B15" s="14">
        <f>时间预估!G15</f>
        <v>11.43</v>
      </c>
      <c r="C15" s="14">
        <f>时间预估!H15</f>
        <v>75.210725020436399</v>
      </c>
      <c r="D15" s="21">
        <f>IF(H15=0,0,VLOOKUP(L15/H15,坦克升星消耗!$H$2:$J$8,3,TRUE))</f>
        <v>6</v>
      </c>
      <c r="E15" s="21">
        <f>IF(I15=0,0,VLOOKUP(M15/I15,坦克升星消耗!$H$9:$J$17,3,TRUE))</f>
        <v>4</v>
      </c>
      <c r="F15" s="21">
        <f>IF(J15=0,0,VLOOKUP(N15/J15,坦克升星消耗!$H$26:$J$36,3,TRUE))</f>
        <v>7</v>
      </c>
      <c r="G15" s="21"/>
      <c r="H15" s="21">
        <v>3</v>
      </c>
      <c r="I15" s="21">
        <v>3</v>
      </c>
      <c r="J15" s="21">
        <v>3</v>
      </c>
      <c r="K15" s="21"/>
      <c r="L15" s="14">
        <f t="shared" si="1"/>
        <v>393.86983668490217</v>
      </c>
      <c r="M15" s="14">
        <f>Q15*$B15+M14</f>
        <v>191.7873488021128</v>
      </c>
      <c r="N15" s="14">
        <f>R15*$B15+N14</f>
        <v>813.45109677419339</v>
      </c>
      <c r="O15" s="14"/>
      <c r="P15" s="14">
        <f t="shared" si="3"/>
        <v>5.28</v>
      </c>
      <c r="Q15" s="14">
        <f t="shared" si="2"/>
        <v>2.5499999999999998</v>
      </c>
      <c r="R15" s="14">
        <f t="shared" si="4"/>
        <v>11.7</v>
      </c>
      <c r="S15" s="14"/>
      <c r="U15" s="9"/>
      <c r="V15" s="9"/>
      <c r="W15" s="9"/>
      <c r="X15" s="20"/>
      <c r="Y15" s="9"/>
      <c r="Z15" s="9"/>
      <c r="AA15" s="9"/>
      <c r="AB15" s="9"/>
      <c r="AC15" s="9"/>
    </row>
    <row r="16" spans="1:29" ht="15.75" x14ac:dyDescent="0.3">
      <c r="A16" s="7">
        <v>14</v>
      </c>
      <c r="B16" s="14">
        <f>时间预估!G16</f>
        <v>12.43</v>
      </c>
      <c r="C16" s="14">
        <f>时间预估!H16</f>
        <v>87.640725020436406</v>
      </c>
      <c r="D16" s="21">
        <f>IF(H16=0,0,VLOOKUP(L16/H16,坦克升星消耗!$H$2:$J$8,3,TRUE))</f>
        <v>6</v>
      </c>
      <c r="E16" s="21">
        <f>IF(I16=0,0,VLOOKUP(M16/I16,坦克升星消耗!$H$9:$J$17,3,TRUE))</f>
        <v>4</v>
      </c>
      <c r="F16" s="21">
        <f>IF(J16=0,0,VLOOKUP(N16/J16,坦克升星消耗!$H$26:$J$36,3,TRUE))</f>
        <v>8</v>
      </c>
      <c r="G16" s="21"/>
      <c r="H16" s="21">
        <v>3</v>
      </c>
      <c r="I16" s="21">
        <v>3</v>
      </c>
      <c r="J16" s="21">
        <v>3</v>
      </c>
      <c r="K16" s="21"/>
      <c r="L16" s="14">
        <f t="shared" si="1"/>
        <v>459.50023668490218</v>
      </c>
      <c r="M16" s="14">
        <f>Q16*$B16+M15</f>
        <v>223.48384880211279</v>
      </c>
      <c r="N16" s="14">
        <f>R16*$B16+N15</f>
        <v>958.88209677419331</v>
      </c>
      <c r="O16" s="14"/>
      <c r="P16" s="14">
        <f t="shared" si="3"/>
        <v>5.28</v>
      </c>
      <c r="Q16" s="14">
        <f t="shared" si="2"/>
        <v>2.5499999999999998</v>
      </c>
      <c r="R16" s="14">
        <f t="shared" si="4"/>
        <v>11.7</v>
      </c>
      <c r="S16" s="14"/>
    </row>
    <row r="17" spans="1:19" ht="15.75" x14ac:dyDescent="0.3">
      <c r="A17" s="7">
        <v>15</v>
      </c>
      <c r="B17" s="14">
        <f>时间预估!G17</f>
        <v>13.43</v>
      </c>
      <c r="C17" s="14">
        <f>时间预估!H17</f>
        <v>101.07072502043641</v>
      </c>
      <c r="D17" s="21">
        <f>IF(H17=0,0,VLOOKUP(L17/H17,坦克升星消耗!$H$2:$J$8,3,TRUE))</f>
        <v>6</v>
      </c>
      <c r="E17" s="21">
        <f>IF(I17=0,0,VLOOKUP(M17/I17,坦克升星消耗!$H$9:$J$17,3,TRUE))</f>
        <v>5</v>
      </c>
      <c r="F17" s="21">
        <f>IF(J17=0,0,VLOOKUP(N17/J17,坦克升星消耗!$H$26:$J$36,3,TRUE))</f>
        <v>9</v>
      </c>
      <c r="G17" s="21"/>
      <c r="H17" s="21">
        <v>3</v>
      </c>
      <c r="I17" s="21">
        <v>3</v>
      </c>
      <c r="J17" s="21">
        <v>3</v>
      </c>
      <c r="K17" s="21"/>
      <c r="L17" s="14">
        <f t="shared" si="1"/>
        <v>530.41063668490222</v>
      </c>
      <c r="M17" s="14">
        <f>Q17*$B17+M16</f>
        <v>257.73034880211276</v>
      </c>
      <c r="N17" s="14">
        <f>R17*$B17+N16</f>
        <v>1116.0130967741934</v>
      </c>
      <c r="O17" s="14"/>
      <c r="P17" s="14">
        <f t="shared" si="3"/>
        <v>5.28</v>
      </c>
      <c r="Q17" s="14">
        <f t="shared" si="2"/>
        <v>2.5499999999999998</v>
      </c>
      <c r="R17" s="14">
        <f t="shared" si="4"/>
        <v>11.7</v>
      </c>
      <c r="S17" s="14"/>
    </row>
    <row r="18" spans="1:19" ht="15.75" x14ac:dyDescent="0.3">
      <c r="A18" s="7">
        <v>16</v>
      </c>
      <c r="B18" s="14">
        <f>时间预估!G18</f>
        <v>14.43</v>
      </c>
      <c r="C18" s="14">
        <f>时间预估!H18</f>
        <v>115.50072502043642</v>
      </c>
      <c r="D18" s="21">
        <f>IF(H18=0,0,VLOOKUP(L18/H18,坦克升星消耗!$H$2:$J$8,3,TRUE))</f>
        <v>6</v>
      </c>
      <c r="E18" s="21">
        <f>IF(I18=0,0,VLOOKUP(M18/I18,坦克升星消耗!$H$9:$J$17,3,TRUE))</f>
        <v>5</v>
      </c>
      <c r="F18" s="21">
        <f>IF(J18=0,0,VLOOKUP(N18/J18,坦克升星消耗!$H$26:$J$36,3,TRUE))</f>
        <v>10</v>
      </c>
      <c r="G18" s="21"/>
      <c r="H18" s="21">
        <v>3</v>
      </c>
      <c r="I18" s="21">
        <v>3</v>
      </c>
      <c r="J18" s="21">
        <v>3</v>
      </c>
      <c r="K18" s="21"/>
      <c r="L18" s="14">
        <f t="shared" si="1"/>
        <v>606.60103668490217</v>
      </c>
      <c r="M18" s="14">
        <f>Q18*$B18+M17</f>
        <v>294.52684880211274</v>
      </c>
      <c r="N18" s="14">
        <f>R18*$B18+N17</f>
        <v>1284.8440967741933</v>
      </c>
      <c r="O18" s="14"/>
      <c r="P18" s="14">
        <f t="shared" si="3"/>
        <v>5.28</v>
      </c>
      <c r="Q18" s="14">
        <f t="shared" si="2"/>
        <v>2.5499999999999998</v>
      </c>
      <c r="R18" s="14">
        <f t="shared" si="4"/>
        <v>11.7</v>
      </c>
      <c r="S18" s="14"/>
    </row>
    <row r="19" spans="1:19" ht="15.75" x14ac:dyDescent="0.3">
      <c r="A19" s="7">
        <v>17</v>
      </c>
      <c r="B19" s="14">
        <f>时间预估!G19</f>
        <v>15.43</v>
      </c>
      <c r="C19" s="14">
        <f>时间预估!H19</f>
        <v>130.93072502043643</v>
      </c>
      <c r="D19" s="21">
        <f>IF(H19=0,0,VLOOKUP(L19/H19,坦克升星消耗!$H$2:$J$8,3,TRUE))</f>
        <v>6</v>
      </c>
      <c r="E19" s="21">
        <f>IF(I19=0,0,VLOOKUP(M19/I19,坦克升星消耗!$H$9:$J$17,3,TRUE))</f>
        <v>6</v>
      </c>
      <c r="F19" s="21">
        <f>IF(J19=0,0,VLOOKUP(N19/J19,坦克升星消耗!$H$26:$J$36,3,TRUE))</f>
        <v>10</v>
      </c>
      <c r="G19" s="21"/>
      <c r="H19" s="21">
        <v>3</v>
      </c>
      <c r="I19" s="21">
        <v>3</v>
      </c>
      <c r="J19" s="21">
        <v>3</v>
      </c>
      <c r="K19" s="21"/>
      <c r="L19" s="14">
        <f t="shared" si="1"/>
        <v>688.07143668490221</v>
      </c>
      <c r="M19" s="14">
        <f t="shared" ref="M19:M38" si="5">Q19*$B19+M18</f>
        <v>333.87334880211273</v>
      </c>
      <c r="N19" s="14">
        <f t="shared" ref="N19:N38" si="6">R19*$B19+N18</f>
        <v>1465.3750967741933</v>
      </c>
      <c r="O19" s="14"/>
      <c r="P19" s="14">
        <f t="shared" si="3"/>
        <v>5.28</v>
      </c>
      <c r="Q19" s="14">
        <f t="shared" si="2"/>
        <v>2.5499999999999998</v>
      </c>
      <c r="R19" s="14">
        <f t="shared" si="4"/>
        <v>11.7</v>
      </c>
      <c r="S19" s="14"/>
    </row>
    <row r="20" spans="1:19" ht="15.75" x14ac:dyDescent="0.3">
      <c r="A20" s="7">
        <v>18</v>
      </c>
      <c r="B20" s="14">
        <f>时间预估!G20</f>
        <v>16.43</v>
      </c>
      <c r="C20" s="14">
        <f>时间预估!H20</f>
        <v>147.36072502043643</v>
      </c>
      <c r="D20" s="21">
        <f>IF(H20=0,0,VLOOKUP(L20/H20,坦克升星消耗!$H$2:$J$8,3,TRUE))</f>
        <v>6</v>
      </c>
      <c r="E20" s="21">
        <f>IF(I20=0,0,VLOOKUP(M20/I20,坦克升星消耗!$H$9:$J$17,3,TRUE))</f>
        <v>6</v>
      </c>
      <c r="F20" s="21">
        <f>IF(J20=0,0,VLOOKUP(N20/J20,坦克升星消耗!$H$26:$J$36,3,TRUE))</f>
        <v>10</v>
      </c>
      <c r="G20" s="21"/>
      <c r="H20" s="21">
        <v>3</v>
      </c>
      <c r="I20" s="21">
        <v>3</v>
      </c>
      <c r="J20" s="21">
        <v>3</v>
      </c>
      <c r="K20" s="21"/>
      <c r="L20" s="14">
        <f t="shared" si="1"/>
        <v>774.82183668490222</v>
      </c>
      <c r="M20" s="14">
        <f t="shared" si="5"/>
        <v>375.76984880211273</v>
      </c>
      <c r="N20" s="14">
        <f t="shared" si="6"/>
        <v>1657.6060967741932</v>
      </c>
      <c r="O20" s="14"/>
      <c r="P20" s="14">
        <f t="shared" si="3"/>
        <v>5.28</v>
      </c>
      <c r="Q20" s="14">
        <f t="shared" si="2"/>
        <v>2.5499999999999998</v>
      </c>
      <c r="R20" s="14">
        <f t="shared" si="4"/>
        <v>11.7</v>
      </c>
      <c r="S20" s="14"/>
    </row>
    <row r="21" spans="1:19" ht="15.75" x14ac:dyDescent="0.3">
      <c r="A21" s="7">
        <v>19</v>
      </c>
      <c r="B21" s="14">
        <f>时间预估!G21</f>
        <v>18.399999999999999</v>
      </c>
      <c r="C21" s="14">
        <f>时间预估!H21</f>
        <v>165.76072502043644</v>
      </c>
      <c r="D21" s="21">
        <f>IF(H21=0,0,VLOOKUP(L21/H21,坦克升星消耗!$H$2:$J$8,3,TRUE))</f>
        <v>6</v>
      </c>
      <c r="E21" s="21">
        <f>IF(I21=0,0,VLOOKUP(M21/I21,坦克升星消耗!$H$9:$J$17,3,TRUE))</f>
        <v>7</v>
      </c>
      <c r="F21" s="21">
        <f>IF(J21=0,0,VLOOKUP(N21/J21,坦克升星消耗!$H$26:$J$36,3,TRUE))</f>
        <v>10</v>
      </c>
      <c r="G21" s="21"/>
      <c r="H21" s="21">
        <v>3</v>
      </c>
      <c r="I21" s="21">
        <v>3</v>
      </c>
      <c r="J21" s="21">
        <v>3</v>
      </c>
      <c r="K21" s="21"/>
      <c r="L21" s="14">
        <f t="shared" si="1"/>
        <v>871.97383668490227</v>
      </c>
      <c r="M21" s="14">
        <f t="shared" si="5"/>
        <v>422.68984880211275</v>
      </c>
      <c r="N21" s="14">
        <f t="shared" si="6"/>
        <v>1872.8860967741932</v>
      </c>
      <c r="O21" s="14"/>
      <c r="P21" s="14">
        <f t="shared" si="3"/>
        <v>5.28</v>
      </c>
      <c r="Q21" s="14">
        <f t="shared" si="2"/>
        <v>2.5499999999999998</v>
      </c>
      <c r="R21" s="14">
        <f t="shared" si="4"/>
        <v>11.7</v>
      </c>
      <c r="S21" s="14"/>
    </row>
    <row r="22" spans="1:19" ht="15.75" x14ac:dyDescent="0.3">
      <c r="A22" s="7">
        <v>20</v>
      </c>
      <c r="B22" s="14">
        <f>时间预估!G22</f>
        <v>19.8</v>
      </c>
      <c r="C22" s="14">
        <f>时间预估!H22</f>
        <v>185.56072502043645</v>
      </c>
      <c r="D22" s="21">
        <f>IF(H22=0,0,VLOOKUP(L22/H22,坦克升星消耗!$H$2:$J$8,3,TRUE))</f>
        <v>6</v>
      </c>
      <c r="E22" s="21">
        <f>IF(I22=0,0,VLOOKUP(M22/I22,坦克升星消耗!$H$9:$J$17,3,TRUE))</f>
        <v>7</v>
      </c>
      <c r="F22" s="21">
        <f>IF(J22=0,0,VLOOKUP(N22/J22,坦克升星消耗!$H$26:$J$36,3,TRUE))</f>
        <v>10</v>
      </c>
      <c r="G22" s="21"/>
      <c r="H22" s="21">
        <v>3</v>
      </c>
      <c r="I22" s="21">
        <v>3</v>
      </c>
      <c r="J22" s="21">
        <v>3</v>
      </c>
      <c r="K22" s="21"/>
      <c r="L22" s="14">
        <f t="shared" si="1"/>
        <v>976.51783668490225</v>
      </c>
      <c r="M22" s="14">
        <f t="shared" si="5"/>
        <v>473.17984880211276</v>
      </c>
      <c r="N22" s="14">
        <f t="shared" si="6"/>
        <v>2104.5460967741933</v>
      </c>
      <c r="O22" s="14"/>
      <c r="P22" s="14">
        <f t="shared" si="3"/>
        <v>5.28</v>
      </c>
      <c r="Q22" s="14">
        <f t="shared" si="2"/>
        <v>2.5499999999999998</v>
      </c>
      <c r="R22" s="14">
        <f t="shared" si="4"/>
        <v>11.7</v>
      </c>
      <c r="S22" s="14"/>
    </row>
    <row r="23" spans="1:19" ht="15.75" x14ac:dyDescent="0.3">
      <c r="A23" s="7">
        <v>21</v>
      </c>
      <c r="B23" s="14">
        <f>时间预估!G23</f>
        <v>21.2</v>
      </c>
      <c r="C23" s="14">
        <f>时间预估!H23</f>
        <v>206.76072502043644</v>
      </c>
      <c r="D23" s="21">
        <f>IF(H23=0,0,VLOOKUP(L23/H23,坦克升星消耗!$H$2:$J$8,3,TRUE))</f>
        <v>6</v>
      </c>
      <c r="E23" s="21">
        <f>IF(I23=0,0,VLOOKUP(M23/I23,坦克升星消耗!$H$9:$J$17,3,TRUE))</f>
        <v>8</v>
      </c>
      <c r="F23" s="21">
        <f>IF(J23=0,0,VLOOKUP(N23/J23,坦克升星消耗!$H$26:$J$36,3,TRUE))</f>
        <v>10</v>
      </c>
      <c r="G23" s="21"/>
      <c r="H23" s="21">
        <v>3</v>
      </c>
      <c r="I23" s="21">
        <v>3</v>
      </c>
      <c r="J23" s="21">
        <v>3</v>
      </c>
      <c r="K23" s="21"/>
      <c r="L23" s="14">
        <f t="shared" si="1"/>
        <v>1088.4538366849022</v>
      </c>
      <c r="M23" s="14">
        <f t="shared" si="5"/>
        <v>527.23984880211276</v>
      </c>
      <c r="N23" s="14">
        <f t="shared" si="6"/>
        <v>2352.5860967741933</v>
      </c>
      <c r="O23" s="14"/>
      <c r="P23" s="14">
        <f t="shared" si="3"/>
        <v>5.28</v>
      </c>
      <c r="Q23" s="14">
        <f t="shared" si="2"/>
        <v>2.5499999999999998</v>
      </c>
      <c r="R23" s="14">
        <f t="shared" si="4"/>
        <v>11.7</v>
      </c>
      <c r="S23" s="14"/>
    </row>
    <row r="24" spans="1:19" ht="15.75" x14ac:dyDescent="0.3">
      <c r="A24" s="7">
        <v>22</v>
      </c>
      <c r="B24" s="14">
        <f>时间预估!G24</f>
        <v>22.599999999999998</v>
      </c>
      <c r="C24" s="14">
        <f>时间预估!H24</f>
        <v>229.36072502043643</v>
      </c>
      <c r="D24" s="21">
        <f>IF(H24=0,0,VLOOKUP(L24/H24,坦克升星消耗!$H$2:$J$8,3,TRUE))</f>
        <v>6</v>
      </c>
      <c r="E24" s="21">
        <f>IF(I24=0,0,VLOOKUP(M24/I24,坦克升星消耗!$H$9:$J$17,3,TRUE))</f>
        <v>8</v>
      </c>
      <c r="F24" s="21">
        <f>IF(J24=0,0,VLOOKUP(N24/J24,坦克升星消耗!$H$26:$J$36,3,TRUE))</f>
        <v>10</v>
      </c>
      <c r="G24" s="21"/>
      <c r="H24" s="21">
        <v>3</v>
      </c>
      <c r="I24" s="21">
        <v>3</v>
      </c>
      <c r="J24" s="21">
        <v>3</v>
      </c>
      <c r="K24" s="21"/>
      <c r="L24" s="14">
        <f t="shared" si="1"/>
        <v>1207.7818366849021</v>
      </c>
      <c r="M24" s="14">
        <f t="shared" si="5"/>
        <v>584.86984880211276</v>
      </c>
      <c r="N24" s="14">
        <f t="shared" si="6"/>
        <v>2617.0060967741933</v>
      </c>
      <c r="O24" s="14"/>
      <c r="P24" s="14">
        <f t="shared" si="3"/>
        <v>5.28</v>
      </c>
      <c r="Q24" s="14">
        <f t="shared" si="2"/>
        <v>2.5499999999999998</v>
      </c>
      <c r="R24" s="14">
        <f t="shared" si="4"/>
        <v>11.7</v>
      </c>
      <c r="S24" s="14"/>
    </row>
    <row r="25" spans="1:19" ht="15.75" x14ac:dyDescent="0.3">
      <c r="A25" s="7">
        <v>23</v>
      </c>
      <c r="B25" s="14">
        <f>时间预估!G25</f>
        <v>23.999999999999996</v>
      </c>
      <c r="C25" s="14">
        <f>时间预估!H25</f>
        <v>253.36072502043643</v>
      </c>
      <c r="D25" s="21">
        <f>IF(H25=0,0,VLOOKUP(L25/H25,坦克升星消耗!$H$2:$J$8,3,TRUE))</f>
        <v>6</v>
      </c>
      <c r="E25" s="21">
        <f>IF(I25=0,0,VLOOKUP(M25/I25,坦克升星消耗!$H$9:$J$17,3,TRUE))</f>
        <v>8</v>
      </c>
      <c r="F25" s="21">
        <f>IF(J25=0,0,VLOOKUP(N25/J25,坦克升星消耗!$H$26:$J$36,3,TRUE))</f>
        <v>10</v>
      </c>
      <c r="G25" s="21"/>
      <c r="H25" s="21">
        <v>3</v>
      </c>
      <c r="I25" s="21">
        <v>3</v>
      </c>
      <c r="J25" s="21">
        <v>3</v>
      </c>
      <c r="K25" s="21"/>
      <c r="L25" s="14">
        <f t="shared" si="1"/>
        <v>1334.5018366849022</v>
      </c>
      <c r="M25" s="14">
        <f t="shared" si="5"/>
        <v>646.0698488021128</v>
      </c>
      <c r="N25" s="14">
        <f t="shared" si="6"/>
        <v>2897.8060967741931</v>
      </c>
      <c r="O25" s="14"/>
      <c r="P25" s="14">
        <f t="shared" si="3"/>
        <v>5.28</v>
      </c>
      <c r="Q25" s="14">
        <f t="shared" si="2"/>
        <v>2.5499999999999998</v>
      </c>
      <c r="R25" s="14">
        <f t="shared" si="4"/>
        <v>11.7</v>
      </c>
      <c r="S25" s="14"/>
    </row>
    <row r="26" spans="1:19" ht="15.75" x14ac:dyDescent="0.3">
      <c r="A26" s="7">
        <v>24</v>
      </c>
      <c r="B26" s="14">
        <f>时间预估!G26</f>
        <v>25.399999999999995</v>
      </c>
      <c r="C26" s="14">
        <f>时间预估!H26</f>
        <v>278.76072502043644</v>
      </c>
      <c r="D26" s="21">
        <f>IF(H26=0,0,VLOOKUP(L26/H26,坦克升星消耗!$H$2:$J$8,3,TRUE))</f>
        <v>6</v>
      </c>
      <c r="E26" s="21">
        <f>IF(I26=0,0,VLOOKUP(M26/I26,坦克升星消耗!$H$9:$J$17,3,TRUE))</f>
        <v>8</v>
      </c>
      <c r="F26" s="21">
        <f>IF(J26=0,0,VLOOKUP(N26/J26,坦克升星消耗!$H$26:$J$36,3,TRUE))</f>
        <v>10</v>
      </c>
      <c r="G26" s="21"/>
      <c r="H26" s="21">
        <v>3</v>
      </c>
      <c r="I26" s="21">
        <v>3</v>
      </c>
      <c r="J26" s="21">
        <v>3</v>
      </c>
      <c r="K26" s="21"/>
      <c r="L26" s="14">
        <f t="shared" si="1"/>
        <v>1468.6138366849023</v>
      </c>
      <c r="M26" s="14">
        <f t="shared" si="5"/>
        <v>710.83984880211278</v>
      </c>
      <c r="N26" s="14">
        <f t="shared" si="6"/>
        <v>3194.9860967741929</v>
      </c>
      <c r="O26" s="14"/>
      <c r="P26" s="14">
        <f t="shared" si="3"/>
        <v>5.28</v>
      </c>
      <c r="Q26" s="14">
        <f t="shared" si="2"/>
        <v>2.5499999999999998</v>
      </c>
      <c r="R26" s="14">
        <f t="shared" si="4"/>
        <v>11.7</v>
      </c>
      <c r="S26" s="14"/>
    </row>
    <row r="27" spans="1:19" ht="15.75" x14ac:dyDescent="0.3">
      <c r="A27" s="7">
        <v>25</v>
      </c>
      <c r="B27" s="14">
        <f>时间预估!G27</f>
        <v>26.8</v>
      </c>
      <c r="C27" s="14">
        <f>时间预估!H27</f>
        <v>305.56072502043645</v>
      </c>
      <c r="D27" s="21">
        <f>IF(H27=0,0,VLOOKUP(L27/H27,坦克升星消耗!$H$2:$J$8,3,TRUE))</f>
        <v>6</v>
      </c>
      <c r="E27" s="21">
        <f>IF(I27=0,0,VLOOKUP(M27/I27,坦克升星消耗!$H$9:$J$17,3,TRUE))</f>
        <v>8</v>
      </c>
      <c r="F27" s="21">
        <f>IF(J27=0,0,VLOOKUP(N27/J27,坦克升星消耗!$H$26:$J$36,3,TRUE))</f>
        <v>10</v>
      </c>
      <c r="G27" s="21"/>
      <c r="H27" s="21">
        <v>3</v>
      </c>
      <c r="I27" s="21">
        <v>3</v>
      </c>
      <c r="J27" s="21">
        <v>3</v>
      </c>
      <c r="K27" s="21"/>
      <c r="L27" s="14">
        <f t="shared" si="1"/>
        <v>1610.1178366849022</v>
      </c>
      <c r="M27" s="14">
        <f t="shared" si="5"/>
        <v>779.17984880211282</v>
      </c>
      <c r="N27" s="14">
        <f t="shared" si="6"/>
        <v>3508.5460967741928</v>
      </c>
      <c r="O27" s="14"/>
      <c r="P27" s="14">
        <f t="shared" si="3"/>
        <v>5.28</v>
      </c>
      <c r="Q27" s="14">
        <f t="shared" si="2"/>
        <v>2.5499999999999998</v>
      </c>
      <c r="R27" s="14">
        <f t="shared" si="4"/>
        <v>11.7</v>
      </c>
      <c r="S27" s="14"/>
    </row>
    <row r="28" spans="1:19" ht="15.75" x14ac:dyDescent="0.3">
      <c r="A28" s="7">
        <v>26</v>
      </c>
      <c r="B28" s="14">
        <f>时间预估!G28</f>
        <v>28.2</v>
      </c>
      <c r="C28" s="14">
        <f>时间预估!H28</f>
        <v>333.76072502043644</v>
      </c>
      <c r="D28" s="21">
        <f>IF(H28=0,0,VLOOKUP(L28/H28,坦克升星消耗!$H$2:$J$8,3,TRUE))</f>
        <v>6</v>
      </c>
      <c r="E28" s="21">
        <f>IF(I28=0,0,VLOOKUP(M28/I28,坦克升星消耗!$H$9:$J$17,3,TRUE))</f>
        <v>8</v>
      </c>
      <c r="F28" s="21">
        <f>IF(J28=0,0,VLOOKUP(N28/J28,坦克升星消耗!$H$26:$J$36,3,TRUE))</f>
        <v>10</v>
      </c>
      <c r="G28" s="21"/>
      <c r="H28" s="21">
        <v>3</v>
      </c>
      <c r="I28" s="21">
        <v>3</v>
      </c>
      <c r="J28" s="21">
        <v>3</v>
      </c>
      <c r="K28" s="21"/>
      <c r="L28" s="14">
        <f t="shared" si="1"/>
        <v>1759.0138366849021</v>
      </c>
      <c r="M28" s="14">
        <f t="shared" si="5"/>
        <v>851.08984880211278</v>
      </c>
      <c r="N28" s="14">
        <f t="shared" si="6"/>
        <v>3838.4860967741929</v>
      </c>
      <c r="O28" s="14"/>
      <c r="P28" s="14">
        <f t="shared" si="3"/>
        <v>5.28</v>
      </c>
      <c r="Q28" s="14">
        <f t="shared" si="2"/>
        <v>2.5499999999999998</v>
      </c>
      <c r="R28" s="14">
        <f t="shared" si="4"/>
        <v>11.7</v>
      </c>
      <c r="S28" s="14"/>
    </row>
    <row r="29" spans="1:19" ht="15.75" x14ac:dyDescent="0.3">
      <c r="A29" s="7">
        <v>27</v>
      </c>
      <c r="B29" s="14">
        <f>时间预估!G29</f>
        <v>29.599999999999998</v>
      </c>
      <c r="C29" s="14">
        <f>时间预估!H29</f>
        <v>363.36072502043646</v>
      </c>
      <c r="D29" s="21">
        <f>IF(H29=0,0,VLOOKUP(L29/H29,坦克升星消耗!$H$2:$J$8,3,TRUE))</f>
        <v>6</v>
      </c>
      <c r="E29" s="21">
        <f>IF(I29=0,0,VLOOKUP(M29/I29,坦克升星消耗!$H$9:$J$17,3,TRUE))</f>
        <v>8</v>
      </c>
      <c r="F29" s="21">
        <f>IF(J29=0,0,VLOOKUP(N29/J29,坦克升星消耗!$H$26:$J$36,3,TRUE))</f>
        <v>10</v>
      </c>
      <c r="G29" s="21"/>
      <c r="H29" s="21">
        <v>3</v>
      </c>
      <c r="I29" s="21">
        <v>3</v>
      </c>
      <c r="J29" s="21">
        <v>3</v>
      </c>
      <c r="K29" s="21"/>
      <c r="L29" s="14">
        <f t="shared" si="1"/>
        <v>1915.3018366849021</v>
      </c>
      <c r="M29" s="14">
        <f t="shared" si="5"/>
        <v>926.5698488021128</v>
      </c>
      <c r="N29" s="14">
        <f t="shared" si="6"/>
        <v>4184.8060967741931</v>
      </c>
      <c r="O29" s="14"/>
      <c r="P29" s="14">
        <f t="shared" si="3"/>
        <v>5.28</v>
      </c>
      <c r="Q29" s="14">
        <f t="shared" si="2"/>
        <v>2.5499999999999998</v>
      </c>
      <c r="R29" s="14">
        <f t="shared" si="4"/>
        <v>11.7</v>
      </c>
      <c r="S29" s="14"/>
    </row>
    <row r="30" spans="1:19" ht="15.75" x14ac:dyDescent="0.3">
      <c r="A30" s="7">
        <v>28</v>
      </c>
      <c r="B30" s="14">
        <f>时间预估!G30</f>
        <v>33.599999999999994</v>
      </c>
      <c r="C30" s="14">
        <f>时间预估!H30</f>
        <v>396.96072502043648</v>
      </c>
      <c r="D30" s="21">
        <f>IF(H30=0,0,VLOOKUP(L30/H30,坦克升星消耗!$H$2:$J$8,3,TRUE))</f>
        <v>6</v>
      </c>
      <c r="E30" s="21">
        <f>IF(I30=0,0,VLOOKUP(M30/I30,坦克升星消耗!$H$9:$J$17,3,TRUE))</f>
        <v>8</v>
      </c>
      <c r="F30" s="21">
        <f>IF(J30=0,0,VLOOKUP(N30/J30,坦克升星消耗!$H$26:$J$36,3,TRUE))</f>
        <v>10</v>
      </c>
      <c r="G30" s="21"/>
      <c r="H30" s="21">
        <v>3</v>
      </c>
      <c r="I30" s="21">
        <v>3</v>
      </c>
      <c r="J30" s="21">
        <v>3</v>
      </c>
      <c r="K30" s="21"/>
      <c r="L30" s="14">
        <f t="shared" si="1"/>
        <v>2092.7098366849023</v>
      </c>
      <c r="M30" s="14">
        <f t="shared" si="5"/>
        <v>1012.2498488021128</v>
      </c>
      <c r="N30" s="14">
        <f t="shared" si="6"/>
        <v>4577.926096774193</v>
      </c>
      <c r="O30" s="14"/>
      <c r="P30" s="14">
        <f t="shared" si="3"/>
        <v>5.28</v>
      </c>
      <c r="Q30" s="14">
        <f t="shared" si="2"/>
        <v>2.5499999999999998</v>
      </c>
      <c r="R30" s="14">
        <f t="shared" si="4"/>
        <v>11.7</v>
      </c>
      <c r="S30" s="14"/>
    </row>
    <row r="31" spans="1:19" ht="15.75" x14ac:dyDescent="0.3">
      <c r="A31" s="7">
        <v>29</v>
      </c>
      <c r="B31" s="14">
        <f>时间预估!G31</f>
        <v>36.200000000000003</v>
      </c>
      <c r="C31" s="14">
        <f>时间预估!H31</f>
        <v>433.16072502043647</v>
      </c>
      <c r="D31" s="21">
        <f>IF(H31=0,0,VLOOKUP(L31/H31,坦克升星消耗!$H$2:$J$8,3,TRUE))</f>
        <v>6</v>
      </c>
      <c r="E31" s="21">
        <f>IF(I31=0,0,VLOOKUP(M31/I31,坦克升星消耗!$H$9:$J$17,3,TRUE))</f>
        <v>8</v>
      </c>
      <c r="F31" s="21">
        <f>IF(J31=0,0,VLOOKUP(N31/J31,坦克升星消耗!$H$26:$J$36,3,TRUE))</f>
        <v>10</v>
      </c>
      <c r="G31" s="21"/>
      <c r="H31" s="21">
        <v>3</v>
      </c>
      <c r="I31" s="21">
        <v>3</v>
      </c>
      <c r="J31" s="21">
        <v>3</v>
      </c>
      <c r="K31" s="21"/>
      <c r="L31" s="14">
        <f t="shared" si="1"/>
        <v>2283.8458366849022</v>
      </c>
      <c r="M31" s="14">
        <f t="shared" si="5"/>
        <v>1104.5598488021128</v>
      </c>
      <c r="N31" s="14">
        <f t="shared" si="6"/>
        <v>5001.4660967741929</v>
      </c>
      <c r="O31" s="14"/>
      <c r="P31" s="14">
        <f t="shared" si="3"/>
        <v>5.28</v>
      </c>
      <c r="Q31" s="14">
        <f t="shared" si="2"/>
        <v>2.5499999999999998</v>
      </c>
      <c r="R31" s="14">
        <f t="shared" si="4"/>
        <v>11.7</v>
      </c>
      <c r="S31" s="14"/>
    </row>
    <row r="32" spans="1:19" ht="15.75" x14ac:dyDescent="0.3">
      <c r="A32" s="7">
        <v>30</v>
      </c>
      <c r="B32" s="14">
        <f>时间预估!G32</f>
        <v>38.799999999999997</v>
      </c>
      <c r="C32" s="14">
        <f>时间预估!H32</f>
        <v>471.96072502043648</v>
      </c>
      <c r="D32" s="21">
        <f>IF(H32=0,0,VLOOKUP(L32/H32,坦克升星消耗!$H$2:$J$8,3,TRUE))</f>
        <v>6</v>
      </c>
      <c r="E32" s="21">
        <f>IF(I32=0,0,VLOOKUP(M32/I32,坦克升星消耗!$H$9:$J$17,3,TRUE))</f>
        <v>8</v>
      </c>
      <c r="F32" s="21">
        <f>IF(J32=0,0,VLOOKUP(N32/J32,坦克升星消耗!$H$26:$J$36,3,TRUE))</f>
        <v>10</v>
      </c>
      <c r="G32" s="21"/>
      <c r="H32" s="21">
        <v>3</v>
      </c>
      <c r="I32" s="21">
        <v>3</v>
      </c>
      <c r="J32" s="21">
        <v>3</v>
      </c>
      <c r="K32" s="21"/>
      <c r="L32" s="14">
        <f t="shared" si="1"/>
        <v>2488.7098366849023</v>
      </c>
      <c r="M32" s="14">
        <f t="shared" si="5"/>
        <v>1203.4998488021129</v>
      </c>
      <c r="N32" s="14">
        <f t="shared" si="6"/>
        <v>5455.426096774193</v>
      </c>
      <c r="O32" s="14"/>
      <c r="P32" s="14">
        <f t="shared" si="3"/>
        <v>5.28</v>
      </c>
      <c r="Q32" s="14">
        <f t="shared" si="2"/>
        <v>2.5499999999999998</v>
      </c>
      <c r="R32" s="14">
        <f t="shared" si="4"/>
        <v>11.7</v>
      </c>
      <c r="S32" s="14"/>
    </row>
    <row r="33" spans="1:19" ht="15.75" x14ac:dyDescent="0.3">
      <c r="A33" s="7">
        <v>31</v>
      </c>
      <c r="B33" s="14">
        <f>时间预估!G33</f>
        <v>41.400000000000006</v>
      </c>
      <c r="C33" s="14">
        <f>时间预估!H33</f>
        <v>513.36072502043646</v>
      </c>
      <c r="D33" s="21">
        <f>IF(H33=0,0,VLOOKUP(L33/H33,坦克升星消耗!$H$2:$J$8,3,TRUE))</f>
        <v>6</v>
      </c>
      <c r="E33" s="21">
        <f>IF(I33=0,0,VLOOKUP(M33/I33,坦克升星消耗!$H$9:$J$17,3,TRUE))</f>
        <v>8</v>
      </c>
      <c r="F33" s="21">
        <f>IF(J33=0,0,VLOOKUP(N33/J33,坦克升星消耗!$H$26:$J$36,3,TRUE))</f>
        <v>10</v>
      </c>
      <c r="G33" s="21"/>
      <c r="H33" s="21">
        <v>3</v>
      </c>
      <c r="I33" s="21">
        <v>3</v>
      </c>
      <c r="J33" s="21">
        <v>3</v>
      </c>
      <c r="K33" s="21"/>
      <c r="L33" s="14">
        <f t="shared" si="1"/>
        <v>2707.3018366849024</v>
      </c>
      <c r="M33" s="14">
        <f t="shared" si="5"/>
        <v>1309.0698488021128</v>
      </c>
      <c r="N33" s="14">
        <f t="shared" si="6"/>
        <v>5939.8060967741931</v>
      </c>
      <c r="O33" s="14"/>
      <c r="P33" s="14">
        <f t="shared" si="3"/>
        <v>5.28</v>
      </c>
      <c r="Q33" s="14">
        <f t="shared" si="2"/>
        <v>2.5499999999999998</v>
      </c>
      <c r="R33" s="14">
        <f t="shared" si="4"/>
        <v>11.7</v>
      </c>
      <c r="S33" s="14"/>
    </row>
    <row r="34" spans="1:19" ht="15.75" x14ac:dyDescent="0.3">
      <c r="A34" s="7">
        <v>32</v>
      </c>
      <c r="B34" s="14">
        <f>时间预估!G34</f>
        <v>44</v>
      </c>
      <c r="C34" s="14">
        <f>时间预估!H34</f>
        <v>557.36072502043646</v>
      </c>
      <c r="D34" s="21">
        <f>IF(H34=0,0,VLOOKUP(L34/H34,坦克升星消耗!$H$2:$J$8,3,TRUE))</f>
        <v>6</v>
      </c>
      <c r="E34" s="21">
        <f>IF(I34=0,0,VLOOKUP(M34/I34,坦克升星消耗!$H$9:$J$17,3,TRUE))</f>
        <v>8</v>
      </c>
      <c r="F34" s="21">
        <f>IF(J34=0,0,VLOOKUP(N34/J34,坦克升星消耗!$H$26:$J$36,3,TRUE))</f>
        <v>10</v>
      </c>
      <c r="G34" s="21"/>
      <c r="H34" s="21">
        <v>3</v>
      </c>
      <c r="I34" s="21">
        <v>3</v>
      </c>
      <c r="J34" s="21">
        <v>3</v>
      </c>
      <c r="K34" s="21"/>
      <c r="L34" s="14">
        <f t="shared" si="1"/>
        <v>2939.6218366849025</v>
      </c>
      <c r="M34" s="14">
        <f t="shared" si="5"/>
        <v>1421.2698488021128</v>
      </c>
      <c r="N34" s="14">
        <f t="shared" si="6"/>
        <v>6454.6060967741932</v>
      </c>
      <c r="O34" s="14"/>
      <c r="P34" s="14">
        <f t="shared" si="3"/>
        <v>5.28</v>
      </c>
      <c r="Q34" s="14">
        <f t="shared" si="2"/>
        <v>2.5499999999999998</v>
      </c>
      <c r="R34" s="14">
        <f t="shared" si="4"/>
        <v>11.7</v>
      </c>
      <c r="S34" s="14"/>
    </row>
    <row r="35" spans="1:19" ht="15.75" x14ac:dyDescent="0.3">
      <c r="A35" s="7">
        <v>33</v>
      </c>
      <c r="B35" s="14">
        <f>时间预估!G35</f>
        <v>46.599999999999994</v>
      </c>
      <c r="C35" s="14">
        <f>时间预估!H35</f>
        <v>603.96072502043648</v>
      </c>
      <c r="D35" s="21">
        <f>IF(H35=0,0,VLOOKUP(L35/H35,坦克升星消耗!$H$2:$J$8,3,TRUE))</f>
        <v>6</v>
      </c>
      <c r="E35" s="21">
        <f>IF(I35=0,0,VLOOKUP(M35/I35,坦克升星消耗!$H$9:$J$17,3,TRUE))</f>
        <v>8</v>
      </c>
      <c r="F35" s="21">
        <f>IF(J35=0,0,VLOOKUP(N35/J35,坦克升星消耗!$H$26:$J$36,3,TRUE))</f>
        <v>10</v>
      </c>
      <c r="G35" s="21"/>
      <c r="H35" s="21">
        <v>3</v>
      </c>
      <c r="I35" s="21">
        <v>3</v>
      </c>
      <c r="J35" s="21">
        <v>3</v>
      </c>
      <c r="K35" s="21"/>
      <c r="L35" s="14">
        <f t="shared" si="1"/>
        <v>3185.6698366849023</v>
      </c>
      <c r="M35" s="14">
        <f t="shared" si="5"/>
        <v>1540.0998488021128</v>
      </c>
      <c r="N35" s="14">
        <f t="shared" si="6"/>
        <v>6999.8260967741935</v>
      </c>
      <c r="O35" s="14"/>
      <c r="P35" s="14">
        <f t="shared" si="3"/>
        <v>5.28</v>
      </c>
      <c r="Q35" s="14">
        <f t="shared" si="2"/>
        <v>2.5499999999999998</v>
      </c>
      <c r="R35" s="14">
        <f t="shared" si="4"/>
        <v>11.7</v>
      </c>
      <c r="S35" s="14"/>
    </row>
    <row r="36" spans="1:19" ht="15.75" x14ac:dyDescent="0.3">
      <c r="A36" s="7">
        <v>34</v>
      </c>
      <c r="B36" s="14">
        <f>时间预估!G36</f>
        <v>49.2</v>
      </c>
      <c r="C36" s="14">
        <f>时间预估!H36</f>
        <v>653.16072502043653</v>
      </c>
      <c r="D36" s="21">
        <f>IF(H36=0,0,VLOOKUP(L36/H36,坦克升星消耗!$H$2:$J$8,3,TRUE))</f>
        <v>6</v>
      </c>
      <c r="E36" s="21">
        <f>IF(I36=0,0,VLOOKUP(M36/I36,坦克升星消耗!$H$9:$J$17,3,TRUE))</f>
        <v>8</v>
      </c>
      <c r="F36" s="21">
        <f>IF(J36=0,0,VLOOKUP(N36/J36,坦克升星消耗!$H$26:$J$36,3,TRUE))</f>
        <v>10</v>
      </c>
      <c r="G36" s="21"/>
      <c r="H36" s="21">
        <v>3</v>
      </c>
      <c r="I36" s="21">
        <v>3</v>
      </c>
      <c r="J36" s="21">
        <v>3</v>
      </c>
      <c r="K36" s="21"/>
      <c r="L36" s="14">
        <f t="shared" si="1"/>
        <v>3445.4458366849021</v>
      </c>
      <c r="M36" s="14">
        <f t="shared" si="5"/>
        <v>1665.5598488021128</v>
      </c>
      <c r="N36" s="14">
        <f t="shared" si="6"/>
        <v>7575.4660967741938</v>
      </c>
      <c r="O36" s="14"/>
      <c r="P36" s="14">
        <f t="shared" si="3"/>
        <v>5.28</v>
      </c>
      <c r="Q36" s="14">
        <f t="shared" si="2"/>
        <v>2.5499999999999998</v>
      </c>
      <c r="R36" s="14">
        <f t="shared" si="4"/>
        <v>11.7</v>
      </c>
      <c r="S36" s="14"/>
    </row>
    <row r="37" spans="1:19" ht="15.75" x14ac:dyDescent="0.3">
      <c r="A37" s="7">
        <v>35</v>
      </c>
      <c r="B37" s="14">
        <f>时间预估!G37</f>
        <v>51.8</v>
      </c>
      <c r="C37" s="14">
        <f>时间预估!H37</f>
        <v>704.96072502043648</v>
      </c>
      <c r="D37" s="21">
        <f>IF(H37=0,0,VLOOKUP(L37/H37,坦克升星消耗!$H$2:$J$8,3,TRUE))</f>
        <v>6</v>
      </c>
      <c r="E37" s="21">
        <f>IF(I37=0,0,VLOOKUP(M37/I37,坦克升星消耗!$H$9:$J$17,3,TRUE))</f>
        <v>8</v>
      </c>
      <c r="F37" s="21">
        <f>IF(J37=0,0,VLOOKUP(N37/J37,坦克升星消耗!$H$26:$J$36,3,TRUE))</f>
        <v>10</v>
      </c>
      <c r="G37" s="21"/>
      <c r="H37" s="21">
        <v>3</v>
      </c>
      <c r="I37" s="21">
        <v>3</v>
      </c>
      <c r="J37" s="21">
        <v>3</v>
      </c>
      <c r="K37" s="21"/>
      <c r="L37" s="14">
        <f t="shared" si="1"/>
        <v>3718.949836684902</v>
      </c>
      <c r="M37" s="14">
        <f t="shared" si="5"/>
        <v>1797.6498488021127</v>
      </c>
      <c r="N37" s="14">
        <f t="shared" si="6"/>
        <v>8181.5260967741942</v>
      </c>
      <c r="O37" s="14"/>
      <c r="P37" s="14">
        <f t="shared" si="3"/>
        <v>5.28</v>
      </c>
      <c r="Q37" s="14">
        <f t="shared" si="2"/>
        <v>2.5499999999999998</v>
      </c>
      <c r="R37" s="14">
        <f t="shared" si="4"/>
        <v>11.7</v>
      </c>
      <c r="S37" s="14"/>
    </row>
    <row r="38" spans="1:19" ht="15.75" x14ac:dyDescent="0.3">
      <c r="A38" s="7">
        <v>36</v>
      </c>
      <c r="B38" s="14">
        <f>时间预估!G38</f>
        <v>54.400000000000006</v>
      </c>
      <c r="C38" s="14">
        <f>时间预估!H38</f>
        <v>759.36072502043646</v>
      </c>
      <c r="D38" s="21">
        <f>IF(H38=0,0,VLOOKUP(L38/H38,坦克升星消耗!$H$2:$J$8,3,TRUE))</f>
        <v>6</v>
      </c>
      <c r="E38" s="21">
        <f>IF(I38=0,0,VLOOKUP(M38/I38,坦克升星消耗!$H$9:$J$17,3,TRUE))</f>
        <v>8</v>
      </c>
      <c r="F38" s="21">
        <f>IF(J38=0,0,VLOOKUP(N38/J38,坦克升星消耗!$H$26:$J$36,3,TRUE))</f>
        <v>10</v>
      </c>
      <c r="G38" s="21"/>
      <c r="H38" s="21">
        <v>3</v>
      </c>
      <c r="I38" s="21">
        <v>3</v>
      </c>
      <c r="J38" s="21">
        <v>3</v>
      </c>
      <c r="K38" s="21"/>
      <c r="L38" s="14">
        <f t="shared" si="1"/>
        <v>4006.181836684902</v>
      </c>
      <c r="M38" s="14">
        <f t="shared" si="5"/>
        <v>1936.3698488021128</v>
      </c>
      <c r="N38" s="14">
        <f t="shared" si="6"/>
        <v>8818.0060967741938</v>
      </c>
      <c r="O38" s="14"/>
      <c r="P38" s="14">
        <f t="shared" si="3"/>
        <v>5.28</v>
      </c>
      <c r="Q38" s="14">
        <f t="shared" si="2"/>
        <v>2.5499999999999998</v>
      </c>
      <c r="R38" s="14">
        <f t="shared" si="4"/>
        <v>11.7</v>
      </c>
      <c r="S38" s="14"/>
    </row>
  </sheetData>
  <phoneticPr fontId="1" type="noConversion"/>
  <conditionalFormatting sqref="D2:G3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{2F04449F-0088-445D-A5B7-1A195D7DCC65}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04449F-0088-445D-A5B7-1A195D7DCC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D2:G38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26FDA-1AD6-457F-A3C6-2F8AC2D93E34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CC35-7E02-4B86-9D0B-012141746925}">
  <dimension ref="A1:S13"/>
  <sheetViews>
    <sheetView zoomScale="120" zoomScaleNormal="120" workbookViewId="0">
      <selection activeCell="C8" sqref="C8"/>
    </sheetView>
  </sheetViews>
  <sheetFormatPr defaultColWidth="8.875" defaultRowHeight="14.25" x14ac:dyDescent="0.2"/>
  <cols>
    <col min="2" max="2" width="13" bestFit="1" customWidth="1"/>
    <col min="3" max="3" width="9" customWidth="1"/>
    <col min="10" max="10" width="4.625" customWidth="1"/>
  </cols>
  <sheetData>
    <row r="1" spans="1:19" x14ac:dyDescent="0.2">
      <c r="A1" s="1"/>
      <c r="B1" s="28" t="s">
        <v>981</v>
      </c>
      <c r="C1" s="29" t="s">
        <v>108</v>
      </c>
      <c r="D1" s="29" t="s">
        <v>803</v>
      </c>
      <c r="E1" s="29" t="s">
        <v>944</v>
      </c>
      <c r="F1" s="29" t="s">
        <v>945</v>
      </c>
      <c r="G1" s="29" t="s">
        <v>946</v>
      </c>
      <c r="H1" s="29" t="s">
        <v>947</v>
      </c>
      <c r="L1" s="1" t="s">
        <v>992</v>
      </c>
      <c r="M1" s="29" t="s">
        <v>108</v>
      </c>
      <c r="N1" s="29" t="s">
        <v>803</v>
      </c>
      <c r="O1" s="29" t="s">
        <v>944</v>
      </c>
      <c r="P1" s="29" t="s">
        <v>945</v>
      </c>
      <c r="Q1" s="29" t="s">
        <v>946</v>
      </c>
      <c r="R1" s="29" t="s">
        <v>947</v>
      </c>
    </row>
    <row r="2" spans="1:19" x14ac:dyDescent="0.2">
      <c r="A2" s="14" t="s">
        <v>976</v>
      </c>
      <c r="B2" s="3">
        <f>坦克升星成长线规划!Y2</f>
        <v>5.28</v>
      </c>
      <c r="C2" s="14">
        <f>$B2*M2</f>
        <v>0.52800000000000002</v>
      </c>
      <c r="D2" s="14">
        <f t="shared" ref="D2:H7" si="0">$B2*N2</f>
        <v>0.52800000000000002</v>
      </c>
      <c r="E2" s="14">
        <f t="shared" si="0"/>
        <v>0.52800000000000002</v>
      </c>
      <c r="F2" s="14">
        <f t="shared" si="0"/>
        <v>2.1120000000000001</v>
      </c>
      <c r="G2" s="14">
        <f t="shared" si="0"/>
        <v>0.79200000000000004</v>
      </c>
      <c r="H2" s="14">
        <f t="shared" si="0"/>
        <v>0.79200000000000004</v>
      </c>
      <c r="I2" s="22">
        <f t="shared" ref="I2:I6" si="1">B2-SUM(C2:H2)</f>
        <v>0</v>
      </c>
      <c r="K2">
        <f>VLOOKUP(A2,宝箱规划!$A$14:$B$23,2,FALSE)</f>
        <v>27.6</v>
      </c>
      <c r="M2" s="3">
        <v>0.1</v>
      </c>
      <c r="N2" s="3">
        <v>0.1</v>
      </c>
      <c r="O2" s="3">
        <v>0.1</v>
      </c>
      <c r="P2" s="3">
        <v>0.4</v>
      </c>
      <c r="Q2" s="3">
        <v>0.15</v>
      </c>
      <c r="R2" s="3">
        <v>0.15</v>
      </c>
      <c r="S2">
        <f>SUM(M2:R2)</f>
        <v>1</v>
      </c>
    </row>
    <row r="3" spans="1:19" x14ac:dyDescent="0.2">
      <c r="A3" s="14" t="s">
        <v>977</v>
      </c>
      <c r="B3" s="3">
        <f>坦克升星成长线规划!Y3</f>
        <v>2.5499999999999998</v>
      </c>
      <c r="C3" s="14">
        <f t="shared" ref="C3:C7" si="2">$B3*M3</f>
        <v>0.255</v>
      </c>
      <c r="D3" s="14">
        <f t="shared" si="0"/>
        <v>0.51</v>
      </c>
      <c r="E3" s="14">
        <f t="shared" si="0"/>
        <v>0.255</v>
      </c>
      <c r="F3" s="14">
        <f t="shared" si="0"/>
        <v>0.7649999999999999</v>
      </c>
      <c r="G3" s="14">
        <f t="shared" si="0"/>
        <v>0.38249999999999995</v>
      </c>
      <c r="H3" s="14">
        <f t="shared" si="0"/>
        <v>0.38249999999999995</v>
      </c>
      <c r="I3" s="22">
        <f t="shared" si="1"/>
        <v>0</v>
      </c>
      <c r="K3">
        <f>VLOOKUP(A3,宝箱规划!$A$14:$B$23,2,FALSE)</f>
        <v>45</v>
      </c>
      <c r="M3" s="3">
        <v>0.1</v>
      </c>
      <c r="N3" s="3">
        <v>0.2</v>
      </c>
      <c r="O3" s="3">
        <v>0.1</v>
      </c>
      <c r="P3" s="3">
        <v>0.3</v>
      </c>
      <c r="Q3" s="3">
        <v>0.15</v>
      </c>
      <c r="R3" s="3">
        <v>0.15</v>
      </c>
      <c r="S3">
        <f t="shared" ref="S3:S7" si="3">SUM(M3:R3)</f>
        <v>1</v>
      </c>
    </row>
    <row r="4" spans="1:19" x14ac:dyDescent="0.2">
      <c r="A4" s="14" t="s">
        <v>978</v>
      </c>
      <c r="B4" s="3">
        <f>坦克升星成长线规划!Y4</f>
        <v>11.7</v>
      </c>
      <c r="C4" s="14">
        <f t="shared" si="2"/>
        <v>2.34</v>
      </c>
      <c r="D4" s="14">
        <f t="shared" si="0"/>
        <v>2.34</v>
      </c>
      <c r="E4" s="14">
        <f t="shared" si="0"/>
        <v>2.34</v>
      </c>
      <c r="F4" s="14">
        <f t="shared" si="0"/>
        <v>1.7549999999999999</v>
      </c>
      <c r="G4" s="14">
        <f t="shared" si="0"/>
        <v>1.7549999999999999</v>
      </c>
      <c r="H4" s="14">
        <f t="shared" si="0"/>
        <v>1.17</v>
      </c>
      <c r="I4" s="22">
        <f t="shared" si="1"/>
        <v>0</v>
      </c>
      <c r="K4">
        <f>VLOOKUP(A4,宝箱规划!$A$14:$B$23,2,FALSE)</f>
        <v>61</v>
      </c>
      <c r="M4" s="3">
        <v>0.2</v>
      </c>
      <c r="N4" s="3">
        <v>0.2</v>
      </c>
      <c r="O4" s="3">
        <v>0.2</v>
      </c>
      <c r="P4" s="3">
        <v>0.15</v>
      </c>
      <c r="Q4" s="3">
        <v>0.15</v>
      </c>
      <c r="R4" s="3">
        <v>0.1</v>
      </c>
      <c r="S4">
        <f t="shared" si="3"/>
        <v>1.0000000000000002</v>
      </c>
    </row>
    <row r="5" spans="1:19" x14ac:dyDescent="0.2">
      <c r="A5" s="14" t="s">
        <v>979</v>
      </c>
      <c r="B5" s="3">
        <f>坦克升星成长线规划!AB8</f>
        <v>2.4</v>
      </c>
      <c r="C5" s="14">
        <f t="shared" si="2"/>
        <v>0.48</v>
      </c>
      <c r="D5" s="14">
        <f t="shared" si="0"/>
        <v>0.48</v>
      </c>
      <c r="E5" s="14">
        <f t="shared" si="0"/>
        <v>0.48</v>
      </c>
      <c r="F5" s="14">
        <f t="shared" si="0"/>
        <v>0.36</v>
      </c>
      <c r="G5" s="14">
        <f t="shared" si="0"/>
        <v>0.36</v>
      </c>
      <c r="H5" s="14">
        <f t="shared" si="0"/>
        <v>0.24</v>
      </c>
      <c r="I5" s="22">
        <f t="shared" si="1"/>
        <v>0</v>
      </c>
      <c r="K5">
        <f>VLOOKUP(A5,宝箱规划!$A$14:$B$23,2,FALSE)</f>
        <v>22</v>
      </c>
      <c r="M5" s="3">
        <v>0.2</v>
      </c>
      <c r="N5" s="3">
        <v>0.2</v>
      </c>
      <c r="O5" s="3">
        <v>0.2</v>
      </c>
      <c r="P5" s="3">
        <v>0.15</v>
      </c>
      <c r="Q5" s="3">
        <v>0.15</v>
      </c>
      <c r="R5" s="3">
        <v>0.1</v>
      </c>
      <c r="S5">
        <f t="shared" si="3"/>
        <v>1.0000000000000002</v>
      </c>
    </row>
    <row r="6" spans="1:19" x14ac:dyDescent="0.2">
      <c r="A6" s="14" t="s">
        <v>980</v>
      </c>
      <c r="B6" s="3">
        <f>坦克升星成长线规划!AB9</f>
        <v>0.96000000000000008</v>
      </c>
      <c r="C6" s="14">
        <f t="shared" si="2"/>
        <v>0.19200000000000003</v>
      </c>
      <c r="D6" s="14">
        <f t="shared" si="0"/>
        <v>0.19200000000000003</v>
      </c>
      <c r="E6" s="14">
        <f t="shared" si="0"/>
        <v>0.19200000000000003</v>
      </c>
      <c r="F6" s="14">
        <f t="shared" si="0"/>
        <v>0.14400000000000002</v>
      </c>
      <c r="G6" s="14">
        <f t="shared" si="0"/>
        <v>0.14400000000000002</v>
      </c>
      <c r="H6" s="14">
        <f t="shared" si="0"/>
        <v>9.6000000000000016E-2</v>
      </c>
      <c r="I6" s="22">
        <f t="shared" si="1"/>
        <v>0</v>
      </c>
      <c r="K6">
        <f>VLOOKUP(A6,宝箱规划!$A$14:$B$23,2,FALSE)</f>
        <v>52.9</v>
      </c>
      <c r="M6" s="3">
        <v>0.2</v>
      </c>
      <c r="N6" s="3">
        <v>0.2</v>
      </c>
      <c r="O6" s="3">
        <v>0.2</v>
      </c>
      <c r="P6" s="3">
        <v>0.15</v>
      </c>
      <c r="Q6" s="3">
        <v>0.15</v>
      </c>
      <c r="R6" s="3">
        <v>0.1</v>
      </c>
      <c r="S6">
        <f t="shared" si="3"/>
        <v>1.0000000000000002</v>
      </c>
    </row>
    <row r="7" spans="1:19" x14ac:dyDescent="0.2">
      <c r="A7" s="25" t="s">
        <v>982</v>
      </c>
      <c r="B7" s="3">
        <f>坦克升星成长线规划!AB10</f>
        <v>0.504</v>
      </c>
      <c r="C7" s="14">
        <f t="shared" si="2"/>
        <v>0.1008</v>
      </c>
      <c r="D7" s="14">
        <f t="shared" si="0"/>
        <v>0.1008</v>
      </c>
      <c r="E7" s="14">
        <f t="shared" si="0"/>
        <v>0.1008</v>
      </c>
      <c r="F7" s="14">
        <f t="shared" si="0"/>
        <v>7.5600000000000001E-2</v>
      </c>
      <c r="G7" s="14">
        <f t="shared" si="0"/>
        <v>7.5600000000000001E-2</v>
      </c>
      <c r="H7" s="14">
        <f t="shared" si="0"/>
        <v>5.04E-2</v>
      </c>
      <c r="I7" s="22">
        <f t="shared" ref="I7" si="4">B7-SUM(C7:H7)</f>
        <v>0</v>
      </c>
      <c r="K7">
        <f>VLOOKUP(A7,宝箱规划!$A$14:$B$23,2,FALSE)</f>
        <v>108</v>
      </c>
      <c r="M7" s="3">
        <v>0.2</v>
      </c>
      <c r="N7" s="3">
        <v>0.2</v>
      </c>
      <c r="O7" s="3">
        <v>0.2</v>
      </c>
      <c r="P7" s="3">
        <v>0.15</v>
      </c>
      <c r="Q7" s="3">
        <v>0.15</v>
      </c>
      <c r="R7" s="3">
        <v>0.1</v>
      </c>
      <c r="S7">
        <f t="shared" si="3"/>
        <v>1.0000000000000002</v>
      </c>
    </row>
    <row r="8" spans="1:19" x14ac:dyDescent="0.2">
      <c r="C8">
        <f>SUMPRODUCT(C2:C7,$K$2:$K$7)</f>
        <v>200.39099999999999</v>
      </c>
      <c r="D8">
        <f t="shared" ref="D8:H8" si="5">SUMPRODUCT(D2:D7,$K$2:$K$7)</f>
        <v>211.86599999999999</v>
      </c>
      <c r="E8">
        <f t="shared" si="5"/>
        <v>200.39099999999999</v>
      </c>
      <c r="F8">
        <f t="shared" si="5"/>
        <v>223.47359999999998</v>
      </c>
      <c r="G8">
        <f t="shared" si="5"/>
        <v>169.82909999999998</v>
      </c>
      <c r="H8">
        <f t="shared" si="5"/>
        <v>126.2433</v>
      </c>
    </row>
    <row r="13" spans="1:19" x14ac:dyDescent="0.2">
      <c r="A13" s="3" t="s">
        <v>988</v>
      </c>
      <c r="B13" s="14">
        <f>SUMPRODUCT(B2:B7,K2:K7)</f>
        <v>1132.194</v>
      </c>
    </row>
  </sheetData>
  <phoneticPr fontId="1" type="noConversion"/>
  <conditionalFormatting sqref="M2:R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67918-F1DC-4CF0-85C8-0E19EC12C159}">
  <dimension ref="A1:X36"/>
  <sheetViews>
    <sheetView zoomScale="120" zoomScaleNormal="120" workbookViewId="0">
      <selection activeCell="K31" sqref="K27:K31"/>
    </sheetView>
  </sheetViews>
  <sheetFormatPr defaultColWidth="8.875" defaultRowHeight="14.25" x14ac:dyDescent="0.2"/>
  <cols>
    <col min="1" max="1" width="10" bestFit="1" customWidth="1"/>
    <col min="17" max="17" width="9.25" customWidth="1"/>
    <col min="23" max="23" width="9.125" customWidth="1"/>
  </cols>
  <sheetData>
    <row r="1" spans="1:18" x14ac:dyDescent="0.2">
      <c r="A1" s="2" t="s">
        <v>105</v>
      </c>
      <c r="B1" s="2" t="s">
        <v>106</v>
      </c>
      <c r="C1" s="2" t="s">
        <v>989</v>
      </c>
      <c r="D1" s="2" t="s">
        <v>990</v>
      </c>
      <c r="E1" s="2" t="s">
        <v>991</v>
      </c>
      <c r="F1" s="2" t="s">
        <v>107</v>
      </c>
      <c r="G1" s="2" t="s">
        <v>975</v>
      </c>
      <c r="I1" s="3"/>
      <c r="J1" s="3" t="s">
        <v>108</v>
      </c>
      <c r="K1" s="3" t="s">
        <v>803</v>
      </c>
      <c r="L1" s="3" t="s">
        <v>885</v>
      </c>
      <c r="M1" s="3" t="s">
        <v>886</v>
      </c>
      <c r="N1" s="3" t="s">
        <v>887</v>
      </c>
    </row>
    <row r="2" spans="1:18" x14ac:dyDescent="0.2">
      <c r="A2" s="3" t="s">
        <v>108</v>
      </c>
      <c r="B2" s="3">
        <v>125</v>
      </c>
      <c r="C2" s="3">
        <v>210</v>
      </c>
      <c r="D2" s="3">
        <v>3</v>
      </c>
      <c r="E2" s="3">
        <f>B2-C2/50-D2</f>
        <v>117.8</v>
      </c>
      <c r="F2" s="3">
        <v>2</v>
      </c>
      <c r="G2" s="3">
        <v>2</v>
      </c>
      <c r="I2" s="3" t="s">
        <v>876</v>
      </c>
      <c r="J2" s="14">
        <v>0.26400000000000001</v>
      </c>
      <c r="K2" s="14">
        <v>0.52800000000000002</v>
      </c>
      <c r="L2" s="14">
        <v>0</v>
      </c>
      <c r="M2" s="14">
        <v>0</v>
      </c>
      <c r="N2" s="14">
        <v>0</v>
      </c>
    </row>
    <row r="3" spans="1:18" x14ac:dyDescent="0.2">
      <c r="A3" s="3" t="s">
        <v>866</v>
      </c>
      <c r="B3" s="3">
        <v>200</v>
      </c>
      <c r="C3" s="3">
        <v>0</v>
      </c>
      <c r="D3" s="3">
        <v>5</v>
      </c>
      <c r="E3" s="3">
        <f t="shared" ref="E3:E12" si="0">B3-C3/50-D3</f>
        <v>195</v>
      </c>
      <c r="F3" s="3">
        <v>3</v>
      </c>
      <c r="G3" s="3">
        <v>1</v>
      </c>
      <c r="I3" s="3" t="s">
        <v>877</v>
      </c>
      <c r="J3" s="14">
        <v>0.1275</v>
      </c>
      <c r="K3" s="14">
        <v>0.51</v>
      </c>
      <c r="L3" s="14">
        <v>0.3</v>
      </c>
      <c r="M3" s="14">
        <v>1.2</v>
      </c>
      <c r="N3" s="14">
        <v>0.8</v>
      </c>
    </row>
    <row r="4" spans="1:18" x14ac:dyDescent="0.2">
      <c r="A4" s="3" t="s">
        <v>109</v>
      </c>
      <c r="B4" s="3">
        <v>54</v>
      </c>
      <c r="C4" s="3">
        <v>0</v>
      </c>
      <c r="D4" s="3">
        <v>0</v>
      </c>
      <c r="E4" s="3">
        <f t="shared" si="0"/>
        <v>54</v>
      </c>
      <c r="F4" s="3">
        <v>1</v>
      </c>
      <c r="G4" s="3">
        <v>1</v>
      </c>
      <c r="I4" s="3" t="s">
        <v>878</v>
      </c>
      <c r="J4" s="14">
        <v>1.4624999999999999</v>
      </c>
      <c r="K4" s="14">
        <v>2.1</v>
      </c>
      <c r="L4" s="14">
        <v>2.1</v>
      </c>
      <c r="M4" s="14">
        <v>3.01</v>
      </c>
      <c r="N4" s="14">
        <v>7.4</v>
      </c>
    </row>
    <row r="5" spans="1:18" x14ac:dyDescent="0.2">
      <c r="A5" s="3" t="s">
        <v>110</v>
      </c>
      <c r="B5" s="3">
        <v>108</v>
      </c>
      <c r="C5" s="3">
        <v>0</v>
      </c>
      <c r="D5" s="3">
        <v>0</v>
      </c>
      <c r="E5" s="3">
        <f t="shared" si="0"/>
        <v>108</v>
      </c>
      <c r="F5" s="3">
        <v>2</v>
      </c>
      <c r="G5" s="5">
        <v>1</v>
      </c>
      <c r="I5" s="3" t="s">
        <v>879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</row>
    <row r="6" spans="1:18" x14ac:dyDescent="0.2">
      <c r="A6" s="3" t="s">
        <v>111</v>
      </c>
      <c r="B6" s="3">
        <v>216</v>
      </c>
      <c r="C6" s="3">
        <v>0</v>
      </c>
      <c r="D6" s="3">
        <v>0</v>
      </c>
      <c r="E6" s="3">
        <f t="shared" si="0"/>
        <v>216</v>
      </c>
      <c r="F6" s="3">
        <v>3</v>
      </c>
      <c r="G6" s="5">
        <v>1</v>
      </c>
      <c r="I6" s="3" t="s">
        <v>880</v>
      </c>
      <c r="J6" s="14">
        <v>0</v>
      </c>
      <c r="K6" s="14">
        <v>0</v>
      </c>
      <c r="L6" s="14">
        <v>0.01</v>
      </c>
      <c r="M6" s="14">
        <v>0.1</v>
      </c>
      <c r="N6" s="14">
        <v>0.48</v>
      </c>
    </row>
    <row r="7" spans="1:18" x14ac:dyDescent="0.2">
      <c r="A7" s="3" t="s">
        <v>112</v>
      </c>
      <c r="B7" s="3">
        <v>432</v>
      </c>
      <c r="C7" s="3">
        <v>0</v>
      </c>
      <c r="D7" s="3">
        <v>0</v>
      </c>
      <c r="E7" s="3">
        <f t="shared" si="0"/>
        <v>432</v>
      </c>
      <c r="F7" s="3">
        <v>4</v>
      </c>
      <c r="G7" s="5">
        <v>1</v>
      </c>
      <c r="I7" s="3" t="s">
        <v>881</v>
      </c>
      <c r="J7" s="14">
        <v>0.24</v>
      </c>
      <c r="K7" s="14">
        <v>0.4</v>
      </c>
      <c r="L7" s="14">
        <v>0.3</v>
      </c>
      <c r="M7" s="14">
        <v>1.5</v>
      </c>
      <c r="N7" s="14">
        <v>0</v>
      </c>
    </row>
    <row r="8" spans="1:18" x14ac:dyDescent="0.2">
      <c r="A8" s="3" t="s">
        <v>115</v>
      </c>
      <c r="B8" s="3">
        <v>200</v>
      </c>
      <c r="C8" s="3">
        <v>1600</v>
      </c>
      <c r="D8" s="3">
        <v>0</v>
      </c>
      <c r="E8" s="3">
        <f t="shared" si="0"/>
        <v>168</v>
      </c>
      <c r="F8" s="3">
        <v>2</v>
      </c>
      <c r="G8" s="5">
        <v>0</v>
      </c>
      <c r="I8" s="3" t="s">
        <v>882</v>
      </c>
      <c r="J8" s="14">
        <v>9.6000000000000016E-2</v>
      </c>
      <c r="K8" s="14">
        <v>0.19200000000000003</v>
      </c>
      <c r="L8" s="14">
        <v>0.15</v>
      </c>
      <c r="M8" s="14">
        <v>0.5</v>
      </c>
      <c r="N8" s="14">
        <v>2.78</v>
      </c>
    </row>
    <row r="9" spans="1:18" x14ac:dyDescent="0.2">
      <c r="A9" s="3" t="s">
        <v>116</v>
      </c>
      <c r="B9" s="3">
        <v>600</v>
      </c>
      <c r="C9" s="3">
        <v>5000</v>
      </c>
      <c r="D9" s="3">
        <v>0</v>
      </c>
      <c r="E9" s="3">
        <f t="shared" si="0"/>
        <v>500</v>
      </c>
      <c r="F9" s="3">
        <v>3</v>
      </c>
      <c r="G9" s="5">
        <v>0</v>
      </c>
      <c r="I9" s="3" t="s">
        <v>883</v>
      </c>
      <c r="J9" s="14">
        <v>5.04E-2</v>
      </c>
      <c r="K9" s="14">
        <v>0.1008</v>
      </c>
      <c r="L9" s="14">
        <v>0.1</v>
      </c>
      <c r="M9" s="14">
        <v>0.4</v>
      </c>
      <c r="N9" s="14">
        <v>1.5756797259687427</v>
      </c>
    </row>
    <row r="10" spans="1:18" x14ac:dyDescent="0.2">
      <c r="A10" s="3" t="s">
        <v>117</v>
      </c>
      <c r="B10" s="3">
        <v>2000</v>
      </c>
      <c r="C10" s="3">
        <v>18000</v>
      </c>
      <c r="D10" s="3">
        <v>0</v>
      </c>
      <c r="E10" s="3">
        <f t="shared" si="0"/>
        <v>1640</v>
      </c>
      <c r="F10" s="3">
        <v>6</v>
      </c>
      <c r="G10" s="5">
        <v>0</v>
      </c>
      <c r="I10" s="3" t="s">
        <v>884</v>
      </c>
      <c r="J10" s="14">
        <v>0</v>
      </c>
      <c r="K10" s="14">
        <v>0</v>
      </c>
      <c r="L10" s="14">
        <v>0</v>
      </c>
      <c r="M10" s="14">
        <v>0</v>
      </c>
      <c r="N10" s="14">
        <v>0.10704345964461572</v>
      </c>
    </row>
    <row r="11" spans="1:18" x14ac:dyDescent="0.2">
      <c r="A11" s="3" t="s">
        <v>113</v>
      </c>
      <c r="B11" s="3">
        <v>100</v>
      </c>
      <c r="C11" s="3">
        <v>0</v>
      </c>
      <c r="D11" s="3">
        <v>0</v>
      </c>
      <c r="E11" s="3">
        <f t="shared" si="0"/>
        <v>100</v>
      </c>
      <c r="F11" s="3">
        <v>2</v>
      </c>
      <c r="G11" s="5">
        <v>0</v>
      </c>
      <c r="J11">
        <f t="shared" ref="J11" si="1">SUMPRODUCT(J2:J10,$B$15:$B$23)</f>
        <v>118.038</v>
      </c>
      <c r="K11">
        <f>SUMPRODUCT(K2:K10,$B$15:$B$23)</f>
        <v>195.46600000000001</v>
      </c>
      <c r="L11">
        <f>SUMPRODUCT(L2:L10,$B$15:$B$23)</f>
        <v>182.935</v>
      </c>
      <c r="M11">
        <f>SUMPRODUCT(M2:M10,$B$15:$B$23)</f>
        <v>500.26</v>
      </c>
      <c r="N11">
        <f>SUMPRODUCT(N2:N10,$B$15:$B$23)</f>
        <v>1594.0441023335475</v>
      </c>
    </row>
    <row r="12" spans="1:18" x14ac:dyDescent="0.2">
      <c r="A12" s="3" t="s">
        <v>114</v>
      </c>
      <c r="B12" s="3">
        <v>100</v>
      </c>
      <c r="C12" s="3">
        <v>0</v>
      </c>
      <c r="D12" s="3">
        <v>0</v>
      </c>
      <c r="E12" s="3">
        <f t="shared" si="0"/>
        <v>100</v>
      </c>
      <c r="F12" s="3">
        <v>2</v>
      </c>
      <c r="G12" s="5">
        <v>0</v>
      </c>
    </row>
    <row r="14" spans="1:18" x14ac:dyDescent="0.2">
      <c r="A14" s="2" t="s">
        <v>986</v>
      </c>
      <c r="B14" s="2" t="s">
        <v>987</v>
      </c>
      <c r="C14" s="1"/>
      <c r="D14" s="1"/>
      <c r="E14" s="1"/>
      <c r="I14" s="3" t="s">
        <v>1008</v>
      </c>
      <c r="J14" s="3" t="s">
        <v>1011</v>
      </c>
      <c r="K14" s="3" t="s">
        <v>1009</v>
      </c>
      <c r="L14" s="3" t="s">
        <v>1010</v>
      </c>
      <c r="O14" s="3" t="s">
        <v>1012</v>
      </c>
      <c r="P14" s="3" t="s">
        <v>1011</v>
      </c>
      <c r="Q14" s="3" t="s">
        <v>1009</v>
      </c>
      <c r="R14" s="3" t="s">
        <v>1010</v>
      </c>
    </row>
    <row r="15" spans="1:18" x14ac:dyDescent="0.2">
      <c r="A15" s="3" t="s">
        <v>876</v>
      </c>
      <c r="B15" s="3">
        <v>27.6</v>
      </c>
      <c r="C15" s="9"/>
      <c r="D15" s="9"/>
      <c r="E15" s="9"/>
      <c r="I15" s="3" t="s">
        <v>876</v>
      </c>
      <c r="J15" s="3">
        <v>2</v>
      </c>
      <c r="K15" s="34">
        <f t="shared" ref="K15:K23" si="2">IF(L15=0,0,(J2/L15)/J15)</f>
        <v>8.8000000000000009E-2</v>
      </c>
      <c r="L15" s="3">
        <v>1.5</v>
      </c>
      <c r="O15" s="3" t="s">
        <v>876</v>
      </c>
      <c r="P15" s="3">
        <v>3</v>
      </c>
      <c r="Q15" s="34">
        <f t="shared" ref="Q15:Q23" si="3">IF(R15=0,0,(K2/R15)/P15)</f>
        <v>0.11733333333333335</v>
      </c>
      <c r="R15" s="3">
        <v>1.5</v>
      </c>
    </row>
    <row r="16" spans="1:18" x14ac:dyDescent="0.2">
      <c r="A16" s="3" t="s">
        <v>877</v>
      </c>
      <c r="B16" s="3">
        <v>45</v>
      </c>
      <c r="C16" s="9"/>
      <c r="D16" s="9"/>
      <c r="E16" s="9"/>
      <c r="I16" s="3" t="s">
        <v>877</v>
      </c>
      <c r="J16" s="3">
        <v>2</v>
      </c>
      <c r="K16" s="34">
        <f t="shared" si="2"/>
        <v>6.3750000000000001E-2</v>
      </c>
      <c r="L16" s="3">
        <v>1</v>
      </c>
      <c r="O16" s="3" t="s">
        <v>877</v>
      </c>
      <c r="P16" s="3">
        <v>3</v>
      </c>
      <c r="Q16" s="34">
        <f t="shared" si="3"/>
        <v>0.17</v>
      </c>
      <c r="R16" s="3">
        <v>1</v>
      </c>
    </row>
    <row r="17" spans="1:24" x14ac:dyDescent="0.2">
      <c r="A17" s="3" t="s">
        <v>878</v>
      </c>
      <c r="B17" s="3">
        <v>61</v>
      </c>
      <c r="C17" s="9"/>
      <c r="D17" s="9"/>
      <c r="E17" s="9"/>
      <c r="I17" s="3" t="s">
        <v>878</v>
      </c>
      <c r="J17" s="3">
        <v>2</v>
      </c>
      <c r="K17" s="34">
        <f t="shared" si="2"/>
        <v>0.73124999999999996</v>
      </c>
      <c r="L17" s="3">
        <v>1</v>
      </c>
      <c r="O17" s="3" t="s">
        <v>878</v>
      </c>
      <c r="P17" s="3">
        <v>3</v>
      </c>
      <c r="Q17" s="34">
        <f t="shared" si="3"/>
        <v>0.53846153846153844</v>
      </c>
      <c r="R17" s="3">
        <v>1.3</v>
      </c>
    </row>
    <row r="18" spans="1:24" x14ac:dyDescent="0.2">
      <c r="A18" s="3" t="s">
        <v>879</v>
      </c>
      <c r="B18" s="3">
        <v>444</v>
      </c>
      <c r="C18" s="9"/>
      <c r="D18" s="9"/>
      <c r="E18" s="9"/>
      <c r="I18" s="3" t="s">
        <v>879</v>
      </c>
      <c r="J18" s="3">
        <v>2</v>
      </c>
      <c r="K18" s="34">
        <f t="shared" si="2"/>
        <v>0</v>
      </c>
      <c r="L18" s="3">
        <v>0</v>
      </c>
      <c r="O18" s="3" t="s">
        <v>879</v>
      </c>
      <c r="P18" s="3">
        <v>3</v>
      </c>
      <c r="Q18" s="34">
        <f t="shared" si="3"/>
        <v>0</v>
      </c>
      <c r="R18" s="3">
        <v>0</v>
      </c>
    </row>
    <row r="19" spans="1:24" x14ac:dyDescent="0.2">
      <c r="A19" s="3" t="s">
        <v>880</v>
      </c>
      <c r="B19" s="3">
        <v>1600</v>
      </c>
      <c r="C19" s="9"/>
      <c r="D19" s="9"/>
      <c r="E19" s="9"/>
      <c r="I19" s="3" t="s">
        <v>880</v>
      </c>
      <c r="J19" s="3">
        <v>2</v>
      </c>
      <c r="K19" s="34">
        <f t="shared" si="2"/>
        <v>0</v>
      </c>
      <c r="L19" s="3">
        <v>0</v>
      </c>
      <c r="O19" s="3" t="s">
        <v>880</v>
      </c>
      <c r="P19" s="3">
        <v>3</v>
      </c>
      <c r="Q19" s="34">
        <f t="shared" si="3"/>
        <v>0</v>
      </c>
      <c r="R19" s="3">
        <v>0</v>
      </c>
    </row>
    <row r="20" spans="1:24" x14ac:dyDescent="0.2">
      <c r="A20" s="3" t="s">
        <v>881</v>
      </c>
      <c r="B20" s="3">
        <v>22</v>
      </c>
      <c r="C20" s="9"/>
      <c r="D20" s="9"/>
      <c r="E20" s="9"/>
      <c r="I20" s="3" t="s">
        <v>881</v>
      </c>
      <c r="J20" s="3">
        <v>2</v>
      </c>
      <c r="K20" s="34">
        <f t="shared" si="2"/>
        <v>0.08</v>
      </c>
      <c r="L20" s="3">
        <v>1.5</v>
      </c>
      <c r="O20" s="3" t="s">
        <v>881</v>
      </c>
      <c r="P20" s="3">
        <v>3</v>
      </c>
      <c r="Q20" s="34">
        <f t="shared" si="3"/>
        <v>8.8888888888888892E-2</v>
      </c>
      <c r="R20" s="3">
        <v>1.5</v>
      </c>
    </row>
    <row r="21" spans="1:24" x14ac:dyDescent="0.2">
      <c r="A21" s="3" t="s">
        <v>882</v>
      </c>
      <c r="B21" s="3">
        <v>52.9</v>
      </c>
      <c r="C21" s="9"/>
      <c r="D21" s="9"/>
      <c r="E21" s="9"/>
      <c r="I21" s="3" t="s">
        <v>882</v>
      </c>
      <c r="J21" s="3">
        <v>2</v>
      </c>
      <c r="K21" s="34">
        <f t="shared" si="2"/>
        <v>3.2000000000000008E-2</v>
      </c>
      <c r="L21" s="3">
        <v>1.5</v>
      </c>
      <c r="O21" s="3" t="s">
        <v>882</v>
      </c>
      <c r="P21" s="3">
        <v>3</v>
      </c>
      <c r="Q21" s="34">
        <f t="shared" si="3"/>
        <v>6.4000000000000015E-2</v>
      </c>
      <c r="R21" s="3">
        <v>1</v>
      </c>
    </row>
    <row r="22" spans="1:24" x14ac:dyDescent="0.2">
      <c r="A22" s="3" t="s">
        <v>883</v>
      </c>
      <c r="B22" s="3">
        <v>108</v>
      </c>
      <c r="C22" s="9"/>
      <c r="D22" s="9"/>
      <c r="E22" s="9"/>
      <c r="I22" s="3" t="s">
        <v>883</v>
      </c>
      <c r="J22" s="3">
        <v>2</v>
      </c>
      <c r="K22" s="34">
        <f t="shared" si="2"/>
        <v>1.6799999999999999E-2</v>
      </c>
      <c r="L22" s="3">
        <v>1.5</v>
      </c>
      <c r="O22" s="3" t="s">
        <v>883</v>
      </c>
      <c r="P22" s="3">
        <v>3</v>
      </c>
      <c r="Q22" s="34">
        <f t="shared" si="3"/>
        <v>3.3599999999999998E-2</v>
      </c>
      <c r="R22" s="3">
        <v>1</v>
      </c>
    </row>
    <row r="23" spans="1:24" x14ac:dyDescent="0.2">
      <c r="A23" s="3" t="s">
        <v>884</v>
      </c>
      <c r="B23" s="3">
        <v>200</v>
      </c>
      <c r="C23" s="9"/>
      <c r="D23" s="9"/>
      <c r="E23" s="9"/>
      <c r="I23" s="3" t="s">
        <v>884</v>
      </c>
      <c r="J23" s="3">
        <v>2</v>
      </c>
      <c r="K23" s="34">
        <f t="shared" si="2"/>
        <v>0</v>
      </c>
      <c r="L23" s="3">
        <v>0</v>
      </c>
      <c r="O23" s="3" t="s">
        <v>884</v>
      </c>
      <c r="P23" s="3">
        <v>3</v>
      </c>
      <c r="Q23" s="34">
        <f t="shared" si="3"/>
        <v>0</v>
      </c>
      <c r="R23" s="3">
        <v>0</v>
      </c>
    </row>
    <row r="24" spans="1:24" x14ac:dyDescent="0.2">
      <c r="A24" s="9"/>
      <c r="B24" s="9"/>
      <c r="C24" s="9"/>
      <c r="D24" s="9"/>
      <c r="E24" s="9"/>
      <c r="I24" s="9"/>
      <c r="J24" s="9"/>
      <c r="K24" s="45">
        <f>SUM(K15:K23)</f>
        <v>1.0118</v>
      </c>
      <c r="L24" s="9"/>
      <c r="O24" s="9"/>
      <c r="P24" s="9"/>
      <c r="Q24" s="45">
        <f>SUM(Q15:Q23)</f>
        <v>1.0122837606837607</v>
      </c>
      <c r="R24" s="9"/>
    </row>
    <row r="26" spans="1:24" x14ac:dyDescent="0.2">
      <c r="I26" s="3" t="s">
        <v>115</v>
      </c>
      <c r="J26" s="3" t="s">
        <v>1011</v>
      </c>
      <c r="K26" s="3" t="s">
        <v>1009</v>
      </c>
      <c r="L26" s="3" t="s">
        <v>1010</v>
      </c>
      <c r="O26" s="3" t="s">
        <v>116</v>
      </c>
      <c r="P26" s="3" t="s">
        <v>1011</v>
      </c>
      <c r="Q26" s="3" t="s">
        <v>1009</v>
      </c>
      <c r="R26" s="3" t="s">
        <v>1010</v>
      </c>
      <c r="U26" s="3" t="s">
        <v>117</v>
      </c>
      <c r="V26" s="3" t="s">
        <v>1011</v>
      </c>
      <c r="W26" s="3" t="s">
        <v>1009</v>
      </c>
      <c r="X26" s="3" t="s">
        <v>1010</v>
      </c>
    </row>
    <row r="27" spans="1:24" x14ac:dyDescent="0.2">
      <c r="I27" s="3" t="s">
        <v>876</v>
      </c>
      <c r="J27" s="3">
        <v>2</v>
      </c>
      <c r="K27" s="34">
        <f t="shared" ref="K27:K35" si="4">IF(L27=0,0,(L2/L27)/J27)</f>
        <v>0</v>
      </c>
      <c r="L27" s="3">
        <v>0</v>
      </c>
      <c r="O27" s="3" t="s">
        <v>876</v>
      </c>
      <c r="P27" s="3">
        <v>3</v>
      </c>
      <c r="Q27" s="34">
        <f t="shared" ref="Q27:Q35" si="5">IF(R27=0,0,(M2/R27)/P27)</f>
        <v>0</v>
      </c>
      <c r="R27" s="3">
        <v>0</v>
      </c>
      <c r="U27" s="3" t="s">
        <v>876</v>
      </c>
      <c r="V27" s="3">
        <v>5</v>
      </c>
      <c r="W27" s="34">
        <f t="shared" ref="W27:W35" si="6">IF(X27=0,0,(N2/X27)/V27)</f>
        <v>0</v>
      </c>
      <c r="X27" s="3">
        <v>0</v>
      </c>
    </row>
    <row r="28" spans="1:24" x14ac:dyDescent="0.2">
      <c r="I28" s="3" t="s">
        <v>877</v>
      </c>
      <c r="J28" s="3">
        <v>2</v>
      </c>
      <c r="K28" s="34">
        <f t="shared" si="4"/>
        <v>7.4999999999999997E-2</v>
      </c>
      <c r="L28" s="3">
        <v>2</v>
      </c>
      <c r="O28" s="3" t="s">
        <v>877</v>
      </c>
      <c r="P28" s="3">
        <v>3</v>
      </c>
      <c r="Q28" s="34">
        <f t="shared" si="5"/>
        <v>6.3492063492063489E-2</v>
      </c>
      <c r="R28" s="3">
        <v>6.3</v>
      </c>
      <c r="U28" s="3" t="s">
        <v>877</v>
      </c>
      <c r="V28" s="3">
        <v>5</v>
      </c>
      <c r="W28" s="34">
        <f t="shared" si="6"/>
        <v>1.3333333333333332E-2</v>
      </c>
      <c r="X28" s="3">
        <v>12</v>
      </c>
    </row>
    <row r="29" spans="1:24" x14ac:dyDescent="0.2">
      <c r="I29" s="3" t="s">
        <v>878</v>
      </c>
      <c r="J29" s="3">
        <v>2</v>
      </c>
      <c r="K29" s="34">
        <f t="shared" si="4"/>
        <v>0.70000000000000007</v>
      </c>
      <c r="L29" s="3">
        <v>1.5</v>
      </c>
      <c r="O29" s="3" t="s">
        <v>878</v>
      </c>
      <c r="P29" s="3">
        <v>3</v>
      </c>
      <c r="Q29" s="34">
        <f t="shared" si="5"/>
        <v>0.66888888888888876</v>
      </c>
      <c r="R29" s="3">
        <v>1.5</v>
      </c>
      <c r="U29" s="3" t="s">
        <v>878</v>
      </c>
      <c r="V29" s="3">
        <v>5</v>
      </c>
      <c r="W29" s="34">
        <f t="shared" si="6"/>
        <v>0.2690909090909091</v>
      </c>
      <c r="X29" s="3">
        <v>5.5</v>
      </c>
    </row>
    <row r="30" spans="1:24" x14ac:dyDescent="0.2">
      <c r="I30" s="3" t="s">
        <v>879</v>
      </c>
      <c r="J30" s="3">
        <v>2</v>
      </c>
      <c r="K30" s="34">
        <f t="shared" si="4"/>
        <v>0</v>
      </c>
      <c r="L30" s="3">
        <v>0</v>
      </c>
      <c r="O30" s="3" t="s">
        <v>879</v>
      </c>
      <c r="P30" s="3">
        <v>3</v>
      </c>
      <c r="Q30" s="34">
        <f t="shared" si="5"/>
        <v>0</v>
      </c>
      <c r="R30" s="3">
        <v>0</v>
      </c>
      <c r="U30" s="3" t="s">
        <v>879</v>
      </c>
      <c r="V30" s="3">
        <v>5</v>
      </c>
      <c r="W30" s="34">
        <f t="shared" si="6"/>
        <v>0</v>
      </c>
      <c r="X30" s="3">
        <v>0</v>
      </c>
    </row>
    <row r="31" spans="1:24" x14ac:dyDescent="0.2">
      <c r="I31" s="3" t="s">
        <v>880</v>
      </c>
      <c r="J31" s="3">
        <v>2</v>
      </c>
      <c r="K31" s="34">
        <f t="shared" si="4"/>
        <v>5.0000000000000001E-3</v>
      </c>
      <c r="L31" s="3">
        <v>1</v>
      </c>
      <c r="O31" s="3" t="s">
        <v>880</v>
      </c>
      <c r="P31" s="3">
        <v>3</v>
      </c>
      <c r="Q31" s="34">
        <f t="shared" si="5"/>
        <v>3.3333333333333333E-2</v>
      </c>
      <c r="R31" s="3">
        <v>1</v>
      </c>
      <c r="U31" s="3" t="s">
        <v>880</v>
      </c>
      <c r="V31" s="3">
        <v>5</v>
      </c>
      <c r="W31" s="34">
        <f t="shared" si="6"/>
        <v>9.6000000000000002E-2</v>
      </c>
      <c r="X31" s="3">
        <v>1</v>
      </c>
    </row>
    <row r="32" spans="1:24" x14ac:dyDescent="0.2">
      <c r="I32" s="3" t="s">
        <v>881</v>
      </c>
      <c r="J32" s="3">
        <v>2</v>
      </c>
      <c r="K32" s="34">
        <f t="shared" si="4"/>
        <v>7.4999999999999997E-2</v>
      </c>
      <c r="L32" s="3">
        <v>2</v>
      </c>
      <c r="O32" s="3" t="s">
        <v>881</v>
      </c>
      <c r="P32" s="3">
        <v>3</v>
      </c>
      <c r="Q32" s="34">
        <f t="shared" si="5"/>
        <v>9.9999999999999992E-2</v>
      </c>
      <c r="R32" s="3">
        <v>5</v>
      </c>
      <c r="U32" s="3" t="s">
        <v>881</v>
      </c>
      <c r="V32" s="3">
        <v>5</v>
      </c>
      <c r="W32" s="34">
        <f t="shared" si="6"/>
        <v>0</v>
      </c>
      <c r="X32" s="3">
        <v>5</v>
      </c>
    </row>
    <row r="33" spans="9:24" x14ac:dyDescent="0.2">
      <c r="I33" s="3" t="s">
        <v>882</v>
      </c>
      <c r="J33" s="3">
        <v>2</v>
      </c>
      <c r="K33" s="34">
        <f t="shared" si="4"/>
        <v>7.4999999999999997E-2</v>
      </c>
      <c r="L33" s="3">
        <v>1</v>
      </c>
      <c r="O33" s="3" t="s">
        <v>882</v>
      </c>
      <c r="P33" s="3">
        <v>3</v>
      </c>
      <c r="Q33" s="34">
        <f t="shared" si="5"/>
        <v>6.6666666666666666E-2</v>
      </c>
      <c r="R33" s="3">
        <v>2.5</v>
      </c>
      <c r="U33" s="3" t="s">
        <v>882</v>
      </c>
      <c r="V33" s="3">
        <v>5</v>
      </c>
      <c r="W33" s="34">
        <f t="shared" si="6"/>
        <v>0.27799999999999997</v>
      </c>
      <c r="X33" s="3">
        <v>2</v>
      </c>
    </row>
    <row r="34" spans="9:24" x14ac:dyDescent="0.2">
      <c r="I34" s="3" t="s">
        <v>883</v>
      </c>
      <c r="J34" s="3">
        <v>2</v>
      </c>
      <c r="K34" s="34">
        <f t="shared" si="4"/>
        <v>0.05</v>
      </c>
      <c r="L34" s="3">
        <v>1</v>
      </c>
      <c r="O34" s="3" t="s">
        <v>883</v>
      </c>
      <c r="P34" s="3">
        <v>3</v>
      </c>
      <c r="Q34" s="34">
        <f t="shared" si="5"/>
        <v>6.6666666666666666E-2</v>
      </c>
      <c r="R34" s="3">
        <v>2</v>
      </c>
      <c r="U34" s="3" t="s">
        <v>883</v>
      </c>
      <c r="V34" s="3">
        <v>5</v>
      </c>
      <c r="W34" s="34">
        <f t="shared" si="6"/>
        <v>0.31513594519374855</v>
      </c>
      <c r="X34" s="3">
        <v>1</v>
      </c>
    </row>
    <row r="35" spans="9:24" x14ac:dyDescent="0.2">
      <c r="I35" s="3" t="s">
        <v>884</v>
      </c>
      <c r="J35" s="3">
        <v>2</v>
      </c>
      <c r="K35" s="34">
        <f t="shared" si="4"/>
        <v>0</v>
      </c>
      <c r="L35" s="3">
        <v>0</v>
      </c>
      <c r="O35" s="3" t="s">
        <v>884</v>
      </c>
      <c r="P35" s="3">
        <v>3</v>
      </c>
      <c r="Q35" s="34">
        <f t="shared" si="5"/>
        <v>0</v>
      </c>
      <c r="R35" s="3">
        <v>1</v>
      </c>
      <c r="U35" s="3" t="s">
        <v>884</v>
      </c>
      <c r="V35" s="3">
        <v>5</v>
      </c>
      <c r="W35" s="34">
        <f t="shared" si="6"/>
        <v>2.1408691928923144E-2</v>
      </c>
      <c r="X35" s="3">
        <v>1</v>
      </c>
    </row>
    <row r="36" spans="9:24" x14ac:dyDescent="0.2">
      <c r="K36" s="45">
        <f>SUM(K27:K35)</f>
        <v>0.98</v>
      </c>
      <c r="Q36" s="45">
        <f>SUM(Q27:Q35)</f>
        <v>0.99904761904761885</v>
      </c>
      <c r="W36" s="45">
        <f>SUM(W27:W35)</f>
        <v>0.99296887954691404</v>
      </c>
    </row>
  </sheetData>
  <phoneticPr fontId="1" type="noConversion"/>
  <conditionalFormatting sqref="L2:N10">
    <cfRule type="colorScale" priority="9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conditionalFormatting sqref="K15:K2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:Q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:K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:Q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7:W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10">
    <cfRule type="colorScale" priority="15">
      <colorScale>
        <cfvo type="min"/>
        <cfvo type="percentile" val="50"/>
        <cfvo type="max"/>
        <color theme="9" tint="0.59999389629810485"/>
        <color theme="7" tint="0.79998168889431442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zoomScale="120" zoomScaleNormal="120" workbookViewId="0">
      <selection activeCell="A7" sqref="A5:XFD7"/>
    </sheetView>
  </sheetViews>
  <sheetFormatPr defaultColWidth="8.875" defaultRowHeight="14.25" x14ac:dyDescent="0.2"/>
  <cols>
    <col min="1" max="1" width="14" customWidth="1"/>
    <col min="2" max="2" width="11" bestFit="1" customWidth="1"/>
    <col min="6" max="6" width="15.5" customWidth="1"/>
    <col min="7" max="7" width="11.625" customWidth="1"/>
    <col min="11" max="12" width="14.125" bestFit="1" customWidth="1"/>
    <col min="13" max="13" width="12.375" customWidth="1"/>
  </cols>
  <sheetData>
    <row r="1" spans="1:21" x14ac:dyDescent="0.2">
      <c r="A1" s="1" t="s">
        <v>124</v>
      </c>
      <c r="B1" s="1" t="s">
        <v>948</v>
      </c>
      <c r="C1" s="1" t="s">
        <v>118</v>
      </c>
      <c r="D1" s="1" t="s">
        <v>93</v>
      </c>
      <c r="E1" s="1" t="s">
        <v>94</v>
      </c>
      <c r="F1" s="1" t="s">
        <v>120</v>
      </c>
      <c r="G1" s="1" t="s">
        <v>121</v>
      </c>
      <c r="K1" s="1" t="s">
        <v>166</v>
      </c>
      <c r="L1" s="1" t="s">
        <v>125</v>
      </c>
      <c r="M1" t="s">
        <v>126</v>
      </c>
      <c r="N1" t="s">
        <v>127</v>
      </c>
      <c r="O1" t="s">
        <v>128</v>
      </c>
      <c r="P1" t="s">
        <v>129</v>
      </c>
      <c r="Q1" t="s">
        <v>130</v>
      </c>
      <c r="R1" t="s">
        <v>119</v>
      </c>
      <c r="S1" t="s">
        <v>131</v>
      </c>
      <c r="T1" t="s">
        <v>132</v>
      </c>
      <c r="U1" t="s">
        <v>133</v>
      </c>
    </row>
    <row r="2" spans="1:21" x14ac:dyDescent="0.2">
      <c r="A2" t="s">
        <v>95</v>
      </c>
      <c r="B2">
        <v>5</v>
      </c>
      <c r="C2">
        <v>0.06</v>
      </c>
      <c r="D2">
        <v>1</v>
      </c>
      <c r="E2">
        <f t="shared" ref="E2:E13" si="0">D2+B2*C2</f>
        <v>1.3</v>
      </c>
      <c r="F2">
        <v>3</v>
      </c>
      <c r="G2">
        <f>D2+F2*C2</f>
        <v>1.18</v>
      </c>
      <c r="H2" s="22">
        <f>F2/B2</f>
        <v>0.6</v>
      </c>
      <c r="L2" t="s">
        <v>134</v>
      </c>
      <c r="M2" t="s">
        <v>135</v>
      </c>
      <c r="N2">
        <v>1</v>
      </c>
      <c r="O2">
        <v>3</v>
      </c>
      <c r="P2" t="s">
        <v>136</v>
      </c>
      <c r="Q2" t="s">
        <v>137</v>
      </c>
      <c r="R2">
        <v>5</v>
      </c>
      <c r="S2">
        <v>0.06</v>
      </c>
      <c r="T2">
        <v>1</v>
      </c>
      <c r="U2">
        <v>1.3</v>
      </c>
    </row>
    <row r="3" spans="1:21" x14ac:dyDescent="0.2">
      <c r="A3" t="s">
        <v>96</v>
      </c>
      <c r="B3">
        <v>7</v>
      </c>
      <c r="C3">
        <v>0.08</v>
      </c>
      <c r="D3">
        <v>1.2</v>
      </c>
      <c r="E3">
        <f t="shared" si="0"/>
        <v>1.76</v>
      </c>
      <c r="F3">
        <v>4</v>
      </c>
      <c r="G3">
        <f t="shared" ref="G3:G13" si="1">D3+F3*C3</f>
        <v>1.52</v>
      </c>
      <c r="H3" s="22">
        <f t="shared" ref="H3:H13" si="2">F3/B3</f>
        <v>0.5714285714285714</v>
      </c>
      <c r="L3" t="s">
        <v>138</v>
      </c>
      <c r="M3" t="s">
        <v>135</v>
      </c>
      <c r="N3">
        <v>2</v>
      </c>
      <c r="O3">
        <v>4</v>
      </c>
      <c r="P3" t="s">
        <v>139</v>
      </c>
      <c r="Q3" t="s">
        <v>140</v>
      </c>
      <c r="R3">
        <v>7</v>
      </c>
      <c r="S3">
        <v>0.08</v>
      </c>
      <c r="T3">
        <v>1.2</v>
      </c>
      <c r="U3">
        <v>1.7</v>
      </c>
    </row>
    <row r="4" spans="1:21" x14ac:dyDescent="0.2">
      <c r="A4" t="s">
        <v>932</v>
      </c>
      <c r="B4">
        <v>7</v>
      </c>
      <c r="C4">
        <v>0.09</v>
      </c>
      <c r="D4">
        <v>1.22</v>
      </c>
      <c r="E4">
        <f t="shared" si="0"/>
        <v>1.85</v>
      </c>
      <c r="F4">
        <v>4</v>
      </c>
      <c r="G4">
        <f t="shared" si="1"/>
        <v>1.58</v>
      </c>
      <c r="H4" s="22">
        <f t="shared" si="2"/>
        <v>0.5714285714285714</v>
      </c>
      <c r="L4" t="s">
        <v>138</v>
      </c>
      <c r="M4" t="s">
        <v>141</v>
      </c>
      <c r="N4">
        <v>2</v>
      </c>
      <c r="O4">
        <v>4</v>
      </c>
      <c r="P4" t="s">
        <v>142</v>
      </c>
      <c r="Q4" t="s">
        <v>143</v>
      </c>
      <c r="R4">
        <v>7</v>
      </c>
      <c r="S4">
        <v>0.09</v>
      </c>
      <c r="T4">
        <v>1.22</v>
      </c>
      <c r="U4">
        <v>1.7599999999999998</v>
      </c>
    </row>
    <row r="5" spans="1:21" x14ac:dyDescent="0.2">
      <c r="A5" t="s">
        <v>97</v>
      </c>
      <c r="B5">
        <v>9</v>
      </c>
      <c r="C5">
        <v>0.09</v>
      </c>
      <c r="D5">
        <v>1.62</v>
      </c>
      <c r="E5">
        <f t="shared" si="0"/>
        <v>2.4300000000000002</v>
      </c>
      <c r="F5">
        <v>7</v>
      </c>
      <c r="G5">
        <f t="shared" si="1"/>
        <v>2.25</v>
      </c>
      <c r="H5" s="22">
        <f t="shared" si="2"/>
        <v>0.77777777777777779</v>
      </c>
      <c r="L5" t="s">
        <v>144</v>
      </c>
      <c r="M5" t="s">
        <v>135</v>
      </c>
      <c r="N5">
        <v>3</v>
      </c>
      <c r="O5">
        <v>5</v>
      </c>
      <c r="P5" t="s">
        <v>145</v>
      </c>
      <c r="Q5" t="s">
        <v>146</v>
      </c>
      <c r="R5">
        <v>9</v>
      </c>
      <c r="S5">
        <v>0.09</v>
      </c>
      <c r="T5">
        <v>1.48</v>
      </c>
      <c r="U5">
        <v>2.17</v>
      </c>
    </row>
    <row r="6" spans="1:21" x14ac:dyDescent="0.2">
      <c r="A6" t="s">
        <v>98</v>
      </c>
      <c r="B6">
        <v>9</v>
      </c>
      <c r="C6">
        <v>0.1</v>
      </c>
      <c r="D6">
        <v>1.68</v>
      </c>
      <c r="E6">
        <f t="shared" si="0"/>
        <v>2.58</v>
      </c>
      <c r="F6">
        <v>7</v>
      </c>
      <c r="G6">
        <f t="shared" si="1"/>
        <v>2.38</v>
      </c>
      <c r="H6" s="22">
        <f t="shared" si="2"/>
        <v>0.77777777777777779</v>
      </c>
      <c r="L6" t="s">
        <v>144</v>
      </c>
      <c r="M6" t="s">
        <v>141</v>
      </c>
      <c r="N6">
        <v>3</v>
      </c>
      <c r="O6">
        <v>5</v>
      </c>
      <c r="P6" t="s">
        <v>147</v>
      </c>
      <c r="Q6" t="s">
        <v>148</v>
      </c>
      <c r="R6">
        <v>9</v>
      </c>
      <c r="S6">
        <v>0.1</v>
      </c>
      <c r="T6">
        <v>1.54</v>
      </c>
      <c r="U6">
        <v>2.2800000000000002</v>
      </c>
    </row>
    <row r="7" spans="1:21" x14ac:dyDescent="0.2">
      <c r="A7" t="s">
        <v>931</v>
      </c>
      <c r="B7">
        <v>9</v>
      </c>
      <c r="C7">
        <v>0.11</v>
      </c>
      <c r="D7">
        <v>1.74</v>
      </c>
      <c r="E7">
        <f t="shared" si="0"/>
        <v>2.73</v>
      </c>
      <c r="F7">
        <v>7</v>
      </c>
      <c r="G7">
        <f t="shared" si="1"/>
        <v>2.5099999999999998</v>
      </c>
      <c r="H7" s="22">
        <f t="shared" si="2"/>
        <v>0.77777777777777779</v>
      </c>
      <c r="L7" t="s">
        <v>144</v>
      </c>
      <c r="M7" t="s">
        <v>149</v>
      </c>
      <c r="N7">
        <v>3</v>
      </c>
      <c r="O7">
        <v>5</v>
      </c>
      <c r="P7" t="s">
        <v>150</v>
      </c>
      <c r="Q7" t="s">
        <v>151</v>
      </c>
      <c r="R7">
        <v>9</v>
      </c>
      <c r="S7">
        <v>0.11</v>
      </c>
      <c r="T7">
        <v>1.54</v>
      </c>
      <c r="U7">
        <v>2.33</v>
      </c>
    </row>
    <row r="8" spans="1:21" x14ac:dyDescent="0.2">
      <c r="A8" t="s">
        <v>99</v>
      </c>
      <c r="B8">
        <v>18</v>
      </c>
      <c r="C8">
        <v>0.1</v>
      </c>
      <c r="D8">
        <v>2.52</v>
      </c>
      <c r="E8">
        <f t="shared" si="0"/>
        <v>4.32</v>
      </c>
      <c r="F8">
        <v>12</v>
      </c>
      <c r="G8">
        <f t="shared" si="1"/>
        <v>3.72</v>
      </c>
      <c r="H8" s="22">
        <f t="shared" si="2"/>
        <v>0.66666666666666663</v>
      </c>
      <c r="L8" t="s">
        <v>152</v>
      </c>
      <c r="M8" t="s">
        <v>135</v>
      </c>
      <c r="N8">
        <v>4</v>
      </c>
      <c r="O8">
        <v>6</v>
      </c>
      <c r="P8" t="s">
        <v>153</v>
      </c>
      <c r="Q8" t="s">
        <v>154</v>
      </c>
      <c r="R8">
        <v>11</v>
      </c>
      <c r="S8">
        <v>0.1</v>
      </c>
      <c r="T8">
        <v>1.92</v>
      </c>
      <c r="U8">
        <v>2.82</v>
      </c>
    </row>
    <row r="9" spans="1:21" x14ac:dyDescent="0.2">
      <c r="A9" t="s">
        <v>100</v>
      </c>
      <c r="B9">
        <v>18</v>
      </c>
      <c r="C9">
        <v>0.11</v>
      </c>
      <c r="D9">
        <v>2.6</v>
      </c>
      <c r="E9">
        <f t="shared" si="0"/>
        <v>4.58</v>
      </c>
      <c r="F9">
        <v>12</v>
      </c>
      <c r="G9">
        <f t="shared" si="1"/>
        <v>3.92</v>
      </c>
      <c r="H9" s="22">
        <f t="shared" si="2"/>
        <v>0.66666666666666663</v>
      </c>
      <c r="L9" t="s">
        <v>152</v>
      </c>
      <c r="M9" t="s">
        <v>141</v>
      </c>
      <c r="N9">
        <v>4</v>
      </c>
      <c r="O9">
        <v>6</v>
      </c>
      <c r="P9" t="s">
        <v>155</v>
      </c>
      <c r="Q9" t="s">
        <v>156</v>
      </c>
      <c r="R9">
        <v>11</v>
      </c>
      <c r="S9">
        <v>0.11</v>
      </c>
      <c r="T9">
        <v>2</v>
      </c>
      <c r="U9">
        <v>2.96</v>
      </c>
    </row>
    <row r="10" spans="1:21" x14ac:dyDescent="0.2">
      <c r="A10" t="s">
        <v>101</v>
      </c>
      <c r="B10">
        <v>18</v>
      </c>
      <c r="C10">
        <v>0.12</v>
      </c>
      <c r="D10">
        <v>2.68</v>
      </c>
      <c r="E10">
        <f t="shared" si="0"/>
        <v>4.84</v>
      </c>
      <c r="F10">
        <v>12</v>
      </c>
      <c r="G10">
        <f t="shared" si="1"/>
        <v>4.12</v>
      </c>
      <c r="H10" s="22">
        <f t="shared" si="2"/>
        <v>0.66666666666666663</v>
      </c>
      <c r="L10" t="s">
        <v>152</v>
      </c>
      <c r="M10" t="s">
        <v>149</v>
      </c>
      <c r="N10">
        <v>4</v>
      </c>
      <c r="O10">
        <v>6</v>
      </c>
      <c r="P10" t="s">
        <v>157</v>
      </c>
      <c r="Q10" t="s">
        <v>158</v>
      </c>
      <c r="R10">
        <v>11</v>
      </c>
      <c r="S10">
        <v>0.12</v>
      </c>
      <c r="T10">
        <v>2</v>
      </c>
      <c r="U10">
        <v>3.0199999999999996</v>
      </c>
    </row>
    <row r="11" spans="1:21" x14ac:dyDescent="0.2">
      <c r="A11" t="s">
        <v>102</v>
      </c>
      <c r="B11">
        <v>21</v>
      </c>
      <c r="C11">
        <v>0.11</v>
      </c>
      <c r="D11">
        <v>4.2</v>
      </c>
      <c r="E11">
        <f t="shared" si="0"/>
        <v>6.51</v>
      </c>
      <c r="F11">
        <v>15</v>
      </c>
      <c r="G11">
        <f t="shared" si="1"/>
        <v>5.85</v>
      </c>
      <c r="H11" s="22">
        <f t="shared" si="2"/>
        <v>0.7142857142857143</v>
      </c>
      <c r="L11" t="s">
        <v>159</v>
      </c>
      <c r="M11" t="s">
        <v>135</v>
      </c>
      <c r="N11">
        <v>5</v>
      </c>
      <c r="O11">
        <v>7</v>
      </c>
      <c r="P11" t="s">
        <v>160</v>
      </c>
      <c r="Q11" t="s">
        <v>161</v>
      </c>
      <c r="R11">
        <v>13</v>
      </c>
      <c r="S11">
        <v>0.11</v>
      </c>
      <c r="T11">
        <v>2.52</v>
      </c>
      <c r="U11">
        <v>3.65</v>
      </c>
    </row>
    <row r="12" spans="1:21" x14ac:dyDescent="0.2">
      <c r="A12" t="s">
        <v>103</v>
      </c>
      <c r="B12">
        <v>21</v>
      </c>
      <c r="C12">
        <v>0.12</v>
      </c>
      <c r="D12">
        <v>4.3</v>
      </c>
      <c r="E12">
        <f t="shared" si="0"/>
        <v>6.82</v>
      </c>
      <c r="F12">
        <v>15</v>
      </c>
      <c r="G12">
        <f t="shared" si="1"/>
        <v>6.1</v>
      </c>
      <c r="H12" s="22">
        <f t="shared" si="2"/>
        <v>0.7142857142857143</v>
      </c>
      <c r="L12" t="s">
        <v>159</v>
      </c>
      <c r="M12" t="s">
        <v>141</v>
      </c>
      <c r="N12">
        <v>5</v>
      </c>
      <c r="O12">
        <v>7</v>
      </c>
      <c r="P12" t="s">
        <v>162</v>
      </c>
      <c r="Q12" t="s">
        <v>163</v>
      </c>
      <c r="R12">
        <v>13</v>
      </c>
      <c r="S12">
        <v>0.12</v>
      </c>
      <c r="T12">
        <v>2.62</v>
      </c>
      <c r="U12">
        <v>3.82</v>
      </c>
    </row>
    <row r="13" spans="1:21" x14ac:dyDescent="0.2">
      <c r="A13" t="s">
        <v>104</v>
      </c>
      <c r="B13">
        <v>21</v>
      </c>
      <c r="C13">
        <v>0.13</v>
      </c>
      <c r="D13">
        <v>4.4000000000000004</v>
      </c>
      <c r="E13">
        <f t="shared" si="0"/>
        <v>7.1300000000000008</v>
      </c>
      <c r="F13">
        <v>15</v>
      </c>
      <c r="G13">
        <f t="shared" si="1"/>
        <v>6.3500000000000005</v>
      </c>
      <c r="H13" s="22">
        <f t="shared" si="2"/>
        <v>0.7142857142857143</v>
      </c>
      <c r="L13" t="s">
        <v>159</v>
      </c>
      <c r="M13" t="s">
        <v>149</v>
      </c>
      <c r="N13">
        <v>5</v>
      </c>
      <c r="O13">
        <v>7</v>
      </c>
      <c r="P13" t="s">
        <v>164</v>
      </c>
      <c r="Q13" t="s">
        <v>165</v>
      </c>
      <c r="R13">
        <v>13</v>
      </c>
      <c r="S13">
        <v>0.13</v>
      </c>
      <c r="T13">
        <v>2.62</v>
      </c>
      <c r="U13">
        <v>3.89</v>
      </c>
    </row>
    <row r="16" spans="1:21" x14ac:dyDescent="0.2">
      <c r="A16" s="12" t="s">
        <v>167</v>
      </c>
      <c r="B16" s="13">
        <f>E13/E2</f>
        <v>5.4846153846153847</v>
      </c>
      <c r="L16" s="12" t="s">
        <v>167</v>
      </c>
      <c r="M16" s="13">
        <f>U13/U2</f>
        <v>2.9923076923076923</v>
      </c>
    </row>
    <row r="19" spans="9:14" x14ac:dyDescent="0.2">
      <c r="I19" s="1" t="s">
        <v>925</v>
      </c>
    </row>
    <row r="20" spans="9:14" x14ac:dyDescent="0.2">
      <c r="I20" s="3"/>
      <c r="J20" s="3" t="s">
        <v>927</v>
      </c>
      <c r="K20" s="3" t="s">
        <v>907</v>
      </c>
      <c r="L20" s="3" t="s">
        <v>926</v>
      </c>
      <c r="M20" s="3" t="s">
        <v>933</v>
      </c>
    </row>
    <row r="21" spans="9:14" x14ac:dyDescent="0.2">
      <c r="I21" s="3" t="s">
        <v>923</v>
      </c>
      <c r="J21" s="3" t="s">
        <v>172</v>
      </c>
      <c r="K21" s="3" t="s">
        <v>931</v>
      </c>
      <c r="L21" s="3">
        <v>0</v>
      </c>
      <c r="M21" s="3">
        <f>VLOOKUP(K21,$A$2:$D$13,4,FALSE)+L21*VLOOKUP(K21,$A$2:$D$13,3)</f>
        <v>1.74</v>
      </c>
    </row>
    <row r="22" spans="9:14" x14ac:dyDescent="0.2">
      <c r="I22" s="3" t="s">
        <v>924</v>
      </c>
      <c r="J22" s="3" t="s">
        <v>930</v>
      </c>
      <c r="K22" s="3" t="s">
        <v>932</v>
      </c>
      <c r="L22" s="3">
        <v>3</v>
      </c>
      <c r="M22" s="3">
        <f>VLOOKUP(K22,$A$2:$D$13,4,FALSE)+L22*VLOOKUP(K22,$A$2:$D$13,3)</f>
        <v>1.49</v>
      </c>
    </row>
    <row r="24" spans="9:14" x14ac:dyDescent="0.2">
      <c r="I24" s="3" t="s">
        <v>928</v>
      </c>
      <c r="J24" s="14">
        <f>(((J29*M29)/(K28*L28))/N28)*60</f>
        <v>9.243260609430088</v>
      </c>
    </row>
    <row r="27" spans="9:14" x14ac:dyDescent="0.2">
      <c r="I27" s="3"/>
      <c r="J27" s="3" t="s">
        <v>934</v>
      </c>
      <c r="K27" s="3" t="s">
        <v>935</v>
      </c>
      <c r="L27" s="3" t="s">
        <v>936</v>
      </c>
      <c r="M27" s="3" t="s">
        <v>937</v>
      </c>
      <c r="N27" s="3" t="s">
        <v>938</v>
      </c>
    </row>
    <row r="28" spans="9:14" x14ac:dyDescent="0.2">
      <c r="I28" s="3" t="s">
        <v>923</v>
      </c>
      <c r="J28" s="14">
        <f>VLOOKUP(J21,$A$42:$F$44,3,FALSE)*M21</f>
        <v>1466.7694031420401</v>
      </c>
      <c r="K28" s="14">
        <f>VLOOKUP(J21,$A$42:$F$44,4,FALSE)*M21</f>
        <v>168.04604121392506</v>
      </c>
      <c r="L28" s="14">
        <f>VLOOKUP(J21,$A$42:$F$44,5,FALSE)*M21</f>
        <v>571.71428571428567</v>
      </c>
      <c r="M28" s="14">
        <f>VLOOKUP(J21,$A$42:$F$44,6,FALSE)*M21</f>
        <v>626.4</v>
      </c>
      <c r="N28" s="14">
        <f>VLOOKUP(J21,$A$42:$F$44,2,FALSE)</f>
        <v>36</v>
      </c>
    </row>
    <row r="29" spans="9:14" x14ac:dyDescent="0.2">
      <c r="I29" s="3" t="s">
        <v>924</v>
      </c>
      <c r="J29" s="14">
        <f>VLOOKUP(J22,$A$42:$F$44,3,FALSE)*M22</f>
        <v>1192</v>
      </c>
      <c r="K29" s="14">
        <f>VLOOKUP(J22,$A$42:$F$44,4,FALSE)*M22</f>
        <v>70.233212096321694</v>
      </c>
      <c r="L29" s="14">
        <f>VLOOKUP(J22,$A$42:$F$44,5,FALSE)*M22</f>
        <v>489.57142857142856</v>
      </c>
      <c r="M29" s="14">
        <f>VLOOKUP(J22,$A$42:$F$44,6,FALSE)*M22</f>
        <v>447</v>
      </c>
      <c r="N29" s="14">
        <f>VLOOKUP(J22,$A$42:$F$44,2,FALSE)</f>
        <v>84.042253521126767</v>
      </c>
    </row>
    <row r="41" spans="1:6" x14ac:dyDescent="0.2">
      <c r="A41" t="s">
        <v>170</v>
      </c>
      <c r="B41" t="s">
        <v>918</v>
      </c>
      <c r="C41" t="s">
        <v>919</v>
      </c>
      <c r="D41" t="s">
        <v>920</v>
      </c>
      <c r="E41" t="s">
        <v>921</v>
      </c>
      <c r="F41" t="s">
        <v>922</v>
      </c>
    </row>
    <row r="42" spans="1:6" x14ac:dyDescent="0.2">
      <c r="A42" t="s">
        <v>930</v>
      </c>
      <c r="B42" s="22">
        <v>84.042253521126767</v>
      </c>
      <c r="C42">
        <v>800</v>
      </c>
      <c r="D42">
        <v>47.136383957262886</v>
      </c>
      <c r="E42">
        <v>328.57142857142856</v>
      </c>
      <c r="F42">
        <v>300</v>
      </c>
    </row>
    <row r="43" spans="1:6" x14ac:dyDescent="0.2">
      <c r="A43" t="s">
        <v>172</v>
      </c>
      <c r="B43" s="22">
        <v>36</v>
      </c>
      <c r="C43">
        <v>842.97092134600007</v>
      </c>
      <c r="D43">
        <v>96.578184605704067</v>
      </c>
      <c r="E43">
        <v>328.57142857142856</v>
      </c>
      <c r="F43">
        <v>360</v>
      </c>
    </row>
    <row r="44" spans="1:6" x14ac:dyDescent="0.2">
      <c r="A44" t="s">
        <v>929</v>
      </c>
      <c r="B44" s="22">
        <v>11</v>
      </c>
      <c r="C44">
        <v>910.18144838235173</v>
      </c>
      <c r="D44">
        <v>414.65550678464405</v>
      </c>
      <c r="E44">
        <v>314.28571428571433</v>
      </c>
      <c r="F44">
        <v>420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整体大纲</vt:lpstr>
      <vt:lpstr>军衔名称</vt:lpstr>
      <vt:lpstr>时间预估</vt:lpstr>
      <vt:lpstr>新Rank经验值投放</vt:lpstr>
      <vt:lpstr>坦克升星成长线规划</vt:lpstr>
      <vt:lpstr>部件升星成长规划</vt:lpstr>
      <vt:lpstr>坦克+部件投放途径划分</vt:lpstr>
      <vt:lpstr>宝箱规划</vt:lpstr>
      <vt:lpstr>坦克属性规划</vt:lpstr>
      <vt:lpstr>各种道具投放规划</vt:lpstr>
      <vt:lpstr>挂机玩法规划</vt:lpstr>
      <vt:lpstr>挂机玩法填表</vt:lpstr>
      <vt:lpstr>坦克升星消耗</vt:lpstr>
      <vt:lpstr>部件升星消耗</vt:lpstr>
      <vt:lpstr>物品id</vt:lpstr>
      <vt:lpstr>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coolfishgames</dc:creator>
  <cp:lastModifiedBy>coolfishgames</cp:lastModifiedBy>
  <dcterms:created xsi:type="dcterms:W3CDTF">2015-06-05T18:19:34Z</dcterms:created>
  <dcterms:modified xsi:type="dcterms:W3CDTF">2020-08-26T09:52:06Z</dcterms:modified>
</cp:coreProperties>
</file>