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资源采集清单系数（每kg）数据库提取参数" sheetId="1" state="visible" r:id="rId2"/>
    <sheet name="特征化模型" sheetId="2" state="visible" r:id="rId3"/>
    <sheet name="客户数据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<sst xmlns="http://schemas.openxmlformats.org/spreadsheetml/2006/main" count="237" uniqueCount="101">
  <si>
    <t xml:space="preserve">原材料采集阶段_资源</t>
  </si>
  <si>
    <t xml:space="preserve">原材料采集阶段_能源</t>
  </si>
  <si>
    <t xml:space="preserve">生产制造阶段</t>
  </si>
  <si>
    <t xml:space="preserve">销售阶段</t>
  </si>
  <si>
    <t xml:space="preserve">物质</t>
  </si>
  <si>
    <t xml:space="preserve">石英类</t>
  </si>
  <si>
    <t xml:space="preserve">高岭土</t>
  </si>
  <si>
    <t xml:space="preserve">长石</t>
  </si>
  <si>
    <t xml:space="preserve">滑石</t>
  </si>
  <si>
    <t xml:space="preserve">石灰石</t>
  </si>
  <si>
    <t xml:space="preserve">硅石灰</t>
  </si>
  <si>
    <t xml:space="preserve">水玻璃</t>
  </si>
  <si>
    <t xml:space="preserve">无烟煤</t>
  </si>
  <si>
    <t xml:space="preserve">煤块</t>
  </si>
  <si>
    <t xml:space="preserve">烟煤粉</t>
  </si>
  <si>
    <t xml:space="preserve">煤粉</t>
  </si>
  <si>
    <t xml:space="preserve">天然气</t>
  </si>
  <si>
    <t xml:space="preserve">柴油</t>
  </si>
  <si>
    <t xml:space="preserve">电力</t>
  </si>
  <si>
    <t xml:space="preserve">二氧化硫</t>
  </si>
  <si>
    <t xml:space="preserve">二氧化碳</t>
  </si>
  <si>
    <t xml:space="preserve">氮氧化合物</t>
  </si>
  <si>
    <t xml:space="preserve">固废</t>
  </si>
  <si>
    <t xml:space="preserve">运输</t>
  </si>
  <si>
    <t xml:space="preserve">单位</t>
  </si>
  <si>
    <t xml:space="preserve">t/t</t>
  </si>
  <si>
    <t xml:space="preserve">t/HWH</t>
  </si>
  <si>
    <t xml:space="preserve">t/(t*km)</t>
  </si>
  <si>
    <t xml:space="preserve">锑</t>
  </si>
  <si>
    <t xml:space="preserve">原煤</t>
  </si>
  <si>
    <t xml:space="preserve">原油</t>
  </si>
  <si>
    <t xml:space="preserve">甲烷</t>
  </si>
  <si>
    <t xml:space="preserve">氨气</t>
  </si>
  <si>
    <t xml:space="preserve">全球变暖(GWP)</t>
  </si>
  <si>
    <t xml:space="preserve">光化学烟雾(POCP)</t>
  </si>
  <si>
    <t xml:space="preserve">酸化效应(AP)</t>
  </si>
  <si>
    <t xml:space="preserve">富营养化(EP)</t>
  </si>
  <si>
    <t xml:space="preserve">不可再生资源消耗(ADP)</t>
  </si>
  <si>
    <t xml:space="preserve">中国化石能源消耗(CADP)</t>
  </si>
  <si>
    <t xml:space="preserve">600*600抛光砖(m2)</t>
  </si>
  <si>
    <t xml:space="preserve">800*800抛光砖(m2)</t>
  </si>
  <si>
    <t xml:space="preserve">800x800干法原石(m2)</t>
  </si>
  <si>
    <t xml:space="preserve">800x800湿法原石(m2)</t>
  </si>
  <si>
    <t xml:space="preserve">900x900干法原石(m2)</t>
  </si>
  <si>
    <t xml:space="preserve">全球变暖</t>
  </si>
  <si>
    <t xml:space="preserve">光化学烟雾</t>
  </si>
  <si>
    <t xml:space="preserve">酸化效应</t>
  </si>
  <si>
    <t xml:space="preserve">富营养化</t>
  </si>
  <si>
    <t xml:space="preserve">不可再生资源消耗</t>
  </si>
  <si>
    <t xml:space="preserve">中国化石能源消耗</t>
  </si>
  <si>
    <r>
      <rPr>
        <sz val="10"/>
        <color rgb="FF000000"/>
        <rFont val="微软雅黑"/>
        <family val="2"/>
        <charset val="134"/>
      </rPr>
      <t xml:space="preserve">kg CO</t>
    </r>
    <r>
      <rPr>
        <vertAlign val="subscript"/>
        <sz val="11"/>
        <color rgb="FF000000"/>
        <rFont val="Tahoma"/>
        <family val="2"/>
        <charset val="1"/>
      </rPr>
      <t xml:space="preserve">2</t>
    </r>
    <r>
      <rPr>
        <sz val="11"/>
        <color rgb="FF000000"/>
        <rFont val="Tahoma"/>
        <family val="2"/>
        <charset val="1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</si>
  <si>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CO</t>
    </r>
    <r>
      <rPr>
        <vertAlign val="subscript"/>
        <sz val="11"/>
        <color rgb="FF000000"/>
        <rFont val="Tahoma"/>
        <family val="2"/>
        <charset val="1"/>
      </rPr>
      <t xml:space="preserve">3 eq</t>
    </r>
  </si>
  <si>
    <r>
      <rPr>
        <sz val="10"/>
        <color rgb="FF000000"/>
        <rFont val="微软雅黑"/>
        <family val="2"/>
        <charset val="134"/>
      </rPr>
      <t xml:space="preserve">kg C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H</t>
    </r>
    <r>
      <rPr>
        <vertAlign val="subscript"/>
        <sz val="11"/>
        <rFont val="Tahoma"/>
        <family val="2"/>
        <charset val="134"/>
      </rPr>
      <t xml:space="preserve"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</si>
  <si>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C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H</t>
    </r>
    <r>
      <rPr>
        <vertAlign val="subscript"/>
        <sz val="11"/>
        <rFont val="Tahoma"/>
        <family val="2"/>
        <charset val="134"/>
      </rPr>
      <t xml:space="preserve">5 eq</t>
    </r>
  </si>
  <si>
    <r>
      <rPr>
        <sz val="10"/>
        <color rgb="FF000000"/>
        <rFont val="微软雅黑"/>
        <family val="2"/>
        <charset val="134"/>
      </rPr>
      <t xml:space="preserve">kg SO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</si>
  <si>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SO</t>
    </r>
    <r>
      <rPr>
        <vertAlign val="subscript"/>
        <sz val="11"/>
        <rFont val="Tahoma"/>
        <family val="2"/>
        <charset val="134"/>
      </rPr>
      <t xml:space="preserve">3 eq</t>
    </r>
  </si>
  <si>
    <r>
      <rPr>
        <sz val="10"/>
        <rFont val="微软雅黑"/>
        <family val="2"/>
        <charset val="134"/>
      </rPr>
      <t xml:space="preserve">kg PO</t>
    </r>
    <r>
      <rPr>
        <vertAlign val="subscript"/>
        <sz val="11"/>
        <rFont val="Tahoma"/>
        <family val="2"/>
        <charset val="134"/>
      </rPr>
      <t xml:space="preserve">4</t>
    </r>
    <r>
      <rPr>
        <vertAlign val="superscript"/>
        <sz val="11"/>
        <rFont val="Tahoma"/>
        <family val="2"/>
        <charset val="134"/>
      </rPr>
      <t xml:space="preserve">3-</t>
    </r>
    <r>
      <rPr>
        <sz val="11"/>
        <rFont val="Tahoma"/>
        <family val="2"/>
        <charset val="134"/>
      </rPr>
      <t xml:space="preserve"> eq</t>
    </r>
  </si>
  <si>
    <r>
      <rPr>
        <sz val="10"/>
        <rFont val="微软雅黑"/>
        <family val="2"/>
        <charset val="134"/>
      </rPr>
      <t xml:space="preserve">kg PO</t>
    </r>
    <r>
      <rPr>
        <vertAlign val="subscript"/>
        <sz val="11"/>
        <rFont val="Tahoma"/>
        <family val="2"/>
        <charset val="134"/>
      </rPr>
      <t xml:space="preserve">44- eq</t>
    </r>
  </si>
  <si>
    <r>
      <rPr>
        <sz val="10"/>
        <rFont val="微软雅黑"/>
        <family val="2"/>
        <charset val="134"/>
      </rPr>
      <t xml:space="preserve">kg antimony </t>
    </r>
    <r>
      <rPr>
        <sz val="11"/>
        <rFont val="Microsoft YaHei"/>
        <family val="2"/>
        <charset val="1"/>
      </rPr>
      <t xml:space="preserve"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 xml:space="preserve">eq</t>
    </r>
  </si>
  <si>
    <t xml:space="preserve">kg coal</t>
  </si>
  <si>
    <t xml:space="preserve">数值</t>
  </si>
  <si>
    <t xml:space="preserve">原材料</t>
  </si>
  <si>
    <t xml:space="preserve">水玻璃添加剂</t>
  </si>
  <si>
    <t xml:space="preserve">600*600抛光砖</t>
  </si>
  <si>
    <t xml:space="preserve">800*800抛光砖</t>
  </si>
  <si>
    <t xml:space="preserve">天然气密度</t>
  </si>
  <si>
    <t xml:space="preserve">800x800干法原石</t>
  </si>
  <si>
    <t xml:space="preserve">Kg/m3</t>
  </si>
  <si>
    <t xml:space="preserve">800x800湿法原石</t>
  </si>
  <si>
    <t xml:space="preserve">900x900干法原石</t>
  </si>
  <si>
    <t xml:space="preserve">产成品</t>
  </si>
  <si>
    <t xml:space="preserve">总产量重量(t)</t>
  </si>
  <si>
    <t xml:space="preserve">%</t>
  </si>
  <si>
    <t xml:space="preserve">面积(万平方数)</t>
  </si>
  <si>
    <t xml:space="preserve">湿法原石</t>
  </si>
  <si>
    <t xml:space="preserve">干法原石</t>
  </si>
  <si>
    <t xml:space="preserve">玻化砖</t>
  </si>
  <si>
    <t xml:space="preserve">能源物质</t>
  </si>
  <si>
    <t xml:space="preserve">无烟煤_能源</t>
  </si>
  <si>
    <t xml:space="preserve">煤块_能源</t>
  </si>
  <si>
    <t xml:space="preserve">烟煤粉_能源</t>
  </si>
  <si>
    <t xml:space="preserve">煤粉_能源</t>
  </si>
  <si>
    <t xml:space="preserve">天然气_能源</t>
  </si>
  <si>
    <t xml:space="preserve">柴油_能源</t>
  </si>
  <si>
    <t xml:space="preserve">电力_能源</t>
  </si>
  <si>
    <t xml:space="preserve">固体废物(t)</t>
  </si>
  <si>
    <t xml:space="preserve">耗用量(t)</t>
  </si>
  <si>
    <t xml:space="preserve">CO2(t)</t>
  </si>
  <si>
    <t xml:space="preserve">运输(km)</t>
  </si>
  <si>
    <t xml:space="preserve">无烟煤_生产</t>
  </si>
  <si>
    <t xml:space="preserve">煤块_生产</t>
  </si>
  <si>
    <t xml:space="preserve">烟煤粉_生产</t>
  </si>
  <si>
    <t xml:space="preserve">煤粉_生产</t>
  </si>
  <si>
    <t xml:space="preserve">天然气_生产</t>
  </si>
  <si>
    <t xml:space="preserve">柴油_生产</t>
  </si>
  <si>
    <t xml:space="preserve">电力_生产</t>
  </si>
  <si>
    <t xml:space="preserve">600*600抛光砖(t)</t>
  </si>
  <si>
    <t xml:space="preserve">800*800抛光砖(t)</t>
  </si>
  <si>
    <t xml:space="preserve">800x800干法原石(t)</t>
  </si>
  <si>
    <t xml:space="preserve">800x800湿法原石(t)</t>
  </si>
  <si>
    <t xml:space="preserve">900x900干法原石(t)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</si>
</sst>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%"/>
  </numFmts>
  <fonts count="2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2"/>
      <charset val="134"/>
    </font>
    <font>
      <b val="true"/>
      <sz val="10.5"/>
      <name val="微软雅黑"/>
      <family val="2"/>
      <charset val="134"/>
    </font>
    <font>
      <b val="true"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vertAlign val="superscript"/>
      <sz val="11"/>
      <name val="Tahoma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  <font>
      <sz val="7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C9C9C9"/>
        <bgColor rgb="FFB4C7E7"/>
      </patternFill>
    </fill>
    <fill>
      <patternFill patternType="solid">
        <fgColor rgb="FFC5E0B4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rgb="FFADB9CA"/>
        <bgColor rgb="FFB4C7E7"/>
      </patternFill>
    </fill>
    <fill>
      <patternFill patternType="solid">
        <fgColor rgb="FFDBDBDB"/>
        <bgColor rgb="FFC9C9C9"/>
      </patternFill>
    </fill>
    <fill>
      <patternFill patternType="solid">
        <fgColor rgb="FFB4C7E7"/>
        <bgColor rgb="FFADB9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FFCC"/>
      <rgbColor rgb="FFDBDBDB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DB9CA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1" ySplit="0" topLeftCell="B1" activePane="topRight" state="frozen"/>
      <selection pane="topLeft" activeCell="A1" activeCellId="0" sqref="A1"/>
      <selection pane="topRight" activeCell="H49" activeCellId="0" sqref="H49"/>
    </sheetView>
  </sheetViews>
  <sheetFormatPr defaultRowHeight="16.5" zeroHeight="false" outlineLevelRow="0" outlineLevelCol="0"/>
  <cols>
    <col collapsed="false" customWidth="true" hidden="false" outlineLevel="0" max="1" min="1" style="1" width="23.58"/>
    <col collapsed="false" customWidth="true" hidden="false" outlineLevel="0" max="5" min="2" style="1" width="11.75"/>
    <col collapsed="false" customWidth="true" hidden="false" outlineLevel="0" max="8" min="6" style="1" width="9.16"/>
    <col collapsed="false" customWidth="true" hidden="false" outlineLevel="0" max="12" min="9" style="1" width="11.75"/>
    <col collapsed="false" customWidth="true" hidden="false" outlineLevel="0" max="13" min="13" style="1" width="15"/>
    <col collapsed="false" customWidth="true" hidden="false" outlineLevel="0" max="17" min="14" style="1" width="11.75"/>
    <col collapsed="false" customWidth="true" hidden="false" outlineLevel="0" max="18" min="18" style="1" width="15.75"/>
    <col collapsed="false" customWidth="true" hidden="false" outlineLevel="0" max="19" min="19" style="1" width="20.33"/>
    <col collapsed="false" customWidth="true" hidden="false" outlineLevel="0" max="20" min="20" style="1" width="24.83"/>
    <col collapsed="false" customWidth="true" hidden="false" outlineLevel="0" max="22" min="21" style="1" width="8.74"/>
    <col collapsed="false" customWidth="true" hidden="false" outlineLevel="0" max="24" min="23" style="1" width="11.75"/>
    <col collapsed="false" customWidth="true" hidden="false" outlineLevel="0" max="25" min="25" style="1" width="14.92"/>
    <col collapsed="false" customWidth="true" hidden="false" outlineLevel="0" max="26" min="26" style="1" width="11.75"/>
    <col collapsed="false" customWidth="true" hidden="false" outlineLevel="0" max="27" min="27" style="1" width="14.51"/>
    <col collapsed="false" customWidth="true" hidden="false" outlineLevel="0" max="1025" min="28" style="1" width="9.08"/>
  </cols>
  <sheetData>
    <row r="1" customFormat="false" ht="1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5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  <c r="AA1" s="6" t="s">
        <v>3</v>
      </c>
    </row>
    <row r="2" customFormat="false" ht="16.5" hidden="false" customHeight="true" outlineLevel="0" collapsed="false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9" t="s">
        <v>13</v>
      </c>
      <c r="K2" s="9" t="s">
        <v>14</v>
      </c>
      <c r="L2" s="10" t="s">
        <v>15</v>
      </c>
      <c r="M2" s="9" t="s">
        <v>16</v>
      </c>
      <c r="N2" s="10" t="s">
        <v>17</v>
      </c>
      <c r="O2" s="10" t="s">
        <v>18</v>
      </c>
      <c r="P2" s="11" t="s">
        <v>12</v>
      </c>
      <c r="Q2" s="11" t="s">
        <v>13</v>
      </c>
      <c r="R2" s="11" t="s">
        <v>14</v>
      </c>
      <c r="S2" s="11" t="s">
        <v>15</v>
      </c>
      <c r="T2" s="12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3" t="s">
        <v>23</v>
      </c>
    </row>
    <row r="3" customFormat="false" ht="16.5" hidden="false" customHeight="true" outlineLevel="0" collapsed="false">
      <c r="A3" s="7" t="s">
        <v>24</v>
      </c>
      <c r="B3" s="8" t="s">
        <v>25</v>
      </c>
      <c r="C3" s="8" t="s">
        <v>25</v>
      </c>
      <c r="D3" s="8" t="s">
        <v>25</v>
      </c>
      <c r="E3" s="8" t="s">
        <v>25</v>
      </c>
      <c r="F3" s="8" t="s">
        <v>25</v>
      </c>
      <c r="G3" s="8" t="s">
        <v>25</v>
      </c>
      <c r="H3" s="8" t="s">
        <v>25</v>
      </c>
      <c r="I3" s="10" t="s">
        <v>25</v>
      </c>
      <c r="J3" s="10" t="s">
        <v>25</v>
      </c>
      <c r="K3" s="10" t="s">
        <v>25</v>
      </c>
      <c r="L3" s="10" t="s">
        <v>25</v>
      </c>
      <c r="M3" s="10" t="s">
        <v>25</v>
      </c>
      <c r="N3" s="10" t="s">
        <v>25</v>
      </c>
      <c r="O3" s="10" t="s">
        <v>26</v>
      </c>
      <c r="P3" s="11" t="s">
        <v>25</v>
      </c>
      <c r="Q3" s="11" t="s">
        <v>25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26</v>
      </c>
      <c r="W3" s="11" t="s">
        <v>25</v>
      </c>
      <c r="X3" s="11" t="s">
        <v>25</v>
      </c>
      <c r="Y3" s="11" t="s">
        <v>25</v>
      </c>
      <c r="Z3" s="11" t="s">
        <v>25</v>
      </c>
      <c r="AA3" s="13" t="s">
        <v>27</v>
      </c>
    </row>
    <row r="4" customFormat="false" ht="16.5" hidden="false" customHeight="true" outlineLevel="0" collapsed="false">
      <c r="A4" s="14" t="s">
        <v>28</v>
      </c>
      <c r="B4" s="8" t="n">
        <v>6.7E-009</v>
      </c>
      <c r="C4" s="8" t="n">
        <v>1.12E-005</v>
      </c>
      <c r="D4" s="8" t="n">
        <v>1.43E-008</v>
      </c>
      <c r="E4" s="8" t="n">
        <v>1.43E-008</v>
      </c>
      <c r="F4" s="8" t="n">
        <v>1.43E-008</v>
      </c>
      <c r="G4" s="8" t="n">
        <v>2.17E-007</v>
      </c>
      <c r="H4" s="8" t="n">
        <v>7.36E-007</v>
      </c>
      <c r="I4" s="15" t="n">
        <v>1.099E-006</v>
      </c>
      <c r="J4" s="15" t="n">
        <v>1.099E-006</v>
      </c>
      <c r="K4" s="15" t="n">
        <v>1.099E-006</v>
      </c>
      <c r="L4" s="10" t="n">
        <v>9.54E-007</v>
      </c>
      <c r="M4" s="15" t="n">
        <v>2.004E-005</v>
      </c>
      <c r="N4" s="10" t="n">
        <v>1.68E-005</v>
      </c>
      <c r="O4" s="10" t="n">
        <v>5.48E-007</v>
      </c>
      <c r="P4" s="16" t="n">
        <v>1.099E-006</v>
      </c>
      <c r="Q4" s="16" t="n">
        <v>1.099E-006</v>
      </c>
      <c r="R4" s="16" t="n">
        <v>1.099E-006</v>
      </c>
      <c r="S4" s="11" t="n">
        <v>1.04E-006</v>
      </c>
      <c r="T4" s="16" t="n">
        <v>2.004E-005</v>
      </c>
      <c r="U4" s="11" t="n">
        <v>1.68E-005</v>
      </c>
      <c r="V4" s="11" t="n">
        <v>5.48E-007</v>
      </c>
      <c r="W4" s="11" t="n">
        <v>0</v>
      </c>
      <c r="X4" s="11" t="n">
        <v>0</v>
      </c>
      <c r="Y4" s="11" t="n">
        <v>0</v>
      </c>
      <c r="Z4" s="11" t="n">
        <v>0</v>
      </c>
      <c r="AA4" s="13" t="n">
        <v>0</v>
      </c>
    </row>
    <row r="5" customFormat="false" ht="16.5" hidden="false" customHeight="true" outlineLevel="0" collapsed="false">
      <c r="A5" s="14" t="s">
        <v>29</v>
      </c>
      <c r="B5" s="8" t="n">
        <v>4.11E-005</v>
      </c>
      <c r="C5" s="8" t="n">
        <v>0.00683</v>
      </c>
      <c r="D5" s="8" t="n">
        <v>0.00211</v>
      </c>
      <c r="E5" s="8" t="n">
        <v>0.00211</v>
      </c>
      <c r="F5" s="8" t="n">
        <v>0.00211</v>
      </c>
      <c r="G5" s="8" t="n">
        <v>2.08</v>
      </c>
      <c r="H5" s="8" t="n">
        <v>7.43</v>
      </c>
      <c r="I5" s="15" t="n">
        <v>0.004913</v>
      </c>
      <c r="J5" s="15" t="n">
        <v>0.004913</v>
      </c>
      <c r="K5" s="15" t="n">
        <v>0.004913</v>
      </c>
      <c r="L5" s="10" t="n">
        <v>1.18</v>
      </c>
      <c r="M5" s="15" t="n">
        <v>0.03064</v>
      </c>
      <c r="N5" s="10" t="n">
        <v>0.0778</v>
      </c>
      <c r="O5" s="10" t="n">
        <v>0.427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3" t="n">
        <v>0</v>
      </c>
    </row>
    <row r="6" customFormat="false" ht="16.5" hidden="false" customHeight="true" outlineLevel="0" collapsed="false">
      <c r="A6" s="14" t="s">
        <v>30</v>
      </c>
      <c r="B6" s="8" t="n">
        <v>0.000421</v>
      </c>
      <c r="C6" s="8" t="n">
        <v>0.00884</v>
      </c>
      <c r="D6" s="8" t="n">
        <v>0.000417</v>
      </c>
      <c r="E6" s="8" t="n">
        <v>0.000417</v>
      </c>
      <c r="F6" s="8" t="n">
        <v>0.000417</v>
      </c>
      <c r="G6" s="8" t="n">
        <v>0.00133</v>
      </c>
      <c r="H6" s="8" t="n">
        <v>0.0041</v>
      </c>
      <c r="I6" s="15" t="n">
        <v>0.2073</v>
      </c>
      <c r="J6" s="15" t="n">
        <v>0.2073</v>
      </c>
      <c r="K6" s="15" t="n">
        <v>0.2073</v>
      </c>
      <c r="L6" s="10" t="n">
        <v>0</v>
      </c>
      <c r="M6" s="15" t="n">
        <v>0.2095</v>
      </c>
      <c r="N6" s="10" t="n">
        <v>1.05</v>
      </c>
      <c r="O6" s="10" t="n">
        <v>0.0049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3" t="n">
        <v>0</v>
      </c>
    </row>
    <row r="7" customFormat="false" ht="16.5" hidden="false" customHeight="true" outlineLevel="0" collapsed="false">
      <c r="A7" s="14" t="s">
        <v>16</v>
      </c>
      <c r="B7" s="8" t="n">
        <v>1.13E-005</v>
      </c>
      <c r="C7" s="8" t="n">
        <v>0.000741</v>
      </c>
      <c r="D7" s="8" t="n">
        <v>6.25E-005</v>
      </c>
      <c r="E7" s="8" t="n">
        <v>6.25E-005</v>
      </c>
      <c r="F7" s="8" t="n">
        <v>6.25E-005</v>
      </c>
      <c r="G7" s="8" t="n">
        <v>0.000223</v>
      </c>
      <c r="H7" s="8" t="n">
        <v>0.00242</v>
      </c>
      <c r="I7" s="15" t="n">
        <v>0.01412</v>
      </c>
      <c r="J7" s="15" t="n">
        <v>0.01412</v>
      </c>
      <c r="K7" s="15" t="n">
        <v>0.01412</v>
      </c>
      <c r="L7" s="10" t="n">
        <v>0</v>
      </c>
      <c r="M7" s="10" t="n">
        <v>1</v>
      </c>
      <c r="N7" s="10" t="n">
        <v>0.0282</v>
      </c>
      <c r="O7" s="10" t="n">
        <v>0.00257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3" t="n">
        <v>0</v>
      </c>
    </row>
    <row r="8" customFormat="false" ht="16.5" hidden="false" customHeight="true" outlineLevel="0" collapsed="false">
      <c r="A8" s="14" t="s">
        <v>31</v>
      </c>
      <c r="B8" s="8" t="n">
        <v>5.82E-006</v>
      </c>
      <c r="C8" s="8" t="n">
        <v>7.51E-005</v>
      </c>
      <c r="D8" s="8" t="n">
        <v>1.42E-005</v>
      </c>
      <c r="E8" s="8" t="n">
        <v>1.42E-005</v>
      </c>
      <c r="F8" s="8" t="n">
        <v>1.41E-005</v>
      </c>
      <c r="G8" s="8" t="n">
        <v>0.000918</v>
      </c>
      <c r="H8" s="8" t="n">
        <v>0.00329</v>
      </c>
      <c r="I8" s="15" t="n">
        <v>0.005329</v>
      </c>
      <c r="J8" s="15" t="n">
        <v>0.005329</v>
      </c>
      <c r="K8" s="15" t="n">
        <v>0.005329</v>
      </c>
      <c r="L8" s="10" t="n">
        <v>0.00527</v>
      </c>
      <c r="M8" s="15" t="n">
        <v>0.006906</v>
      </c>
      <c r="N8" s="10" t="n">
        <v>0.0144</v>
      </c>
      <c r="O8" s="10" t="n">
        <v>0.00201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3" t="n">
        <v>0</v>
      </c>
    </row>
    <row r="9" customFormat="false" ht="16.5" hidden="false" customHeight="true" outlineLevel="0" collapsed="false">
      <c r="A9" s="14" t="s">
        <v>19</v>
      </c>
      <c r="B9" s="8" t="n">
        <v>0.000185</v>
      </c>
      <c r="C9" s="8" t="n">
        <v>0.000736</v>
      </c>
      <c r="D9" s="8" t="n">
        <v>0.000112</v>
      </c>
      <c r="E9" s="8" t="n">
        <v>0.000112</v>
      </c>
      <c r="F9" s="8" t="n">
        <v>0.000113</v>
      </c>
      <c r="G9" s="8" t="n">
        <v>0.00138</v>
      </c>
      <c r="H9" s="8" t="n">
        <v>0.0162</v>
      </c>
      <c r="I9" s="15" t="n">
        <v>0.0002864</v>
      </c>
      <c r="J9" s="15" t="n">
        <v>0.0002864</v>
      </c>
      <c r="K9" s="15" t="n">
        <v>0.0002864</v>
      </c>
      <c r="L9" s="10" t="n">
        <v>0.000492</v>
      </c>
      <c r="M9" s="15" t="n">
        <v>0.0009104</v>
      </c>
      <c r="N9" s="10" t="n">
        <v>0.00393</v>
      </c>
      <c r="O9" s="10" t="n">
        <v>0.00414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1</v>
      </c>
      <c r="X9" s="11" t="n">
        <v>0</v>
      </c>
      <c r="Y9" s="11" t="n">
        <v>0</v>
      </c>
      <c r="Z9" s="11" t="n">
        <v>0</v>
      </c>
      <c r="AA9" s="13" t="n">
        <v>0</v>
      </c>
    </row>
    <row r="10" customFormat="false" ht="16.5" hidden="false" customHeight="true" outlineLevel="0" collapsed="false">
      <c r="A10" s="14" t="s">
        <v>20</v>
      </c>
      <c r="B10" s="8" t="n">
        <v>0.00285</v>
      </c>
      <c r="C10" s="8" t="n">
        <v>0.0411</v>
      </c>
      <c r="D10" s="8" t="n">
        <v>0.00478</v>
      </c>
      <c r="E10" s="8" t="n">
        <v>0.00539</v>
      </c>
      <c r="F10" s="8" t="n">
        <v>0.00478</v>
      </c>
      <c r="G10" s="8" t="n">
        <v>0.716</v>
      </c>
      <c r="H10" s="8" t="n">
        <v>1.15</v>
      </c>
      <c r="I10" s="15" t="n">
        <v>0.02859</v>
      </c>
      <c r="J10" s="15" t="n">
        <v>0.02859</v>
      </c>
      <c r="K10" s="15" t="n">
        <v>0.02859</v>
      </c>
      <c r="L10" s="10" t="n">
        <v>0.0317</v>
      </c>
      <c r="M10" s="15" t="n">
        <v>0.2858</v>
      </c>
      <c r="N10" s="10" t="n">
        <v>0.368</v>
      </c>
      <c r="O10" s="10" t="n">
        <v>0.724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1</v>
      </c>
      <c r="Y10" s="11" t="n">
        <v>0</v>
      </c>
      <c r="Z10" s="11" t="n">
        <v>0</v>
      </c>
      <c r="AA10" s="13" t="n">
        <v>0</v>
      </c>
    </row>
    <row r="11" customFormat="false" ht="16.5" hidden="false" customHeight="true" outlineLevel="0" collapsed="false">
      <c r="A11" s="14" t="s">
        <v>21</v>
      </c>
      <c r="B11" s="8" t="n">
        <v>0.000177</v>
      </c>
      <c r="C11" s="8" t="n">
        <v>0.000513</v>
      </c>
      <c r="D11" s="8" t="n">
        <v>0.000105</v>
      </c>
      <c r="E11" s="8" t="n">
        <v>0.000106</v>
      </c>
      <c r="F11" s="8" t="n">
        <v>0.000105</v>
      </c>
      <c r="G11" s="8" t="n">
        <v>0.0012</v>
      </c>
      <c r="H11" s="8" t="n">
        <v>0.0016</v>
      </c>
      <c r="I11" s="15" t="n">
        <v>0.0004099</v>
      </c>
      <c r="J11" s="15" t="n">
        <v>0.0004099</v>
      </c>
      <c r="K11" s="15" t="n">
        <v>0.0004099</v>
      </c>
      <c r="L11" s="10" t="n">
        <v>0.000362</v>
      </c>
      <c r="M11" s="10" t="n">
        <f aca="false">0.0007406+0.00000547+0.00000000001201</f>
        <v>0.00074607001201</v>
      </c>
      <c r="N11" s="10" t="n">
        <v>0.00171</v>
      </c>
      <c r="O11" s="10" t="n">
        <v>0.00202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1</v>
      </c>
      <c r="Z11" s="11" t="n">
        <v>0</v>
      </c>
      <c r="AA11" s="13" t="n">
        <v>0</v>
      </c>
    </row>
    <row r="12" customFormat="false" ht="16.5" hidden="false" customHeight="true" outlineLevel="0" collapsed="false">
      <c r="A12" s="14" t="s">
        <v>32</v>
      </c>
      <c r="B12" s="8" t="n">
        <v>8.35E-008</v>
      </c>
      <c r="C12" s="8" t="n">
        <v>8.01E-007</v>
      </c>
      <c r="D12" s="8" t="n">
        <v>1.15E-007</v>
      </c>
      <c r="E12" s="8" t="n">
        <v>1.16E-007</v>
      </c>
      <c r="F12" s="8" t="n">
        <v>1.15E-007</v>
      </c>
      <c r="G12" s="8" t="n">
        <v>4.05E-007</v>
      </c>
      <c r="H12" s="8" t="n">
        <v>0.000312</v>
      </c>
      <c r="I12" s="15" t="n">
        <v>1.6E-007</v>
      </c>
      <c r="J12" s="15" t="n">
        <v>1.6E-007</v>
      </c>
      <c r="K12" s="15" t="n">
        <v>1.6E-007</v>
      </c>
      <c r="L12" s="10" t="n">
        <v>6.39E-007</v>
      </c>
      <c r="M12" s="15" t="n">
        <v>8.314E-008</v>
      </c>
      <c r="N12" s="10" t="n">
        <v>0.000209</v>
      </c>
      <c r="O12" s="10" t="n">
        <v>1.09E-006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3" t="n">
        <v>0</v>
      </c>
    </row>
    <row r="13" customFormat="false" ht="16.5" hidden="false" customHeight="true" outlineLevel="0" collapsed="false">
      <c r="A13" s="14" t="s">
        <v>33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0.505</v>
      </c>
      <c r="AA13" s="13" t="n">
        <f aca="false">0.0578/1000</f>
        <v>5.78E-005</v>
      </c>
    </row>
    <row r="14" customFormat="false" ht="16.5" hidden="false" customHeight="true" outlineLevel="0" collapsed="false">
      <c r="A14" s="14" t="s">
        <v>34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1.3664E-005</v>
      </c>
      <c r="AA14" s="13" t="n">
        <f aca="false">0.00004452/1000</f>
        <v>4.452E-008</v>
      </c>
    </row>
    <row r="15" customFormat="false" ht="16.5" hidden="false" customHeight="true" outlineLevel="0" collapsed="false">
      <c r="A15" s="14" t="s">
        <v>35</v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6" t="n">
        <v>0.0006524</v>
      </c>
      <c r="Q15" s="16" t="n">
        <v>0.0006524</v>
      </c>
      <c r="R15" s="16" t="n">
        <v>0.0006524</v>
      </c>
      <c r="S15" s="11" t="n">
        <v>0</v>
      </c>
      <c r="T15" s="16" t="n">
        <v>0.001447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0.00041</v>
      </c>
      <c r="AA15" s="13" t="n">
        <f aca="false">0.00118/1000</f>
        <v>1.18E-006</v>
      </c>
    </row>
    <row r="16" customFormat="false" ht="16.5" hidden="false" customHeight="true" outlineLevel="0" collapsed="false">
      <c r="A16" s="14" t="s">
        <v>36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0.000623</v>
      </c>
      <c r="AA16" s="13" t="n">
        <f aca="false">0.000212/1000</f>
        <v>2.12E-007</v>
      </c>
    </row>
    <row r="17" customFormat="false" ht="16.5" hidden="false" customHeight="true" outlineLevel="0" collapsed="false">
      <c r="A17" s="14" t="s">
        <v>37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3.22E-007</v>
      </c>
      <c r="AA17" s="13" t="n">
        <f aca="false">0.000000198/1000</f>
        <v>1.98E-010</v>
      </c>
    </row>
    <row r="18" customFormat="false" ht="16.5" hidden="false" customHeight="true" outlineLevel="0" collapsed="false">
      <c r="A18" s="14" t="s">
        <v>38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6" t="n">
        <v>1.416</v>
      </c>
      <c r="Q18" s="16" t="n">
        <v>1.416</v>
      </c>
      <c r="R18" s="16" t="n">
        <v>1.416</v>
      </c>
      <c r="S18" s="11" t="n">
        <v>1.31</v>
      </c>
      <c r="T18" s="16" t="n">
        <v>17.09</v>
      </c>
      <c r="U18" s="11" t="n">
        <v>28.3</v>
      </c>
      <c r="V18" s="11" t="n">
        <v>0.59</v>
      </c>
      <c r="W18" s="11" t="n">
        <v>0</v>
      </c>
      <c r="X18" s="11" t="n">
        <v>0</v>
      </c>
      <c r="Y18" s="11" t="n">
        <v>0</v>
      </c>
      <c r="Z18" s="11" t="n">
        <v>0.117</v>
      </c>
      <c r="AA18" s="13" t="n">
        <f aca="false">0.334/1000</f>
        <v>0.000334</v>
      </c>
    </row>
    <row r="19" customFormat="false" ht="16.5" hidden="false" customHeight="true" outlineLevel="0" collapsed="false">
      <c r="A19" s="17" t="s">
        <v>39</v>
      </c>
      <c r="B19" s="17" t="n">
        <v>2.79123451439919</v>
      </c>
      <c r="C19" s="17" t="n">
        <v>2.78766056070672</v>
      </c>
      <c r="D19" s="17" t="n">
        <v>7.69476285537504</v>
      </c>
      <c r="E19" s="17" t="n">
        <v>0.119049664855397</v>
      </c>
      <c r="F19" s="17" t="n">
        <v>0</v>
      </c>
      <c r="G19" s="17" t="n">
        <v>0</v>
      </c>
      <c r="H19" s="17" t="n">
        <v>0.248121608363275</v>
      </c>
      <c r="I19" s="17" t="n">
        <v>0.0082582791110937</v>
      </c>
      <c r="J19" s="17" t="n">
        <v>5.81140269845572</v>
      </c>
      <c r="K19" s="17" t="n">
        <v>0.0534472137338238</v>
      </c>
      <c r="L19" s="17" t="n">
        <v>0.971521650941444</v>
      </c>
      <c r="M19" s="17" t="n">
        <v>0.041763709668387</v>
      </c>
      <c r="N19" s="17" t="n">
        <v>0.0227888318090155</v>
      </c>
      <c r="O19" s="17" t="n">
        <v>5.9779625288893</v>
      </c>
      <c r="P19" s="17" t="n">
        <v>0.0082582791110937</v>
      </c>
      <c r="Q19" s="17" t="n">
        <v>5.81140269845572</v>
      </c>
      <c r="R19" s="17" t="n">
        <v>0.0534472137338238</v>
      </c>
      <c r="S19" s="17" t="n">
        <v>0.971521650941444</v>
      </c>
      <c r="T19" s="17" t="n">
        <v>0.041763709668387</v>
      </c>
      <c r="U19" s="17" t="n">
        <v>0.0227888318090155</v>
      </c>
      <c r="V19" s="17" t="n">
        <v>5.9779625288893</v>
      </c>
      <c r="W19" s="17" t="n">
        <v>0.00321962283380274</v>
      </c>
      <c r="X19" s="17" t="n">
        <v>20.7264812225492</v>
      </c>
      <c r="Y19" s="17" t="n">
        <v>0.0123840637407517</v>
      </c>
      <c r="Z19" s="17" t="n">
        <v>0.27454169629704</v>
      </c>
      <c r="AA19" s="17" t="n">
        <v>32958.3985447017</v>
      </c>
    </row>
    <row r="20" customFormat="false" ht="16.5" hidden="false" customHeight="true" outlineLevel="0" collapsed="false">
      <c r="A20" s="17" t="s">
        <v>40</v>
      </c>
      <c r="B20" s="17" t="n">
        <v>2.73273236920277</v>
      </c>
      <c r="C20" s="17" t="n">
        <v>2.72923332285212</v>
      </c>
      <c r="D20" s="17" t="n">
        <v>7.81938786809349</v>
      </c>
      <c r="E20" s="17" t="n">
        <v>0.116554474736822</v>
      </c>
      <c r="F20" s="17" t="n">
        <v>0</v>
      </c>
      <c r="G20" s="17" t="n">
        <v>0</v>
      </c>
      <c r="H20" s="17" t="n">
        <v>0.242921168814411</v>
      </c>
      <c r="I20" s="17" t="n">
        <v>0.00825827911109371</v>
      </c>
      <c r="J20" s="17" t="n">
        <v>5.81140269845572</v>
      </c>
      <c r="K20" s="17" t="n">
        <v>0.0534472137338239</v>
      </c>
      <c r="L20" s="17" t="n">
        <v>0.971521650941445</v>
      </c>
      <c r="M20" s="17" t="n">
        <v>0.041763709668387</v>
      </c>
      <c r="N20" s="17" t="n">
        <v>0.0227888318090155</v>
      </c>
      <c r="O20" s="17" t="n">
        <v>5.9779625288893</v>
      </c>
      <c r="P20" s="17" t="n">
        <v>0.00825827911109371</v>
      </c>
      <c r="Q20" s="17" t="n">
        <v>5.81140269845572</v>
      </c>
      <c r="R20" s="17" t="n">
        <v>0.0534472137338239</v>
      </c>
      <c r="S20" s="17" t="n">
        <v>0.971521650941445</v>
      </c>
      <c r="T20" s="17" t="n">
        <v>0.041763709668387</v>
      </c>
      <c r="U20" s="17" t="n">
        <v>0.0227888318090155</v>
      </c>
      <c r="V20" s="17" t="n">
        <v>5.9779625288893</v>
      </c>
      <c r="W20" s="17" t="n">
        <v>0.00321962283380274</v>
      </c>
      <c r="X20" s="17" t="n">
        <v>20.7264812225492</v>
      </c>
      <c r="Y20" s="17" t="n">
        <v>0.0123840637407517</v>
      </c>
      <c r="Z20" s="17" t="n">
        <v>0.27454169629704</v>
      </c>
      <c r="AA20" s="17" t="n">
        <v>32958.3985447017</v>
      </c>
    </row>
    <row r="21" customFormat="false" ht="16.5" hidden="false" customHeight="true" outlineLevel="0" collapsed="false">
      <c r="A21" s="17" t="s">
        <v>41</v>
      </c>
      <c r="B21" s="17" t="n">
        <v>22.4862414548351</v>
      </c>
      <c r="C21" s="17" t="n">
        <v>17.2879007101613</v>
      </c>
      <c r="D21" s="17" t="n">
        <v>51.3265812703259</v>
      </c>
      <c r="E21" s="17" t="n">
        <v>1.9796907148072</v>
      </c>
      <c r="F21" s="17" t="n">
        <v>0</v>
      </c>
      <c r="G21" s="17" t="n">
        <v>0</v>
      </c>
      <c r="H21" s="17" t="n">
        <v>1.62423176478397</v>
      </c>
      <c r="I21" s="17" t="n">
        <v>0.00985902939070267</v>
      </c>
      <c r="J21" s="17" t="n">
        <v>6.93786068919821</v>
      </c>
      <c r="K21" s="17" t="n">
        <v>0.063807198081387</v>
      </c>
      <c r="L21" s="17" t="n">
        <v>1.15983734401381</v>
      </c>
      <c r="M21" s="17" t="n">
        <v>0.0498590124584526</v>
      </c>
      <c r="N21" s="17" t="n">
        <v>0.0272061236442162</v>
      </c>
      <c r="O21" s="17" t="n">
        <v>7.13670578046538</v>
      </c>
      <c r="P21" s="17" t="n">
        <v>0.00985902939070267</v>
      </c>
      <c r="Q21" s="17" t="n">
        <v>6.93786068919821</v>
      </c>
      <c r="R21" s="17" t="n">
        <v>0.063807198081387</v>
      </c>
      <c r="S21" s="17" t="n">
        <v>1.15983734401381</v>
      </c>
      <c r="T21" s="17" t="n">
        <v>0.0498590124584526</v>
      </c>
      <c r="U21" s="17" t="n">
        <v>0.0272061236442162</v>
      </c>
      <c r="V21" s="17" t="n">
        <v>7.13670578046538</v>
      </c>
      <c r="W21" s="17" t="n">
        <v>0.00384370105665207</v>
      </c>
      <c r="X21" s="17" t="n">
        <v>24.7440156466082</v>
      </c>
      <c r="Y21" s="17" t="n">
        <v>0.014784538855364</v>
      </c>
      <c r="Z21" s="17" t="n">
        <v>0.327757710335782</v>
      </c>
      <c r="AA21" s="17" t="n">
        <v>39346.916658</v>
      </c>
    </row>
    <row r="22" customFormat="false" ht="16.5" hidden="false" customHeight="true" outlineLevel="0" collapsed="false">
      <c r="A22" s="17" t="s">
        <v>42</v>
      </c>
      <c r="B22" s="17" t="n">
        <v>9.16941004278316</v>
      </c>
      <c r="C22" s="17" t="n">
        <v>8.55352116640396</v>
      </c>
      <c r="D22" s="17" t="n">
        <v>20.3482830443594</v>
      </c>
      <c r="E22" s="17" t="n">
        <v>1.04945395181265</v>
      </c>
      <c r="F22" s="17" t="n">
        <v>0</v>
      </c>
      <c r="G22" s="17" t="n">
        <v>0</v>
      </c>
      <c r="H22" s="17" t="n">
        <v>0.688817270884936</v>
      </c>
      <c r="I22" s="17" t="n">
        <v>0.00834379603140037</v>
      </c>
      <c r="J22" s="17" t="n">
        <v>5.87158149051981</v>
      </c>
      <c r="K22" s="17" t="n">
        <v>0.0540006754243289</v>
      </c>
      <c r="L22" s="17" t="n">
        <v>0.981582044696863</v>
      </c>
      <c r="M22" s="17" t="n">
        <v>0.0421961852221163</v>
      </c>
      <c r="N22" s="17" t="n">
        <v>0.0230248168959176</v>
      </c>
      <c r="O22" s="17" t="n">
        <v>6.03986609721173</v>
      </c>
      <c r="P22" s="17" t="n">
        <v>0.00834379603140037</v>
      </c>
      <c r="Q22" s="17" t="n">
        <v>5.87158149051981</v>
      </c>
      <c r="R22" s="17" t="n">
        <v>0.0540006754243289</v>
      </c>
      <c r="S22" s="17" t="n">
        <v>0.981582044696863</v>
      </c>
      <c r="T22" s="17" t="n">
        <v>0.0421961852221163</v>
      </c>
      <c r="U22" s="17" t="n">
        <v>0.0230248168959176</v>
      </c>
      <c r="V22" s="17" t="n">
        <v>6.03986609721173</v>
      </c>
      <c r="W22" s="17" t="n">
        <v>0.00325296297956336</v>
      </c>
      <c r="X22" s="17" t="n">
        <v>20.9411100597564</v>
      </c>
      <c r="Y22" s="17" t="n">
        <v>0.0125123043799628</v>
      </c>
      <c r="Z22" s="17" t="n">
        <v>0.27738465668228</v>
      </c>
      <c r="AA22" s="17" t="n">
        <v>33299.6925</v>
      </c>
    </row>
    <row r="23" customFormat="false" ht="16.5" hidden="false" customHeight="true" outlineLevel="0" collapsed="false">
      <c r="A23" s="17" t="s">
        <v>43</v>
      </c>
      <c r="B23" s="17" t="n">
        <v>22.4862414548351</v>
      </c>
      <c r="C23" s="17" t="n">
        <v>17.2879007101613</v>
      </c>
      <c r="D23" s="17" t="n">
        <v>51.3265812703259</v>
      </c>
      <c r="E23" s="17" t="n">
        <v>1.9796907148072</v>
      </c>
      <c r="F23" s="17" t="n">
        <v>0</v>
      </c>
      <c r="G23" s="17" t="n">
        <v>0</v>
      </c>
      <c r="H23" s="17" t="n">
        <v>1.62423176478397</v>
      </c>
      <c r="I23" s="17" t="n">
        <v>0.00985902939070267</v>
      </c>
      <c r="J23" s="17" t="n">
        <v>6.93786068919821</v>
      </c>
      <c r="K23" s="17" t="n">
        <v>0.063807198081387</v>
      </c>
      <c r="L23" s="17" t="n">
        <v>1.15983734401381</v>
      </c>
      <c r="M23" s="17" t="n">
        <v>0.0498590124584526</v>
      </c>
      <c r="N23" s="17" t="n">
        <v>0.0272061236442162</v>
      </c>
      <c r="O23" s="17" t="n">
        <v>7.13670578046538</v>
      </c>
      <c r="P23" s="17" t="n">
        <v>0.00985902939070267</v>
      </c>
      <c r="Q23" s="17" t="n">
        <v>6.93786068919821</v>
      </c>
      <c r="R23" s="17" t="n">
        <v>0.063807198081387</v>
      </c>
      <c r="S23" s="17" t="n">
        <v>1.15983734401381</v>
      </c>
      <c r="T23" s="17" t="n">
        <v>0.0498590124584526</v>
      </c>
      <c r="U23" s="17" t="n">
        <v>0.0272061236442162</v>
      </c>
      <c r="V23" s="17" t="n">
        <v>7.13670578046538</v>
      </c>
      <c r="W23" s="17" t="n">
        <v>0.00384370105665207</v>
      </c>
      <c r="X23" s="17" t="n">
        <v>24.7440156466082</v>
      </c>
      <c r="Y23" s="17" t="n">
        <v>0.014784538855364</v>
      </c>
      <c r="Z23" s="17" t="n">
        <v>0.327757710335782</v>
      </c>
      <c r="AA23" s="17" t="n">
        <v>39346.916658</v>
      </c>
    </row>
  </sheetData>
  <mergeCells count="3">
    <mergeCell ref="B1:H1"/>
    <mergeCell ref="I1:O1"/>
    <mergeCell ref="P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39" activeCellId="0" sqref="G39"/>
    </sheetView>
  </sheetViews>
  <sheetFormatPr defaultRowHeight="16.5" zeroHeight="false" outlineLevelRow="0" outlineLevelCol="0"/>
  <cols>
    <col collapsed="false" customWidth="true" hidden="false" outlineLevel="0" max="3" min="1" style="18" width="10.67"/>
    <col collapsed="false" customWidth="true" hidden="false" outlineLevel="0" max="4" min="4" style="18" width="22.58"/>
    <col collapsed="false" customWidth="true" hidden="false" outlineLevel="0" max="5" min="5" style="18" width="21.41"/>
    <col collapsed="false" customWidth="true" hidden="false" outlineLevel="0" max="6" min="6" style="18" width="10.67"/>
    <col collapsed="false" customWidth="true" hidden="false" outlineLevel="0" max="7" min="7" style="18" width="17.58"/>
    <col collapsed="false" customWidth="true" hidden="false" outlineLevel="0" max="9" min="8" style="18" width="10.67"/>
    <col collapsed="false" customWidth="true" hidden="false" outlineLevel="0" max="10" min="10" style="18" width="20.25"/>
    <col collapsed="false" customWidth="true" hidden="false" outlineLevel="0" max="11" min="11" style="18" width="18.08"/>
    <col collapsed="false" customWidth="true" hidden="false" outlineLevel="0" max="12" min="12" style="18" width="18.41"/>
    <col collapsed="false" customWidth="true" hidden="false" outlineLevel="0" max="13" min="13" style="18" width="10.67"/>
    <col collapsed="false" customWidth="true" hidden="false" outlineLevel="0" max="14" min="14" style="18" width="16.08"/>
    <col collapsed="false" customWidth="true" hidden="false" outlineLevel="0" max="15" min="15" style="18" width="18.33"/>
    <col collapsed="false" customWidth="true" hidden="false" outlineLevel="0" max="16" min="16" style="18" width="21.5"/>
    <col collapsed="false" customWidth="true" hidden="false" outlineLevel="0" max="19" min="17" style="18" width="10.67"/>
    <col collapsed="false" customWidth="true" hidden="false" outlineLevel="0" max="20" min="20" style="18" width="27.67"/>
    <col collapsed="false" customWidth="true" hidden="false" outlineLevel="0" max="979" min="21" style="18" width="10.67"/>
    <col collapsed="false" customWidth="true" hidden="false" outlineLevel="0" max="1025" min="980" style="0" width="10.67"/>
  </cols>
  <sheetData>
    <row r="1" customFormat="false" ht="16.5" hidden="false" customHeight="true" outlineLevel="0" collapsed="false">
      <c r="A1" s="19"/>
      <c r="B1" s="20" t="s">
        <v>44</v>
      </c>
      <c r="C1" s="20"/>
      <c r="D1" s="20"/>
      <c r="E1" s="21" t="s">
        <v>45</v>
      </c>
      <c r="F1" s="21"/>
      <c r="G1" s="21"/>
      <c r="H1" s="22" t="s">
        <v>46</v>
      </c>
      <c r="I1" s="22"/>
      <c r="J1" s="22"/>
      <c r="K1" s="22"/>
      <c r="L1" s="23" t="s">
        <v>47</v>
      </c>
      <c r="M1" s="23"/>
      <c r="N1" s="23"/>
      <c r="O1" s="24" t="s">
        <v>48</v>
      </c>
      <c r="P1" s="24"/>
      <c r="Q1" s="25" t="s">
        <v>49</v>
      </c>
      <c r="R1" s="25"/>
      <c r="S1" s="25"/>
      <c r="T1" s="25"/>
    </row>
    <row r="2" customFormat="false" ht="16.5" hidden="false" customHeight="true" outlineLevel="0" collapsed="false">
      <c r="A2" s="19" t="s">
        <v>4</v>
      </c>
      <c r="B2" s="10" t="s">
        <v>20</v>
      </c>
      <c r="C2" s="10" t="s">
        <v>31</v>
      </c>
      <c r="D2" s="10" t="s">
        <v>33</v>
      </c>
      <c r="E2" s="26" t="s">
        <v>21</v>
      </c>
      <c r="F2" s="26" t="s">
        <v>31</v>
      </c>
      <c r="G2" s="26" t="s">
        <v>34</v>
      </c>
      <c r="H2" s="11" t="s">
        <v>19</v>
      </c>
      <c r="I2" s="11" t="s">
        <v>32</v>
      </c>
      <c r="J2" s="11" t="s">
        <v>21</v>
      </c>
      <c r="K2" s="11" t="s">
        <v>35</v>
      </c>
      <c r="L2" s="27" t="s">
        <v>21</v>
      </c>
      <c r="M2" s="27" t="s">
        <v>32</v>
      </c>
      <c r="N2" s="27" t="s">
        <v>36</v>
      </c>
      <c r="O2" s="28" t="s">
        <v>28</v>
      </c>
      <c r="P2" s="28" t="s">
        <v>37</v>
      </c>
      <c r="Q2" s="29" t="s">
        <v>29</v>
      </c>
      <c r="R2" s="29" t="s">
        <v>30</v>
      </c>
      <c r="S2" s="29" t="s">
        <v>16</v>
      </c>
      <c r="T2" s="29" t="s">
        <v>38</v>
      </c>
    </row>
    <row r="3" customFormat="false" ht="16.5" hidden="false" customHeight="true" outlineLevel="0" collapsed="false">
      <c r="A3" s="19" t="s">
        <v>24</v>
      </c>
      <c r="B3" s="10" t="s">
        <v>50</v>
      </c>
      <c r="C3" s="10" t="s">
        <v>50</v>
      </c>
      <c r="D3" s="10" t="s">
        <v>51</v>
      </c>
      <c r="E3" s="26" t="s">
        <v>52</v>
      </c>
      <c r="F3" s="26" t="s">
        <v>52</v>
      </c>
      <c r="G3" s="26" t="s">
        <v>53</v>
      </c>
      <c r="H3" s="11" t="s">
        <v>54</v>
      </c>
      <c r="I3" s="11" t="s">
        <v>54</v>
      </c>
      <c r="J3" s="11" t="s">
        <v>54</v>
      </c>
      <c r="K3" s="11" t="s">
        <v>55</v>
      </c>
      <c r="L3" s="27" t="s">
        <v>56</v>
      </c>
      <c r="M3" s="27" t="s">
        <v>56</v>
      </c>
      <c r="N3" s="27" t="s">
        <v>57</v>
      </c>
      <c r="O3" s="28" t="s">
        <v>58</v>
      </c>
      <c r="P3" s="28" t="s">
        <v>58</v>
      </c>
      <c r="Q3" s="29" t="s">
        <v>59</v>
      </c>
      <c r="R3" s="29" t="s">
        <v>59</v>
      </c>
      <c r="S3" s="29" t="s">
        <v>59</v>
      </c>
      <c r="T3" s="29" t="s">
        <v>59</v>
      </c>
    </row>
    <row r="4" customFormat="false" ht="16.5" hidden="false" customHeight="true" outlineLevel="0" collapsed="false">
      <c r="A4" s="19" t="s">
        <v>60</v>
      </c>
      <c r="B4" s="10" t="n">
        <v>1</v>
      </c>
      <c r="C4" s="10" t="n">
        <v>25</v>
      </c>
      <c r="D4" s="10" t="n">
        <v>1</v>
      </c>
      <c r="E4" s="26" t="n">
        <v>0.028</v>
      </c>
      <c r="F4" s="26" t="n">
        <v>0.007</v>
      </c>
      <c r="G4" s="26" t="n">
        <v>1</v>
      </c>
      <c r="H4" s="11" t="n">
        <v>1</v>
      </c>
      <c r="I4" s="11" t="n">
        <v>1.88</v>
      </c>
      <c r="J4" s="11" t="n">
        <v>0.7</v>
      </c>
      <c r="K4" s="11" t="n">
        <v>1</v>
      </c>
      <c r="L4" s="27" t="n">
        <v>0.13</v>
      </c>
      <c r="M4" s="27" t="n">
        <v>0.35</v>
      </c>
      <c r="N4" s="27" t="n">
        <v>1</v>
      </c>
      <c r="O4" s="28" t="n">
        <v>1</v>
      </c>
      <c r="P4" s="28" t="n">
        <v>1</v>
      </c>
      <c r="Q4" s="29" t="n">
        <v>1</v>
      </c>
      <c r="R4" s="29" t="n">
        <v>26.4</v>
      </c>
      <c r="S4" s="29" t="n">
        <v>9.14</v>
      </c>
      <c r="T4" s="29" t="n">
        <v>1</v>
      </c>
    </row>
  </sheetData>
  <mergeCells count="6">
    <mergeCell ref="B1:D1"/>
    <mergeCell ref="E1:G1"/>
    <mergeCell ref="H1:K1"/>
    <mergeCell ref="L1:N1"/>
    <mergeCell ref="O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" min="1" style="30" width="20.41"/>
    <col collapsed="false" customWidth="true" hidden="false" outlineLevel="0" max="2" min="2" style="30" width="15.66"/>
    <col collapsed="false" customWidth="true" hidden="false" outlineLevel="0" max="3" min="3" style="30" width="8.67"/>
    <col collapsed="false" customWidth="true" hidden="false" outlineLevel="0" max="4" min="4" style="30" width="15.92"/>
    <col collapsed="false" customWidth="true" hidden="false" outlineLevel="0" max="5" min="5" style="30" width="8.67"/>
    <col collapsed="false" customWidth="true" hidden="false" outlineLevel="0" max="6" min="6" style="30" width="15"/>
    <col collapsed="false" customWidth="true" hidden="false" outlineLevel="0" max="7" min="7" style="30" width="16.08"/>
    <col collapsed="false" customWidth="true" hidden="false" outlineLevel="0" max="8" min="8" style="30" width="12.83"/>
    <col collapsed="false" customWidth="true" hidden="false" outlineLevel="0" max="9" min="9" style="30" width="11.75"/>
    <col collapsed="false" customWidth="true" hidden="false" outlineLevel="0" max="10" min="10" style="30" width="8.67"/>
    <col collapsed="false" customWidth="true" hidden="false" outlineLevel="0" max="11" min="11" style="30" width="12.91"/>
    <col collapsed="false" customWidth="true" hidden="false" outlineLevel="0" max="12" min="12" style="30" width="22"/>
    <col collapsed="false" customWidth="true" hidden="false" outlineLevel="0" max="13" min="13" style="30" width="15.75"/>
    <col collapsed="false" customWidth="true" hidden="false" outlineLevel="0" max="14" min="14" style="30" width="12.33"/>
    <col collapsed="false" customWidth="true" hidden="false" outlineLevel="0" max="16" min="15" style="30" width="11.75"/>
    <col collapsed="false" customWidth="true" hidden="false" outlineLevel="0" max="20" min="17" style="30" width="8.67"/>
    <col collapsed="false" customWidth="true" hidden="false" outlineLevel="0" max="21" min="21" style="30" width="11.75"/>
    <col collapsed="false" customWidth="true" hidden="false" outlineLevel="0" max="23" min="22" style="30" width="8.67"/>
    <col collapsed="false" customWidth="true" hidden="false" outlineLevel="0" max="25" min="24" style="30" width="11.75"/>
    <col collapsed="false" customWidth="true" hidden="false" outlineLevel="0" max="26" min="26" style="30" width="14"/>
    <col collapsed="false" customWidth="true" hidden="false" outlineLevel="0" max="27" min="27" style="30" width="14.25"/>
    <col collapsed="false" customWidth="true" hidden="false" outlineLevel="0" max="1025" min="28" style="30" width="8.67"/>
  </cols>
  <sheetData>
    <row r="1" customFormat="false" ht="14" hidden="false" customHeight="false" outlineLevel="0" collapsed="false">
      <c r="A1" s="30" t="s">
        <v>61</v>
      </c>
    </row>
    <row r="2" customFormat="false" ht="14" hidden="false" customHeight="false" outlineLevel="0" collapsed="false">
      <c r="B2" s="30" t="s">
        <v>5</v>
      </c>
      <c r="C2" s="30" t="s">
        <v>6</v>
      </c>
      <c r="D2" s="30" t="s">
        <v>7</v>
      </c>
      <c r="E2" s="30" t="s">
        <v>8</v>
      </c>
      <c r="F2" s="30" t="s">
        <v>9</v>
      </c>
      <c r="G2" s="30" t="s">
        <v>10</v>
      </c>
      <c r="H2" s="30" t="s">
        <v>62</v>
      </c>
    </row>
    <row r="3" customFormat="false" ht="14" hidden="false" customHeight="false" outlineLevel="0" collapsed="false">
      <c r="A3" s="30" t="s">
        <v>63</v>
      </c>
      <c r="B3" s="30" t="n">
        <v>27530.02</v>
      </c>
      <c r="C3" s="30" t="n">
        <v>27494.77</v>
      </c>
      <c r="D3" s="30" t="n">
        <v>75893.65</v>
      </c>
      <c r="E3" s="30" t="n">
        <v>1174.19</v>
      </c>
      <c r="F3" s="30" t="n">
        <v>0</v>
      </c>
      <c r="G3" s="30" t="n">
        <v>0</v>
      </c>
      <c r="H3" s="30" t="n">
        <v>2447.23</v>
      </c>
      <c r="L3" s="30" t="n">
        <f aca="false">SUM(B3:H3)</f>
        <v>134539.86</v>
      </c>
      <c r="M3" s="30" t="n">
        <f aca="false">L3/L9</f>
        <v>0.494704698052221</v>
      </c>
    </row>
    <row r="4" customFormat="false" ht="14" hidden="false" customHeight="false" outlineLevel="0" collapsed="false">
      <c r="A4" s="30" t="s">
        <v>64</v>
      </c>
      <c r="B4" s="30" t="n">
        <v>27530.02</v>
      </c>
      <c r="C4" s="30" t="n">
        <v>27494.77</v>
      </c>
      <c r="D4" s="30" t="n">
        <v>78773.87</v>
      </c>
      <c r="E4" s="30" t="n">
        <v>1174.19</v>
      </c>
      <c r="F4" s="30" t="n">
        <v>0</v>
      </c>
      <c r="G4" s="30" t="n">
        <v>0</v>
      </c>
      <c r="H4" s="30" t="n">
        <v>2447.23</v>
      </c>
      <c r="L4" s="30" t="n">
        <f aca="false">SUM(B4:H4)</f>
        <v>137420.08</v>
      </c>
      <c r="M4" s="30" t="n">
        <f aca="false">L4/L9</f>
        <v>0.50529530194778</v>
      </c>
      <c r="P4" s="31" t="n">
        <v>0.1429</v>
      </c>
      <c r="Q4" s="30" t="n">
        <v>1897</v>
      </c>
      <c r="R4" s="30" t="n">
        <f aca="false">Q4*P4</f>
        <v>271.0813</v>
      </c>
      <c r="T4" s="30" t="s">
        <v>65</v>
      </c>
    </row>
    <row r="5" customFormat="false" ht="14" hidden="false" customHeight="false" outlineLevel="0" collapsed="false">
      <c r="A5" s="30" t="s">
        <v>66</v>
      </c>
      <c r="B5" s="30" t="n">
        <v>33880.02</v>
      </c>
      <c r="C5" s="30" t="n">
        <v>26047.68</v>
      </c>
      <c r="D5" s="30" t="n">
        <v>77333.76</v>
      </c>
      <c r="E5" s="30" t="n">
        <v>2982.8</v>
      </c>
      <c r="F5" s="30" t="n">
        <v>0</v>
      </c>
      <c r="G5" s="30" t="n">
        <v>0</v>
      </c>
      <c r="H5" s="30" t="n">
        <v>2447.23</v>
      </c>
      <c r="J5" s="30" t="n">
        <f aca="false">SUM(B5:H5)</f>
        <v>142691.49</v>
      </c>
      <c r="K5" s="30" t="n">
        <f aca="false">J5/$J$9</f>
        <v>0.5</v>
      </c>
      <c r="P5" s="31" t="n">
        <v>0.025</v>
      </c>
      <c r="Q5" s="30" t="n">
        <v>3050</v>
      </c>
      <c r="R5" s="30" t="n">
        <f aca="false">Q5*P5</f>
        <v>76.25</v>
      </c>
      <c r="T5" s="32" t="n">
        <v>0.7174</v>
      </c>
      <c r="U5" s="30" t="s">
        <v>67</v>
      </c>
    </row>
    <row r="6" customFormat="false" ht="14" hidden="false" customHeight="false" outlineLevel="0" collapsed="false">
      <c r="A6" s="30" t="s">
        <v>68</v>
      </c>
      <c r="B6" s="30" t="n">
        <v>32577.08</v>
      </c>
      <c r="C6" s="30" t="n">
        <v>30388.95</v>
      </c>
      <c r="D6" s="30" t="n">
        <v>72293.38</v>
      </c>
      <c r="E6" s="30" t="n">
        <v>3728.5</v>
      </c>
      <c r="F6" s="30" t="n">
        <v>0</v>
      </c>
      <c r="G6" s="30" t="n">
        <v>0</v>
      </c>
      <c r="H6" s="30" t="n">
        <v>2447.23</v>
      </c>
      <c r="P6" s="31" t="n">
        <v>0.0599</v>
      </c>
      <c r="Q6" s="30" t="n">
        <v>2071</v>
      </c>
      <c r="R6" s="30" t="n">
        <f aca="false">Q6*P6</f>
        <v>124.0529</v>
      </c>
    </row>
    <row r="7" customFormat="false" ht="14" hidden="false" customHeight="false" outlineLevel="0" collapsed="false">
      <c r="A7" s="30" t="s">
        <v>69</v>
      </c>
      <c r="B7" s="30" t="n">
        <v>33880.02</v>
      </c>
      <c r="C7" s="30" t="n">
        <v>26047.68</v>
      </c>
      <c r="D7" s="30" t="n">
        <v>77333.76</v>
      </c>
      <c r="E7" s="30" t="n">
        <v>2982.8</v>
      </c>
      <c r="F7" s="30" t="n">
        <v>0</v>
      </c>
      <c r="G7" s="30" t="n">
        <v>0</v>
      </c>
      <c r="H7" s="30" t="n">
        <v>2447.23</v>
      </c>
      <c r="J7" s="30" t="n">
        <f aca="false">SUM(B7:H7)</f>
        <v>142691.49</v>
      </c>
      <c r="K7" s="30" t="n">
        <f aca="false">J7/$J$9</f>
        <v>0.5</v>
      </c>
      <c r="P7" s="31" t="n">
        <v>0.0382</v>
      </c>
      <c r="Q7" s="30" t="n">
        <v>1831</v>
      </c>
      <c r="R7" s="30" t="n">
        <f aca="false">Q7*P7</f>
        <v>69.9442</v>
      </c>
    </row>
    <row r="8" customFormat="false" ht="14" hidden="false" customHeight="false" outlineLevel="0" collapsed="false">
      <c r="P8" s="31" t="n">
        <v>0.2867</v>
      </c>
      <c r="Q8" s="30" t="n">
        <v>1116</v>
      </c>
      <c r="R8" s="30" t="n">
        <f aca="false">Q8*P8</f>
        <v>319.9572</v>
      </c>
    </row>
    <row r="9" customFormat="false" ht="14" hidden="false" customHeight="false" outlineLevel="0" collapsed="false">
      <c r="J9" s="30" t="n">
        <f aca="false">SUM(J3:J7)</f>
        <v>285382.98</v>
      </c>
      <c r="L9" s="30" t="n">
        <f aca="false">SUM(L3:L7)</f>
        <v>271959.94</v>
      </c>
      <c r="P9" s="31" t="n">
        <v>0.1999</v>
      </c>
      <c r="Q9" s="30" t="n">
        <v>588</v>
      </c>
      <c r="R9" s="30" t="n">
        <f aca="false">Q9*P9</f>
        <v>117.5412</v>
      </c>
    </row>
    <row r="10" customFormat="false" ht="14" hidden="false" customHeight="false" outlineLevel="0" collapsed="false">
      <c r="P10" s="31" t="n">
        <v>0.1045</v>
      </c>
      <c r="Q10" s="30" t="n">
        <v>879</v>
      </c>
      <c r="R10" s="30" t="n">
        <f aca="false">Q10*P10</f>
        <v>91.8555</v>
      </c>
    </row>
    <row r="11" customFormat="false" ht="14" hidden="false" customHeight="false" outlineLevel="0" collapsed="false">
      <c r="P11" s="31" t="n">
        <v>0.0597</v>
      </c>
      <c r="Q11" s="30" t="n">
        <v>1999</v>
      </c>
      <c r="R11" s="30" t="n">
        <f aca="false">Q11*P11</f>
        <v>119.3403</v>
      </c>
    </row>
    <row r="12" customFormat="false" ht="14" hidden="false" customHeight="false" outlineLevel="0" collapsed="false">
      <c r="P12" s="31" t="n">
        <v>0.0319</v>
      </c>
      <c r="Q12" s="30" t="n">
        <v>1454</v>
      </c>
      <c r="R12" s="30" t="n">
        <f aca="false">Q12*P12</f>
        <v>46.3826</v>
      </c>
    </row>
    <row r="13" customFormat="false" ht="14" hidden="false" customHeight="false" outlineLevel="0" collapsed="false">
      <c r="P13" s="31" t="n">
        <v>0.0414</v>
      </c>
      <c r="Q13" s="30" t="n">
        <v>1501</v>
      </c>
      <c r="R13" s="30" t="n">
        <f aca="false">Q13*P13</f>
        <v>62.1414</v>
      </c>
    </row>
    <row r="14" customFormat="false" ht="14" hidden="false" customHeight="false" outlineLevel="0" collapsed="false">
      <c r="A14" s="30" t="s">
        <v>70</v>
      </c>
      <c r="B14" s="30" t="s">
        <v>71</v>
      </c>
      <c r="C14" s="30" t="s">
        <v>72</v>
      </c>
      <c r="D14" s="30" t="s">
        <v>73</v>
      </c>
      <c r="P14" s="31" t="n">
        <v>0.0101</v>
      </c>
      <c r="Q14" s="30" t="n">
        <v>3311</v>
      </c>
      <c r="R14" s="30" t="n">
        <f aca="false">Q14*P14</f>
        <v>33.4411</v>
      </c>
    </row>
    <row r="15" customFormat="false" ht="14" hidden="false" customHeight="false" outlineLevel="0" collapsed="false">
      <c r="A15" s="30" t="s">
        <v>63</v>
      </c>
      <c r="B15" s="30" t="n">
        <f aca="false">F18*M3</f>
        <v>244048.468647216</v>
      </c>
      <c r="C15" s="30" t="n">
        <f aca="false">B15/$B$20</f>
        <v>0.363623329315709</v>
      </c>
      <c r="D15" s="30" t="n">
        <f aca="false">G18*M3</f>
        <v>986.302650600673</v>
      </c>
      <c r="F15" s="30" t="s">
        <v>71</v>
      </c>
      <c r="G15" s="30" t="s">
        <v>73</v>
      </c>
    </row>
    <row r="16" customFormat="false" ht="14" hidden="false" customHeight="false" outlineLevel="0" collapsed="false">
      <c r="A16" s="30" t="s">
        <v>64</v>
      </c>
      <c r="B16" s="30" t="n">
        <f aca="false">F18*M4</f>
        <v>249273.041352785</v>
      </c>
      <c r="C16" s="30" t="n">
        <f aca="false">B16/$B$20</f>
        <v>0.371407752352582</v>
      </c>
      <c r="D16" s="30" t="n">
        <f aca="false">G18*M4</f>
        <v>1007.41734939933</v>
      </c>
      <c r="E16" s="30" t="s">
        <v>74</v>
      </c>
      <c r="F16" s="30" t="n">
        <v>88820</v>
      </c>
      <c r="G16" s="30" t="n">
        <v>355.28</v>
      </c>
      <c r="R16" s="30" t="n">
        <f aca="false">SUM(R4:R14)</f>
        <v>1331.9877</v>
      </c>
    </row>
    <row r="17" customFormat="false" ht="14" hidden="false" customHeight="false" outlineLevel="0" collapsed="false">
      <c r="A17" s="30" t="s">
        <v>66</v>
      </c>
      <c r="B17" s="30" t="n">
        <f aca="false">K5*F17</f>
        <v>44507.918</v>
      </c>
      <c r="C17" s="30" t="n">
        <f aca="false">B17/$B$20</f>
        <v>0.0663151767096951</v>
      </c>
      <c r="D17" s="30" t="n">
        <f aca="false">G17*K5</f>
        <v>150.67</v>
      </c>
      <c r="E17" s="30" t="s">
        <v>75</v>
      </c>
      <c r="F17" s="30" t="n">
        <v>89015.836</v>
      </c>
      <c r="G17" s="30" t="n">
        <v>301.34</v>
      </c>
    </row>
    <row r="18" customFormat="false" ht="14" hidden="false" customHeight="false" outlineLevel="0" collapsed="false">
      <c r="A18" s="30" t="s">
        <v>68</v>
      </c>
      <c r="B18" s="30" t="n">
        <v>88820</v>
      </c>
      <c r="C18" s="30" t="n">
        <f aca="false">B18/$B$20</f>
        <v>0.132338564912318</v>
      </c>
      <c r="D18" s="30" t="n">
        <f aca="false">G16</f>
        <v>355.28</v>
      </c>
      <c r="E18" s="30" t="s">
        <v>76</v>
      </c>
      <c r="F18" s="30" t="n">
        <v>493321.51</v>
      </c>
      <c r="G18" s="30" t="n">
        <v>1993.72</v>
      </c>
    </row>
    <row r="19" customFormat="false" ht="14" hidden="false" customHeight="false" outlineLevel="0" collapsed="false">
      <c r="A19" s="30" t="s">
        <v>69</v>
      </c>
      <c r="B19" s="30" t="n">
        <f aca="false">K7*F17</f>
        <v>44507.918</v>
      </c>
      <c r="C19" s="30" t="n">
        <f aca="false">B19/$B$20</f>
        <v>0.0663151767096951</v>
      </c>
      <c r="D19" s="30" t="n">
        <f aca="false">G17*K7</f>
        <v>150.67</v>
      </c>
    </row>
    <row r="20" customFormat="false" ht="14" hidden="false" customHeight="false" outlineLevel="0" collapsed="false">
      <c r="B20" s="30" t="n">
        <f aca="false">SUM(B15:B19)</f>
        <v>671157.346</v>
      </c>
    </row>
    <row r="24" customFormat="false" ht="14" hidden="false" customHeight="false" outlineLevel="0" collapsed="false">
      <c r="A24" s="30" t="s">
        <v>77</v>
      </c>
    </row>
    <row r="25" customFormat="false" ht="14" hidden="false" customHeight="false" outlineLevel="0" collapsed="false">
      <c r="B25" s="30" t="s">
        <v>78</v>
      </c>
      <c r="C25" s="30" t="s">
        <v>79</v>
      </c>
      <c r="D25" s="30" t="s">
        <v>80</v>
      </c>
      <c r="E25" s="30" t="s">
        <v>81</v>
      </c>
      <c r="F25" s="30" t="s">
        <v>82</v>
      </c>
      <c r="G25" s="30" t="s">
        <v>83</v>
      </c>
      <c r="H25" s="30" t="s">
        <v>84</v>
      </c>
      <c r="I25" s="30" t="s">
        <v>19</v>
      </c>
      <c r="J25" s="30" t="s">
        <v>20</v>
      </c>
      <c r="K25" s="30" t="s">
        <v>21</v>
      </c>
      <c r="L25" s="30" t="s">
        <v>85</v>
      </c>
    </row>
    <row r="26" customFormat="false" ht="14" hidden="false" customHeight="false" outlineLevel="0" collapsed="false">
      <c r="A26" s="30" t="s">
        <v>86</v>
      </c>
      <c r="B26" s="30" t="n">
        <v>224</v>
      </c>
      <c r="C26" s="30" t="n">
        <v>157630.202</v>
      </c>
      <c r="D26" s="30" t="n">
        <v>1449.718</v>
      </c>
      <c r="E26" s="30" t="n">
        <v>26351.84</v>
      </c>
      <c r="F26" s="30" t="n">
        <f aca="false">1579051*T5/1000</f>
        <v>1132.8111874</v>
      </c>
      <c r="G26" s="30" t="n">
        <v>618.131</v>
      </c>
      <c r="H26" s="30" t="n">
        <v>162148.02</v>
      </c>
      <c r="I26" s="30" t="n">
        <v>87.33</v>
      </c>
      <c r="J26" s="30" t="n">
        <f aca="false">SUM(B27:H27)</f>
        <v>562191.194</v>
      </c>
      <c r="K26" s="30" t="n">
        <v>335.909</v>
      </c>
      <c r="L26" s="30" t="n">
        <v>7446.75</v>
      </c>
    </row>
    <row r="27" customFormat="false" ht="14" hidden="false" customHeight="false" outlineLevel="0" collapsed="false">
      <c r="A27" s="30" t="s">
        <v>87</v>
      </c>
      <c r="B27" s="30" t="n">
        <v>654.679</v>
      </c>
      <c r="C27" s="30" t="n">
        <v>384371.159</v>
      </c>
      <c r="D27" s="30" t="n">
        <v>4243.661</v>
      </c>
      <c r="E27" s="30" t="n">
        <v>64249.159</v>
      </c>
      <c r="F27" s="30" t="n">
        <v>3285.494</v>
      </c>
      <c r="G27" s="30" t="n">
        <v>1952.82</v>
      </c>
      <c r="H27" s="30" t="n">
        <v>103434.222</v>
      </c>
    </row>
    <row r="29" customFormat="false" ht="14" hidden="false" customHeight="false" outlineLevel="0" collapsed="false">
      <c r="A29" s="30" t="s">
        <v>88</v>
      </c>
      <c r="B29" s="30" t="n">
        <f aca="false">R16</f>
        <v>1331.9877</v>
      </c>
    </row>
    <row r="33" s="34" customFormat="true" ht="16.5" hidden="false" customHeight="true" outlineLevel="0" collapsed="false">
      <c r="A33" s="33"/>
      <c r="B33" s="3" t="s">
        <v>0</v>
      </c>
      <c r="C33" s="3"/>
      <c r="D33" s="3"/>
      <c r="E33" s="3"/>
      <c r="F33" s="3"/>
      <c r="G33" s="3"/>
      <c r="H33" s="3"/>
      <c r="I33" s="4" t="s">
        <v>1</v>
      </c>
      <c r="J33" s="4"/>
      <c r="K33" s="4"/>
      <c r="L33" s="4"/>
      <c r="M33" s="4"/>
      <c r="N33" s="4"/>
      <c r="O33" s="4"/>
      <c r="P33" s="5" t="s">
        <v>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6" t="s">
        <v>3</v>
      </c>
    </row>
    <row r="34" s="34" customFormat="true" ht="16.5" hidden="false" customHeight="true" outlineLevel="0" collapsed="false">
      <c r="A34" s="35" t="s">
        <v>4</v>
      </c>
      <c r="B34" s="8" t="s">
        <v>5</v>
      </c>
      <c r="C34" s="8" t="s">
        <v>6</v>
      </c>
      <c r="D34" s="8" t="s">
        <v>7</v>
      </c>
      <c r="E34" s="8" t="s">
        <v>8</v>
      </c>
      <c r="F34" s="8" t="s">
        <v>9</v>
      </c>
      <c r="G34" s="8" t="s">
        <v>10</v>
      </c>
      <c r="H34" s="8" t="s">
        <v>11</v>
      </c>
      <c r="I34" s="9" t="s">
        <v>78</v>
      </c>
      <c r="J34" s="9" t="s">
        <v>79</v>
      </c>
      <c r="K34" s="9" t="s">
        <v>80</v>
      </c>
      <c r="L34" s="10" t="s">
        <v>81</v>
      </c>
      <c r="M34" s="9" t="s">
        <v>82</v>
      </c>
      <c r="N34" s="10" t="s">
        <v>83</v>
      </c>
      <c r="O34" s="10" t="s">
        <v>84</v>
      </c>
      <c r="P34" s="11" t="s">
        <v>89</v>
      </c>
      <c r="Q34" s="11" t="s">
        <v>90</v>
      </c>
      <c r="R34" s="11" t="s">
        <v>91</v>
      </c>
      <c r="S34" s="11" t="s">
        <v>92</v>
      </c>
      <c r="T34" s="12" t="s">
        <v>93</v>
      </c>
      <c r="U34" s="11" t="s">
        <v>94</v>
      </c>
      <c r="V34" s="11" t="s">
        <v>95</v>
      </c>
      <c r="W34" s="11" t="s">
        <v>19</v>
      </c>
      <c r="X34" s="11" t="s">
        <v>20</v>
      </c>
      <c r="Y34" s="11" t="s">
        <v>21</v>
      </c>
      <c r="Z34" s="11" t="s">
        <v>22</v>
      </c>
      <c r="AA34" s="13" t="s">
        <v>23</v>
      </c>
    </row>
    <row r="35" s="34" customFormat="true" ht="16.5" hidden="false" customHeight="true" outlineLevel="0" collapsed="false">
      <c r="A35" s="35" t="s">
        <v>24</v>
      </c>
      <c r="B35" s="8" t="s">
        <v>25</v>
      </c>
      <c r="C35" s="8" t="s">
        <v>25</v>
      </c>
      <c r="D35" s="8" t="s">
        <v>25</v>
      </c>
      <c r="E35" s="8" t="s">
        <v>25</v>
      </c>
      <c r="F35" s="8" t="s">
        <v>25</v>
      </c>
      <c r="G35" s="8" t="s">
        <v>25</v>
      </c>
      <c r="H35" s="8" t="s">
        <v>25</v>
      </c>
      <c r="I35" s="10" t="s">
        <v>25</v>
      </c>
      <c r="J35" s="10" t="s">
        <v>25</v>
      </c>
      <c r="K35" s="10" t="s">
        <v>25</v>
      </c>
      <c r="L35" s="10" t="s">
        <v>25</v>
      </c>
      <c r="M35" s="10" t="s">
        <v>25</v>
      </c>
      <c r="N35" s="10" t="s">
        <v>25</v>
      </c>
      <c r="O35" s="10" t="s">
        <v>26</v>
      </c>
      <c r="P35" s="11" t="s">
        <v>25</v>
      </c>
      <c r="Q35" s="11" t="s">
        <v>25</v>
      </c>
      <c r="R35" s="11" t="s">
        <v>25</v>
      </c>
      <c r="S35" s="11" t="s">
        <v>25</v>
      </c>
      <c r="T35" s="11" t="s">
        <v>25</v>
      </c>
      <c r="U35" s="11" t="s">
        <v>25</v>
      </c>
      <c r="V35" s="11" t="s">
        <v>26</v>
      </c>
      <c r="W35" s="11" t="s">
        <v>25</v>
      </c>
      <c r="X35" s="11" t="s">
        <v>25</v>
      </c>
      <c r="Y35" s="11" t="s">
        <v>25</v>
      </c>
      <c r="Z35" s="11" t="s">
        <v>25</v>
      </c>
      <c r="AA35" s="13" t="s">
        <v>27</v>
      </c>
    </row>
    <row r="36" s="34" customFormat="true" ht="25.5" hidden="false" customHeight="true" outlineLevel="0" collapsed="false">
      <c r="A36" s="17" t="s">
        <v>96</v>
      </c>
      <c r="B36" s="17" t="n">
        <f aca="false">B3</f>
        <v>27530.02</v>
      </c>
      <c r="C36" s="17" t="n">
        <f aca="false">C3</f>
        <v>27494.77</v>
      </c>
      <c r="D36" s="17" t="n">
        <f aca="false">D3</f>
        <v>75893.65</v>
      </c>
      <c r="E36" s="17" t="n">
        <f aca="false">E3</f>
        <v>1174.19</v>
      </c>
      <c r="F36" s="17" t="n">
        <f aca="false">F3</f>
        <v>0</v>
      </c>
      <c r="G36" s="17" t="n">
        <f aca="false">G3</f>
        <v>0</v>
      </c>
      <c r="H36" s="17" t="n">
        <f aca="false">H3</f>
        <v>2447.23</v>
      </c>
      <c r="I36" s="17" t="n">
        <f aca="false">$C$15*B26</f>
        <v>81.4516257667189</v>
      </c>
      <c r="J36" s="17" t="n">
        <f aca="false">$C$15*C26</f>
        <v>57318.0188519478</v>
      </c>
      <c r="K36" s="17" t="n">
        <f aca="false">$C$15*D26</f>
        <v>527.151285728912</v>
      </c>
      <c r="L36" s="17" t="n">
        <f aca="false">$C$15*E26</f>
        <v>9582.14379439488</v>
      </c>
      <c r="M36" s="17" t="n">
        <f aca="false">$C$15*F26</f>
        <v>411.91657544847</v>
      </c>
      <c r="N36" s="17" t="n">
        <f aca="false">$C$15*G26</f>
        <v>224.766852173249</v>
      </c>
      <c r="O36" s="17" t="n">
        <f aca="false">$C$15*H26</f>
        <v>58960.8028743502</v>
      </c>
      <c r="P36" s="17" t="n">
        <f aca="false">$C$15*B26</f>
        <v>81.4516257667189</v>
      </c>
      <c r="Q36" s="17" t="n">
        <f aca="false">$C$15*C26</f>
        <v>57318.0188519478</v>
      </c>
      <c r="R36" s="17" t="n">
        <f aca="false">$C$15*D26</f>
        <v>527.151285728912</v>
      </c>
      <c r="S36" s="17" t="n">
        <f aca="false">$C$15*E26</f>
        <v>9582.14379439488</v>
      </c>
      <c r="T36" s="17" t="n">
        <f aca="false">$C$15*F26</f>
        <v>411.91657544847</v>
      </c>
      <c r="U36" s="17" t="n">
        <f aca="false">$C$15*G26</f>
        <v>224.766852173249</v>
      </c>
      <c r="V36" s="17" t="n">
        <f aca="false">$C$15*H26</f>
        <v>58960.8028743502</v>
      </c>
      <c r="W36" s="17" t="n">
        <f aca="false">$C$15*I26</f>
        <v>31.7552253491409</v>
      </c>
      <c r="X36" s="17" t="n">
        <f aca="false">$C$15*J26</f>
        <v>204425.833674254</v>
      </c>
      <c r="Y36" s="17" t="n">
        <f aca="false">$C$15*K26</f>
        <v>122.144348927111</v>
      </c>
      <c r="Z36" s="17" t="n">
        <f aca="false">$C$15*L26</f>
        <v>2707.81202758176</v>
      </c>
      <c r="AA36" s="17" t="n">
        <f aca="false">$B$29*$B$20*C15</f>
        <v>325069558.441927</v>
      </c>
    </row>
    <row r="37" s="34" customFormat="true" ht="26.5" hidden="false" customHeight="true" outlineLevel="0" collapsed="false">
      <c r="A37" s="17" t="s">
        <v>39</v>
      </c>
      <c r="B37" s="17" t="n">
        <f aca="false">B36/$D$15*1000/10000</f>
        <v>2.79123451439919</v>
      </c>
      <c r="C37" s="17" t="n">
        <f aca="false">C36/$D$15*1000/10000</f>
        <v>2.78766056070672</v>
      </c>
      <c r="D37" s="17" t="n">
        <f aca="false">D36/$D$15*1000/10000</f>
        <v>7.69476285537503</v>
      </c>
      <c r="E37" s="17" t="n">
        <f aca="false">E36/$D$15*1000/10000</f>
        <v>0.119049664855397</v>
      </c>
      <c r="F37" s="17" t="n">
        <f aca="false">F36/$D$15*1000/10000</f>
        <v>0</v>
      </c>
      <c r="G37" s="17" t="n">
        <f aca="false">G36/$D$15*1000/10000</f>
        <v>0</v>
      </c>
      <c r="H37" s="17" t="n">
        <f aca="false">H36/$D$15*1000/10000</f>
        <v>0.248121608363275</v>
      </c>
      <c r="I37" s="17" t="n">
        <f aca="false">I36/$D$15*1000/10000</f>
        <v>0.0082582791110937</v>
      </c>
      <c r="J37" s="17" t="n">
        <f aca="false">J36/$D$15*1000/10000</f>
        <v>5.81140269845572</v>
      </c>
      <c r="K37" s="17" t="n">
        <f aca="false">K36/$D$15*1000/10000</f>
        <v>0.0534472137338238</v>
      </c>
      <c r="L37" s="17" t="n">
        <f aca="false">L36/$D$15*1000/10000</f>
        <v>0.971521650941444</v>
      </c>
      <c r="M37" s="17" t="n">
        <f aca="false">M36/$D$15*1000/10000</f>
        <v>0.0417637096683869</v>
      </c>
      <c r="N37" s="17" t="n">
        <f aca="false">N36/$D$15*1000/10000</f>
        <v>0.0227888318090154</v>
      </c>
      <c r="O37" s="17" t="n">
        <f aca="false">O36/$D$15*1000/10000</f>
        <v>5.9779625288893</v>
      </c>
      <c r="P37" s="17" t="n">
        <f aca="false">P36/$D$15*1000/10000</f>
        <v>0.0082582791110937</v>
      </c>
      <c r="Q37" s="17" t="n">
        <f aca="false">Q36/$D$15*1000/10000</f>
        <v>5.81140269845572</v>
      </c>
      <c r="R37" s="17" t="n">
        <f aca="false">R36/$D$15*1000/10000</f>
        <v>0.0534472137338238</v>
      </c>
      <c r="S37" s="17" t="n">
        <f aca="false">S36/$D$15*1000/10000</f>
        <v>0.971521650941444</v>
      </c>
      <c r="T37" s="17" t="n">
        <f aca="false">T36/$D$15*1000/10000</f>
        <v>0.0417637096683869</v>
      </c>
      <c r="U37" s="17" t="n">
        <f aca="false">U36/$D$15*1000/10000</f>
        <v>0.0227888318090154</v>
      </c>
      <c r="V37" s="17" t="n">
        <f aca="false">V36/$D$15*1000/10000</f>
        <v>5.9779625288893</v>
      </c>
      <c r="W37" s="17" t="n">
        <f aca="false">W36/$D$15*1000/10000</f>
        <v>0.00321962283380274</v>
      </c>
      <c r="X37" s="17" t="n">
        <f aca="false">X36/$D$15*1000/10000</f>
        <v>20.7264812225492</v>
      </c>
      <c r="Y37" s="17" t="n">
        <f aca="false">Y36/$D$15*1000/10000</f>
        <v>0.0123840637407517</v>
      </c>
      <c r="Z37" s="17" t="n">
        <f aca="false">Z36/$D$15*1000/10000</f>
        <v>0.27454169629704</v>
      </c>
      <c r="AA37" s="17" t="n">
        <f aca="false">AA36/$D$15*1000/10000</f>
        <v>32958.3985447017</v>
      </c>
    </row>
    <row r="38" customFormat="false" ht="21" hidden="false" customHeight="true" outlineLevel="0" collapsed="false">
      <c r="A38" s="17" t="s">
        <v>97</v>
      </c>
      <c r="B38" s="17" t="n">
        <f aca="false">B4</f>
        <v>27530.02</v>
      </c>
      <c r="C38" s="17" t="n">
        <f aca="false">C4</f>
        <v>27494.77</v>
      </c>
      <c r="D38" s="17" t="n">
        <f aca="false">D4</f>
        <v>78773.87</v>
      </c>
      <c r="E38" s="17" t="n">
        <f aca="false">E4</f>
        <v>1174.19</v>
      </c>
      <c r="F38" s="17" t="n">
        <f aca="false">F4</f>
        <v>0</v>
      </c>
      <c r="G38" s="17" t="n">
        <f aca="false">G4</f>
        <v>0</v>
      </c>
      <c r="H38" s="17" t="n">
        <f aca="false">H4</f>
        <v>2447.23</v>
      </c>
      <c r="I38" s="17" t="n">
        <f aca="false">$C$16*B26</f>
        <v>83.1953365269785</v>
      </c>
      <c r="J38" s="17" t="n">
        <f aca="false">$C$16*C26</f>
        <v>58545.0790277036</v>
      </c>
      <c r="K38" s="17" t="n">
        <f aca="false">$C$16*D26</f>
        <v>538.436503925081</v>
      </c>
      <c r="L38" s="17" t="n">
        <f aca="false">$C$16*E26</f>
        <v>9787.27766475488</v>
      </c>
      <c r="M38" s="17" t="n">
        <f aca="false">$C$16*F26</f>
        <v>420.734856952094</v>
      </c>
      <c r="N38" s="17" t="n">
        <f aca="false">$C$16*G26</f>
        <v>229.578645369454</v>
      </c>
      <c r="O38" s="17" t="n">
        <f aca="false">$C$16*H26</f>
        <v>60223.0316566216</v>
      </c>
      <c r="P38" s="17" t="n">
        <f aca="false">$C$16*B26</f>
        <v>83.1953365269785</v>
      </c>
      <c r="Q38" s="17" t="n">
        <f aca="false">$C$16*C26</f>
        <v>58545.0790277036</v>
      </c>
      <c r="R38" s="17" t="n">
        <f aca="false">$C$16*D26</f>
        <v>538.436503925081</v>
      </c>
      <c r="S38" s="17" t="n">
        <f aca="false">$C$16*E26</f>
        <v>9787.27766475488</v>
      </c>
      <c r="T38" s="17" t="n">
        <f aca="false">$C$16*F26</f>
        <v>420.734856952094</v>
      </c>
      <c r="U38" s="17" t="n">
        <f aca="false">$C$16*G26</f>
        <v>229.578645369454</v>
      </c>
      <c r="V38" s="17" t="n">
        <f aca="false">$C$16*H26</f>
        <v>60223.0316566216</v>
      </c>
      <c r="W38" s="17" t="n">
        <f aca="false">$C$16*I26</f>
        <v>32.435039012951</v>
      </c>
      <c r="X38" s="17" t="n">
        <f aca="false">$C$16*J26</f>
        <v>208802.167755955</v>
      </c>
      <c r="Y38" s="17" t="n">
        <f aca="false">$C$16*K26</f>
        <v>124.759206685004</v>
      </c>
      <c r="Z38" s="17" t="n">
        <f aca="false">$C$16*L26</f>
        <v>2765.78067983159</v>
      </c>
      <c r="AA38" s="17" t="n">
        <f aca="false">$B$29*$B$20*C16</f>
        <v>332028625.0235</v>
      </c>
    </row>
    <row r="39" customFormat="false" ht="23.5" hidden="false" customHeight="true" outlineLevel="0" collapsed="false">
      <c r="A39" s="17" t="s">
        <v>40</v>
      </c>
      <c r="B39" s="17" t="n">
        <f aca="false">B38/$D$16*1000/10000</f>
        <v>2.73273236920277</v>
      </c>
      <c r="C39" s="17" t="n">
        <f aca="false">C38/$D$16*1000/10000</f>
        <v>2.72923332285212</v>
      </c>
      <c r="D39" s="17" t="n">
        <f aca="false">D38/$D$16*1000/10000</f>
        <v>7.81938786809349</v>
      </c>
      <c r="E39" s="17" t="n">
        <f aca="false">E38/$D$16*1000/10000</f>
        <v>0.116554474736822</v>
      </c>
      <c r="F39" s="17" t="n">
        <f aca="false">F38/$D$16*1000/10000</f>
        <v>0</v>
      </c>
      <c r="G39" s="17" t="n">
        <f aca="false">G38/$D$16*1000/10000</f>
        <v>0</v>
      </c>
      <c r="H39" s="17" t="n">
        <f aca="false">H38/$D$16*1000/10000</f>
        <v>0.242921168814411</v>
      </c>
      <c r="I39" s="17" t="n">
        <f aca="false">I38/$D$16*1000/10000</f>
        <v>0.0082582791110937</v>
      </c>
      <c r="J39" s="17" t="n">
        <f aca="false">J38/$D$16*1000/10000</f>
        <v>5.81140269845572</v>
      </c>
      <c r="K39" s="17" t="n">
        <f aca="false">K38/$D$16*1000/10000</f>
        <v>0.0534472137338238</v>
      </c>
      <c r="L39" s="17" t="n">
        <f aca="false">L38/$D$16*1000/10000</f>
        <v>0.971521650941444</v>
      </c>
      <c r="M39" s="17" t="n">
        <f aca="false">M38/$D$16*1000/10000</f>
        <v>0.0417637096683869</v>
      </c>
      <c r="N39" s="17" t="n">
        <f aca="false">N38/$D$16*1000/10000</f>
        <v>0.0227888318090154</v>
      </c>
      <c r="O39" s="17" t="n">
        <f aca="false">O38/$D$16*1000/10000</f>
        <v>5.9779625288893</v>
      </c>
      <c r="P39" s="17" t="n">
        <f aca="false">P38/$D$16*1000/10000</f>
        <v>0.0082582791110937</v>
      </c>
      <c r="Q39" s="17" t="n">
        <f aca="false">Q38/$D$16*1000/10000</f>
        <v>5.81140269845572</v>
      </c>
      <c r="R39" s="17" t="n">
        <f aca="false">R38/$D$16*1000/10000</f>
        <v>0.0534472137338238</v>
      </c>
      <c r="S39" s="17" t="n">
        <f aca="false">S38/$D$16*1000/10000</f>
        <v>0.971521650941444</v>
      </c>
      <c r="T39" s="17" t="n">
        <f aca="false">T38/$D$16*1000/10000</f>
        <v>0.0417637096683869</v>
      </c>
      <c r="U39" s="17" t="n">
        <f aca="false">U38/$D$16*1000/10000</f>
        <v>0.0227888318090154</v>
      </c>
      <c r="V39" s="17" t="n">
        <f aca="false">V38/$D$16*1000/10000</f>
        <v>5.9779625288893</v>
      </c>
      <c r="W39" s="17" t="n">
        <f aca="false">W38/$D$16*1000/10000</f>
        <v>0.00321962283380274</v>
      </c>
      <c r="X39" s="17" t="n">
        <f aca="false">X38/$D$16*1000/10000</f>
        <v>20.7264812225492</v>
      </c>
      <c r="Y39" s="17" t="n">
        <f aca="false">Y38/$D$16*1000/10000</f>
        <v>0.0123840637407517</v>
      </c>
      <c r="Z39" s="17" t="n">
        <f aca="false">Z38/$D$16*1000/10000</f>
        <v>0.27454169629704</v>
      </c>
      <c r="AA39" s="17" t="n">
        <f aca="false">AA38/$D$16*1000/10000</f>
        <v>32958.3985447017</v>
      </c>
    </row>
    <row r="40" customFormat="false" ht="14.5" hidden="false" customHeight="false" outlineLevel="0" collapsed="false">
      <c r="A40" s="17" t="s">
        <v>98</v>
      </c>
      <c r="B40" s="17" t="n">
        <f aca="false">B5</f>
        <v>33880.02</v>
      </c>
      <c r="C40" s="17" t="n">
        <f aca="false">C5</f>
        <v>26047.68</v>
      </c>
      <c r="D40" s="17" t="n">
        <f aca="false">D5</f>
        <v>77333.76</v>
      </c>
      <c r="E40" s="17" t="n">
        <f aca="false">E5</f>
        <v>2982.8</v>
      </c>
      <c r="F40" s="17" t="n">
        <f aca="false">F5</f>
        <v>0</v>
      </c>
      <c r="G40" s="17" t="n">
        <f aca="false">G5</f>
        <v>0</v>
      </c>
      <c r="H40" s="17" t="n">
        <f aca="false">H5</f>
        <v>2447.23</v>
      </c>
      <c r="I40" s="17" t="n">
        <f aca="false">$C$17*B26</f>
        <v>14.8545995829717</v>
      </c>
      <c r="J40" s="17" t="n">
        <f aca="false">$C$17*C26</f>
        <v>10453.2747004149</v>
      </c>
      <c r="K40" s="17" t="n">
        <f aca="false">$C$17*D26</f>
        <v>96.1383053492258</v>
      </c>
      <c r="L40" s="17" t="n">
        <f aca="false">$C$17*E26</f>
        <v>1747.52692622561</v>
      </c>
      <c r="M40" s="17" t="n">
        <f aca="false">$C$17*F26</f>
        <v>75.1225740711506</v>
      </c>
      <c r="N40" s="17" t="n">
        <f aca="false">$C$17*G26</f>
        <v>40.9914664947406</v>
      </c>
      <c r="O40" s="17" t="n">
        <f aca="false">$C$17*H26</f>
        <v>10752.8745994272</v>
      </c>
      <c r="P40" s="17" t="n">
        <f aca="false">$C$17*B26</f>
        <v>14.8545995829717</v>
      </c>
      <c r="Q40" s="17" t="n">
        <f aca="false">$C$17*C26</f>
        <v>10453.2747004149</v>
      </c>
      <c r="R40" s="17" t="n">
        <f aca="false">$C$17*D26</f>
        <v>96.1383053492258</v>
      </c>
      <c r="S40" s="17" t="n">
        <f aca="false">$C$17*E26</f>
        <v>1747.52692622561</v>
      </c>
      <c r="T40" s="17" t="n">
        <f aca="false">$C$17*F26</f>
        <v>75.1225740711506</v>
      </c>
      <c r="U40" s="17" t="n">
        <f aca="false">$C$17*G26</f>
        <v>40.9914664947406</v>
      </c>
      <c r="V40" s="17" t="n">
        <f aca="false">$C$17*H26</f>
        <v>10752.8745994272</v>
      </c>
      <c r="W40" s="17" t="n">
        <f aca="false">$C$17*I26</f>
        <v>5.79130438205768</v>
      </c>
      <c r="X40" s="17" t="n">
        <f aca="false">$C$17*J26</f>
        <v>37281.8083747445</v>
      </c>
      <c r="Y40" s="17" t="n">
        <f aca="false">$C$17*K26</f>
        <v>22.275864693377</v>
      </c>
      <c r="Z40" s="17" t="n">
        <f aca="false">$C$17*L26</f>
        <v>493.832542162922</v>
      </c>
      <c r="AA40" s="17" t="n">
        <f aca="false">$B$29*$B$20*C17</f>
        <v>59283999.3286086</v>
      </c>
    </row>
    <row r="41" customFormat="false" ht="22.5" hidden="false" customHeight="true" outlineLevel="0" collapsed="false">
      <c r="A41" s="17" t="s">
        <v>41</v>
      </c>
      <c r="B41" s="17" t="n">
        <f aca="false">B40/$D$17*1000/10000</f>
        <v>22.4862414548351</v>
      </c>
      <c r="C41" s="17" t="n">
        <f aca="false">C40/$D$17*1000/10000</f>
        <v>17.2879007101613</v>
      </c>
      <c r="D41" s="17" t="n">
        <f aca="false">D40/$D$17*1000/10000</f>
        <v>51.3265812703259</v>
      </c>
      <c r="E41" s="17" t="n">
        <f aca="false">E40/$D$17*1000/10000</f>
        <v>1.97969071480719</v>
      </c>
      <c r="F41" s="17" t="n">
        <f aca="false">F40/$D$17*1000/10000</f>
        <v>0</v>
      </c>
      <c r="G41" s="17" t="n">
        <f aca="false">G40/$D$17*1000/10000</f>
        <v>0</v>
      </c>
      <c r="H41" s="17" t="n">
        <f aca="false">H40/$D$17*1000/10000</f>
        <v>1.62423176478397</v>
      </c>
      <c r="I41" s="17" t="n">
        <f aca="false">I40/$D$17*1000/10000</f>
        <v>0.00985902939070267</v>
      </c>
      <c r="J41" s="17" t="n">
        <f aca="false">J40/$D$17*1000/10000</f>
        <v>6.93786068919821</v>
      </c>
      <c r="K41" s="17" t="n">
        <f aca="false">K40/$D$17*1000/10000</f>
        <v>0.063807198081387</v>
      </c>
      <c r="L41" s="17" t="n">
        <f aca="false">L40/$D$17*1000/10000</f>
        <v>1.15983734401381</v>
      </c>
      <c r="M41" s="17" t="n">
        <f aca="false">M40/$D$17*1000/10000</f>
        <v>0.0498590124584526</v>
      </c>
      <c r="N41" s="17" t="n">
        <f aca="false">N40/$D$17*1000/10000</f>
        <v>0.0272061236442162</v>
      </c>
      <c r="O41" s="17" t="n">
        <f aca="false">O40/$D$17*1000/10000</f>
        <v>7.13670578046538</v>
      </c>
      <c r="P41" s="17" t="n">
        <f aca="false">P40/$D$17*1000/10000</f>
        <v>0.00985902939070267</v>
      </c>
      <c r="Q41" s="17" t="n">
        <f aca="false">Q40/$D$17*1000/10000</f>
        <v>6.93786068919821</v>
      </c>
      <c r="R41" s="17" t="n">
        <f aca="false">R40/$D$17*1000/10000</f>
        <v>0.063807198081387</v>
      </c>
      <c r="S41" s="17" t="n">
        <f aca="false">S40/$D$17*1000/10000</f>
        <v>1.15983734401381</v>
      </c>
      <c r="T41" s="17" t="n">
        <f aca="false">T40/$D$17*1000/10000</f>
        <v>0.0498590124584526</v>
      </c>
      <c r="U41" s="17" t="n">
        <f aca="false">U40/$D$17*1000/10000</f>
        <v>0.0272061236442162</v>
      </c>
      <c r="V41" s="17" t="n">
        <f aca="false">V40/$D$17*1000/10000</f>
        <v>7.13670578046538</v>
      </c>
      <c r="W41" s="17" t="n">
        <f aca="false">W40/$D$17*1000/10000</f>
        <v>0.00384370105665207</v>
      </c>
      <c r="X41" s="17" t="n">
        <f aca="false">X40/$D$17*1000/10000</f>
        <v>24.7440156466082</v>
      </c>
      <c r="Y41" s="17" t="n">
        <f aca="false">Y40/$D$17*1000/10000</f>
        <v>0.014784538855364</v>
      </c>
      <c r="Z41" s="17" t="n">
        <f aca="false">Z40/$D$17*1000/10000</f>
        <v>0.327757710335782</v>
      </c>
      <c r="AA41" s="17" t="n">
        <f aca="false">AA40/$D$17*1000/10000</f>
        <v>39346.916658</v>
      </c>
    </row>
    <row r="42" customFormat="false" ht="14.5" hidden="false" customHeight="false" outlineLevel="0" collapsed="false">
      <c r="A42" s="17" t="s">
        <v>99</v>
      </c>
      <c r="B42" s="17" t="n">
        <f aca="false">B6</f>
        <v>32577.08</v>
      </c>
      <c r="C42" s="17" t="n">
        <f aca="false">C6</f>
        <v>30388.95</v>
      </c>
      <c r="D42" s="17" t="n">
        <f aca="false">D6</f>
        <v>72293.38</v>
      </c>
      <c r="E42" s="17" t="n">
        <f aca="false">E6</f>
        <v>3728.5</v>
      </c>
      <c r="F42" s="17" t="n">
        <f aca="false">F6</f>
        <v>0</v>
      </c>
      <c r="G42" s="17" t="n">
        <f aca="false">G6</f>
        <v>0</v>
      </c>
      <c r="H42" s="17" t="n">
        <f aca="false">H6</f>
        <v>2447.23</v>
      </c>
      <c r="I42" s="17" t="n">
        <f aca="false">$C$18*B26</f>
        <v>29.6438385403592</v>
      </c>
      <c r="J42" s="17" t="n">
        <f aca="false">$C$18*C26</f>
        <v>20860.5547195188</v>
      </c>
      <c r="K42" s="17" t="n">
        <f aca="false">$C$18*D26</f>
        <v>191.853599647556</v>
      </c>
      <c r="L42" s="17" t="n">
        <f aca="false">$C$18*E26</f>
        <v>3487.36468839901</v>
      </c>
      <c r="M42" s="17" t="n">
        <f aca="false">$C$18*F26</f>
        <v>149.914606857135</v>
      </c>
      <c r="N42" s="17" t="n">
        <f aca="false">$C$18*G26</f>
        <v>81.802569467816</v>
      </c>
      <c r="O42" s="17" t="n">
        <f aca="false">$C$18*H26</f>
        <v>21458.4362701738</v>
      </c>
      <c r="P42" s="17" t="n">
        <f aca="false">$C$18*B26</f>
        <v>29.6438385403592</v>
      </c>
      <c r="Q42" s="17" t="n">
        <f aca="false">$C$18*C26</f>
        <v>20860.5547195188</v>
      </c>
      <c r="R42" s="17" t="n">
        <f aca="false">$C$18*D26</f>
        <v>191.853599647556</v>
      </c>
      <c r="S42" s="17" t="n">
        <f aca="false">$C$18*E26</f>
        <v>3487.36468839901</v>
      </c>
      <c r="T42" s="17" t="n">
        <f aca="false">$C$18*F26</f>
        <v>149.914606857135</v>
      </c>
      <c r="U42" s="17" t="n">
        <f aca="false">$C$18*G26</f>
        <v>81.802569467816</v>
      </c>
      <c r="V42" s="17" t="n">
        <f aca="false">$C$18*H26</f>
        <v>21458.4362701738</v>
      </c>
      <c r="W42" s="17" t="n">
        <f aca="false">$C$18*I26</f>
        <v>11.5571268737927</v>
      </c>
      <c r="X42" s="17" t="n">
        <f aca="false">$C$18*J26</f>
        <v>74399.5758203025</v>
      </c>
      <c r="Y42" s="17" t="n">
        <f aca="false">$C$18*K26</f>
        <v>44.4537150011318</v>
      </c>
      <c r="Z42" s="17" t="n">
        <f aca="false">$C$18*L26</f>
        <v>985.492208260803</v>
      </c>
      <c r="AA42" s="17" t="n">
        <f aca="false">$B$29*$B$20*C18</f>
        <v>118307147.514</v>
      </c>
    </row>
    <row r="43" customFormat="false" ht="22.5" hidden="false" customHeight="true" outlineLevel="0" collapsed="false">
      <c r="A43" s="17" t="s">
        <v>42</v>
      </c>
      <c r="B43" s="17" t="n">
        <f aca="false">B42/$D$18*1000/10000</f>
        <v>9.16941004278316</v>
      </c>
      <c r="C43" s="17" t="n">
        <f aca="false">C42/$D$18*1000/10000</f>
        <v>8.55352116640396</v>
      </c>
      <c r="D43" s="17" t="n">
        <f aca="false">D42/$D$18*1000/10000</f>
        <v>20.3482830443594</v>
      </c>
      <c r="E43" s="17" t="n">
        <f aca="false">E42/$D$18*1000/10000</f>
        <v>1.04945395181265</v>
      </c>
      <c r="F43" s="17" t="n">
        <f aca="false">F42/$D$18*1000/10000</f>
        <v>0</v>
      </c>
      <c r="G43" s="17" t="n">
        <f aca="false">G42/$D$18*1000/10000</f>
        <v>0</v>
      </c>
      <c r="H43" s="17" t="n">
        <f aca="false">H42/$D$18*1000/10000</f>
        <v>0.688817270884936</v>
      </c>
      <c r="I43" s="17" t="n">
        <f aca="false">I42/$D$18*1000/10000</f>
        <v>0.00834379603140036</v>
      </c>
      <c r="J43" s="17" t="n">
        <f aca="false">J42/$D$18*1000/10000</f>
        <v>5.87158149051981</v>
      </c>
      <c r="K43" s="17" t="n">
        <f aca="false">K42/$D$18*1000/10000</f>
        <v>0.0540006754243289</v>
      </c>
      <c r="L43" s="17" t="n">
        <f aca="false">L42/$D$18*1000/10000</f>
        <v>0.981582044696863</v>
      </c>
      <c r="M43" s="17" t="n">
        <f aca="false">M42/$D$18*1000/10000</f>
        <v>0.0421961852221163</v>
      </c>
      <c r="N43" s="17" t="n">
        <f aca="false">N42/$D$18*1000/10000</f>
        <v>0.0230248168959176</v>
      </c>
      <c r="O43" s="17" t="n">
        <f aca="false">O42/$D$18*1000/10000</f>
        <v>6.03986609721173</v>
      </c>
      <c r="P43" s="17" t="n">
        <f aca="false">P42/$D$18*1000/10000</f>
        <v>0.00834379603140036</v>
      </c>
      <c r="Q43" s="17" t="n">
        <f aca="false">Q42/$D$18*1000/10000</f>
        <v>5.87158149051981</v>
      </c>
      <c r="R43" s="17" t="n">
        <f aca="false">R42/$D$18*1000/10000</f>
        <v>0.0540006754243289</v>
      </c>
      <c r="S43" s="17" t="n">
        <f aca="false">S42/$D$18*1000/10000</f>
        <v>0.981582044696863</v>
      </c>
      <c r="T43" s="17" t="n">
        <f aca="false">T42/$D$18*1000/10000</f>
        <v>0.0421961852221163</v>
      </c>
      <c r="U43" s="17" t="n">
        <f aca="false">U42/$D$18*1000/10000</f>
        <v>0.0230248168959176</v>
      </c>
      <c r="V43" s="17" t="n">
        <f aca="false">V42/$D$18*1000/10000</f>
        <v>6.03986609721173</v>
      </c>
      <c r="W43" s="17" t="n">
        <f aca="false">W42/$D$18*1000/10000</f>
        <v>0.00325296297956336</v>
      </c>
      <c r="X43" s="17" t="n">
        <f aca="false">X42/$D$18*1000/10000</f>
        <v>20.9411100597564</v>
      </c>
      <c r="Y43" s="17" t="n">
        <f aca="false">Y42/$D$18*1000/10000</f>
        <v>0.0125123043799628</v>
      </c>
      <c r="Z43" s="17" t="n">
        <f aca="false">Z42/$D$18*1000/10000</f>
        <v>0.27738465668228</v>
      </c>
      <c r="AA43" s="17" t="n">
        <f aca="false">AA42/$D$18*1000/10000</f>
        <v>33299.6925</v>
      </c>
    </row>
    <row r="44" customFormat="false" ht="14.5" hidden="false" customHeight="false" outlineLevel="0" collapsed="false">
      <c r="A44" s="17" t="s">
        <v>100</v>
      </c>
      <c r="B44" s="17" t="n">
        <f aca="false">B7</f>
        <v>33880.02</v>
      </c>
      <c r="C44" s="17" t="n">
        <f aca="false">C7</f>
        <v>26047.68</v>
      </c>
      <c r="D44" s="17" t="n">
        <f aca="false">D7</f>
        <v>77333.76</v>
      </c>
      <c r="E44" s="17" t="n">
        <f aca="false">E7</f>
        <v>2982.8</v>
      </c>
      <c r="F44" s="17" t="n">
        <f aca="false">F7</f>
        <v>0</v>
      </c>
      <c r="G44" s="17" t="n">
        <f aca="false">G7</f>
        <v>0</v>
      </c>
      <c r="H44" s="17" t="n">
        <f aca="false">H7</f>
        <v>2447.23</v>
      </c>
      <c r="I44" s="17" t="n">
        <f aca="false">$C$19*B26</f>
        <v>14.8545995829717</v>
      </c>
      <c r="J44" s="17" t="n">
        <f aca="false">$C$19*C26</f>
        <v>10453.2747004149</v>
      </c>
      <c r="K44" s="17" t="n">
        <f aca="false">$C$19*D26</f>
        <v>96.1383053492258</v>
      </c>
      <c r="L44" s="17" t="n">
        <f aca="false">$C$19*E26</f>
        <v>1747.52692622561</v>
      </c>
      <c r="M44" s="17" t="n">
        <f aca="false">$C$19*F26</f>
        <v>75.1225740711506</v>
      </c>
      <c r="N44" s="17" t="n">
        <f aca="false">$C$19*G26</f>
        <v>40.9914664947406</v>
      </c>
      <c r="O44" s="17" t="n">
        <f aca="false">$C$19*H26</f>
        <v>10752.8745994272</v>
      </c>
      <c r="P44" s="17" t="n">
        <f aca="false">$C$19*B26</f>
        <v>14.8545995829717</v>
      </c>
      <c r="Q44" s="17" t="n">
        <f aca="false">$C$19*C26</f>
        <v>10453.2747004149</v>
      </c>
      <c r="R44" s="17" t="n">
        <f aca="false">$C$19*D26</f>
        <v>96.1383053492258</v>
      </c>
      <c r="S44" s="17" t="n">
        <f aca="false">$C$19*E26</f>
        <v>1747.52692622561</v>
      </c>
      <c r="T44" s="17" t="n">
        <f aca="false">$C$19*F26</f>
        <v>75.1225740711506</v>
      </c>
      <c r="U44" s="17" t="n">
        <f aca="false">$C$19*G26</f>
        <v>40.9914664947406</v>
      </c>
      <c r="V44" s="17" t="n">
        <f aca="false">$C$19*H26</f>
        <v>10752.8745994272</v>
      </c>
      <c r="W44" s="17" t="n">
        <f aca="false">$C$19*I26</f>
        <v>5.79130438205768</v>
      </c>
      <c r="X44" s="17" t="n">
        <f aca="false">$C$19*J26</f>
        <v>37281.8083747445</v>
      </c>
      <c r="Y44" s="17" t="n">
        <f aca="false">$C$19*K26</f>
        <v>22.275864693377</v>
      </c>
      <c r="Z44" s="17" t="n">
        <f aca="false">$C$19*L26</f>
        <v>493.832542162922</v>
      </c>
      <c r="AA44" s="17" t="n">
        <f aca="false">$B$29*$B$20*C19</f>
        <v>59283999.3286086</v>
      </c>
    </row>
    <row r="45" customFormat="false" ht="22.5" hidden="false" customHeight="true" outlineLevel="0" collapsed="false">
      <c r="A45" s="17" t="s">
        <v>43</v>
      </c>
      <c r="B45" s="17" t="n">
        <f aca="false">B44/$D$19*1000/10000</f>
        <v>22.4862414548351</v>
      </c>
      <c r="C45" s="17" t="n">
        <f aca="false">C44/$D$19*1000/10000</f>
        <v>17.2879007101613</v>
      </c>
      <c r="D45" s="17" t="n">
        <f aca="false">D44/$D$19*1000/10000</f>
        <v>51.3265812703259</v>
      </c>
      <c r="E45" s="17" t="n">
        <f aca="false">E44/$D$19*1000/10000</f>
        <v>1.97969071480719</v>
      </c>
      <c r="F45" s="17" t="n">
        <f aca="false">F44/$D$19*1000/10000</f>
        <v>0</v>
      </c>
      <c r="G45" s="17" t="n">
        <f aca="false">G44/$D$19*1000/10000</f>
        <v>0</v>
      </c>
      <c r="H45" s="17" t="n">
        <f aca="false">H44/$D$19*1000/10000</f>
        <v>1.62423176478397</v>
      </c>
      <c r="I45" s="17" t="n">
        <f aca="false">I44/$D$19*1000/10000</f>
        <v>0.00985902939070267</v>
      </c>
      <c r="J45" s="17" t="n">
        <f aca="false">J44/$D$19*1000/10000</f>
        <v>6.93786068919821</v>
      </c>
      <c r="K45" s="17" t="n">
        <f aca="false">K44/$D$19*1000/10000</f>
        <v>0.063807198081387</v>
      </c>
      <c r="L45" s="17" t="n">
        <f aca="false">L44/$D$19*1000/10000</f>
        <v>1.15983734401381</v>
      </c>
      <c r="M45" s="17" t="n">
        <f aca="false">M44/$D$19*1000/10000</f>
        <v>0.0498590124584526</v>
      </c>
      <c r="N45" s="17" t="n">
        <f aca="false">N44/$D$19*1000/10000</f>
        <v>0.0272061236442162</v>
      </c>
      <c r="O45" s="17" t="n">
        <f aca="false">O44/$D$19*1000/10000</f>
        <v>7.13670578046538</v>
      </c>
      <c r="P45" s="17" t="n">
        <f aca="false">P44/$D$19*1000/10000</f>
        <v>0.00985902939070267</v>
      </c>
      <c r="Q45" s="17" t="n">
        <f aca="false">Q44/$D$19*1000/10000</f>
        <v>6.93786068919821</v>
      </c>
      <c r="R45" s="17" t="n">
        <f aca="false">R44/$D$19*1000/10000</f>
        <v>0.063807198081387</v>
      </c>
      <c r="S45" s="17" t="n">
        <f aca="false">S44/$D$19*1000/10000</f>
        <v>1.15983734401381</v>
      </c>
      <c r="T45" s="17" t="n">
        <f aca="false">T44/$D$19*1000/10000</f>
        <v>0.0498590124584526</v>
      </c>
      <c r="U45" s="17" t="n">
        <f aca="false">U44/$D$19*1000/10000</f>
        <v>0.0272061236442162</v>
      </c>
      <c r="V45" s="17" t="n">
        <f aca="false">V44/$D$19*1000/10000</f>
        <v>7.13670578046538</v>
      </c>
      <c r="W45" s="17" t="n">
        <f aca="false">W44/$D$19*1000/10000</f>
        <v>0.00384370105665207</v>
      </c>
      <c r="X45" s="17" t="n">
        <f aca="false">X44/$D$19*1000/10000</f>
        <v>24.7440156466082</v>
      </c>
      <c r="Y45" s="17" t="n">
        <f aca="false">Y44/$D$19*1000/10000</f>
        <v>0.014784538855364</v>
      </c>
      <c r="Z45" s="17" t="n">
        <f aca="false">Z44/$D$19*1000/10000</f>
        <v>0.327757710335782</v>
      </c>
      <c r="AA45" s="17" t="n">
        <f aca="false">AA44/$D$19*1000/10000</f>
        <v>39346.916658</v>
      </c>
    </row>
  </sheetData>
  <mergeCells count="3">
    <mergeCell ref="B33:H33"/>
    <mergeCell ref="I33:O33"/>
    <mergeCell ref="P33:Z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gift</dc:creator>
  <dc:description/>
  <dc:language>zh-CN</dc:language>
  <cp:lastModifiedBy/>
  <dcterms:modified xsi:type="dcterms:W3CDTF">2018-06-07T16:56:33Z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