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_Directory\Random_Stuff\Countries_Data_Analysis\"/>
    </mc:Choice>
  </mc:AlternateContent>
  <xr:revisionPtr revIDLastSave="0" documentId="13_ncr:1_{23FA9CAD-05ED-4944-9741-1BCF4B01BAC7}" xr6:coauthVersionLast="47" xr6:coauthVersionMax="47" xr10:uidLastSave="{00000000-0000-0000-0000-000000000000}"/>
  <bookViews>
    <workbookView xWindow="-108" yWindow="-108" windowWidth="30936" windowHeight="16776" xr2:uid="{AAF1A4A9-3B07-46C5-95D5-FDE0BA610016}"/>
  </bookViews>
  <sheets>
    <sheet name="Best Country" sheetId="1" r:id="rId1"/>
    <sheet name="Best Country (help)" sheetId="7" r:id="rId2"/>
    <sheet name="Best Country (diagrams)" sheetId="8" r:id="rId3"/>
    <sheet name="Correlations" sheetId="9" r:id="rId4"/>
    <sheet name="Correlations (help)" sheetId="10" r:id="rId5"/>
    <sheet name="Data" sheetId="2" r:id="rId6"/>
  </sheets>
  <definedNames>
    <definedName name="_xlnm._FilterDatabase" localSheetId="0" hidden="1">'Best Country'!$G$3:$G$3</definedName>
    <definedName name="_xlchart.v5.0" hidden="1">'Best Country (help)'!$A$36</definedName>
    <definedName name="_xlchart.v5.1" hidden="1">'Best Country (help)'!$A$37:$A$113</definedName>
    <definedName name="_xlchart.v5.2" hidden="1">'Best Country (help)'!$B$36</definedName>
    <definedName name="_xlchart.v5.3" hidden="1">'Best Country (help)'!$B$37:$B$113</definedName>
    <definedName name="diagram_changer">IF('Best Country'!$L$3="Map", 'Best Country (diagrams)'!$A$1:$G$19, 'Best Country (diagrams)'!$A$22:$G$40)</definedName>
    <definedName name="ExterneDaten_1" localSheetId="5" hidden="1">Data!$A$1:$AO$235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24" i="1"/>
  <c r="A21" i="1"/>
  <c r="A18" i="1"/>
  <c r="A15" i="1"/>
  <c r="A12" i="1"/>
  <c r="A9" i="1"/>
  <c r="A6" i="1"/>
  <c r="G5" i="7" a="1"/>
  <c r="G5" i="7" s="1"/>
  <c r="A34" i="7"/>
  <c r="X5" i="7" a="1"/>
  <c r="V5" i="7" a="1"/>
  <c r="T5" i="7" a="1"/>
  <c r="T5" i="7" s="1"/>
  <c r="R5" i="7" a="1"/>
  <c r="R5" i="7" s="1"/>
  <c r="P5" i="7" a="1"/>
  <c r="P5" i="7" s="1"/>
  <c r="N5" i="7" a="1"/>
  <c r="N5" i="7" s="1"/>
  <c r="L5" i="7" a="1"/>
  <c r="L5" i="7" s="1"/>
  <c r="J5" i="7" a="1"/>
  <c r="J5" i="7" s="1"/>
  <c r="H5" i="7" a="1"/>
  <c r="H5" i="7" s="1"/>
  <c r="J2" i="7" l="1"/>
  <c r="K24" i="7" s="1"/>
  <c r="L3" i="7"/>
  <c r="V5" i="7"/>
  <c r="V2" i="7" s="1"/>
  <c r="J3" i="7"/>
  <c r="X5" i="7"/>
  <c r="X2" i="7" s="1"/>
  <c r="T2" i="7"/>
  <c r="T3" i="7"/>
  <c r="U25" i="7" s="1"/>
  <c r="R2" i="7"/>
  <c r="R3" i="7"/>
  <c r="P2" i="7"/>
  <c r="P3" i="7"/>
  <c r="N2" i="7"/>
  <c r="N3" i="7"/>
  <c r="L2" i="7"/>
  <c r="M61" i="7" s="1"/>
  <c r="K199" i="7" l="1"/>
  <c r="K174" i="7"/>
  <c r="K149" i="7"/>
  <c r="K50" i="7"/>
  <c r="K99" i="7"/>
  <c r="K124" i="7"/>
  <c r="Q172" i="7"/>
  <c r="M55" i="7"/>
  <c r="Q152" i="7"/>
  <c r="M230" i="7"/>
  <c r="O30" i="7"/>
  <c r="Q96" i="7"/>
  <c r="M34" i="7"/>
  <c r="U10" i="7"/>
  <c r="M68" i="7"/>
  <c r="U202" i="7"/>
  <c r="U219" i="7"/>
  <c r="U74" i="7"/>
  <c r="U138" i="7"/>
  <c r="U27" i="7"/>
  <c r="U91" i="7"/>
  <c r="U155" i="7"/>
  <c r="S174" i="7"/>
  <c r="O111" i="7"/>
  <c r="Q33" i="7"/>
  <c r="U22" i="7"/>
  <c r="K157" i="7"/>
  <c r="U18" i="7"/>
  <c r="U210" i="7"/>
  <c r="U35" i="7"/>
  <c r="U163" i="7"/>
  <c r="U36" i="7"/>
  <c r="U21" i="7"/>
  <c r="M113" i="7"/>
  <c r="K192" i="7"/>
  <c r="K188" i="7"/>
  <c r="U26" i="7"/>
  <c r="U218" i="7"/>
  <c r="U43" i="7"/>
  <c r="U140" i="7"/>
  <c r="U68" i="7"/>
  <c r="U165" i="7"/>
  <c r="U166" i="7"/>
  <c r="U15" i="7"/>
  <c r="U28" i="7"/>
  <c r="U204" i="7"/>
  <c r="U237" i="7"/>
  <c r="U78" i="7"/>
  <c r="U207" i="7"/>
  <c r="K132" i="7"/>
  <c r="K207" i="7"/>
  <c r="U82" i="7"/>
  <c r="U99" i="7"/>
  <c r="M143" i="7"/>
  <c r="U212" i="7"/>
  <c r="U94" i="7"/>
  <c r="K163" i="7"/>
  <c r="U90" i="7"/>
  <c r="U235" i="7"/>
  <c r="U51" i="7"/>
  <c r="U228" i="7"/>
  <c r="K46" i="7"/>
  <c r="K97" i="7"/>
  <c r="U170" i="7"/>
  <c r="U76" i="7"/>
  <c r="M8" i="7"/>
  <c r="U173" i="7"/>
  <c r="U209" i="7"/>
  <c r="U182" i="7"/>
  <c r="U87" i="7"/>
  <c r="U24" i="7"/>
  <c r="U217" i="7"/>
  <c r="U124" i="7"/>
  <c r="U109" i="7"/>
  <c r="U171" i="7"/>
  <c r="M159" i="7"/>
  <c r="U220" i="7"/>
  <c r="U157" i="7"/>
  <c r="U102" i="7"/>
  <c r="K217" i="7"/>
  <c r="K221" i="7"/>
  <c r="K41" i="7"/>
  <c r="U162" i="7"/>
  <c r="M14" i="7"/>
  <c r="U179" i="7"/>
  <c r="U148" i="7"/>
  <c r="K227" i="7"/>
  <c r="K71" i="7"/>
  <c r="U106" i="7"/>
  <c r="U234" i="7"/>
  <c r="M78" i="7"/>
  <c r="K144" i="7"/>
  <c r="U59" i="7"/>
  <c r="U123" i="7"/>
  <c r="U187" i="7"/>
  <c r="Q97" i="7"/>
  <c r="U156" i="7"/>
  <c r="U45" i="7"/>
  <c r="K7" i="7"/>
  <c r="K235" i="7"/>
  <c r="K29" i="7"/>
  <c r="K54" i="7"/>
  <c r="K79" i="7"/>
  <c r="K105" i="7"/>
  <c r="U50" i="7"/>
  <c r="U114" i="7"/>
  <c r="U178" i="7"/>
  <c r="Q24" i="7"/>
  <c r="M94" i="7"/>
  <c r="K176" i="7"/>
  <c r="U67" i="7"/>
  <c r="U131" i="7"/>
  <c r="U195" i="7"/>
  <c r="Q161" i="7"/>
  <c r="U84" i="7"/>
  <c r="U164" i="7"/>
  <c r="M24" i="7"/>
  <c r="U85" i="7"/>
  <c r="U213" i="7"/>
  <c r="U6" i="7"/>
  <c r="U190" i="7"/>
  <c r="U95" i="7"/>
  <c r="U152" i="7"/>
  <c r="U225" i="7"/>
  <c r="K160" i="7"/>
  <c r="K213" i="7"/>
  <c r="K33" i="7"/>
  <c r="U154" i="7"/>
  <c r="M6" i="7"/>
  <c r="U107" i="7"/>
  <c r="U60" i="7"/>
  <c r="U29" i="7"/>
  <c r="M137" i="7"/>
  <c r="U7" i="7"/>
  <c r="K171" i="7"/>
  <c r="U34" i="7"/>
  <c r="U98" i="7"/>
  <c r="U226" i="7"/>
  <c r="U115" i="7"/>
  <c r="U37" i="7"/>
  <c r="K21" i="7"/>
  <c r="U42" i="7"/>
  <c r="K35" i="7"/>
  <c r="K60" i="7"/>
  <c r="K85" i="7"/>
  <c r="K110" i="7"/>
  <c r="K135" i="7"/>
  <c r="K161" i="7"/>
  <c r="U58" i="7"/>
  <c r="U122" i="7"/>
  <c r="U186" i="7"/>
  <c r="Q88" i="7"/>
  <c r="M158" i="7"/>
  <c r="U11" i="7"/>
  <c r="U75" i="7"/>
  <c r="U139" i="7"/>
  <c r="U203" i="7"/>
  <c r="Q225" i="7"/>
  <c r="U12" i="7"/>
  <c r="U92" i="7"/>
  <c r="U188" i="7"/>
  <c r="U93" i="7"/>
  <c r="U221" i="7"/>
  <c r="U14" i="7"/>
  <c r="U119" i="7"/>
  <c r="U160" i="7"/>
  <c r="Q71" i="7"/>
  <c r="K107" i="7"/>
  <c r="K182" i="7"/>
  <c r="U146" i="7"/>
  <c r="M238" i="7"/>
  <c r="U227" i="7"/>
  <c r="U132" i="7"/>
  <c r="U149" i="7"/>
  <c r="U215" i="7"/>
  <c r="K238" i="7"/>
  <c r="K196" i="7"/>
  <c r="K15" i="7"/>
  <c r="K43" i="7"/>
  <c r="K68" i="7"/>
  <c r="K93" i="7"/>
  <c r="K118" i="7"/>
  <c r="K143" i="7"/>
  <c r="K169" i="7"/>
  <c r="U66" i="7"/>
  <c r="U130" i="7"/>
  <c r="U194" i="7"/>
  <c r="M166" i="7"/>
  <c r="U19" i="7"/>
  <c r="U83" i="7"/>
  <c r="U147" i="7"/>
  <c r="U211" i="7"/>
  <c r="M47" i="7"/>
  <c r="U20" i="7"/>
  <c r="U100" i="7"/>
  <c r="U196" i="7"/>
  <c r="U101" i="7"/>
  <c r="U229" i="7"/>
  <c r="M42" i="7"/>
  <c r="U199" i="7"/>
  <c r="U168" i="7"/>
  <c r="M125" i="7"/>
  <c r="K11" i="7"/>
  <c r="K49" i="7"/>
  <c r="M218" i="7"/>
  <c r="K40" i="7"/>
  <c r="K82" i="7"/>
  <c r="K51" i="7"/>
  <c r="K204" i="7"/>
  <c r="K190" i="7"/>
  <c r="M30" i="7"/>
  <c r="K123" i="7"/>
  <c r="K84" i="7"/>
  <c r="K109" i="7"/>
  <c r="K31" i="7"/>
  <c r="M38" i="7"/>
  <c r="K225" i="7"/>
  <c r="M79" i="7"/>
  <c r="M183" i="7"/>
  <c r="K178" i="7"/>
  <c r="M112" i="7"/>
  <c r="K152" i="7"/>
  <c r="U30" i="7"/>
  <c r="U118" i="7"/>
  <c r="U198" i="7"/>
  <c r="M226" i="7"/>
  <c r="U23" i="7"/>
  <c r="U135" i="7"/>
  <c r="U223" i="7"/>
  <c r="U32" i="7"/>
  <c r="U216" i="7"/>
  <c r="K72" i="7"/>
  <c r="U33" i="7"/>
  <c r="M117" i="7"/>
  <c r="K56" i="7"/>
  <c r="K115" i="7"/>
  <c r="K140" i="7"/>
  <c r="K101" i="7"/>
  <c r="K62" i="7"/>
  <c r="K23" i="7"/>
  <c r="K151" i="7"/>
  <c r="K113" i="7"/>
  <c r="M174" i="7"/>
  <c r="M71" i="7"/>
  <c r="K146" i="7"/>
  <c r="K120" i="7"/>
  <c r="K59" i="7"/>
  <c r="K20" i="7"/>
  <c r="K212" i="7"/>
  <c r="K173" i="7"/>
  <c r="K70" i="7"/>
  <c r="K198" i="7"/>
  <c r="K159" i="7"/>
  <c r="K57" i="7"/>
  <c r="M182" i="7"/>
  <c r="K10" i="7"/>
  <c r="K67" i="7"/>
  <c r="K131" i="7"/>
  <c r="K195" i="7"/>
  <c r="K28" i="7"/>
  <c r="K92" i="7"/>
  <c r="K156" i="7"/>
  <c r="K220" i="7"/>
  <c r="K53" i="7"/>
  <c r="K117" i="7"/>
  <c r="K181" i="7"/>
  <c r="K14" i="7"/>
  <c r="K78" i="7"/>
  <c r="K142" i="7"/>
  <c r="K206" i="7"/>
  <c r="K39" i="7"/>
  <c r="K103" i="7"/>
  <c r="K167" i="7"/>
  <c r="K231" i="7"/>
  <c r="K65" i="7"/>
  <c r="K129" i="7"/>
  <c r="K193" i="7"/>
  <c r="Q216" i="7"/>
  <c r="M46" i="7"/>
  <c r="M118" i="7"/>
  <c r="M190" i="7"/>
  <c r="K16" i="7"/>
  <c r="S10" i="7"/>
  <c r="M7" i="7"/>
  <c r="M95" i="7"/>
  <c r="M199" i="7"/>
  <c r="K208" i="7"/>
  <c r="U44" i="7"/>
  <c r="U108" i="7"/>
  <c r="U172" i="7"/>
  <c r="U236" i="7"/>
  <c r="M184" i="7"/>
  <c r="K209" i="7"/>
  <c r="U53" i="7"/>
  <c r="U117" i="7"/>
  <c r="U181" i="7"/>
  <c r="Q35" i="7"/>
  <c r="K58" i="7"/>
  <c r="U38" i="7"/>
  <c r="U126" i="7"/>
  <c r="U206" i="7"/>
  <c r="U31" i="7"/>
  <c r="U143" i="7"/>
  <c r="Q205" i="7"/>
  <c r="U40" i="7"/>
  <c r="U224" i="7"/>
  <c r="U89" i="7"/>
  <c r="K179" i="7"/>
  <c r="K37" i="7"/>
  <c r="K165" i="7"/>
  <c r="K126" i="7"/>
  <c r="K87" i="7"/>
  <c r="K215" i="7"/>
  <c r="K177" i="7"/>
  <c r="M102" i="7"/>
  <c r="K202" i="7"/>
  <c r="M167" i="7"/>
  <c r="K9" i="7"/>
  <c r="K187" i="7"/>
  <c r="K148" i="7"/>
  <c r="K45" i="7"/>
  <c r="K237" i="7"/>
  <c r="K134" i="7"/>
  <c r="K95" i="7"/>
  <c r="K223" i="7"/>
  <c r="K121" i="7"/>
  <c r="K185" i="7"/>
  <c r="M110" i="7"/>
  <c r="K12" i="7"/>
  <c r="K75" i="7"/>
  <c r="K139" i="7"/>
  <c r="K203" i="7"/>
  <c r="K36" i="7"/>
  <c r="K100" i="7"/>
  <c r="K164" i="7"/>
  <c r="K228" i="7"/>
  <c r="K61" i="7"/>
  <c r="K125" i="7"/>
  <c r="K189" i="7"/>
  <c r="K22" i="7"/>
  <c r="K86" i="7"/>
  <c r="K150" i="7"/>
  <c r="K214" i="7"/>
  <c r="K47" i="7"/>
  <c r="K111" i="7"/>
  <c r="K175" i="7"/>
  <c r="K5" i="7"/>
  <c r="K73" i="7"/>
  <c r="K137" i="7"/>
  <c r="S65" i="7"/>
  <c r="O47" i="7"/>
  <c r="M54" i="7"/>
  <c r="M126" i="7"/>
  <c r="M198" i="7"/>
  <c r="K48" i="7"/>
  <c r="S74" i="7"/>
  <c r="M15" i="7"/>
  <c r="M111" i="7"/>
  <c r="M207" i="7"/>
  <c r="K226" i="7"/>
  <c r="U52" i="7"/>
  <c r="U116" i="7"/>
  <c r="U180" i="7"/>
  <c r="Q50" i="7"/>
  <c r="M192" i="7"/>
  <c r="K232" i="7"/>
  <c r="U61" i="7"/>
  <c r="U125" i="7"/>
  <c r="U189" i="7"/>
  <c r="Q147" i="7"/>
  <c r="K90" i="7"/>
  <c r="U54" i="7"/>
  <c r="U134" i="7"/>
  <c r="U222" i="7"/>
  <c r="V3" i="7"/>
  <c r="W63" i="7" s="1"/>
  <c r="U55" i="7"/>
  <c r="U151" i="7"/>
  <c r="M51" i="7"/>
  <c r="U88" i="7"/>
  <c r="U232" i="7"/>
  <c r="U97" i="7"/>
  <c r="M189" i="7"/>
  <c r="K8" i="7"/>
  <c r="K76" i="7"/>
  <c r="K229" i="7"/>
  <c r="K6" i="7"/>
  <c r="K211" i="7"/>
  <c r="K108" i="7"/>
  <c r="K236" i="7"/>
  <c r="K133" i="7"/>
  <c r="K94" i="7"/>
  <c r="K222" i="7"/>
  <c r="K183" i="7"/>
  <c r="K145" i="7"/>
  <c r="S129" i="7"/>
  <c r="M62" i="7"/>
  <c r="M134" i="7"/>
  <c r="M206" i="7"/>
  <c r="K80" i="7"/>
  <c r="S138" i="7"/>
  <c r="M23" i="7"/>
  <c r="M119" i="7"/>
  <c r="O231" i="7"/>
  <c r="Q138" i="7"/>
  <c r="U69" i="7"/>
  <c r="U133" i="7"/>
  <c r="U197" i="7"/>
  <c r="Q235" i="7"/>
  <c r="K122" i="7"/>
  <c r="U62" i="7"/>
  <c r="U142" i="7"/>
  <c r="U230" i="7"/>
  <c r="K128" i="7"/>
  <c r="U71" i="7"/>
  <c r="U159" i="7"/>
  <c r="U96" i="7"/>
  <c r="Q14" i="7"/>
  <c r="U153" i="7"/>
  <c r="M96" i="7"/>
  <c r="K83" i="7"/>
  <c r="K147" i="7"/>
  <c r="K44" i="7"/>
  <c r="K172" i="7"/>
  <c r="K69" i="7"/>
  <c r="K197" i="7"/>
  <c r="K30" i="7"/>
  <c r="K158" i="7"/>
  <c r="K55" i="7"/>
  <c r="K119" i="7"/>
  <c r="K17" i="7"/>
  <c r="K81" i="7"/>
  <c r="K27" i="7"/>
  <c r="K91" i="7"/>
  <c r="K155" i="7"/>
  <c r="K219" i="7"/>
  <c r="K52" i="7"/>
  <c r="K116" i="7"/>
  <c r="K180" i="7"/>
  <c r="K13" i="7"/>
  <c r="K77" i="7"/>
  <c r="K141" i="7"/>
  <c r="K205" i="7"/>
  <c r="K38" i="7"/>
  <c r="K102" i="7"/>
  <c r="K166" i="7"/>
  <c r="K230" i="7"/>
  <c r="K63" i="7"/>
  <c r="K127" i="7"/>
  <c r="K191" i="7"/>
  <c r="K25" i="7"/>
  <c r="K89" i="7"/>
  <c r="K153" i="7"/>
  <c r="S193" i="7"/>
  <c r="O175" i="7"/>
  <c r="M70" i="7"/>
  <c r="M142" i="7"/>
  <c r="M222" i="7"/>
  <c r="K112" i="7"/>
  <c r="S202" i="7"/>
  <c r="M39" i="7"/>
  <c r="M127" i="7"/>
  <c r="Q218" i="7"/>
  <c r="S184" i="7"/>
  <c r="U13" i="7"/>
  <c r="U77" i="7"/>
  <c r="U141" i="7"/>
  <c r="U205" i="7"/>
  <c r="M9" i="7"/>
  <c r="K210" i="7"/>
  <c r="U70" i="7"/>
  <c r="U158" i="7"/>
  <c r="U79" i="7"/>
  <c r="U183" i="7"/>
  <c r="X3" i="7"/>
  <c r="Y212" i="7" s="1"/>
  <c r="U104" i="7"/>
  <c r="M60" i="7"/>
  <c r="U161" i="7"/>
  <c r="O120" i="7"/>
  <c r="O228" i="7"/>
  <c r="S9" i="7"/>
  <c r="Q191" i="7"/>
  <c r="Q127" i="7"/>
  <c r="Q63" i="7"/>
  <c r="Q198" i="7"/>
  <c r="Q134" i="7"/>
  <c r="Q70" i="7"/>
  <c r="Q6" i="7"/>
  <c r="Q189" i="7"/>
  <c r="Q125" i="7"/>
  <c r="Q61" i="7"/>
  <c r="Q183" i="7"/>
  <c r="Q119" i="7"/>
  <c r="Q55" i="7"/>
  <c r="Q190" i="7"/>
  <c r="Q126" i="7"/>
  <c r="Q62" i="7"/>
  <c r="Q181" i="7"/>
  <c r="Q117" i="7"/>
  <c r="Q53" i="7"/>
  <c r="Q228" i="7"/>
  <c r="Q164" i="7"/>
  <c r="Q100" i="7"/>
  <c r="Q36" i="7"/>
  <c r="Q175" i="7"/>
  <c r="Q111" i="7"/>
  <c r="Q47" i="7"/>
  <c r="Q182" i="7"/>
  <c r="Q118" i="7"/>
  <c r="Q54" i="7"/>
  <c r="Q237" i="7"/>
  <c r="Q173" i="7"/>
  <c r="Q109" i="7"/>
  <c r="Q45" i="7"/>
  <c r="Q220" i="7"/>
  <c r="Q156" i="7"/>
  <c r="Q92" i="7"/>
  <c r="Q28" i="7"/>
  <c r="Q203" i="7"/>
  <c r="Q139" i="7"/>
  <c r="Q75" i="7"/>
  <c r="Q11" i="7"/>
  <c r="Q186" i="7"/>
  <c r="Q122" i="7"/>
  <c r="Q58" i="7"/>
  <c r="Q5" i="7"/>
  <c r="Q231" i="7"/>
  <c r="Q167" i="7"/>
  <c r="Q103" i="7"/>
  <c r="Q39" i="7"/>
  <c r="Q238" i="7"/>
  <c r="Q174" i="7"/>
  <c r="Q110" i="7"/>
  <c r="Q46" i="7"/>
  <c r="Q229" i="7"/>
  <c r="Q165" i="7"/>
  <c r="Q101" i="7"/>
  <c r="Q37" i="7"/>
  <c r="Q212" i="7"/>
  <c r="Q148" i="7"/>
  <c r="Q84" i="7"/>
  <c r="Q20" i="7"/>
  <c r="Q223" i="7"/>
  <c r="Q159" i="7"/>
  <c r="Q95" i="7"/>
  <c r="Q31" i="7"/>
  <c r="Q230" i="7"/>
  <c r="Q166" i="7"/>
  <c r="Q102" i="7"/>
  <c r="Q38" i="7"/>
  <c r="Q221" i="7"/>
  <c r="Q157" i="7"/>
  <c r="Q93" i="7"/>
  <c r="Q29" i="7"/>
  <c r="Q204" i="7"/>
  <c r="Q140" i="7"/>
  <c r="Q76" i="7"/>
  <c r="Q12" i="7"/>
  <c r="Q187" i="7"/>
  <c r="Q123" i="7"/>
  <c r="Q59" i="7"/>
  <c r="Q215" i="7"/>
  <c r="Q151" i="7"/>
  <c r="Q87" i="7"/>
  <c r="Q23" i="7"/>
  <c r="Q222" i="7"/>
  <c r="Q158" i="7"/>
  <c r="Q94" i="7"/>
  <c r="Q30" i="7"/>
  <c r="Q213" i="7"/>
  <c r="Q149" i="7"/>
  <c r="Q85" i="7"/>
  <c r="Q21" i="7"/>
  <c r="Q196" i="7"/>
  <c r="Q132" i="7"/>
  <c r="Q68" i="7"/>
  <c r="Q179" i="7"/>
  <c r="Q115" i="7"/>
  <c r="Q51" i="7"/>
  <c r="Q226" i="7"/>
  <c r="Q162" i="7"/>
  <c r="Q98" i="7"/>
  <c r="Q34" i="7"/>
  <c r="S43" i="7"/>
  <c r="Q234" i="7"/>
  <c r="O26" i="7"/>
  <c r="S85" i="7"/>
  <c r="O131" i="7"/>
  <c r="S238" i="7"/>
  <c r="O28" i="7"/>
  <c r="Q22" i="7"/>
  <c r="S56" i="7"/>
  <c r="Q79" i="7"/>
  <c r="O102" i="7"/>
  <c r="S17" i="7"/>
  <c r="S81" i="7"/>
  <c r="S145" i="7"/>
  <c r="S209" i="7"/>
  <c r="Q40" i="7"/>
  <c r="Q104" i="7"/>
  <c r="Q168" i="7"/>
  <c r="Q232" i="7"/>
  <c r="O63" i="7"/>
  <c r="O127" i="7"/>
  <c r="O191" i="7"/>
  <c r="M22" i="7"/>
  <c r="M86" i="7"/>
  <c r="M150" i="7"/>
  <c r="M214" i="7"/>
  <c r="S26" i="7"/>
  <c r="S90" i="7"/>
  <c r="S154" i="7"/>
  <c r="S218" i="7"/>
  <c r="Q49" i="7"/>
  <c r="Q113" i="7"/>
  <c r="Q177" i="7"/>
  <c r="O8" i="7"/>
  <c r="O72" i="7"/>
  <c r="O136" i="7"/>
  <c r="O200" i="7"/>
  <c r="M31" i="7"/>
  <c r="M103" i="7"/>
  <c r="M175" i="7"/>
  <c r="S51" i="7"/>
  <c r="S131" i="7"/>
  <c r="S219" i="7"/>
  <c r="Q74" i="7"/>
  <c r="Q154" i="7"/>
  <c r="O9" i="7"/>
  <c r="O97" i="7"/>
  <c r="O177" i="7"/>
  <c r="M32" i="7"/>
  <c r="M120" i="7"/>
  <c r="M200" i="7"/>
  <c r="S84" i="7"/>
  <c r="S196" i="7"/>
  <c r="Q67" i="7"/>
  <c r="Q163" i="7"/>
  <c r="O42" i="7"/>
  <c r="O130" i="7"/>
  <c r="M17" i="7"/>
  <c r="M145" i="7"/>
  <c r="S93" i="7"/>
  <c r="Q44" i="7"/>
  <c r="Q188" i="7"/>
  <c r="O139" i="7"/>
  <c r="M90" i="7"/>
  <c r="M234" i="7"/>
  <c r="Q13" i="7"/>
  <c r="O36" i="7"/>
  <c r="M59" i="7"/>
  <c r="S55" i="7"/>
  <c r="Q78" i="7"/>
  <c r="O101" i="7"/>
  <c r="M124" i="7"/>
  <c r="S112" i="7"/>
  <c r="Q135" i="7"/>
  <c r="O158" i="7"/>
  <c r="M181" i="7"/>
  <c r="O56" i="7"/>
  <c r="S195" i="7"/>
  <c r="S221" i="7"/>
  <c r="Q105" i="7"/>
  <c r="S123" i="7"/>
  <c r="O169" i="7"/>
  <c r="S188" i="7"/>
  <c r="O122" i="7"/>
  <c r="S25" i="7"/>
  <c r="S89" i="7"/>
  <c r="S153" i="7"/>
  <c r="S217" i="7"/>
  <c r="Q48" i="7"/>
  <c r="Q112" i="7"/>
  <c r="Q176" i="7"/>
  <c r="O7" i="7"/>
  <c r="O71" i="7"/>
  <c r="O135" i="7"/>
  <c r="O199" i="7"/>
  <c r="S34" i="7"/>
  <c r="S98" i="7"/>
  <c r="S162" i="7"/>
  <c r="S226" i="7"/>
  <c r="Q57" i="7"/>
  <c r="Q121" i="7"/>
  <c r="Q185" i="7"/>
  <c r="O16" i="7"/>
  <c r="O80" i="7"/>
  <c r="O144" i="7"/>
  <c r="O208" i="7"/>
  <c r="S59" i="7"/>
  <c r="S147" i="7"/>
  <c r="S235" i="7"/>
  <c r="Q82" i="7"/>
  <c r="Q170" i="7"/>
  <c r="O25" i="7"/>
  <c r="O105" i="7"/>
  <c r="O193" i="7"/>
  <c r="M48" i="7"/>
  <c r="M128" i="7"/>
  <c r="M216" i="7"/>
  <c r="S108" i="7"/>
  <c r="S204" i="7"/>
  <c r="Q83" i="7"/>
  <c r="Q171" i="7"/>
  <c r="O50" i="7"/>
  <c r="O154" i="7"/>
  <c r="M25" i="7"/>
  <c r="M153" i="7"/>
  <c r="S101" i="7"/>
  <c r="Q52" i="7"/>
  <c r="Q236" i="7"/>
  <c r="O147" i="7"/>
  <c r="M98" i="7"/>
  <c r="S46" i="7"/>
  <c r="Q69" i="7"/>
  <c r="O92" i="7"/>
  <c r="M115" i="7"/>
  <c r="Y104" i="7"/>
  <c r="S63" i="7"/>
  <c r="Q86" i="7"/>
  <c r="O109" i="7"/>
  <c r="M132" i="7"/>
  <c r="S120" i="7"/>
  <c r="Q143" i="7"/>
  <c r="O166" i="7"/>
  <c r="Q32" i="7"/>
  <c r="O119" i="7"/>
  <c r="S82" i="7"/>
  <c r="Q169" i="7"/>
  <c r="Q43" i="7"/>
  <c r="S33" i="7"/>
  <c r="S97" i="7"/>
  <c r="S161" i="7"/>
  <c r="S225" i="7"/>
  <c r="Q56" i="7"/>
  <c r="Q120" i="7"/>
  <c r="Q184" i="7"/>
  <c r="O15" i="7"/>
  <c r="O79" i="7"/>
  <c r="O143" i="7"/>
  <c r="O207" i="7"/>
  <c r="S42" i="7"/>
  <c r="S106" i="7"/>
  <c r="S170" i="7"/>
  <c r="S234" i="7"/>
  <c r="Q65" i="7"/>
  <c r="Q129" i="7"/>
  <c r="Q193" i="7"/>
  <c r="O24" i="7"/>
  <c r="O88" i="7"/>
  <c r="O152" i="7"/>
  <c r="O216" i="7"/>
  <c r="S67" i="7"/>
  <c r="S155" i="7"/>
  <c r="Q10" i="7"/>
  <c r="Q90" i="7"/>
  <c r="Q178" i="7"/>
  <c r="O33" i="7"/>
  <c r="O113" i="7"/>
  <c r="O201" i="7"/>
  <c r="M56" i="7"/>
  <c r="M136" i="7"/>
  <c r="M224" i="7"/>
  <c r="S12" i="7"/>
  <c r="S124" i="7"/>
  <c r="S212" i="7"/>
  <c r="Q91" i="7"/>
  <c r="Q195" i="7"/>
  <c r="O58" i="7"/>
  <c r="O170" i="7"/>
  <c r="M49" i="7"/>
  <c r="M177" i="7"/>
  <c r="S149" i="7"/>
  <c r="Q60" i="7"/>
  <c r="O11" i="7"/>
  <c r="O195" i="7"/>
  <c r="M106" i="7"/>
  <c r="S54" i="7"/>
  <c r="Q77" i="7"/>
  <c r="O100" i="7"/>
  <c r="M123" i="7"/>
  <c r="S119" i="7"/>
  <c r="Q142" i="7"/>
  <c r="O165" i="7"/>
  <c r="M188" i="7"/>
  <c r="S176" i="7"/>
  <c r="Q199" i="7"/>
  <c r="O222" i="7"/>
  <c r="M237" i="7"/>
  <c r="M173" i="7"/>
  <c r="M109" i="7"/>
  <c r="M45" i="7"/>
  <c r="M180" i="7"/>
  <c r="M116" i="7"/>
  <c r="M52" i="7"/>
  <c r="M235" i="7"/>
  <c r="M171" i="7"/>
  <c r="M107" i="7"/>
  <c r="M43" i="7"/>
  <c r="M5" i="7"/>
  <c r="M229" i="7"/>
  <c r="M165" i="7"/>
  <c r="M101" i="7"/>
  <c r="M37" i="7"/>
  <c r="M236" i="7"/>
  <c r="M172" i="7"/>
  <c r="M108" i="7"/>
  <c r="M44" i="7"/>
  <c r="M227" i="7"/>
  <c r="M163" i="7"/>
  <c r="M99" i="7"/>
  <c r="M35" i="7"/>
  <c r="M210" i="7"/>
  <c r="M146" i="7"/>
  <c r="M82" i="7"/>
  <c r="M18" i="7"/>
  <c r="M193" i="7"/>
  <c r="M129" i="7"/>
  <c r="M65" i="7"/>
  <c r="M221" i="7"/>
  <c r="M157" i="7"/>
  <c r="M93" i="7"/>
  <c r="M29" i="7"/>
  <c r="M228" i="7"/>
  <c r="M164" i="7"/>
  <c r="M100" i="7"/>
  <c r="M36" i="7"/>
  <c r="M219" i="7"/>
  <c r="M155" i="7"/>
  <c r="M91" i="7"/>
  <c r="M27" i="7"/>
  <c r="M202" i="7"/>
  <c r="M138" i="7"/>
  <c r="M74" i="7"/>
  <c r="M10" i="7"/>
  <c r="M185" i="7"/>
  <c r="M121" i="7"/>
  <c r="M57" i="7"/>
  <c r="M232" i="7"/>
  <c r="M168" i="7"/>
  <c r="M104" i="7"/>
  <c r="M40" i="7"/>
  <c r="M215" i="7"/>
  <c r="M151" i="7"/>
  <c r="M87" i="7"/>
  <c r="M213" i="7"/>
  <c r="M149" i="7"/>
  <c r="M85" i="7"/>
  <c r="M21" i="7"/>
  <c r="M220" i="7"/>
  <c r="M156" i="7"/>
  <c r="M92" i="7"/>
  <c r="M28" i="7"/>
  <c r="M211" i="7"/>
  <c r="M147" i="7"/>
  <c r="M83" i="7"/>
  <c r="M19" i="7"/>
  <c r="M194" i="7"/>
  <c r="M130" i="7"/>
  <c r="M66" i="7"/>
  <c r="M205" i="7"/>
  <c r="M141" i="7"/>
  <c r="M77" i="7"/>
  <c r="M13" i="7"/>
  <c r="M212" i="7"/>
  <c r="M148" i="7"/>
  <c r="M84" i="7"/>
  <c r="M20" i="7"/>
  <c r="M203" i="7"/>
  <c r="M139" i="7"/>
  <c r="M75" i="7"/>
  <c r="M11" i="7"/>
  <c r="M186" i="7"/>
  <c r="M122" i="7"/>
  <c r="M58" i="7"/>
  <c r="M233" i="7"/>
  <c r="M169" i="7"/>
  <c r="M105" i="7"/>
  <c r="M41" i="7"/>
  <c r="M197" i="7"/>
  <c r="M133" i="7"/>
  <c r="M69" i="7"/>
  <c r="M204" i="7"/>
  <c r="M140" i="7"/>
  <c r="M76" i="7"/>
  <c r="M12" i="7"/>
  <c r="M195" i="7"/>
  <c r="M131" i="7"/>
  <c r="M67" i="7"/>
  <c r="M178" i="7"/>
  <c r="M114" i="7"/>
  <c r="M50" i="7"/>
  <c r="M225" i="7"/>
  <c r="M161" i="7"/>
  <c r="M97" i="7"/>
  <c r="M33" i="7"/>
  <c r="M208" i="7"/>
  <c r="M144" i="7"/>
  <c r="M80" i="7"/>
  <c r="M16" i="7"/>
  <c r="M191" i="7"/>
  <c r="S27" i="7"/>
  <c r="O73" i="7"/>
  <c r="S68" i="7"/>
  <c r="O114" i="7"/>
  <c r="O83" i="7"/>
  <c r="S182" i="7"/>
  <c r="O94" i="7"/>
  <c r="S201" i="7"/>
  <c r="Q224" i="7"/>
  <c r="O183" i="7"/>
  <c r="S210" i="7"/>
  <c r="Q233" i="7"/>
  <c r="O192" i="7"/>
  <c r="Q66" i="7"/>
  <c r="Q180" i="7"/>
  <c r="S41" i="7"/>
  <c r="S105" i="7"/>
  <c r="S169" i="7"/>
  <c r="S233" i="7"/>
  <c r="Q64" i="7"/>
  <c r="Q128" i="7"/>
  <c r="Q192" i="7"/>
  <c r="O23" i="7"/>
  <c r="O87" i="7"/>
  <c r="O151" i="7"/>
  <c r="O215" i="7"/>
  <c r="S50" i="7"/>
  <c r="S114" i="7"/>
  <c r="S178" i="7"/>
  <c r="Q9" i="7"/>
  <c r="Q73" i="7"/>
  <c r="Q137" i="7"/>
  <c r="Q201" i="7"/>
  <c r="O32" i="7"/>
  <c r="O96" i="7"/>
  <c r="O160" i="7"/>
  <c r="O224" i="7"/>
  <c r="S83" i="7"/>
  <c r="S171" i="7"/>
  <c r="Q18" i="7"/>
  <c r="Q106" i="7"/>
  <c r="Q194" i="7"/>
  <c r="O41" i="7"/>
  <c r="O129" i="7"/>
  <c r="O217" i="7"/>
  <c r="M64" i="7"/>
  <c r="M152" i="7"/>
  <c r="S20" i="7"/>
  <c r="S132" i="7"/>
  <c r="S236" i="7"/>
  <c r="Q99" i="7"/>
  <c r="Q211" i="7"/>
  <c r="O66" i="7"/>
  <c r="O178" i="7"/>
  <c r="M73" i="7"/>
  <c r="M201" i="7"/>
  <c r="S157" i="7"/>
  <c r="Q108" i="7"/>
  <c r="O19" i="7"/>
  <c r="O203" i="7"/>
  <c r="M154" i="7"/>
  <c r="S110" i="7"/>
  <c r="Q133" i="7"/>
  <c r="O156" i="7"/>
  <c r="M179" i="7"/>
  <c r="Y15" i="7"/>
  <c r="S127" i="7"/>
  <c r="Q150" i="7"/>
  <c r="O173" i="7"/>
  <c r="M196" i="7"/>
  <c r="Q207" i="7"/>
  <c r="O230" i="7"/>
  <c r="K194" i="7"/>
  <c r="K162" i="7"/>
  <c r="K96" i="7"/>
  <c r="K26" i="7"/>
  <c r="K233" i="7"/>
  <c r="K184" i="7"/>
  <c r="K114" i="7"/>
  <c r="K98" i="7"/>
  <c r="K32" i="7"/>
  <c r="K234" i="7"/>
  <c r="K186" i="7"/>
  <c r="K154" i="7"/>
  <c r="K88" i="7"/>
  <c r="K18" i="7"/>
  <c r="Y70" i="7"/>
  <c r="Y112" i="7"/>
  <c r="Y162" i="7"/>
  <c r="Y31" i="7"/>
  <c r="Y81" i="7"/>
  <c r="Y131" i="7"/>
  <c r="Y231" i="7"/>
  <c r="Y50" i="7"/>
  <c r="Y116" i="7"/>
  <c r="Y200" i="7"/>
  <c r="Y19" i="7"/>
  <c r="Y85" i="7"/>
  <c r="Y169" i="7"/>
  <c r="Y219" i="7"/>
  <c r="Y46" i="7"/>
  <c r="Y138" i="7"/>
  <c r="O37" i="7"/>
  <c r="S48" i="7"/>
  <c r="S137" i="7"/>
  <c r="O55" i="7"/>
  <c r="S18" i="7"/>
  <c r="Q41" i="7"/>
  <c r="O128" i="7"/>
  <c r="S211" i="7"/>
  <c r="O89" i="7"/>
  <c r="Q155" i="7"/>
  <c r="S229" i="7"/>
  <c r="S49" i="7"/>
  <c r="S113" i="7"/>
  <c r="S177" i="7"/>
  <c r="Q8" i="7"/>
  <c r="Q72" i="7"/>
  <c r="Q136" i="7"/>
  <c r="Q200" i="7"/>
  <c r="O31" i="7"/>
  <c r="O95" i="7"/>
  <c r="O159" i="7"/>
  <c r="O223" i="7"/>
  <c r="S58" i="7"/>
  <c r="S122" i="7"/>
  <c r="S186" i="7"/>
  <c r="Q17" i="7"/>
  <c r="Q81" i="7"/>
  <c r="Q145" i="7"/>
  <c r="Q209" i="7"/>
  <c r="O40" i="7"/>
  <c r="O104" i="7"/>
  <c r="O168" i="7"/>
  <c r="O232" i="7"/>
  <c r="M63" i="7"/>
  <c r="M135" i="7"/>
  <c r="M223" i="7"/>
  <c r="S91" i="7"/>
  <c r="S179" i="7"/>
  <c r="Q26" i="7"/>
  <c r="Q114" i="7"/>
  <c r="Q202" i="7"/>
  <c r="O49" i="7"/>
  <c r="O137" i="7"/>
  <c r="O225" i="7"/>
  <c r="M72" i="7"/>
  <c r="M160" i="7"/>
  <c r="S232" i="7"/>
  <c r="S168" i="7"/>
  <c r="S104" i="7"/>
  <c r="S40" i="7"/>
  <c r="S175" i="7"/>
  <c r="S111" i="7"/>
  <c r="S47" i="7"/>
  <c r="S230" i="7"/>
  <c r="S166" i="7"/>
  <c r="S102" i="7"/>
  <c r="S38" i="7"/>
  <c r="S224" i="7"/>
  <c r="S160" i="7"/>
  <c r="S96" i="7"/>
  <c r="S32" i="7"/>
  <c r="S231" i="7"/>
  <c r="S167" i="7"/>
  <c r="S103" i="7"/>
  <c r="S39" i="7"/>
  <c r="S222" i="7"/>
  <c r="S158" i="7"/>
  <c r="S94" i="7"/>
  <c r="S30" i="7"/>
  <c r="S205" i="7"/>
  <c r="S141" i="7"/>
  <c r="S77" i="7"/>
  <c r="S13" i="7"/>
  <c r="S216" i="7"/>
  <c r="S152" i="7"/>
  <c r="S88" i="7"/>
  <c r="S24" i="7"/>
  <c r="S223" i="7"/>
  <c r="S159" i="7"/>
  <c r="S95" i="7"/>
  <c r="S31" i="7"/>
  <c r="S214" i="7"/>
  <c r="S150" i="7"/>
  <c r="S86" i="7"/>
  <c r="S22" i="7"/>
  <c r="S197" i="7"/>
  <c r="S133" i="7"/>
  <c r="S69" i="7"/>
  <c r="S180" i="7"/>
  <c r="S116" i="7"/>
  <c r="S52" i="7"/>
  <c r="S227" i="7"/>
  <c r="S163" i="7"/>
  <c r="S99" i="7"/>
  <c r="S35" i="7"/>
  <c r="S208" i="7"/>
  <c r="S144" i="7"/>
  <c r="S80" i="7"/>
  <c r="S16" i="7"/>
  <c r="S215" i="7"/>
  <c r="S151" i="7"/>
  <c r="S87" i="7"/>
  <c r="S23" i="7"/>
  <c r="S206" i="7"/>
  <c r="S142" i="7"/>
  <c r="S78" i="7"/>
  <c r="S14" i="7"/>
  <c r="S189" i="7"/>
  <c r="S125" i="7"/>
  <c r="S61" i="7"/>
  <c r="S5" i="7"/>
  <c r="S200" i="7"/>
  <c r="S136" i="7"/>
  <c r="S72" i="7"/>
  <c r="S8" i="7"/>
  <c r="S207" i="7"/>
  <c r="S143" i="7"/>
  <c r="S79" i="7"/>
  <c r="S15" i="7"/>
  <c r="S198" i="7"/>
  <c r="S134" i="7"/>
  <c r="S70" i="7"/>
  <c r="S6" i="7"/>
  <c r="S181" i="7"/>
  <c r="S117" i="7"/>
  <c r="S53" i="7"/>
  <c r="S228" i="7"/>
  <c r="S164" i="7"/>
  <c r="S100" i="7"/>
  <c r="S36" i="7"/>
  <c r="S192" i="7"/>
  <c r="S128" i="7"/>
  <c r="S64" i="7"/>
  <c r="S199" i="7"/>
  <c r="S135" i="7"/>
  <c r="S71" i="7"/>
  <c r="S7" i="7"/>
  <c r="S190" i="7"/>
  <c r="S126" i="7"/>
  <c r="S62" i="7"/>
  <c r="S237" i="7"/>
  <c r="S173" i="7"/>
  <c r="S109" i="7"/>
  <c r="S45" i="7"/>
  <c r="S220" i="7"/>
  <c r="S156" i="7"/>
  <c r="S92" i="7"/>
  <c r="S28" i="7"/>
  <c r="S203" i="7"/>
  <c r="S139" i="7"/>
  <c r="S75" i="7"/>
  <c r="S11" i="7"/>
  <c r="S44" i="7"/>
  <c r="S140" i="7"/>
  <c r="Q19" i="7"/>
  <c r="Q107" i="7"/>
  <c r="Q219" i="7"/>
  <c r="O90" i="7"/>
  <c r="O186" i="7"/>
  <c r="M81" i="7"/>
  <c r="M209" i="7"/>
  <c r="S21" i="7"/>
  <c r="S165" i="7"/>
  <c r="Q116" i="7"/>
  <c r="O67" i="7"/>
  <c r="O211" i="7"/>
  <c r="M162" i="7"/>
  <c r="S118" i="7"/>
  <c r="Q141" i="7"/>
  <c r="O164" i="7"/>
  <c r="M187" i="7"/>
  <c r="Y229" i="7"/>
  <c r="S183" i="7"/>
  <c r="Q206" i="7"/>
  <c r="O229" i="7"/>
  <c r="K170" i="7"/>
  <c r="Q7" i="7"/>
  <c r="M53" i="7"/>
  <c r="K224" i="7"/>
  <c r="O184" i="7"/>
  <c r="S115" i="7"/>
  <c r="O161" i="7"/>
  <c r="S172" i="7"/>
  <c r="O218" i="7"/>
  <c r="S37" i="7"/>
  <c r="Y18" i="7"/>
  <c r="S73" i="7"/>
  <c r="Q160" i="7"/>
  <c r="S146" i="7"/>
  <c r="O64" i="7"/>
  <c r="Q146" i="7"/>
  <c r="S76" i="7"/>
  <c r="O45" i="7"/>
  <c r="S57" i="7"/>
  <c r="S121" i="7"/>
  <c r="S185" i="7"/>
  <c r="Q16" i="7"/>
  <c r="Q80" i="7"/>
  <c r="Q144" i="7"/>
  <c r="Q208" i="7"/>
  <c r="O39" i="7"/>
  <c r="O103" i="7"/>
  <c r="O167" i="7"/>
  <c r="O214" i="7"/>
  <c r="O150" i="7"/>
  <c r="O86" i="7"/>
  <c r="O22" i="7"/>
  <c r="O221" i="7"/>
  <c r="O157" i="7"/>
  <c r="O93" i="7"/>
  <c r="O29" i="7"/>
  <c r="O212" i="7"/>
  <c r="O148" i="7"/>
  <c r="O84" i="7"/>
  <c r="O20" i="7"/>
  <c r="O206" i="7"/>
  <c r="O142" i="7"/>
  <c r="O78" i="7"/>
  <c r="O14" i="7"/>
  <c r="O213" i="7"/>
  <c r="O149" i="7"/>
  <c r="O85" i="7"/>
  <c r="O21" i="7"/>
  <c r="O204" i="7"/>
  <c r="O140" i="7"/>
  <c r="O76" i="7"/>
  <c r="O12" i="7"/>
  <c r="O187" i="7"/>
  <c r="O123" i="7"/>
  <c r="O59" i="7"/>
  <c r="O234" i="7"/>
  <c r="O5" i="7"/>
  <c r="O198" i="7"/>
  <c r="O134" i="7"/>
  <c r="O70" i="7"/>
  <c r="O6" i="7"/>
  <c r="O205" i="7"/>
  <c r="O141" i="7"/>
  <c r="O77" i="7"/>
  <c r="O13" i="7"/>
  <c r="O196" i="7"/>
  <c r="O132" i="7"/>
  <c r="O68" i="7"/>
  <c r="O179" i="7"/>
  <c r="O115" i="7"/>
  <c r="O51" i="7"/>
  <c r="O226" i="7"/>
  <c r="O162" i="7"/>
  <c r="O98" i="7"/>
  <c r="O34" i="7"/>
  <c r="O209" i="7"/>
  <c r="O145" i="7"/>
  <c r="O81" i="7"/>
  <c r="O17" i="7"/>
  <c r="O190" i="7"/>
  <c r="O126" i="7"/>
  <c r="O62" i="7"/>
  <c r="O197" i="7"/>
  <c r="O133" i="7"/>
  <c r="O69" i="7"/>
  <c r="O188" i="7"/>
  <c r="O124" i="7"/>
  <c r="O60" i="7"/>
  <c r="O235" i="7"/>
  <c r="O171" i="7"/>
  <c r="O107" i="7"/>
  <c r="O43" i="7"/>
  <c r="O182" i="7"/>
  <c r="O118" i="7"/>
  <c r="O54" i="7"/>
  <c r="O189" i="7"/>
  <c r="O125" i="7"/>
  <c r="O61" i="7"/>
  <c r="O180" i="7"/>
  <c r="O116" i="7"/>
  <c r="O52" i="7"/>
  <c r="O227" i="7"/>
  <c r="O163" i="7"/>
  <c r="O99" i="7"/>
  <c r="O35" i="7"/>
  <c r="O210" i="7"/>
  <c r="O146" i="7"/>
  <c r="O82" i="7"/>
  <c r="O18" i="7"/>
  <c r="O238" i="7"/>
  <c r="O174" i="7"/>
  <c r="O110" i="7"/>
  <c r="O46" i="7"/>
  <c r="O181" i="7"/>
  <c r="O117" i="7"/>
  <c r="O53" i="7"/>
  <c r="O236" i="7"/>
  <c r="O172" i="7"/>
  <c r="O108" i="7"/>
  <c r="O44" i="7"/>
  <c r="O219" i="7"/>
  <c r="O155" i="7"/>
  <c r="O91" i="7"/>
  <c r="O27" i="7"/>
  <c r="O202" i="7"/>
  <c r="O138" i="7"/>
  <c r="O74" i="7"/>
  <c r="O10" i="7"/>
  <c r="O185" i="7"/>
  <c r="O121" i="7"/>
  <c r="O57" i="7"/>
  <c r="S66" i="7"/>
  <c r="S130" i="7"/>
  <c r="S194" i="7"/>
  <c r="Q25" i="7"/>
  <c r="Q89" i="7"/>
  <c r="Q153" i="7"/>
  <c r="Q217" i="7"/>
  <c r="O48" i="7"/>
  <c r="O112" i="7"/>
  <c r="O176" i="7"/>
  <c r="M231" i="7"/>
  <c r="S19" i="7"/>
  <c r="S107" i="7"/>
  <c r="S187" i="7"/>
  <c r="Q42" i="7"/>
  <c r="Q130" i="7"/>
  <c r="Q210" i="7"/>
  <c r="O65" i="7"/>
  <c r="O153" i="7"/>
  <c r="O233" i="7"/>
  <c r="M88" i="7"/>
  <c r="M176" i="7"/>
  <c r="S60" i="7"/>
  <c r="S148" i="7"/>
  <c r="Q27" i="7"/>
  <c r="Q131" i="7"/>
  <c r="Q227" i="7"/>
  <c r="O106" i="7"/>
  <c r="O194" i="7"/>
  <c r="M89" i="7"/>
  <c r="M217" i="7"/>
  <c r="S29" i="7"/>
  <c r="S213" i="7"/>
  <c r="Q124" i="7"/>
  <c r="O75" i="7"/>
  <c r="M26" i="7"/>
  <c r="M170" i="7"/>
  <c r="Q197" i="7"/>
  <c r="O220" i="7"/>
  <c r="Y148" i="7"/>
  <c r="S191" i="7"/>
  <c r="Q214" i="7"/>
  <c r="O237" i="7"/>
  <c r="Q15" i="7"/>
  <c r="O38" i="7"/>
  <c r="U86" i="7"/>
  <c r="U150" i="7"/>
  <c r="U214" i="7"/>
  <c r="K216" i="7"/>
  <c r="U39" i="7"/>
  <c r="U103" i="7"/>
  <c r="U167" i="7"/>
  <c r="U231" i="7"/>
  <c r="K34" i="7"/>
  <c r="U48" i="7"/>
  <c r="U112" i="7"/>
  <c r="U176" i="7"/>
  <c r="K104" i="7"/>
  <c r="U41" i="7"/>
  <c r="U105" i="7"/>
  <c r="U169" i="7"/>
  <c r="U233" i="7"/>
  <c r="K42" i="7"/>
  <c r="U5" i="7"/>
  <c r="U47" i="7"/>
  <c r="U111" i="7"/>
  <c r="U175" i="7"/>
  <c r="K66" i="7"/>
  <c r="U56" i="7"/>
  <c r="U120" i="7"/>
  <c r="U184" i="7"/>
  <c r="K136" i="7"/>
  <c r="U49" i="7"/>
  <c r="U113" i="7"/>
  <c r="U177" i="7"/>
  <c r="K74" i="7"/>
  <c r="U64" i="7"/>
  <c r="U128" i="7"/>
  <c r="U192" i="7"/>
  <c r="K168" i="7"/>
  <c r="U57" i="7"/>
  <c r="U121" i="7"/>
  <c r="U185" i="7"/>
  <c r="K106" i="7"/>
  <c r="U46" i="7"/>
  <c r="U110" i="7"/>
  <c r="U174" i="7"/>
  <c r="U238" i="7"/>
  <c r="K64" i="7"/>
  <c r="U63" i="7"/>
  <c r="U127" i="7"/>
  <c r="U191" i="7"/>
  <c r="K130" i="7"/>
  <c r="U8" i="7"/>
  <c r="U72" i="7"/>
  <c r="U136" i="7"/>
  <c r="U200" i="7"/>
  <c r="K200" i="7"/>
  <c r="U65" i="7"/>
  <c r="U129" i="7"/>
  <c r="U193" i="7"/>
  <c r="K138" i="7"/>
  <c r="U16" i="7"/>
  <c r="U80" i="7"/>
  <c r="U144" i="7"/>
  <c r="U208" i="7"/>
  <c r="K218" i="7"/>
  <c r="U9" i="7"/>
  <c r="U73" i="7"/>
  <c r="U137" i="7"/>
  <c r="U201" i="7"/>
  <c r="K19" i="7"/>
  <c r="U17" i="7"/>
  <c r="U81" i="7"/>
  <c r="U145" i="7"/>
  <c r="K201" i="7"/>
  <c r="Y119" i="7" l="1"/>
  <c r="Y197" i="7"/>
  <c r="Y28" i="7"/>
  <c r="Y182" i="7"/>
  <c r="Y88" i="7"/>
  <c r="Y158" i="7"/>
  <c r="I158" i="7" s="1"/>
  <c r="Y228" i="7"/>
  <c r="W42" i="7"/>
  <c r="W202" i="7"/>
  <c r="W200" i="7"/>
  <c r="I200" i="7" s="1"/>
  <c r="W171" i="7"/>
  <c r="W144" i="7"/>
  <c r="W193" i="7"/>
  <c r="W32" i="7"/>
  <c r="W81" i="7"/>
  <c r="I81" i="7" s="1"/>
  <c r="W211" i="7"/>
  <c r="W161" i="7"/>
  <c r="W208" i="7"/>
  <c r="W96" i="7"/>
  <c r="W54" i="7"/>
  <c r="W114" i="7"/>
  <c r="W94" i="7"/>
  <c r="W140" i="7"/>
  <c r="W118" i="7"/>
  <c r="W234" i="7"/>
  <c r="W178" i="7"/>
  <c r="W158" i="7"/>
  <c r="W221" i="7"/>
  <c r="W189" i="7"/>
  <c r="W99" i="7"/>
  <c r="W29" i="7"/>
  <c r="I29" i="7" s="1"/>
  <c r="W148" i="7"/>
  <c r="I148" i="7" s="1"/>
  <c r="W179" i="7"/>
  <c r="W20" i="7"/>
  <c r="W74" i="7"/>
  <c r="W215" i="7"/>
  <c r="W145" i="7"/>
  <c r="W136" i="7"/>
  <c r="W67" i="7"/>
  <c r="W124" i="7"/>
  <c r="W176" i="7"/>
  <c r="W230" i="7"/>
  <c r="W41" i="7"/>
  <c r="W28" i="7"/>
  <c r="I28" i="7" s="1"/>
  <c r="W68" i="7"/>
  <c r="W36" i="7"/>
  <c r="W93" i="7"/>
  <c r="W131" i="7"/>
  <c r="I131" i="7" s="1"/>
  <c r="W188" i="7"/>
  <c r="W25" i="7"/>
  <c r="W218" i="7"/>
  <c r="W62" i="7"/>
  <c r="W111" i="7"/>
  <c r="W165" i="7"/>
  <c r="W214" i="7"/>
  <c r="I214" i="7" s="1"/>
  <c r="W69" i="7"/>
  <c r="W126" i="7"/>
  <c r="W175" i="7"/>
  <c r="W14" i="7"/>
  <c r="Y146" i="7"/>
  <c r="Y235" i="7"/>
  <c r="Y74" i="7"/>
  <c r="Y155" i="7"/>
  <c r="Y186" i="7"/>
  <c r="Y52" i="7"/>
  <c r="Y67" i="7"/>
  <c r="Y164" i="7"/>
  <c r="Y6" i="7"/>
  <c r="Y43" i="7"/>
  <c r="Y76" i="7"/>
  <c r="Y193" i="7"/>
  <c r="I193" i="7" s="1"/>
  <c r="Y190" i="7"/>
  <c r="Y32" i="7"/>
  <c r="Y199" i="7"/>
  <c r="Y10" i="7"/>
  <c r="Y191" i="7"/>
  <c r="Y157" i="7"/>
  <c r="Y91" i="7"/>
  <c r="Y41" i="7"/>
  <c r="Y230" i="7"/>
  <c r="Y188" i="7"/>
  <c r="I188" i="7" s="1"/>
  <c r="Y122" i="7"/>
  <c r="Y72" i="7"/>
  <c r="Y30" i="7"/>
  <c r="Y203" i="7"/>
  <c r="Y153" i="7"/>
  <c r="Y103" i="7"/>
  <c r="Y69" i="7"/>
  <c r="Y234" i="7"/>
  <c r="I234" i="7" s="1"/>
  <c r="Y184" i="7"/>
  <c r="Y142" i="7"/>
  <c r="Y100" i="7"/>
  <c r="Y34" i="7"/>
  <c r="Y215" i="7"/>
  <c r="I215" i="7" s="1"/>
  <c r="Y181" i="7"/>
  <c r="Y65" i="7"/>
  <c r="Y12" i="7"/>
  <c r="Y154" i="7"/>
  <c r="Y101" i="7"/>
  <c r="Y218" i="7"/>
  <c r="Y224" i="7"/>
  <c r="Y24" i="7"/>
  <c r="Y167" i="7"/>
  <c r="Y207" i="7"/>
  <c r="Y57" i="7"/>
  <c r="Y227" i="7"/>
  <c r="Y177" i="7"/>
  <c r="Y127" i="7"/>
  <c r="Y93" i="7"/>
  <c r="Y27" i="7"/>
  <c r="Y208" i="7"/>
  <c r="Y166" i="7"/>
  <c r="Y124" i="7"/>
  <c r="Y58" i="7"/>
  <c r="Y8" i="7"/>
  <c r="Y205" i="7"/>
  <c r="Y139" i="7"/>
  <c r="Y89" i="7"/>
  <c r="Y39" i="7"/>
  <c r="Y236" i="7"/>
  <c r="Y170" i="7"/>
  <c r="Y120" i="7"/>
  <c r="Y78" i="7"/>
  <c r="Y36" i="7"/>
  <c r="Y201" i="7"/>
  <c r="Y151" i="7"/>
  <c r="Y117" i="7"/>
  <c r="Y90" i="7"/>
  <c r="Y37" i="7"/>
  <c r="Y179" i="7"/>
  <c r="I179" i="7" s="1"/>
  <c r="Y118" i="7"/>
  <c r="Y55" i="7"/>
  <c r="Y133" i="7"/>
  <c r="Y129" i="7"/>
  <c r="Y140" i="7"/>
  <c r="Y82" i="7"/>
  <c r="Y163" i="7"/>
  <c r="Y113" i="7"/>
  <c r="Y63" i="7"/>
  <c r="I63" i="7" s="1"/>
  <c r="Y29" i="7"/>
  <c r="Y194" i="7"/>
  <c r="Y144" i="7"/>
  <c r="I144" i="7" s="1"/>
  <c r="Y102" i="7"/>
  <c r="Y60" i="7"/>
  <c r="Y225" i="7"/>
  <c r="Y175" i="7"/>
  <c r="I175" i="7" s="1"/>
  <c r="Y141" i="7"/>
  <c r="Y75" i="7"/>
  <c r="Y25" i="7"/>
  <c r="I25" i="7" s="1"/>
  <c r="Y214" i="7"/>
  <c r="Y172" i="7"/>
  <c r="Y106" i="7"/>
  <c r="Y56" i="7"/>
  <c r="Y14" i="7"/>
  <c r="I14" i="7" s="1"/>
  <c r="Y187" i="7"/>
  <c r="Y137" i="7"/>
  <c r="Y87" i="7"/>
  <c r="Y53" i="7"/>
  <c r="Y115" i="7"/>
  <c r="Y54" i="7"/>
  <c r="I54" i="7" s="1"/>
  <c r="Y20" i="7"/>
  <c r="I20" i="7" s="1"/>
  <c r="Y135" i="7"/>
  <c r="Y7" i="7"/>
  <c r="Y105" i="7"/>
  <c r="Y94" i="7"/>
  <c r="I94" i="7" s="1"/>
  <c r="Y17" i="7"/>
  <c r="Y48" i="7"/>
  <c r="Y40" i="7"/>
  <c r="Y171" i="7"/>
  <c r="I171" i="7" s="1"/>
  <c r="Y99" i="7"/>
  <c r="Y49" i="7"/>
  <c r="Y238" i="7"/>
  <c r="Y196" i="7"/>
  <c r="Y130" i="7"/>
  <c r="Y80" i="7"/>
  <c r="Y38" i="7"/>
  <c r="Y211" i="7"/>
  <c r="I211" i="7" s="1"/>
  <c r="Y161" i="7"/>
  <c r="I161" i="7" s="1"/>
  <c r="Y111" i="7"/>
  <c r="I111" i="7" s="1"/>
  <c r="Y77" i="7"/>
  <c r="Y11" i="7"/>
  <c r="Y192" i="7"/>
  <c r="Y150" i="7"/>
  <c r="Y108" i="7"/>
  <c r="Y42" i="7"/>
  <c r="I42" i="7" s="1"/>
  <c r="Y223" i="7"/>
  <c r="Y189" i="7"/>
  <c r="I189" i="7" s="1"/>
  <c r="Y123" i="7"/>
  <c r="Y73" i="7"/>
  <c r="Y23" i="7"/>
  <c r="Y220" i="7"/>
  <c r="Y71" i="7"/>
  <c r="Y84" i="7"/>
  <c r="Y45" i="7"/>
  <c r="Y160" i="7"/>
  <c r="Y173" i="7"/>
  <c r="Y221" i="7"/>
  <c r="I221" i="7" s="1"/>
  <c r="Y21" i="7"/>
  <c r="Y136" i="7"/>
  <c r="Y217" i="7"/>
  <c r="Y206" i="7"/>
  <c r="Y98" i="7"/>
  <c r="Y232" i="7"/>
  <c r="Y26" i="7"/>
  <c r="Y107" i="7"/>
  <c r="Y51" i="7"/>
  <c r="Y35" i="7"/>
  <c r="Y216" i="7"/>
  <c r="Y174" i="7"/>
  <c r="Y132" i="7"/>
  <c r="Y66" i="7"/>
  <c r="Y16" i="7"/>
  <c r="Y213" i="7"/>
  <c r="Y147" i="7"/>
  <c r="Y97" i="7"/>
  <c r="Y47" i="7"/>
  <c r="Y13" i="7"/>
  <c r="Y178" i="7"/>
  <c r="I178" i="7" s="1"/>
  <c r="Y128" i="7"/>
  <c r="Y86" i="7"/>
  <c r="Y44" i="7"/>
  <c r="Y209" i="7"/>
  <c r="Y159" i="7"/>
  <c r="Y125" i="7"/>
  <c r="Y59" i="7"/>
  <c r="Y9" i="7"/>
  <c r="Y198" i="7"/>
  <c r="Y156" i="7"/>
  <c r="Y96" i="7"/>
  <c r="I96" i="7" s="1"/>
  <c r="Y62" i="7"/>
  <c r="I62" i="7" s="1"/>
  <c r="Y126" i="7"/>
  <c r="I126" i="7" s="1"/>
  <c r="Y185" i="7"/>
  <c r="Y109" i="7"/>
  <c r="Y168" i="7"/>
  <c r="Y5" i="7"/>
  <c r="Y165" i="7"/>
  <c r="Y204" i="7"/>
  <c r="Y202" i="7"/>
  <c r="I202" i="7" s="1"/>
  <c r="Y152" i="7"/>
  <c r="Y110" i="7"/>
  <c r="Y68" i="7"/>
  <c r="I68" i="7" s="1"/>
  <c r="Y233" i="7"/>
  <c r="Y183" i="7"/>
  <c r="Y149" i="7"/>
  <c r="Y83" i="7"/>
  <c r="Y33" i="7"/>
  <c r="Y222" i="7"/>
  <c r="Y180" i="7"/>
  <c r="Y114" i="7"/>
  <c r="I114" i="7" s="1"/>
  <c r="Y64" i="7"/>
  <c r="Y22" i="7"/>
  <c r="Y195" i="7"/>
  <c r="Y145" i="7"/>
  <c r="I145" i="7" s="1"/>
  <c r="Y95" i="7"/>
  <c r="Y61" i="7"/>
  <c r="Y226" i="7"/>
  <c r="Y176" i="7"/>
  <c r="I176" i="7" s="1"/>
  <c r="Y134" i="7"/>
  <c r="Y92" i="7"/>
  <c r="Y237" i="7"/>
  <c r="Y121" i="7"/>
  <c r="Y79" i="7"/>
  <c r="Y210" i="7"/>
  <c r="Y143" i="7"/>
  <c r="W12" i="7"/>
  <c r="I12" i="7" s="1"/>
  <c r="W184" i="7"/>
  <c r="I184" i="7" s="1"/>
  <c r="W237" i="7"/>
  <c r="W235" i="7"/>
  <c r="W227" i="7"/>
  <c r="I227" i="7" s="1"/>
  <c r="W212" i="7"/>
  <c r="I212" i="7" s="1"/>
  <c r="W169" i="7"/>
  <c r="I169" i="7" s="1"/>
  <c r="W222" i="7"/>
  <c r="W229" i="7"/>
  <c r="I229" i="7" s="1"/>
  <c r="W236" i="7"/>
  <c r="W163" i="7"/>
  <c r="W61" i="7"/>
  <c r="W10" i="7"/>
  <c r="W228" i="7"/>
  <c r="W219" i="7"/>
  <c r="I219" i="7" s="1"/>
  <c r="W46" i="7"/>
  <c r="I46" i="7" s="1"/>
  <c r="W210" i="7"/>
  <c r="I210" i="7" s="1"/>
  <c r="W220" i="7"/>
  <c r="I220" i="7" s="1"/>
  <c r="W128" i="7"/>
  <c r="W102" i="7"/>
  <c r="I102" i="7" s="1"/>
  <c r="W87" i="7"/>
  <c r="I87" i="7" s="1"/>
  <c r="W143" i="7"/>
  <c r="W6" i="7"/>
  <c r="I6" i="7" s="1"/>
  <c r="W95" i="7"/>
  <c r="W70" i="7"/>
  <c r="I70" i="7" s="1"/>
  <c r="W206" i="7"/>
  <c r="W167" i="7"/>
  <c r="I167" i="7" s="1"/>
  <c r="W134" i="7"/>
  <c r="W216" i="7"/>
  <c r="W232" i="7"/>
  <c r="I232" i="7" s="1"/>
  <c r="W22" i="7"/>
  <c r="I22" i="7" s="1"/>
  <c r="W117" i="7"/>
  <c r="I117" i="7" s="1"/>
  <c r="W199" i="7"/>
  <c r="I199" i="7" s="1"/>
  <c r="W18" i="7"/>
  <c r="I18" i="7" s="1"/>
  <c r="W107" i="7"/>
  <c r="W205" i="7"/>
  <c r="I205" i="7" s="1"/>
  <c r="W72" i="7"/>
  <c r="W154" i="7"/>
  <c r="I154" i="7" s="1"/>
  <c r="W115" i="7"/>
  <c r="I115" i="7" s="1"/>
  <c r="W213" i="7"/>
  <c r="W80" i="7"/>
  <c r="I80" i="7" s="1"/>
  <c r="W162" i="7"/>
  <c r="I162" i="7" s="1"/>
  <c r="W172" i="7"/>
  <c r="I172" i="7" s="1"/>
  <c r="W47" i="7"/>
  <c r="W129" i="7"/>
  <c r="W5" i="7"/>
  <c r="W101" i="7"/>
  <c r="W183" i="7"/>
  <c r="W50" i="7"/>
  <c r="I50" i="7" s="1"/>
  <c r="W60" i="7"/>
  <c r="W150" i="7"/>
  <c r="I150" i="7" s="1"/>
  <c r="W17" i="7"/>
  <c r="W147" i="7"/>
  <c r="W30" i="7"/>
  <c r="I30" i="7" s="1"/>
  <c r="W112" i="7"/>
  <c r="I112" i="7" s="1"/>
  <c r="W194" i="7"/>
  <c r="W33" i="7"/>
  <c r="W174" i="7"/>
  <c r="W91" i="7"/>
  <c r="W120" i="7"/>
  <c r="I120" i="7" s="1"/>
  <c r="W92" i="7"/>
  <c r="W182" i="7"/>
  <c r="I182" i="7" s="1"/>
  <c r="W49" i="7"/>
  <c r="W100" i="7"/>
  <c r="I100" i="7" s="1"/>
  <c r="W190" i="7"/>
  <c r="I190" i="7" s="1"/>
  <c r="W57" i="7"/>
  <c r="W59" i="7"/>
  <c r="W157" i="7"/>
  <c r="W24" i="7"/>
  <c r="W106" i="7"/>
  <c r="W195" i="7"/>
  <c r="I195" i="7" s="1"/>
  <c r="W78" i="7"/>
  <c r="W160" i="7"/>
  <c r="W45" i="7"/>
  <c r="I45" i="7" s="1"/>
  <c r="W127" i="7"/>
  <c r="I127" i="7" s="1"/>
  <c r="W209" i="7"/>
  <c r="W225" i="7"/>
  <c r="W132" i="7"/>
  <c r="W7" i="7"/>
  <c r="W89" i="7"/>
  <c r="W110" i="7"/>
  <c r="I110" i="7" s="1"/>
  <c r="W238" i="7"/>
  <c r="I238" i="7" s="1"/>
  <c r="W82" i="7"/>
  <c r="W15" i="7"/>
  <c r="I15" i="7" s="1"/>
  <c r="W197" i="7"/>
  <c r="I197" i="7" s="1"/>
  <c r="W31" i="7"/>
  <c r="I31" i="7" s="1"/>
  <c r="W58" i="7"/>
  <c r="I58" i="7" s="1"/>
  <c r="W56" i="7"/>
  <c r="W23" i="7"/>
  <c r="W155" i="7"/>
  <c r="I155" i="7" s="1"/>
  <c r="W156" i="7"/>
  <c r="I156" i="7" s="1"/>
  <c r="W164" i="7"/>
  <c r="W170" i="7"/>
  <c r="W142" i="7"/>
  <c r="W191" i="7"/>
  <c r="I191" i="7" s="1"/>
  <c r="W71" i="7"/>
  <c r="I71" i="7" s="1"/>
  <c r="W13" i="7"/>
  <c r="I13" i="7" s="1"/>
  <c r="W21" i="7"/>
  <c r="W187" i="7"/>
  <c r="I187" i="7" s="1"/>
  <c r="W152" i="7"/>
  <c r="I152" i="7" s="1"/>
  <c r="W116" i="7"/>
  <c r="I116" i="7" s="1"/>
  <c r="W75" i="7"/>
  <c r="I75" i="7" s="1"/>
  <c r="W173" i="7"/>
  <c r="I173" i="7" s="1"/>
  <c r="W40" i="7"/>
  <c r="I40" i="7" s="1"/>
  <c r="W122" i="7"/>
  <c r="W53" i="7"/>
  <c r="W135" i="7"/>
  <c r="I135" i="7" s="1"/>
  <c r="W217" i="7"/>
  <c r="W192" i="7"/>
  <c r="W223" i="7"/>
  <c r="I223" i="7" s="1"/>
  <c r="W125" i="7"/>
  <c r="W35" i="7"/>
  <c r="I35" i="7" s="1"/>
  <c r="W97" i="7"/>
  <c r="I97" i="7" s="1"/>
  <c r="W64" i="7"/>
  <c r="I64" i="7" s="1"/>
  <c r="W204" i="7"/>
  <c r="W113" i="7"/>
  <c r="I113" i="7" s="1"/>
  <c r="W121" i="7"/>
  <c r="I121" i="7" s="1"/>
  <c r="W88" i="7"/>
  <c r="I88" i="7" s="1"/>
  <c r="W52" i="7"/>
  <c r="W11" i="7"/>
  <c r="W224" i="7"/>
  <c r="I224" i="7" s="1"/>
  <c r="W76" i="7"/>
  <c r="W103" i="7"/>
  <c r="I103" i="7" s="1"/>
  <c r="W26" i="7"/>
  <c r="I26" i="7" s="1"/>
  <c r="W55" i="7"/>
  <c r="I55" i="7" s="1"/>
  <c r="W186" i="7"/>
  <c r="W66" i="7"/>
  <c r="W166" i="7"/>
  <c r="I166" i="7" s="1"/>
  <c r="W84" i="7"/>
  <c r="I84" i="7" s="1"/>
  <c r="W138" i="7"/>
  <c r="I138" i="7" s="1"/>
  <c r="W105" i="7"/>
  <c r="I105" i="7" s="1"/>
  <c r="W38" i="7"/>
  <c r="W39" i="7"/>
  <c r="I39" i="7" s="1"/>
  <c r="W123" i="7"/>
  <c r="I123" i="7" s="1"/>
  <c r="W9" i="7"/>
  <c r="I9" i="7" s="1"/>
  <c r="W109" i="7"/>
  <c r="W196" i="7"/>
  <c r="I196" i="7" s="1"/>
  <c r="W153" i="7"/>
  <c r="W151" i="7"/>
  <c r="W177" i="7"/>
  <c r="W185" i="7"/>
  <c r="W73" i="7"/>
  <c r="I73" i="7" s="1"/>
  <c r="W77" i="7"/>
  <c r="I77" i="7" s="1"/>
  <c r="W159" i="7"/>
  <c r="I159" i="7" s="1"/>
  <c r="W85" i="7"/>
  <c r="I85" i="7" s="1"/>
  <c r="W34" i="7"/>
  <c r="I34" i="7" s="1"/>
  <c r="W44" i="7"/>
  <c r="W180" i="7"/>
  <c r="W137" i="7"/>
  <c r="I137" i="7" s="1"/>
  <c r="W139" i="7"/>
  <c r="I139" i="7" s="1"/>
  <c r="W104" i="7"/>
  <c r="I104" i="7" s="1"/>
  <c r="W19" i="7"/>
  <c r="I19" i="7" s="1"/>
  <c r="W43" i="7"/>
  <c r="I43" i="7" s="1"/>
  <c r="W141" i="7"/>
  <c r="W8" i="7"/>
  <c r="I8" i="7" s="1"/>
  <c r="W90" i="7"/>
  <c r="W51" i="7"/>
  <c r="W149" i="7"/>
  <c r="I149" i="7" s="1"/>
  <c r="W16" i="7"/>
  <c r="I16" i="7" s="1"/>
  <c r="W98" i="7"/>
  <c r="I98" i="7" s="1"/>
  <c r="W108" i="7"/>
  <c r="I108" i="7" s="1"/>
  <c r="W198" i="7"/>
  <c r="W65" i="7"/>
  <c r="W37" i="7"/>
  <c r="W119" i="7"/>
  <c r="I119" i="7" s="1"/>
  <c r="W201" i="7"/>
  <c r="I201" i="7" s="1"/>
  <c r="W233" i="7"/>
  <c r="I233" i="7" s="1"/>
  <c r="W203" i="7"/>
  <c r="W86" i="7"/>
  <c r="I86" i="7" s="1"/>
  <c r="W168" i="7"/>
  <c r="I168" i="7" s="1"/>
  <c r="W83" i="7"/>
  <c r="W181" i="7"/>
  <c r="I181" i="7" s="1"/>
  <c r="W48" i="7"/>
  <c r="I48" i="7" s="1"/>
  <c r="W130" i="7"/>
  <c r="I130" i="7" s="1"/>
  <c r="W207" i="7"/>
  <c r="W231" i="7"/>
  <c r="I231" i="7" s="1"/>
  <c r="W133" i="7"/>
  <c r="I133" i="7" s="1"/>
  <c r="W226" i="7"/>
  <c r="I226" i="7" s="1"/>
  <c r="W146" i="7"/>
  <c r="W79" i="7"/>
  <c r="W27" i="7"/>
  <c r="I23" i="7" l="1"/>
  <c r="I136" i="7"/>
  <c r="I129" i="7"/>
  <c r="I79" i="7"/>
  <c r="I209" i="7"/>
  <c r="I157" i="7"/>
  <c r="I17" i="7"/>
  <c r="I165" i="7"/>
  <c r="I36" i="7"/>
  <c r="I147" i="7"/>
  <c r="I83" i="7"/>
  <c r="I44" i="7"/>
  <c r="I151" i="7"/>
  <c r="I91" i="7"/>
  <c r="I27" i="7"/>
  <c r="I153" i="7"/>
  <c r="I76" i="7"/>
  <c r="I53" i="7"/>
  <c r="I21" i="7"/>
  <c r="I99" i="7"/>
  <c r="I51" i="7"/>
  <c r="I192" i="7"/>
  <c r="I33" i="7"/>
  <c r="I32" i="7"/>
  <c r="I24" i="7"/>
  <c r="I203" i="7"/>
  <c r="I11" i="7"/>
  <c r="I89" i="7"/>
  <c r="I194" i="7"/>
  <c r="I95" i="7"/>
  <c r="I230" i="7"/>
  <c r="I74" i="7"/>
  <c r="I235" i="7"/>
  <c r="I218" i="7"/>
  <c r="I204" i="7"/>
  <c r="I213" i="7"/>
  <c r="I208" i="7"/>
  <c r="I41" i="7"/>
  <c r="I207" i="7"/>
  <c r="I52" i="7"/>
  <c r="I125" i="7"/>
  <c r="I56" i="7"/>
  <c r="I69" i="7"/>
  <c r="I186" i="7"/>
  <c r="I106" i="7"/>
  <c r="I143" i="7"/>
  <c r="I228" i="7"/>
  <c r="I109" i="7"/>
  <c r="I185" i="7"/>
  <c r="I170" i="7"/>
  <c r="I225" i="7"/>
  <c r="I216" i="7"/>
  <c r="I37" i="7"/>
  <c r="I180" i="7"/>
  <c r="I38" i="7"/>
  <c r="I217" i="7"/>
  <c r="I47" i="7"/>
  <c r="I124" i="7"/>
  <c r="I90" i="7"/>
  <c r="I146" i="7"/>
  <c r="I65" i="7"/>
  <c r="I82" i="7"/>
  <c r="I59" i="7"/>
  <c r="I107" i="7"/>
  <c r="I163" i="7"/>
  <c r="I237" i="7"/>
  <c r="I118" i="7"/>
  <c r="I57" i="7"/>
  <c r="I174" i="7"/>
  <c r="I60" i="7"/>
  <c r="I206" i="7"/>
  <c r="I236" i="7"/>
  <c r="I141" i="7"/>
  <c r="I132" i="7"/>
  <c r="I122" i="7"/>
  <c r="I67" i="7"/>
  <c r="I160" i="7"/>
  <c r="I78" i="7"/>
  <c r="I183" i="7"/>
  <c r="I222" i="7"/>
  <c r="I7" i="7"/>
  <c r="I49" i="7"/>
  <c r="I101" i="7"/>
  <c r="I140" i="7"/>
  <c r="I66" i="7"/>
  <c r="I142" i="7"/>
  <c r="I5" i="7"/>
  <c r="I92" i="7"/>
  <c r="I72" i="7"/>
  <c r="I10" i="7"/>
  <c r="I93" i="7"/>
  <c r="I128" i="7"/>
  <c r="I198" i="7"/>
  <c r="I177" i="7"/>
  <c r="I164" i="7"/>
  <c r="I134" i="7"/>
  <c r="I61" i="7"/>
  <c r="B37" i="7" l="1" a="1"/>
  <c r="E5" i="7" a="1"/>
  <c r="E5" i="7" s="1"/>
  <c r="A37" i="7" a="1"/>
  <c r="A37" i="7" s="1"/>
  <c r="D5" i="7" a="1"/>
  <c r="D5" i="7" s="1"/>
  <c r="B37" i="7" l="1"/>
  <c r="B20" i="7" s="1" a="1"/>
  <c r="B15" i="7" l="1"/>
  <c r="A15" i="7" s="1" a="1"/>
  <c r="A15" i="7" s="1"/>
  <c r="B20" i="7"/>
  <c r="A20" i="7" s="1" a="1"/>
  <c r="A20" i="7" s="1"/>
  <c r="K6" i="1" l="1"/>
  <c r="O12" i="1" a="1"/>
  <c r="O12" i="1" s="1"/>
  <c r="O15" i="1" a="1"/>
  <c r="O15" i="1" s="1"/>
  <c r="O9" i="1" a="1"/>
  <c r="O9" i="1" s="1"/>
  <c r="O21" i="1" a="1"/>
  <c r="O21" i="1" s="1"/>
  <c r="O18" i="1" a="1"/>
  <c r="O18" i="1" s="1"/>
  <c r="O24" i="1" a="1"/>
  <c r="O24" i="1" s="1"/>
  <c r="O6" i="1" a="1"/>
  <c r="O6" i="1" s="1"/>
  <c r="O27" i="1" a="1"/>
  <c r="O27" i="1" s="1"/>
  <c r="G6" i="1"/>
  <c r="O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EAA79-81BB-477D-8829-9DAD6E7F0AB4}" keepAlive="1" name="Abfrage - big-mac-index" description="Verbindung mit der Abfrage 'big-mac-index' in der Arbeitsmappe." type="5" refreshedVersion="0" background="1">
    <dbPr connection="Provider=Microsoft.Mashup.OleDb.1;Data Source=$Workbook$;Location=big-mac-index;Extended Properties=&quot;&quot;" command="SELECT * FROM [big-mac-index]"/>
  </connection>
  <connection id="2" xr16:uid="{62EF3281-AA49-43E7-B0DE-52A0825B8D8D}" keepAlive="1" name="Abfrage - continent (main table)" description="Verbindung mit der Abfrage 'continent (main table)' in der Arbeitsmappe." type="5" refreshedVersion="8" background="1" saveData="1">
    <dbPr connection="Provider=Microsoft.Mashup.OleDb.1;Data Source=$Workbook$;Location=&quot;continent (main table)&quot;;Extended Properties=&quot;&quot;" command="SELECT * FROM [continent (main table)]"/>
  </connection>
  <connection id="3" xr16:uid="{2D3BA076-8302-4D77-9B96-EB63B4399177}" keepAlive="1" name="Abfrage - continent (main table) (2)" description="Verbindung mit der Abfrage 'continent (main table) (2)' in der Arbeitsmappe." type="5" refreshedVersion="8" background="1" saveData="1">
    <dbPr connection="Provider=Microsoft.Mashup.OleDb.1;Data Source=$Workbook$;Location=&quot;continent (main table) (2)&quot;;Extended Properties=&quot;&quot;" command="SELECT * FROM [continent (main table) (2)]"/>
  </connection>
  <connection id="4" xr16:uid="{7B19E89A-7F42-4A36-A6BA-40126549BCDC}" keepAlive="1" name="Abfrage - cost-of-living" description="Verbindung mit der Abfrage 'cost-of-living' in der Arbeitsmappe." type="5" refreshedVersion="0" background="1">
    <dbPr connection="Provider=Microsoft.Mashup.OleDb.1;Data Source=$Workbook$;Location=cost-of-living;Extended Properties=&quot;&quot;" command="SELECT * FROM [cost-of-living]"/>
  </connection>
  <connection id="5" xr16:uid="{A65A7498-B11E-4B35-BE4B-AB4D75C37D40}" keepAlive="1" name="Abfrage - gdp" description="Verbindung mit der Abfrage 'gdp' in der Arbeitsmappe." type="5" refreshedVersion="0" background="1">
    <dbPr connection="Provider=Microsoft.Mashup.OleDb.1;Data Source=$Workbook$;Location=gdp;Extended Properties=&quot;&quot;" command="SELECT * FROM [gdp]"/>
  </connection>
  <connection id="6" xr16:uid="{A44341C8-1EC6-4BB4-8D6C-30FFD27BECAF}" keepAlive="1" name="Abfrage - gini-coefficient" description="Verbindung mit der Abfrage 'gini-coefficient' in der Arbeitsmappe." type="5" refreshedVersion="0" background="1">
    <dbPr connection="Provider=Microsoft.Mashup.OleDb.1;Data Source=$Workbook$;Location=gini-coefficient;Extended Properties=&quot;&quot;" command="SELECT * FROM [gini-coefficient]"/>
  </connection>
  <connection id="7" xr16:uid="{B05C6B5B-80FD-4005-B1CB-A947AA6B4329}" keepAlive="1" name="Abfrage - hdi" description="Verbindung mit der Abfrage 'hdi' in der Arbeitsmappe." type="5" refreshedVersion="0" background="1">
    <dbPr connection="Provider=Microsoft.Mashup.OleDb.1;Data Source=$Workbook$;Location=hdi;Extended Properties=&quot;&quot;" command="SELECT * FROM [hdi]"/>
  </connection>
  <connection id="8" xr16:uid="{BC4EE67D-2CF9-4E9A-A311-D2C88EDE23A5}" keepAlive="1" name="Abfrage - property-prices" description="Verbindung mit der Abfrage 'property-prices' in der Arbeitsmappe." type="5" refreshedVersion="0" background="1">
    <dbPr connection="Provider=Microsoft.Mashup.OleDb.1;Data Source=$Workbook$;Location=property-prices;Extended Properties=&quot;&quot;" command="SELECT * FROM [property-prices]"/>
  </connection>
  <connection id="9" xr16:uid="{26B663D8-A9B5-43D3-BE07-008464C325F4}" keepAlive="1" name="Abfrage - quality-of-life" description="Verbindung mit der Abfrage 'quality-of-life' in der Arbeitsmappe." type="5" refreshedVersion="0" background="1">
    <dbPr connection="Provider=Microsoft.Mashup.OleDb.1;Data Source=$Workbook$;Location=quality-of-life;Extended Properties=&quot;&quot;" command="SELECT * FROM [quality-of-life]"/>
  </connection>
  <connection id="10" xr16:uid="{F75C0F7C-2607-488C-BA2F-8CD930B37666}" keepAlive="1" name="Abfrage - world-happiness-report" description="Verbindung mit der Abfrage 'world-happiness-report' in der Arbeitsmappe." type="5" refreshedVersion="0" background="1">
    <dbPr connection="Provider=Microsoft.Mashup.OleDb.1;Data Source=$Workbook$;Location=world-happiness-report;Extended Properties=&quot;&quot;" command="SELECT * FROM [world-happiness-repor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<sst xmlns="http://schemas.openxmlformats.org/spreadsheetml/2006/main" count="1029" uniqueCount="763">
  <si>
    <t>Alpha-2-Code</t>
  </si>
  <si>
    <t>Alpha-3-Code</t>
  </si>
  <si>
    <t>Country</t>
  </si>
  <si>
    <t>Continent</t>
  </si>
  <si>
    <t>UN-Member?</t>
  </si>
  <si>
    <t>Currency</t>
  </si>
  <si>
    <t>Population</t>
  </si>
  <si>
    <t>Big Mac Index (% under-/overvalued; raw index)</t>
  </si>
  <si>
    <t>Big Mac Index (% under-/overvalued; GDP-adjusted)</t>
  </si>
  <si>
    <t>GDP (IMF '25; USD)</t>
  </si>
  <si>
    <t>GDP (UN '23; USD)</t>
  </si>
  <si>
    <t>GDP per capita (USD)</t>
  </si>
  <si>
    <t>Year of Gini-survey</t>
  </si>
  <si>
    <t>Gini-Coefficient (2021 prices; income or consumption consolid)</t>
  </si>
  <si>
    <t>HDI (2023)</t>
  </si>
  <si>
    <t>Years of life expectancy at birth (2023)</t>
  </si>
  <si>
    <t>Expected years of schooling (2023)</t>
  </si>
  <si>
    <t>Mean years of schooling (2023)</t>
  </si>
  <si>
    <t>GNI per capita (USD)</t>
  </si>
  <si>
    <t>Cost of Living Index</t>
  </si>
  <si>
    <t>Rent Index</t>
  </si>
  <si>
    <t>Cost of Living Plus Rent Index</t>
  </si>
  <si>
    <t>Groceries Index</t>
  </si>
  <si>
    <t>Restaurant Price Index</t>
  </si>
  <si>
    <t>Local Purchasing Power Index</t>
  </si>
  <si>
    <t>Price To Income Ratio</t>
  </si>
  <si>
    <t>Gross Rental Yield City Centre</t>
  </si>
  <si>
    <t>Gross Rental Yield Outside of Centre</t>
  </si>
  <si>
    <t>Price To Rent Ratio City Centre</t>
  </si>
  <si>
    <t>Price To Rent Ratio Outside Of City Centre</t>
  </si>
  <si>
    <t>Mortgage As A Percentage Of Income</t>
  </si>
  <si>
    <t>Affordability Index</t>
  </si>
  <si>
    <t>Quality of Life Index</t>
  </si>
  <si>
    <t>Purchasing Power Index</t>
  </si>
  <si>
    <t>Safety Index</t>
  </si>
  <si>
    <t>Health Care Index</t>
  </si>
  <si>
    <t>Property Price to Income Ratio</t>
  </si>
  <si>
    <t>Traffic Commute Time Index</t>
  </si>
  <si>
    <t>Pollution Index</t>
  </si>
  <si>
    <t>Climate Index</t>
  </si>
  <si>
    <t>Word Happieness Report (life evaluation; 3-year-average)</t>
  </si>
  <si>
    <t>AF</t>
  </si>
  <si>
    <t>Afghanistan</t>
  </si>
  <si>
    <t>Asia</t>
  </si>
  <si>
    <t>AL</t>
  </si>
  <si>
    <t>ALB</t>
  </si>
  <si>
    <t>Albania</t>
  </si>
  <si>
    <t>Europe</t>
  </si>
  <si>
    <t>DZ</t>
  </si>
  <si>
    <t>DZA</t>
  </si>
  <si>
    <t>Algeria</t>
  </si>
  <si>
    <t>Africa</t>
  </si>
  <si>
    <t>AS</t>
  </si>
  <si>
    <t>American Samoa</t>
  </si>
  <si>
    <t>Oceania</t>
  </si>
  <si>
    <t>AD</t>
  </si>
  <si>
    <t>Andorra</t>
  </si>
  <si>
    <t>AO</t>
  </si>
  <si>
    <t>AGO</t>
  </si>
  <si>
    <t>Angola</t>
  </si>
  <si>
    <t>AI</t>
  </si>
  <si>
    <t>Anguilla</t>
  </si>
  <si>
    <t>North America</t>
  </si>
  <si>
    <t>AG</t>
  </si>
  <si>
    <t>Antigua and Barbuda</t>
  </si>
  <si>
    <t>AR</t>
  </si>
  <si>
    <t>ARG</t>
  </si>
  <si>
    <t>Argentina</t>
  </si>
  <si>
    <t>South America</t>
  </si>
  <si>
    <t>Peso</t>
  </si>
  <si>
    <t>AM</t>
  </si>
  <si>
    <t>ARM</t>
  </si>
  <si>
    <t>Armenia</t>
  </si>
  <si>
    <t>AW</t>
  </si>
  <si>
    <t>Aruba</t>
  </si>
  <si>
    <t>AU</t>
  </si>
  <si>
    <t>AUS</t>
  </si>
  <si>
    <t>Australia</t>
  </si>
  <si>
    <t>A$</t>
  </si>
  <si>
    <t>AT</t>
  </si>
  <si>
    <t>AUT</t>
  </si>
  <si>
    <t>Austria</t>
  </si>
  <si>
    <t>AZ</t>
  </si>
  <si>
    <t>Azerbaijan</t>
  </si>
  <si>
    <t>Manat</t>
  </si>
  <si>
    <t>BS</t>
  </si>
  <si>
    <t>Bahamas</t>
  </si>
  <si>
    <t>BH</t>
  </si>
  <si>
    <t>Bahrain</t>
  </si>
  <si>
    <t>Dinar</t>
  </si>
  <si>
    <t>BD</t>
  </si>
  <si>
    <t>BGD</t>
  </si>
  <si>
    <t>Bangladesh</t>
  </si>
  <si>
    <t>BB</t>
  </si>
  <si>
    <t>BRB</t>
  </si>
  <si>
    <t>Barbados</t>
  </si>
  <si>
    <t>BY</t>
  </si>
  <si>
    <t>BLR</t>
  </si>
  <si>
    <t>Belarus</t>
  </si>
  <si>
    <t>BE</t>
  </si>
  <si>
    <t>BEL</t>
  </si>
  <si>
    <t>Belgium</t>
  </si>
  <si>
    <t>BZ</t>
  </si>
  <si>
    <t>BLZ</t>
  </si>
  <si>
    <t>Belize</t>
  </si>
  <si>
    <t>BJ</t>
  </si>
  <si>
    <t>BEN</t>
  </si>
  <si>
    <t>Benin</t>
  </si>
  <si>
    <t>BM</t>
  </si>
  <si>
    <t>Bermuda</t>
  </si>
  <si>
    <t>BT</t>
  </si>
  <si>
    <t>BTN</t>
  </si>
  <si>
    <t>Bhutan</t>
  </si>
  <si>
    <t>BO</t>
  </si>
  <si>
    <t>BOL</t>
  </si>
  <si>
    <t>Bolivia</t>
  </si>
  <si>
    <t>BA</t>
  </si>
  <si>
    <t>BIH</t>
  </si>
  <si>
    <t>Bosnia and Herzegovina</t>
  </si>
  <si>
    <t>BW</t>
  </si>
  <si>
    <t>BWA</t>
  </si>
  <si>
    <t>Botswana</t>
  </si>
  <si>
    <t>BR</t>
  </si>
  <si>
    <t>BRA</t>
  </si>
  <si>
    <t>Brazil</t>
  </si>
  <si>
    <t>Real</t>
  </si>
  <si>
    <t>VG</t>
  </si>
  <si>
    <t>British Virgin Islands</t>
  </si>
  <si>
    <t>BN</t>
  </si>
  <si>
    <t>Brunei</t>
  </si>
  <si>
    <t>BG</t>
  </si>
  <si>
    <t>BGR</t>
  </si>
  <si>
    <t>Bulgaria</t>
  </si>
  <si>
    <t>BF</t>
  </si>
  <si>
    <t>BFA</t>
  </si>
  <si>
    <t>Burkina Faso</t>
  </si>
  <si>
    <t>BI</t>
  </si>
  <si>
    <t>BDI</t>
  </si>
  <si>
    <t>Burundi</t>
  </si>
  <si>
    <t>KH</t>
  </si>
  <si>
    <t>Cambodia</t>
  </si>
  <si>
    <t>CM</t>
  </si>
  <si>
    <t>CMR</t>
  </si>
  <si>
    <t>Cameroon</t>
  </si>
  <si>
    <t>CA</t>
  </si>
  <si>
    <t>CAN</t>
  </si>
  <si>
    <t>Canada</t>
  </si>
  <si>
    <t>C$</t>
  </si>
  <si>
    <t>CV</t>
  </si>
  <si>
    <t>CPV</t>
  </si>
  <si>
    <t>Cape Verde</t>
  </si>
  <si>
    <t>KY</t>
  </si>
  <si>
    <t>Cayman Islands</t>
  </si>
  <si>
    <t>CF</t>
  </si>
  <si>
    <t>CAF</t>
  </si>
  <si>
    <t>Central African Republic</t>
  </si>
  <si>
    <t>TD</t>
  </si>
  <si>
    <t>TCD</t>
  </si>
  <si>
    <t>Chad</t>
  </si>
  <si>
    <t>CL</t>
  </si>
  <si>
    <t>CHL</t>
  </si>
  <si>
    <t>Chile</t>
  </si>
  <si>
    <t>CN</t>
  </si>
  <si>
    <t>CHN</t>
  </si>
  <si>
    <t>China</t>
  </si>
  <si>
    <t>Yuan</t>
  </si>
  <si>
    <t>CO</t>
  </si>
  <si>
    <t>COL</t>
  </si>
  <si>
    <t>Colombia</t>
  </si>
  <si>
    <t>KM</t>
  </si>
  <si>
    <t>COM</t>
  </si>
  <si>
    <t>Comoros</t>
  </si>
  <si>
    <t>CK</t>
  </si>
  <si>
    <t>Cook Islands</t>
  </si>
  <si>
    <t>CR</t>
  </si>
  <si>
    <t>CRI</t>
  </si>
  <si>
    <t>Costa Rica</t>
  </si>
  <si>
    <t>Colón</t>
  </si>
  <si>
    <t>HR</t>
  </si>
  <si>
    <t>HRV</t>
  </si>
  <si>
    <t>Croatia</t>
  </si>
  <si>
    <t>CU</t>
  </si>
  <si>
    <t>Cuba</t>
  </si>
  <si>
    <t>CW</t>
  </si>
  <si>
    <t>Curacao</t>
  </si>
  <si>
    <t>CY</t>
  </si>
  <si>
    <t>CYP</t>
  </si>
  <si>
    <t>Cyprus</t>
  </si>
  <si>
    <t>CZ</t>
  </si>
  <si>
    <t>CZE</t>
  </si>
  <si>
    <t>Czech Republic</t>
  </si>
  <si>
    <t>Koruna</t>
  </si>
  <si>
    <t>CD</t>
  </si>
  <si>
    <t>COD</t>
  </si>
  <si>
    <t>DR Congo</t>
  </si>
  <si>
    <t>DK</t>
  </si>
  <si>
    <t>DNK</t>
  </si>
  <si>
    <t>Denmark</t>
  </si>
  <si>
    <t>Krone</t>
  </si>
  <si>
    <t>DJ</t>
  </si>
  <si>
    <t>DJI</t>
  </si>
  <si>
    <t>Djibouti</t>
  </si>
  <si>
    <t>DM</t>
  </si>
  <si>
    <t>Dominica</t>
  </si>
  <si>
    <t>DO</t>
  </si>
  <si>
    <t>DOM</t>
  </si>
  <si>
    <t>Dominican Republic</t>
  </si>
  <si>
    <t>EC</t>
  </si>
  <si>
    <t>ECU</t>
  </si>
  <si>
    <t>Ecuador</t>
  </si>
  <si>
    <t>EG</t>
  </si>
  <si>
    <t>EGY</t>
  </si>
  <si>
    <t>Egypt</t>
  </si>
  <si>
    <t>Pound</t>
  </si>
  <si>
    <t>SV</t>
  </si>
  <si>
    <t>SLV</t>
  </si>
  <si>
    <t>El Salvador</t>
  </si>
  <si>
    <t>GQ</t>
  </si>
  <si>
    <t>GNQ</t>
  </si>
  <si>
    <t>Equatorial Guinea</t>
  </si>
  <si>
    <t>ER</t>
  </si>
  <si>
    <t>Eritrea</t>
  </si>
  <si>
    <t>EE</t>
  </si>
  <si>
    <t>EST</t>
  </si>
  <si>
    <t>Estonia</t>
  </si>
  <si>
    <t>SZ</t>
  </si>
  <si>
    <t>SWZ</t>
  </si>
  <si>
    <t>Eswatini</t>
  </si>
  <si>
    <t>ET</t>
  </si>
  <si>
    <t>ETH</t>
  </si>
  <si>
    <t>Ethiopia</t>
  </si>
  <si>
    <t>FK</t>
  </si>
  <si>
    <t>Falkland Islands</t>
  </si>
  <si>
    <t>FO</t>
  </si>
  <si>
    <t>Faroe Islands</t>
  </si>
  <si>
    <t>FJ</t>
  </si>
  <si>
    <t>FJI</t>
  </si>
  <si>
    <t>Fiji</t>
  </si>
  <si>
    <t>FI</t>
  </si>
  <si>
    <t>FIN</t>
  </si>
  <si>
    <t>Finland</t>
  </si>
  <si>
    <t>FR</t>
  </si>
  <si>
    <t>FRA</t>
  </si>
  <si>
    <t>France</t>
  </si>
  <si>
    <t>GF</t>
  </si>
  <si>
    <t>French Guiana</t>
  </si>
  <si>
    <t>PF</t>
  </si>
  <si>
    <t>French Polynesia</t>
  </si>
  <si>
    <t>GA</t>
  </si>
  <si>
    <t>GAB</t>
  </si>
  <si>
    <t>Gabon</t>
  </si>
  <si>
    <t>GM</t>
  </si>
  <si>
    <t>GMB</t>
  </si>
  <si>
    <t>Gambia</t>
  </si>
  <si>
    <t>GE</t>
  </si>
  <si>
    <t>GEO</t>
  </si>
  <si>
    <t>Georgia</t>
  </si>
  <si>
    <t>DE</t>
  </si>
  <si>
    <t>DEU</t>
  </si>
  <si>
    <t>Germany</t>
  </si>
  <si>
    <t>GH</t>
  </si>
  <si>
    <t>GHA</t>
  </si>
  <si>
    <t>Ghana</t>
  </si>
  <si>
    <t>GI</t>
  </si>
  <si>
    <t>Gibraltar</t>
  </si>
  <si>
    <t>GR</t>
  </si>
  <si>
    <t>GRC</t>
  </si>
  <si>
    <t>Greece</t>
  </si>
  <si>
    <t>GL</t>
  </si>
  <si>
    <t>Greenland</t>
  </si>
  <si>
    <t>GD</t>
  </si>
  <si>
    <t>GRD</t>
  </si>
  <si>
    <t>Grenada</t>
  </si>
  <si>
    <t>GP</t>
  </si>
  <si>
    <t>Guadeloupe</t>
  </si>
  <si>
    <t>GU</t>
  </si>
  <si>
    <t>Guam</t>
  </si>
  <si>
    <t>GT</t>
  </si>
  <si>
    <t>GTM</t>
  </si>
  <si>
    <t>Guatemala</t>
  </si>
  <si>
    <t>Quetzal</t>
  </si>
  <si>
    <t>GG</t>
  </si>
  <si>
    <t>Guernsey</t>
  </si>
  <si>
    <t>GN</t>
  </si>
  <si>
    <t>GIN</t>
  </si>
  <si>
    <t>Guinea</t>
  </si>
  <si>
    <t>GW</t>
  </si>
  <si>
    <t>GNB</t>
  </si>
  <si>
    <t>Guinea-Bissau</t>
  </si>
  <si>
    <t>GY</t>
  </si>
  <si>
    <t>Guyana</t>
  </si>
  <si>
    <t>HT</t>
  </si>
  <si>
    <t>HTI</t>
  </si>
  <si>
    <t>Haiti</t>
  </si>
  <si>
    <t>HN</t>
  </si>
  <si>
    <t>HND</t>
  </si>
  <si>
    <t>Honduras</t>
  </si>
  <si>
    <t>Lempira</t>
  </si>
  <si>
    <t>HK</t>
  </si>
  <si>
    <t>Hong Kong</t>
  </si>
  <si>
    <t>HK$</t>
  </si>
  <si>
    <t>HU</t>
  </si>
  <si>
    <t>HUN</t>
  </si>
  <si>
    <t>Hungary</t>
  </si>
  <si>
    <t>Forint</t>
  </si>
  <si>
    <t>IS</t>
  </si>
  <si>
    <t>ISL</t>
  </si>
  <si>
    <t>Iceland</t>
  </si>
  <si>
    <t>IN</t>
  </si>
  <si>
    <t>IND</t>
  </si>
  <si>
    <t>India</t>
  </si>
  <si>
    <t>Rupee</t>
  </si>
  <si>
    <t>ID</t>
  </si>
  <si>
    <t>IDN</t>
  </si>
  <si>
    <t>Indonesia</t>
  </si>
  <si>
    <t>Rupiah</t>
  </si>
  <si>
    <t>IR</t>
  </si>
  <si>
    <t>IRN</t>
  </si>
  <si>
    <t>Iran</t>
  </si>
  <si>
    <t>IQ</t>
  </si>
  <si>
    <t>IRQ</t>
  </si>
  <si>
    <t>Iraq</t>
  </si>
  <si>
    <t>IE</t>
  </si>
  <si>
    <t>IRL</t>
  </si>
  <si>
    <t>Ireland</t>
  </si>
  <si>
    <t>IM</t>
  </si>
  <si>
    <t>Isle of Man</t>
  </si>
  <si>
    <t>IL</t>
  </si>
  <si>
    <t>ISR</t>
  </si>
  <si>
    <t>Israel</t>
  </si>
  <si>
    <t>Shekel</t>
  </si>
  <si>
    <t>IT</t>
  </si>
  <si>
    <t>ITA</t>
  </si>
  <si>
    <t>Italy</t>
  </si>
  <si>
    <t>CI</t>
  </si>
  <si>
    <t>CIV</t>
  </si>
  <si>
    <t>Ivory Coast</t>
  </si>
  <si>
    <t>JM</t>
  </si>
  <si>
    <t>JAM</t>
  </si>
  <si>
    <t>Jamaica</t>
  </si>
  <si>
    <t>JP</t>
  </si>
  <si>
    <t>JPN</t>
  </si>
  <si>
    <t>Japan</t>
  </si>
  <si>
    <t>Yen</t>
  </si>
  <si>
    <t>JE</t>
  </si>
  <si>
    <t>Jersey</t>
  </si>
  <si>
    <t>JO</t>
  </si>
  <si>
    <t>JOR</t>
  </si>
  <si>
    <t>Jordan</t>
  </si>
  <si>
    <t>KZ</t>
  </si>
  <si>
    <t>KAZ</t>
  </si>
  <si>
    <t>Kazakhstan</t>
  </si>
  <si>
    <t>KE</t>
  </si>
  <si>
    <t>KEN</t>
  </si>
  <si>
    <t>Kenya</t>
  </si>
  <si>
    <t>KI</t>
  </si>
  <si>
    <t>KIR</t>
  </si>
  <si>
    <t>Kiribati</t>
  </si>
  <si>
    <t>KW</t>
  </si>
  <si>
    <t>Kuwait</t>
  </si>
  <si>
    <t>KG</t>
  </si>
  <si>
    <t>KGZ</t>
  </si>
  <si>
    <t>Kyrgyzstan</t>
  </si>
  <si>
    <t>LA</t>
  </si>
  <si>
    <t>LAO</t>
  </si>
  <si>
    <t>Laos</t>
  </si>
  <si>
    <t>LV</t>
  </si>
  <si>
    <t>LVA</t>
  </si>
  <si>
    <t>Latvia</t>
  </si>
  <si>
    <t>LB</t>
  </si>
  <si>
    <t>LBN</t>
  </si>
  <si>
    <t>Lebanon</t>
  </si>
  <si>
    <t>LS</t>
  </si>
  <si>
    <t>LSO</t>
  </si>
  <si>
    <t>Lesotho</t>
  </si>
  <si>
    <t>LR</t>
  </si>
  <si>
    <t>LBR</t>
  </si>
  <si>
    <t>Liberia</t>
  </si>
  <si>
    <t>LY</t>
  </si>
  <si>
    <t>Libya</t>
  </si>
  <si>
    <t>LI</t>
  </si>
  <si>
    <t>Liechtenstein</t>
  </si>
  <si>
    <t>LT</t>
  </si>
  <si>
    <t>LTU</t>
  </si>
  <si>
    <t>Lithuania</t>
  </si>
  <si>
    <t>LU</t>
  </si>
  <si>
    <t>LUX</t>
  </si>
  <si>
    <t>Luxembourg</t>
  </si>
  <si>
    <t>MO</t>
  </si>
  <si>
    <t>Macau</t>
  </si>
  <si>
    <t>MG</t>
  </si>
  <si>
    <t>MDG</t>
  </si>
  <si>
    <t>Madagascar</t>
  </si>
  <si>
    <t>MW</t>
  </si>
  <si>
    <t>MWI</t>
  </si>
  <si>
    <t>Malawi</t>
  </si>
  <si>
    <t>MY</t>
  </si>
  <si>
    <t>MYS</t>
  </si>
  <si>
    <t>Malaysia</t>
  </si>
  <si>
    <t>Ringgit</t>
  </si>
  <si>
    <t>MV</t>
  </si>
  <si>
    <t>MDV</t>
  </si>
  <si>
    <t>Maldives</t>
  </si>
  <si>
    <t>ML</t>
  </si>
  <si>
    <t>MLI</t>
  </si>
  <si>
    <t>Mali</t>
  </si>
  <si>
    <t>MT</t>
  </si>
  <si>
    <t>MLT</t>
  </si>
  <si>
    <t>Malta</t>
  </si>
  <si>
    <t>MH</t>
  </si>
  <si>
    <t>MHL</t>
  </si>
  <si>
    <t>Marshall Islands</t>
  </si>
  <si>
    <t>MQ</t>
  </si>
  <si>
    <t>Martinique</t>
  </si>
  <si>
    <t>MR</t>
  </si>
  <si>
    <t>MRT</t>
  </si>
  <si>
    <t>Mauritania</t>
  </si>
  <si>
    <t>MU</t>
  </si>
  <si>
    <t>MUS</t>
  </si>
  <si>
    <t>Mauritius</t>
  </si>
  <si>
    <t>YT</t>
  </si>
  <si>
    <t>Mayotte</t>
  </si>
  <si>
    <t>MX</t>
  </si>
  <si>
    <t>MEX</t>
  </si>
  <si>
    <t>Mexico</t>
  </si>
  <si>
    <t>FM</t>
  </si>
  <si>
    <t>FSM</t>
  </si>
  <si>
    <t>Micronesia</t>
  </si>
  <si>
    <t>MD</t>
  </si>
  <si>
    <t>MDA</t>
  </si>
  <si>
    <t>Moldova</t>
  </si>
  <si>
    <t>Leu</t>
  </si>
  <si>
    <t>MC</t>
  </si>
  <si>
    <t>Monaco</t>
  </si>
  <si>
    <t>MN</t>
  </si>
  <si>
    <t>MNG</t>
  </si>
  <si>
    <t>Mongolia</t>
  </si>
  <si>
    <t>ME</t>
  </si>
  <si>
    <t>MNE</t>
  </si>
  <si>
    <t>Montenegro</t>
  </si>
  <si>
    <t>MS</t>
  </si>
  <si>
    <t>Montserrat</t>
  </si>
  <si>
    <t>MA</t>
  </si>
  <si>
    <t>MAR</t>
  </si>
  <si>
    <t>Morocco</t>
  </si>
  <si>
    <t>MZ</t>
  </si>
  <si>
    <t>MOZ</t>
  </si>
  <si>
    <t>Mozambique</t>
  </si>
  <si>
    <t>MM</t>
  </si>
  <si>
    <t>MMR</t>
  </si>
  <si>
    <t>Myanmar</t>
  </si>
  <si>
    <t>NA</t>
  </si>
  <si>
    <t>NAM</t>
  </si>
  <si>
    <t>Namibia</t>
  </si>
  <si>
    <t>NR</t>
  </si>
  <si>
    <t>NRU</t>
  </si>
  <si>
    <t>Nauru</t>
  </si>
  <si>
    <t>NP</t>
  </si>
  <si>
    <t>NPL</t>
  </si>
  <si>
    <t>Nepal</t>
  </si>
  <si>
    <t>NL</t>
  </si>
  <si>
    <t>NLD</t>
  </si>
  <si>
    <t>Netherlands</t>
  </si>
  <si>
    <t>NC</t>
  </si>
  <si>
    <t>New Caledonia</t>
  </si>
  <si>
    <t>NZ</t>
  </si>
  <si>
    <t>New Zealand</t>
  </si>
  <si>
    <t>NZ$</t>
  </si>
  <si>
    <t>NI</t>
  </si>
  <si>
    <t>NIC</t>
  </si>
  <si>
    <t>Nicaragua</t>
  </si>
  <si>
    <t>Córdoba</t>
  </si>
  <si>
    <t>NE</t>
  </si>
  <si>
    <t>NER</t>
  </si>
  <si>
    <t>Niger</t>
  </si>
  <si>
    <t>NG</t>
  </si>
  <si>
    <t>NGA</t>
  </si>
  <si>
    <t>Nigeria</t>
  </si>
  <si>
    <t>NU</t>
  </si>
  <si>
    <t>Niue</t>
  </si>
  <si>
    <t>KP</t>
  </si>
  <si>
    <t>North Korea</t>
  </si>
  <si>
    <t>MK</t>
  </si>
  <si>
    <t>MKD</t>
  </si>
  <si>
    <t>North Macedonia</t>
  </si>
  <si>
    <t>MP</t>
  </si>
  <si>
    <t>Northern Mariana Islands</t>
  </si>
  <si>
    <t>NO</t>
  </si>
  <si>
    <t>NOR</t>
  </si>
  <si>
    <t>Norway</t>
  </si>
  <si>
    <t>OM</t>
  </si>
  <si>
    <t>Oman</t>
  </si>
  <si>
    <t>Rial</t>
  </si>
  <si>
    <t>PK</t>
  </si>
  <si>
    <t>PAK</t>
  </si>
  <si>
    <t>Pakistan</t>
  </si>
  <si>
    <t>PW</t>
  </si>
  <si>
    <t>Palau</t>
  </si>
  <si>
    <t>PS</t>
  </si>
  <si>
    <t>PSE</t>
  </si>
  <si>
    <t>Palestine</t>
  </si>
  <si>
    <t>PA</t>
  </si>
  <si>
    <t>PAN</t>
  </si>
  <si>
    <t>Panama</t>
  </si>
  <si>
    <t>PG</t>
  </si>
  <si>
    <t>Papua New Guinea</t>
  </si>
  <si>
    <t>PY</t>
  </si>
  <si>
    <t>PRY</t>
  </si>
  <si>
    <t>Paraguay</t>
  </si>
  <si>
    <t>PE</t>
  </si>
  <si>
    <t>PER</t>
  </si>
  <si>
    <t>Peru</t>
  </si>
  <si>
    <t>Sol</t>
  </si>
  <si>
    <t>PH</t>
  </si>
  <si>
    <t>PHL</t>
  </si>
  <si>
    <t>Philippines</t>
  </si>
  <si>
    <t>PL</t>
  </si>
  <si>
    <t>POL</t>
  </si>
  <si>
    <t>Poland</t>
  </si>
  <si>
    <t>Zloty</t>
  </si>
  <si>
    <t>PT</t>
  </si>
  <si>
    <t>PRT</t>
  </si>
  <si>
    <t>Portugal</t>
  </si>
  <si>
    <t>PR</t>
  </si>
  <si>
    <t>Puerto Rico</t>
  </si>
  <si>
    <t>QA</t>
  </si>
  <si>
    <t>QAT</t>
  </si>
  <si>
    <t>Qatar</t>
  </si>
  <si>
    <t>Riyal</t>
  </si>
  <si>
    <t>CG</t>
  </si>
  <si>
    <t>COG</t>
  </si>
  <si>
    <t>Republic of the Congo</t>
  </si>
  <si>
    <t>RE</t>
  </si>
  <si>
    <t>Reunion</t>
  </si>
  <si>
    <t>RO</t>
  </si>
  <si>
    <t>ROU</t>
  </si>
  <si>
    <t>Romania</t>
  </si>
  <si>
    <t>RU</t>
  </si>
  <si>
    <t>RUS</t>
  </si>
  <si>
    <t>Russia</t>
  </si>
  <si>
    <t>RW</t>
  </si>
  <si>
    <t>RWA</t>
  </si>
  <si>
    <t>Rwanda</t>
  </si>
  <si>
    <t>BL</t>
  </si>
  <si>
    <t>Saint Barthelemy</t>
  </si>
  <si>
    <t>KN</t>
  </si>
  <si>
    <t>Saint Kitts and Nevis</t>
  </si>
  <si>
    <t>LC</t>
  </si>
  <si>
    <t>LCA</t>
  </si>
  <si>
    <t>Saint Lucia</t>
  </si>
  <si>
    <t>MF</t>
  </si>
  <si>
    <t>Saint Martin</t>
  </si>
  <si>
    <t>PM</t>
  </si>
  <si>
    <t>Saint Pierre and Miquelon</t>
  </si>
  <si>
    <t>VC</t>
  </si>
  <si>
    <t>Saint Vincent and the Grenadines</t>
  </si>
  <si>
    <t>WS</t>
  </si>
  <si>
    <t>WSM</t>
  </si>
  <si>
    <t>Samoa</t>
  </si>
  <si>
    <t>SM</t>
  </si>
  <si>
    <t>San Marino</t>
  </si>
  <si>
    <t>ST</t>
  </si>
  <si>
    <t>STP</t>
  </si>
  <si>
    <t>Sao Tome and Principe</t>
  </si>
  <si>
    <t>SA</t>
  </si>
  <si>
    <t>Saudi Arabia</t>
  </si>
  <si>
    <t>SN</t>
  </si>
  <si>
    <t>SEN</t>
  </si>
  <si>
    <t>Senegal</t>
  </si>
  <si>
    <t>RS</t>
  </si>
  <si>
    <t>SRB</t>
  </si>
  <si>
    <t>Serbia</t>
  </si>
  <si>
    <t>SC</t>
  </si>
  <si>
    <t>SYC</t>
  </si>
  <si>
    <t>Seychelles</t>
  </si>
  <si>
    <t>SL</t>
  </si>
  <si>
    <t>SLE</t>
  </si>
  <si>
    <t>Sierra Leone</t>
  </si>
  <si>
    <t>SG</t>
  </si>
  <si>
    <t>Singapore</t>
  </si>
  <si>
    <t>S$</t>
  </si>
  <si>
    <t>SX</t>
  </si>
  <si>
    <t>Sint Maarten</t>
  </si>
  <si>
    <t>SK</t>
  </si>
  <si>
    <t>SVK</t>
  </si>
  <si>
    <t>Slovakia</t>
  </si>
  <si>
    <t>SI</t>
  </si>
  <si>
    <t>SVN</t>
  </si>
  <si>
    <t>Slovenia</t>
  </si>
  <si>
    <t>SB</t>
  </si>
  <si>
    <t>SLB</t>
  </si>
  <si>
    <t>Solomon Islands</t>
  </si>
  <si>
    <t>SO</t>
  </si>
  <si>
    <t>Somalia</t>
  </si>
  <si>
    <t>ZA</t>
  </si>
  <si>
    <t>ZAF</t>
  </si>
  <si>
    <t>South Africa</t>
  </si>
  <si>
    <t>Rand</t>
  </si>
  <si>
    <t>KR</t>
  </si>
  <si>
    <t>KOR</t>
  </si>
  <si>
    <t>South Korea</t>
  </si>
  <si>
    <t>Won</t>
  </si>
  <si>
    <t>SS</t>
  </si>
  <si>
    <t>SSD</t>
  </si>
  <si>
    <t>South Sudan</t>
  </si>
  <si>
    <t>ES</t>
  </si>
  <si>
    <t>ESP</t>
  </si>
  <si>
    <t>Spain</t>
  </si>
  <si>
    <t>LK</t>
  </si>
  <si>
    <t>LKA</t>
  </si>
  <si>
    <t>Sri Lanka</t>
  </si>
  <si>
    <t>SD</t>
  </si>
  <si>
    <t>SDN</t>
  </si>
  <si>
    <t>Sudan</t>
  </si>
  <si>
    <t>SR</t>
  </si>
  <si>
    <t>SUR</t>
  </si>
  <si>
    <t>Suriname</t>
  </si>
  <si>
    <t>SE</t>
  </si>
  <si>
    <t>SWE</t>
  </si>
  <si>
    <t>Sweden</t>
  </si>
  <si>
    <t>Krona</t>
  </si>
  <si>
    <t>CH</t>
  </si>
  <si>
    <t>CHE</t>
  </si>
  <si>
    <t>Switzerland</t>
  </si>
  <si>
    <t>Franc</t>
  </si>
  <si>
    <t>SY</t>
  </si>
  <si>
    <t>SYR</t>
  </si>
  <si>
    <t>Syria</t>
  </si>
  <si>
    <t>TW</t>
  </si>
  <si>
    <t>TWN</t>
  </si>
  <si>
    <t>Taiwan</t>
  </si>
  <si>
    <t>NT$</t>
  </si>
  <si>
    <t>TJ</t>
  </si>
  <si>
    <t>TJK</t>
  </si>
  <si>
    <t>Tajikistan</t>
  </si>
  <si>
    <t>TZ</t>
  </si>
  <si>
    <t>TZA</t>
  </si>
  <si>
    <t>Tanzania</t>
  </si>
  <si>
    <t>TH</t>
  </si>
  <si>
    <t>THA</t>
  </si>
  <si>
    <t>Thailand</t>
  </si>
  <si>
    <t>Baht</t>
  </si>
  <si>
    <t>TL</t>
  </si>
  <si>
    <t>TLS</t>
  </si>
  <si>
    <t>Timor-Leste</t>
  </si>
  <si>
    <t>TG</t>
  </si>
  <si>
    <t>TGO</t>
  </si>
  <si>
    <t>Togo</t>
  </si>
  <si>
    <t>TK</t>
  </si>
  <si>
    <t>Tokelau</t>
  </si>
  <si>
    <t>TO</t>
  </si>
  <si>
    <t>TON</t>
  </si>
  <si>
    <t>Tonga</t>
  </si>
  <si>
    <t>TT</t>
  </si>
  <si>
    <t>Trinidad and Tobago</t>
  </si>
  <si>
    <t>TN</t>
  </si>
  <si>
    <t>TUN</t>
  </si>
  <si>
    <t>Tunisia</t>
  </si>
  <si>
    <t>TR</t>
  </si>
  <si>
    <t>TUR</t>
  </si>
  <si>
    <t>Turkey</t>
  </si>
  <si>
    <t>Lira</t>
  </si>
  <si>
    <t>TM</t>
  </si>
  <si>
    <t>Turkmenistan</t>
  </si>
  <si>
    <t>TC</t>
  </si>
  <si>
    <t>Turks and Caicos Islands</t>
  </si>
  <si>
    <t>TV</t>
  </si>
  <si>
    <t>TUV</t>
  </si>
  <si>
    <t>Tuvalu</t>
  </si>
  <si>
    <t>UG</t>
  </si>
  <si>
    <t>UGA</t>
  </si>
  <si>
    <t>Uganda</t>
  </si>
  <si>
    <t>UA</t>
  </si>
  <si>
    <t>UKR</t>
  </si>
  <si>
    <t>Ukraine</t>
  </si>
  <si>
    <t>Hryvnia</t>
  </si>
  <si>
    <t>AE</t>
  </si>
  <si>
    <t>ARE</t>
  </si>
  <si>
    <t>United Arab Emirates</t>
  </si>
  <si>
    <t>Dirham</t>
  </si>
  <si>
    <t>GB</t>
  </si>
  <si>
    <t>GBR</t>
  </si>
  <si>
    <t>United Kingdom</t>
  </si>
  <si>
    <t>US</t>
  </si>
  <si>
    <t>USA</t>
  </si>
  <si>
    <t>United States</t>
  </si>
  <si>
    <t>US$</t>
  </si>
  <si>
    <t>VI</t>
  </si>
  <si>
    <t>United States Virgin Islands</t>
  </si>
  <si>
    <t>UY</t>
  </si>
  <si>
    <t>URY</t>
  </si>
  <si>
    <t>Uruguay</t>
  </si>
  <si>
    <t>UZ</t>
  </si>
  <si>
    <t>UZB</t>
  </si>
  <si>
    <t>Uzbekistan</t>
  </si>
  <si>
    <t>VU</t>
  </si>
  <si>
    <t>VUT</t>
  </si>
  <si>
    <t>Vanuatu</t>
  </si>
  <si>
    <t>VA</t>
  </si>
  <si>
    <t>Vatican City</t>
  </si>
  <si>
    <t>VE</t>
  </si>
  <si>
    <t>Venezuela</t>
  </si>
  <si>
    <t>Bolívar</t>
  </si>
  <si>
    <t>VN</t>
  </si>
  <si>
    <t>VNM</t>
  </si>
  <si>
    <t>Vietnam</t>
  </si>
  <si>
    <t>Dong</t>
  </si>
  <si>
    <t>WF</t>
  </si>
  <si>
    <t>Wallis and Futuna</t>
  </si>
  <si>
    <t>EH</t>
  </si>
  <si>
    <t>Western Sahara</t>
  </si>
  <si>
    <t>YE</t>
  </si>
  <si>
    <t>YEM</t>
  </si>
  <si>
    <t>Yemen</t>
  </si>
  <si>
    <t>ZM</t>
  </si>
  <si>
    <t>ZMB</t>
  </si>
  <si>
    <t>Zambia</t>
  </si>
  <si>
    <t>ZW</t>
  </si>
  <si>
    <t>ZWE</t>
  </si>
  <si>
    <t>Zimbabwe</t>
  </si>
  <si>
    <t>Best Country</t>
  </si>
  <si>
    <t>Overall rating</t>
  </si>
  <si>
    <t xml:space="preserve">Continent: </t>
  </si>
  <si>
    <t>Gini</t>
  </si>
  <si>
    <t>HDI</t>
  </si>
  <si>
    <t>Life expectancy</t>
  </si>
  <si>
    <t>GDP per capita</t>
  </si>
  <si>
    <t>Cost of living</t>
  </si>
  <si>
    <t>Safety</t>
  </si>
  <si>
    <t>Health Care</t>
  </si>
  <si>
    <t>Happieness</t>
  </si>
  <si>
    <t>Cost of living (including rent)</t>
  </si>
  <si>
    <t>Min</t>
  </si>
  <si>
    <t>Max</t>
  </si>
  <si>
    <t>0-100%</t>
  </si>
  <si>
    <t>Move the sliders to set your priorities</t>
  </si>
  <si>
    <t>Low cost of living (including rent)</t>
  </si>
  <si>
    <t>High life expectancy</t>
  </si>
  <si>
    <t>High human development</t>
  </si>
  <si>
    <t>Low income inequality</t>
  </si>
  <si>
    <t>High income</t>
  </si>
  <si>
    <t>High safety</t>
  </si>
  <si>
    <t>Good health care</t>
  </si>
  <si>
    <t>High happieness</t>
  </si>
  <si>
    <t>Income</t>
  </si>
  <si>
    <t>Development</t>
  </si>
  <si>
    <t>Rating</t>
  </si>
  <si>
    <t>Clean ratings x100</t>
  </si>
  <si>
    <t>Continents</t>
  </si>
  <si>
    <t>Map</t>
  </si>
  <si>
    <t>Bars</t>
  </si>
  <si>
    <t>Diagram type:</t>
  </si>
  <si>
    <t>Ratings by Continent:</t>
  </si>
  <si>
    <t>Diagram Type</t>
  </si>
  <si>
    <t>World</t>
  </si>
  <si>
    <t>Top Country</t>
  </si>
  <si>
    <t>Top Rating</t>
  </si>
  <si>
    <t>According to you, the best country is</t>
  </si>
  <si>
    <t>Income inequality</t>
  </si>
  <si>
    <t>Life Expectancy</t>
  </si>
  <si>
    <t>Digits to round:</t>
  </si>
  <si>
    <t>Your overall rating (0-100)</t>
  </si>
  <si>
    <t>Top 10 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</si>
</sst>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;;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0" fontId="6" fillId="0" borderId="0" xfId="0" applyFont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3" fillId="0" borderId="1" xfId="0" applyFont="1" applyBorder="1" applyAlignment="1" applyProtection="1">
      <alignment horizontal="center"/>
    </xf>
    <xf numFmtId="0" fontId="0" fillId="0" borderId="0" xfId="0" applyProtection="1"/>
    <xf numFmtId="0" fontId="5" fillId="0" borderId="0" xfId="0" applyFont="1" applyAlignment="1" applyProtection="1">
      <alignment horizontal="center"/>
    </xf>
    <xf numFmtId="0" fontId="0" fillId="0" borderId="0" xfId="0" applyAlignment="1" applyProtection="1">
      <alignment horizontal="right"/>
    </xf>
    <xf numFmtId="0" fontId="5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0" fillId="0" borderId="0" xfId="0" applyAlignment="1" applyProtection="1">
      <alignment wrapText="1"/>
    </xf>
    <xf numFmtId="0" fontId="0" fillId="0" borderId="0" xfId="0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2" fillId="0" borderId="4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165" fontId="0" fillId="0" borderId="10" xfId="0" applyNumberFormat="1" applyBorder="1" applyAlignment="1" applyProtection="1">
      <alignment horizontal="center"/>
    </xf>
    <xf numFmtId="165" fontId="0" fillId="0" borderId="11" xfId="0" applyNumberFormat="1" applyBorder="1" applyAlignment="1" applyProtection="1">
      <alignment horizontal="center"/>
    </xf>
    <xf numFmtId="0" fontId="0" fillId="0" borderId="12" xfId="0" applyBorder="1" applyProtection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3BE7B"/>
      <color rgb="FFFFEB84"/>
      <color rgb="FFF8696B"/>
      <color rgb="FFFFCC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Top countries with your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'Best Country (help)'!$A$20:$A$29</c:f>
              <c:strCache>
                <c:ptCount val="10"/>
                <c:pt idx="0">
                  <c:v>Poland</c:v>
                </c:pt>
                <c:pt idx="1">
                  <c:v>Sweden</c:v>
                </c:pt>
                <c:pt idx="2">
                  <c:v>Luxembourg</c:v>
                </c:pt>
                <c:pt idx="3">
                  <c:v>Netherlands</c:v>
                </c:pt>
                <c:pt idx="4">
                  <c:v>Denmark</c:v>
                </c:pt>
                <c:pt idx="5">
                  <c:v>Ireland</c:v>
                </c:pt>
                <c:pt idx="6">
                  <c:v>Iceland</c:v>
                </c:pt>
                <c:pt idx="7">
                  <c:v>Slovenia</c:v>
                </c:pt>
                <c:pt idx="8">
                  <c:v>Norway</c:v>
                </c:pt>
                <c:pt idx="9">
                  <c:v>Finland</c:v>
                </c:pt>
              </c:strCache>
            </c:strRef>
          </c:cat>
          <c:val>
            <c:numRef>
              <c:f>'Best Country (help)'!$B$20:$B$29</c:f>
              <c:numCache>
                <c:formatCode>General</c:formatCode>
                <c:ptCount val="10"/>
                <c:pt idx="0">
                  <c:v>70.16</c:v>
                </c:pt>
                <c:pt idx="1">
                  <c:v>70.59</c:v>
                </c:pt>
                <c:pt idx="2">
                  <c:v>70.86</c:v>
                </c:pt>
                <c:pt idx="3">
                  <c:v>71.98</c:v>
                </c:pt>
                <c:pt idx="4">
                  <c:v>72.459999999999994</c:v>
                </c:pt>
                <c:pt idx="5">
                  <c:v>72.599999999999994</c:v>
                </c:pt>
                <c:pt idx="6">
                  <c:v>72.73</c:v>
                </c:pt>
                <c:pt idx="7">
                  <c:v>72.75</c:v>
                </c:pt>
                <c:pt idx="8">
                  <c:v>72.930000000000007</c:v>
                </c:pt>
                <c:pt idx="9">
                  <c:v>73.260000000000005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A-405E-86D1-055E383281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87391455"/>
        <c:axId val="1387408255"/>
      </c:barChart>
      <c:catAx>
        <c:axId val="138739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7408255"/>
        <c:crosses val="autoZero"/>
        <c:auto val="1"/>
        <c:lblAlgn val="ctr"/>
        <c:lblOffset val="100"/>
        <c:noMultiLvlLbl val="0"/>
      </c:catAx>
      <c:valAx>
        <c:axId val="138740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739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Map of selected coutries with your rating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Map of selected coutries with your rating</a:t>
          </a:r>
        </a:p>
      </cx:txPr>
    </cx:title>
    <cx:plotArea>
      <cx:plotAreaRegion>
        <cx:series layoutId="regionMap" uniqueId="{54A985AD-8100-4ACB-93C8-B371B6485025}">
          <cx:tx>
            <cx:txData>
              <cx:f/>
              <cx:v>Rating</cx:v>
            </cx:txData>
          </cx:tx>
          <cx:spPr>
            <a:ln w="3175">
              <a:solidFill>
                <a:schemeClr val="tx1">
                  <a:alpha val="50000"/>
                </a:schemeClr>
              </a:solidFill>
            </a:ln>
          </cx:spPr>
          <cx:dataId val="0"/>
          <cx:layoutPr>
            <cx:geography viewedRegionType="dataOnly" cultureLanguage="de-DE" cultureRegion="DE" attribution="Unterstützt von Bing">
              <cx:geoCache provider="{E9337A44-BEBE-4D9F-B70C-5C5E7DAFC167}">
                <cx:binary>7H1Zctw60u5WHH6+1CGIiejo80cckFWlefYgvzBkqUyCMwlwXMi/gruGu4He2M2SVJaKlm3JrQj7
QfViiyBIMBPI4ctE4t9X/b+u0uVl/abP0lz/66r/+21kTPmvv/7SV9Eyu9RbmbqqC118MVtXRfZX
8eWLulr+dV1fdioP/3JsRP66ii5rs+zf/s+/4Wnhstgvri6NKvKTZlkPp0vdpEb/oO3RpjdXRZOb
VfcQnvT329Mm+8//zdUyf/tmmRtlhvOhXP79duOut2/+mj7rm/e+SWFoprmGvoRuCZc6iDiOuPnx
t2/SIg/vmh2yxVwqHIeh22axfvXhZQbdnzSim/FcXl/XS63f3P270XXjAzZalC68Wxp4xWq4p0c3
3/fXJo3/59+TC/DFkysP2DAlz8+aplw4LOpuGb4kE6jYEghjbNuuffNDG0xA9hbHrmDC3ST+Uwby
OO3ve05If98wpfzhH0B52aThZa0u12R4genvbDGbY+EKmNgP5z3dIi5lzCFs/bLbCX83hB9z/3Gi
P+g6ofqDlinZ5eL3T/ideple5tdrQvz3VKfOlssoEsyBKb/6ORvEt/iW4IJQwdltsw3r4Vbg3TJh
p/7ZeB7nwLrfhPzry1Pa78x+P+39ZZ5d1sn6+1+A9iDwHcZcRJ1b4m7S3t0SArlMCLx+5S3JfVA8
oAl/PJLHqf6g64TwD1qmtPf3fj/t/0k/X+YvKm3Q1s1sZ0Df29/GvEegBuDHkEtuWyfy/nY8vyJ6
7ntOOHDfMGXAP/u/nwHvcmWW12/2wMi6LrL1hHyBNYC3BMEudvAtnVeK9YHwt5wtSm3KiE3v5A+s
kYfy5/2yXqpchWap3+z95//B/+Dvq2h902MDfHxpfPdBEzZ9974p1xby93Pt4DI1L6iiMd1yXRch
l5NbboBkesAsRLYIsR3kTiXWT4fxOEvuuk0YcHd1Su6D899P7n8abV7WJuJb1OU2t8mmLwCURsQW
rovvlsVEK//nf7VZ1r+4EjY6T4i/0TZlwT9/AAtkoUFPvAEb6c32sh6XYdGq/AWXACFb2KaYcHIn
sDblFQKGgdYgnJK1CLozVlfjWuZvmvuBgcP6w4E9vihuPvCxB0049d37plyT//z+hfPA6n4xb/rV
nfgW/Jj6z3KZhqp5SXVub4GuFpS5/Fafb8otgDAYclzq3jnX9sS0vRnPr1hVXztOV8HqA1cP/GbW
/wEOhVcXAP78UAY8G0HCjLqE8DsEadOTRnSLUQ4Ik0M3hdPezUB+he73PSeEv2+YUn779PfLm7Nu
ef3jz30e4QE1YpwI7tA7wk+0AtkCFw+mPad3Vu4m/c+uop8O6HFtcN9zQv/7hin9z/6EmT+UdaPX
RHjMSH8e/TEB6BQQDMzuPOlNwxRjMJcowja6QzHQ+tW3yvkTYLf1D5Hcx6m/7jeh/frylPLexe+f
+ftLY36G2DyP9pRtucRmxGV3rvKm0AHYmlPMAWOaEP0pI3mc7Pc9J4S/b5iSfv/97yf9dy2yFzN5
Xm3TR0I9N3Po8SjQo01TG2lfmah5WfCJ0i28Wiwu4Y/50Q6GJbMpoWAQl82PNdZ31sq643SprK9/
s1L+ACfOG5dX0ZvTZdl8TtXVmhL/vZogYmvlt9kEocfoDvYRxi6y2XfUxPkqBHkV/STo9zgfHvad
sOJh05Qb3qffL7d2zGX6k29+nsYgGMwhCrge6I2bH2iGhzCSs3XLgLWTMFEcTxjP4zz42nHCgK/X
p9Tf+QPWwkyb4kWRb+qCdHFWGvnOGNqMOjirRYCEzZ01Mr5ef7e2EoznZ/bD49T/2nFC/a/Xp9Sf
/QGG6mJZZ5f5sCbBfy+CKMQdBBIuxNMec5AhvoxdCD3ztYc8mfv+sjEghX6NAxudJ1zYaJtywv8D
ODFX+c+++nlSiOEtCClzWAd3cuabdSAcYNV6lUwDnzCenw7o8YVw33PCg/uGKQPmO79fDczryzz5
KaT8PB4QtgVxfdcWziZO5GwR6oKIWqNIq5SAh1Gfp43lO+R/8B1TBjxo+oYFfwBssfrsq+WaFP+9
MHol/zof7GaqTJ2EbzyBS9O+JFz36jmn5kmEXxloL6iDX+3P2yTIJ9F+US+XLylz8CqthWIGSXQb
Vr+DAMLjfBUduDWMAEJ9KPIXtQLfa/mLOnez90TsbzZOBf/iDxD8200O2XYvuQT4FnIRh0DMo3Ea
SH+hNlioGJK/bn+bzHi3Gs4vAKbrfhMGrC9PSb/97vebPeuxvRhI90r5J0r9r47hS5H+1fN9hty/
d0ZeivyvDtfX7QdP0rw7Vy+c68tWUTICKY0Tb8tC7hayqbARf3xrwY7+met980Hf7CtY95uI+/Xl
qbjfOfv94n6/6ZfZ56Kpw7XGewE3C2Bn8GUdIu6TSR/gnQwQIUh/RPYdKD1FGm6H9JMRPc6AB10n
PHjQMmXD/h+gdc/Sol2+KOwJvi6C2U0ovUt03wwRQ0Yd5GHDxg/8OOwJA+pgQL8SgnnQdcKEBy1T
Jpz9AYjP4dJEy5v8fv1yiwE2HDgEEno5eTRVAlJUAHiGVApxGxqYZggdKsjcuBnTD3GQx5fDRucJ
Lzbaptw4/AMysGE/kIneHFxeLa9fNiBA0BYDyQ8byx4P4KMtjpiL3QfRmoeOGYzrOrtMbkb1K8tj
2n/Kl8njp6w5+AN2J6y2al2+oHf2ugntabjQcfEzu+R5cPRKNiEqILv3Lq16MyQAXjHCBLZn3mmQ
qaKG4fzKArjrNpn3d1en0/34D5BExyCJmvAyfTmlgCF/znWQ4HQzDrDafgYNAFKst4dA+0Ph85Sh
PK4L7nt+Q/j1131D+z8gHHxaQDzyJUHo113HD/eF38yVn8UB7nNbX8o1Bia8Ju4+tlt/GoI5W9af
X3T2w0Ya2M0BW5ruzf4Hrpljw/YzBClDzp05OgnH3wznV2T+144T4fP1+lT2nP4BvvHKKbtMXpT8
kIsCxIf80G80LaGOy8AZ+5oh9FDsrxwnMDnVWhk85qM/Lvbve04p//WRU9Kf/QEW5sMcsRcTOq/Z
cJtFQZ4k/M/KS/XDyMfzTE4CCT8AvEHO4V2gZXPngAWpcpRg2DXzHXAIhvOLqMS643QdrK9Pl8Hs
T5BAnTLjrfv/o6X/TBZAAruNAIFbA3CbyJC7Bfa+YISt925MTNCbnRZq/NF4viOKVrs+Vh2nHFhf
n3LA2/79+Oi7pIb5/0Ps5ZnUF1DeA3Bn/ngkEqMthyMXI3qXLzcJCz9hPI9T/2vHCfW/Xp9S/90/
v5/69zUCXkwJvNZBeFYO0BPk7TPn/6sCeEZU8kHY4sVWwGt05rlltzaqALwYH15rHdzXp3uSKfpT
vPF5kugV/XwS1b9uNX+piU9f98zf1GR8EvWn0aKXYsJrEOxR8j9DNa93Pb8UR173dEOd0keZMnUY
H9Rueyniww7V19J0T6P+OpvppUj/mqX187o16zKRL0Xz1yqYq6LITxM2T9uB+EzT83VX5Dclqp/E
jc2tCy+1HF73aPxCYOAJJRqeuSheq0RslPOYmj0bGXsvNfVf0xO/LZb/JEl0X3DqxVjxWlTredD0
Kjfix8kIzxNAUOvyNTniqXbRfWLBS81/8poc8TSTdEX6n+bmP3Pqv+4WeG5Q4Alx8Gfz4DUu/1Tx
892y5C8ljehrofYfHmTz/UNuvp7541+ay9nNYUEP1taPW9em16TrXQ70Y2lvd00713+/hVM9EKRL
fD2EaPWQjezpx8H0B12Xl9r8/Rbq0dmY2LA7BDboQyokE2/fdMubFhsKtWDIXbJt7Ajqrqr356t9
KnCakbOFV0flcEph45vtYCiIrYvmpsnegnOOCHdth2OCodbd+jMhojWERf6VJnd/v8mb7LhQudF/
v4VU8Ldvytv7ViPlzmojEVklia+Kz8M5MZCfU15dnsJJBXA7+j/2wConMn3qWbxo3W17iNB+PDhL
VR5G4fAxDmMZxXrwRup+Qrr8GEXWDmMduxwta1jkUX1Nw6yUrdscEyZoJjWjxTbOuBxoHchGXODQ
cuZZghZugE7QoH1Mq2NK+MeSluSo6Ez0heZVIuu62kmiWipazu1eHxbpF4x7mZWpDmapLdSZMbw4
GqNdO9nRQ5KdJRFNSpnFVMZj5llFKAUZktOiqmeRdvzEzRYFi4/C3vgC9UaivnDmg2uNB9GgxIHK
cpFK0tZeZOdamvxdWtTvq2w8MElygLooXIwDkyq35jHLvUzxQTZFjmcD14nfFwU7ojRyDng4LOw8
2clE62Um2Gnq9J0JsVho4nhKkStsgIBBXSMZZmF8pItqKUTIZaZHrw1qz0Km3DdVs5/x4jpS6Lpy
re2SpqOM7ewDb+1Z5ip0XlUjnjehW8ouJ2cYWblsGksOWW3N0777UFfYG8LxvErKJY6sdt9K8/Ok
4Bdjxndp1odzHDvXeZ95McKR3w/WSa6CvSIXrezrcJB5mcZekKXiMFSY+CbI43lTKr8rl0Ft+7r8
Utj1XBmulxmybL8Kol6OujoYoTNKs+gcQyaYxETbM95QR5q68mnv5Nc8qxPJupifRk56HtWnqQMX
gjQopFFVf6Z6l3up0OfcwZcmbWVK4nlfWJ2Maxhqhsw4F7HKPFyMpaTuUEpL1Ye6dswRJyPx28G0
C5W1aBYgVsJQQ+Y5Tbgd1SmbRXEyw4XhnltZlSx5Jjxlp2jRd9YgezhSTDLBq5ljW6608iKXdtVg
2XfRp0HBjMZWm8qy48fUCmd92Lp7lmu5M1PlMoQPniFndCSkwRlYBRnxsyIOvaLMPquo2OnQqLeT
st4OlHvIh/GocS0ikdMuhooGMmyC7S4OlWQ992LFtFdnUSGbMpG2U3wueO76xLSlrMfc9dqsDuCz
2oBdOK6+4JFVKMlFGMfSCetmEfQnUcFPYq0/dCnOZICIxLrZGwK8gGnu13bleITH54zgAdZHWn2O
O8UkL0bmh9QiF1ZkxfAnmfWVdYZi3BoprKZ3pEhM65cOcMCysmNaHKVRcFGkWgai3HXzeTx+aBLH
F1E0E0G2g+LG8bXFo0MajSc6JcN24KLgKK63oRpu7olm3BlyNbNFnck6K5ZWTVIqgR8zrksPY/Ep
5LZnw8pF1MqkUhe0VSCkwmKQwJTaY3ZCZlAqxU+MU3kx6Ydtxodym1LeHeOM8kXRl6Gf6Spd4Bad
pTmbNcKWfRRt5z2zZ3bNv5ARHwinCA+TeLykQ8APo5IKLygO3SQkMkvh0SysfdKF8z4Wu0G7r0IH
b9uxnc/iLEOnzVhZso+tUuYFSfZ10gWyprDERC/8JMQ7BWmJbLvmqkpT2RArmZc1XTBRFV4Op9nJ
IkMu/K+8GpwI+26jjUztZVur3SaKjiMYxnYyFIXn9JfCRPlMZakXOq19BKfC+ARZe0HUeUZlUohG
0qKGJRPmBuYsWlii/4QqlErXGftIYtdsV2UFc8VhjYxTnHhEdx/ceNyPuyqTzWjnchj5bh9UH3Ef
LezRCr0xHk7bZAC2JtY2y2Mk4araywtn4bK+k0OqqZcm1r6bGqlp1fmW4OMnO7F2Deafhizb6+1Q
HdZZHs84zboZHAd4gRT3qen3w9RqvYH0VyK0ZUKKeSiQdMl4YEVR5tO05FAGnm6HRh+rplMwm0HQ
l017bget7KrRK9mnsES5jMqKHnC24KP1sY849qJ+3K6sXka2vnQrd2Gq9rxHiXSH/oNViHZmV/3F
0LQHsap8d0hlocLKHyNLHIS8aw5Tklu7lmv8UcW97Ns8903VqRnN8/yqaJElg64NYbl2l2oMI88V
4wnXevA5amdA9S+oxWYvqHLHL7hzpfseSxa+78IhPsB20n9SVZLNWcw+5FD9WRZ9cMzac4uGZLdx
0koG1aB2g5JxOaaVOXa76IxkEZvbSoT+IMJ8pxccuBhpWVihmOUEVCFj1RGpG3ja55Saxo/D7IKL
vpKcX+R52S6IatjcHWfG2K3wHM19y1aHCpXHyNJ7qmBfwrIaPJu1SOaC7KoY5rOohPKTuCUeL9ur
Ug1UqlIYz7KjdyE3aFExdjXA4S5zQQdyZtt9dRIS0KgNGsA0QMYNdxJTER8HpfUuNUrPmhxZs6Is
qR9Trmb1aqYJEpXvESLmQAdJc0xtq5WjyqpDFiT1aR/F1mGYKbpTtNo+CTs3+hI4Jt03bMiPqzTI
o73ICvVCCMM/RqiPMsmakewjrcd5Fg3Rh9KhfEdU5ehV44g/Cx0E+ymoETApEsvTQw+zFUcS1V0K
BMubD6EbFpd1ZZHdCotgViHW7Oqot2c9TZJTty2MH+a26T07T7Nt7cTpaTIGzpFrWWo3bV0/dvLB
o2lNtxtlyrlQdl1KHBX6i3AL4dlNnHvEDZJLRuLerxxNd0mW6SOT1c7eiIdLSwTmOhFJCDImq85F
oxsfBAWI3b7ejdnQ+VUedyd2OEazzs6Cq6bvglFqKGSxUw2G+7Gp7FBSR+cHdheVezip9YzQyj6y
xzTaDWFVg1yva3NMM1Ud2Jr1Xp6mc9pcUrf3glCAcsozk86qIjrKnKg56mOXJrO6YpXyaV3XJ10v
rF1dmlH2jUMXaIy6VsaMdIciLitpJYH2xKjCXSskoZCxErUs4qAvZKBoMWtSxT6aPuyPoqS6NEK0
fjqY7nNHHUuC7VgsTDjQFuww3MV+ynJ2yuJy3HV4UJ2qBkw60yX0IqmcrJAgFXUqlTUuwqhQezyy
mZcXhwFP9gJXz3HgM9BhQl+2qLcXjcmu0sH2rIH5XcL2+FB7InfSndy05p1K+8MUSEzd7lOcpXvW
gEFRp92OU3fxUdNk1OcmJGCSlSCU6A1hjQwyexE4qeOb2t4vIt6DUHF2S9PlsquTfVfHPu9NccKL
otkr03FGUn3aYOPhlqKZq2HepqAlxqjpFl2cXrMeOV7T8/TdELTvdTA2Hk5wKM0YZbMmi7Zxnofz
ohB7RYjyeVU6xZElioMic7eh6vy7KkkaAbZVddZ33Sxp2YmI9joHFuEYWLkHGyikznP7kOiIyUyU
88ztj6vKeHZ9gIoE7NAu8CsFC1lZaeFpbBXvqGV7YYE84gw7jWpkafN5mZZqEVjqtAs1kR0L+3nY
2buZCt6Poyl8XhpLxgPLdnnfMNk2hTjpwyabMSdYkMSeuTR6j1ld7fMOZGUZoTSWTT58BKfiIyjp
vZiVvd8Yuu24XyrYb3DEnSTc6QsNUx/uvbRyl8k+By2hOu3X/eDXzFyFFRp3G3HeJ+F+0VnzDDM9
E73uto1lS6zoLGp6u4Avz+SIY5noD73II0+BLZhq4YNfd+z0Y+7b4NJkRXUUuN0uN7yTtArUUnRE
gA0UH1RmpVzMexRV1j52k4OcqnHWdEEp4/CA6ndYu4UUqj2wTbI/kHEXj03ujUWqpJMmZ4JakSfM
7lCBl8GL3M+R2E3RAPrRNgNql2nTSdT1/aekrtSC2OMeSi0J1ljpdS5Mo8aIfFbXUTJPsjaSPc13
SQu2N+guK2SygkU8K5mWStc9KAZ4hNWnYPcz5OU5O9QpvJ6MR3p0M8lzGKYw85AS9SFRMd6vhyou
5cMc/w1v9Kooh1qF0d3RwV///J+jcpmfGaiSZw4uyxuI4L5ttaXx/q+D9cnF07tW2MHX2+4PzF35
619Pz50gAJuJWc9pfBp2AMX5vo8bTLchrPzw1eGst2gBxPIpx6tyNuDb2wiBP36LFsD+eagxgRgA
COCyY8QAErhHCxjUmwNEAGryQt25Vf37O7RgtTecEDgW1kaYwVaQ58EF8JwNsAA2esJGEjjQlABu
wBwH9h0+BAuqplJVboLQC+KoPUlyA4YKb2NQ5WnZ57fT4/bE40ewCQd/8zoopC0oYCcuA1JgB754
43U0i0k4JJFn6oJ8HIVRn21eRRUszKY4AEeqMfPOzRWok8zpPmucuaFMwTo+HEDQ4O0sT0EZqobG
R30whOksjHQjfNGU8QlpCEN+ZJiyvQCLbE8TkxVelpfdTtvYee4pQRMkwVVwPyZBWASSDAHtZcuc
evDCABXgKTlx9p5G9crKqWN8krC6OBZd1sJYqljJMFG89YhJSetbxFUf66AMd+BQKXDdKW2E8DSJ
uxH0IJhC0q5zR3gmCZxPAlu88oaBR+81nBeFPBulgFX0eda70NMC+TtaBmc+YtwCvzYp28OwTosP
ug+yvaIr49Mw53W8HeOBtF6K8rKRpquawLNbAnrVaqrquG25E87QjXiJeVKxmUGj+RQWgh5FQQRo
w9DX9KOrG/CT2zp1mBSp0zHPGvPqvd2hXm1bOmvBTkvC4YQnJs/8fHDKwnNLq7oAaCv4oESfFr5N
3ZRLmtsa/BN7BBsT2133idhKI+lEyP3gDC2I/aE32ecsG1Q3L8hglGwqrUNP267bej14ByedFWZ4
mxiqQf2OqDmJO8wsWXVNBjq0Ua4lDSetveh61jRe3tXuHsza0pZuPYhz13WiEuaLS0dwlMq8lczi
7FPUM4ABMuOQSyvTluOlY4zDGQPPp57nIP2Oh860n+O6awiAWqMBI1s1PfUyottKEtt13sExnPXo
JWPvzlvAaiKwWzowLoquG96ZssuB5zkBKQoYSXvUBhHgOxpc+soLooL6FPymec4K1C+wIVBKurSL
fEYc0/mJ0/F0362jDmz22mXXYWyBIzaA6XKeh45Wvh3V9TgbSjCNt5ENlghoz7b5SDqaMOkMkRNL
DCepO7M04d2nMOrBJwh6hrWsi9o2XlhxFUrSDA6VAelEtpMNmqQ7jKRD5ME0sT67MeOR71iWBp+c
8YBKbQDhgFcHsQGsbdAAmaC0BPQisqozXFMQDrjuo3yOcE/SmZMQByxKnoed1FXXf3Y7QRKvqhKT
yJICIDRrR1wVsrKUdqRdDkkCLkSiMwk7DLsvoonLTIKug9UMwzinuO+qbaYizWdwahfB4AgNZeR1
9iAsj2epQXNHdM05eCZYSBBddTGDIyySA06LEsvE6t3DrM+taBaNtLoecduMHgoQWCduJYphVnNl
Lkuos63goWHBZ5HbpZ+6wZhCOk0Z1H6gFA9nZAzxssM0MwdxCeDgvC9rXSzGCCm6K6wxPI/Sruxm
Tp/X+Zyqylyl0ciM17SZjQ/MoJPKK/rW7WRaR024cnPHWhKWsk8js2rj47h2jgwAHO+50vZ5mbb5
aSiiRIOVlrbHVKRgO46V6wDelmCe+c/X1N/Vvw/V74/1+R+oqaF2wY909dfDLW4DQTfg/qrHrbKG
yn+rWltwDgeDqjdwJATow1tlDZXZofY9F3DUqwB9DhWi7pU1h4p1cKAZB3QHg3W9igeslfXqsHbY
SSuYzQTGoGafhe1vKms4rgtDpTBqA7BvUwcqBWxqz4Jm1Wjg4C8ZKdPtxdy+ZKJDXmoAwBqdWHsR
RdHBA+o8orMRwqvHPggogA3C4fxOODHMwQ4sOweo9VBpOyRLaoKMLcvA6PFd2blxvpNZbsl9EcSi
8dtWx2y/CIayPIxjt+BHYxcgCvAPyau9OLdovYvBg6rnuK1dPAs0R73X2qMad0jQ1TPwNpxrFDoo
8OMEtJ5X1JEo5nHKB/vCTQsbb5eirspdW6us8CmOy3zGq7b3kyQJ8F6ZZFrJuHTKD2HYDNdWG+PK
G7Wt/DCxBUhGrtuPbQI2zrwjanQ8R0RdfRwPdnnG4jgJ/LYrR7YLISSTSarTAO+koyAfqdWM4cJy
WTTA0PquieXqGCM802DQgWMdK+TIKmFt7GGKLAAbxJB0sdcngxp8NNaK70Vty+rUNzwFhNypa9Lt
mCDrs1MtVABgUtiKRYYa0HsRQkdOGLoR4DXEvsgy+8iq+kj7IHG6g1LpfB7VrGWS4Y5/zPIM/DJa
aFIcBx0vsnmaFr11pjEe8Mx0uEn37TGwHemyuI8XKELJRYdy9qG3rWCWOzUjHi2z8sIt3frIzt3u
c6OJ0mCPJG4AonCEDy06JUoP8cHJPtuFBriPVBQ+OsVRFEvXgvOPPWNlDtoGhBCuA7ov/AacGMCU
KjsBtGsIO7AvHXzWBgmnc5ynuPQCFppZWBIzGxuAtleggqiaYzUMbXumMxfeGbCsurBpEXmsGobc
wxqTRIY9H3djZYrDRGsActwiU+ecFEjN41B3+WzQQXxlZ6ZyZa8qqmaJBXbOosemrFc4EbFLiLDA
2Q6LsXXSMfJGd8TBUR1bbXftgn5DeFeIKs5HScLRLncHu8mKuSG6yTywl2N9nNlFeWG3Mfw3sQjw
viUV0XOjUgeUbstVURzBq8HDmtdBkCczi4ugPk40wslxhRuTLIIh68scQOA8ihfGYJhfiGa2Pumr
2grBnhmKvOn8DqpvdccQvcjjd1npROk+hWkPs5Alq7tlYesG2+C53lx0R6Ta7V44ceJHtoAnB2PP
eeLXics09tIydMcRnM6AtqOvRB42OzQJwFoioRUO/hBmTM9LziILYk8RUG2MWpjNWI3lRatahmdW
1WW1HLoGvjrHGhrDsnRPwO5SkWxaXemLgfYk9wOmCh9WChhCnctNP2uGUORe3hLobzW1sRcFB/z2
XZvWsFTssh9ijzRFGr/nJqqT446RMjs3qsj0rM4UyA2jXZiQsRBK+TGL9bkiYFkALBbHg18N2OVX
DhMx91nfaHuR8ypfGm2pL2mNxKlxipJeRLkLQbimQGYOR/TtJgmq51Y4uu9xTBIx76gm52Gl+GHR
IPugGtLtKMxkZSvZg6D0oqqOfacdiIwRXyjNd+LWMZ8awJkWACbOx5C+w0PSbtMQWGXAGMVVGnqm
bfixCIv0uAIU1Gsg+mdLNqoe4DsUvG9Ht6lniWMpfsKc/DzH2ZeqCDoDJmlPFzYYPjvN2OZC5qoB
6isMYY3ApF4lSHeWIxCEqXKKaycLkEx6m52kRbad9Kqe85B+aGMBkF8eEb8Z0fvSLZYZ8PmAV6by
I4K2rb7TEL0qgx3ASD/nJjuCM5/dGRiqkW8H1pkVi1h2mg8QDQLGiKGSxnKrXbC+fUDk30GVikVp
7GiuIwW4uer4QasDA9OhXTQQMrYGhWZCI8DamuKQ54BDf4RK7GUvG4gjiDh672Z4psg4euDrmRkv
3EAmsSo/ohBhL0ne52TYgwMvGXhN4W4zugtmR9WuYRABYwnZGUQ1T+tgf3RcVxICugA3415Y6HSe
0RFAp0CoOYQHElkBhI9NCkKsiU9Bg3V+DWECGZJsF5yc4yAe3TmIKvph5MM5TpkrTZbb2xB8huCb
M9Y7xMY7oYEwmSrG/f/P3Jc1R42D7f6ho1OSbdnSrd17NgKEEG5cMIAteZMteZF//Xka5qsiTb6k
5u5UTVFTIbTdsvQuz/I6z6cvZiVdNrS8SPs+cikY+S5l1SwyKYcBdGC4H0HIrVJswm7cgGv6Hgh5
JKw+tCoAKmYb/wQ43JVoGvCUypnSdKLtzjByHejiYyj1Dpl/TQfpdboug/NpLhqA717psspm4Io7
OoXivqeScHQF/U1UxKeiauXtmPN7aqY5KxtsplyOj+gQ76kuSTpade0kP0wCuD7w6NtA5Qjci2yy
ItL7wni9DSvAgd7X4ElB3jAbbGMQjQUq4Ir3SJNIVKRq1ZEY+U1PFuRR5NQZAZ9iuqYU8THF2Zrv
pVhYyhB7tnyu7xnIAb0pHO3TwVmHLlD49uvsVoQmAi6XbMwy1Vu18rxOdT/1QLnqeT+xlh/mNtYP
nuZzg1stgL8B21cKhXXxWfq1wNFY7ZgSNiqzKYOxOg35Yj62LmFfZd8UXyQxJs7iZJDVlnlzjcjh
7wZr2k1Xc/E5ES07RWvVfi1zO7Azy7BuxkZXDq0Y1gyk+qZIeHUo4ioHz6lDo7djH4iP1owgWksN
SD7N14hs7Sy7bY58cVMWVY3YWKzFhi6TfVpKxw4DLZMvJg76bQfA8L5C9Yg0UU3TLl58fDcy+ZXy
vt6KgqAP6lVXV3vGii7+xivp2LV0Z5xRjAVotgbFAk0TMZm9iacxnd0YZ8VKyrueFctP2SvwuF13
bkk8UY9cgDCpglzHGRqoqtiMjFuQdXkfqG2Uh/G0sXFelmlAAZZneIzikera3TaqmNF/ByUVu5ZW
4Gwat4AepC2+dDDnZFNoS26btYxRcpkh2Y9TG6IlHkA0EGaBos/JN0mn6rBSIMmiqpJMJkW4Haxz
m7oodZ3FS+ORFvVi0lqh4exp3KPCkPw+MdyCzxzXcBNbUvU3LJAqq8sp6dOusmbHh6r/0Pd+PQT4
6ZKJvGNHqpZgY5gFmeaLYvqHCe73odXsc29YWCMk1vWatdECFKqtx/JQdDr6bMd42lbN6IJdMRFp
06ZX9FMyy30vuU5BYrlDHg3NkTZ00elAEHM6m/OMF3N0w3SfnAqwFx/Ekjyq+iy1sBN4WzpBOzCa
9lbhLVCZa+O9RVzc8yIA1T6A4v042DzYIsW2WZ+3Jlv7Zd5LFO33qo7UIUIAPbg+0EcVdvUuR+GO
cKh4apAOr5KeDPt2hE5lCevp6IaxBR5exfcTau37cQDe3BZ9fOU4/7nQpT6a+hyEezHlY1qPaKY1
9CoyleAdbnQ10lNsx/W2DFTdgATWim6LvGn+6YW1zVbbqT0KObW36yJ3Yzfk+6Qa2ior19HiaIeu
St47MqDCKmKd7xlZ3UZ0mnwDw1x+BqYBmQ6Xpj4mDGTcIZmY3CymFhAogBJfh7i7sklDs8XM5Q/k
VOBKwrl5DzZhOPkSTYWIY5mF8wxi3/P5HqFnVCmSEN+XABtQ95bDeFjZVO8nso4iM1YNG5DYZ1JA
LaccLPdOB6t7cCEkIVmliT9oS/WVK7TbAYEMnyQane5H1OUxzQIXy/Fqild3V1k5fzKURdHONHE8
QN5CzJT6JHcfxNSLm3BIwKaM9fQeHSUtwbEn8x4cN5o0sRRdausRwRqsAcQpNbXLx5kywG5iBAsa
NwBFU934AJoJxjM7xEWVAQQJsz4azLwbSc1UNs1U7k1biBFiEyE2U98AfAkn/83MgdE7WZVTmQ1x
sNzFMxHhqSqEGg6x4/UM9hHwx5Vd+X0N3omnSyW7YT9MQ3IqWdh8xAtbo6ysG3saq3A5tQ24G9sJ
va0T/Y8BNwJq3bHpmneSkAyX6u/J4ueT5i345SEEOqRcm1a0KggQ3Jnt1ggsMDgxBPWO9AyAiwKo
m435VETbCeVOcVfi8RfpDIAm8xptOmjOsoL6qG/UPhiTYJNjZx6Aln+1U+ffq9jV1W6eNYBDlGIO
uKypb+a8JUeHSH09lmMJREZ9yuNSXSGqsyvRrPx2UhBuDYiaeyn6YDeNPL+JEMXv+NwCeRKKoAYo
1AOf+zZLgPttO1C0NxNa7I3VYfSPGFfziDfl2esFYM09yWm1bzvxoMO6P1IfVtecN+3DsPR2t5pF
bR0Fj02itjvkQTAUO8Qgs6nasa/ThsYmNSKYb6B7QaL2knbbTikU+it285jMCE798n6dlngPuBWF
hur6ctiUdQ4lEFA2aON8P21CTBYEpYeUv1+CfjrSdgrdNcA8sjujHdD0xK7KcGTIoW/mbhcO7QJ2
FZfHRRUqRCNNpwC4dvxTDL45y1v03brAqR25C5DEV3vuKsGK5TW+cOVY8Q6QY7xrMCP4pu7b5FOR
+/WnliQZUkfpetfQAXpAZWUGPh8sXQ3JAZ1qNqVVT6pscWSUV7lGrUhi19ErIVqNhCMiPC2jskEN
63s3aL5xLSr7fT2T6l0MWaNMSVRU+FVnEMAKLoswBQdTnsZ67pZsSJZ1G/TaZXNeq+99t/ptM0Zm
50sVDbu5IaXbtX0cTlnHg/OGRJt5NSdzQlKD1vKauDY5etvkaR/XU2Y6HPkooNG32I/8g5/9eqqt
jaHpGm2eTmqM/JZ6HQRpgQZDpeUgpmKrOwpVYRAWj2FR9U+8LlzaDlH4noVjv+W+yI+QcaoToOwQ
G9LWzcdxtkxmcbtEEGhWnfzJEYo+Upr8aAqg0O1UoAguAzuFGZ68BGQLCOHRF2IA6ahN+A+w32QT
OiQ4lAE1+s+lXNCfuspclWsAmeWgph0ZSsiDqloU2x5qgoworYDi49WrO1y5zCrFmk0AWiiF9iTc
ED7aRyS35mjnIbwd18UdBtJDuEWxZ4Jsmdv6g9RFdVOHtfrYxL66jTwA6QkSAqy+uErwWE65Hqpd
H/oFkr64Gi0aoAGFwkAr/b22td1N9ajCf/wYVl/rhjR4sD75BnHRcoKw1Ox123ZHOkgwvIkcAJfb
qlIeubiY792QJ6DZy6RZjuPE+Ic1mYPpYALXPuItdtGQdYhj13NFiUrRTSs0gSimrirf03q31k7S
zVipah+AjVKZd5W61wF6om1eBfGXmhX1mAGzaQCYr8ZCQ+u1qw8grFe2q51Nvs1GzP11xecV7I1f
l/BY2rL9Wre+/0pJsz4sdFyrFBJIOeAYoS7F6pVkuJmj1hfZVFVNdFVVft41WpSPZWzOaLur6HoY
UHH+RHEGHUSXlEEHpSRRN4GlxQjpLY7YEjbsCegUhCGOz8VVosL8sW+Sj8jfFJljtt33eUxomZlW
9hw7y9uvVSSD01y2aMfzX/gWr8FdIB6Z9h/khak8zoQk95hFN5kNouXwoKpRA8EqQ11mPSCXw1r2
6wCtmpkgrFp7cBR0/qgcSSBq4wPqR8nKx9GI+qRr1rBsyHnx1ZkOwAInkHVCLzJBoPi4zCasj2Mo
2keQcQ3flSsDukZcAmQAhM0CTgtSLEgXXVhD56oE/uwR1AFTlBFQLNcw9QWUBBLMMHZAIkrZAosS
TQmCIhg4M6fcSmdA3ZTDP/jXKPr5hFKDVbV5ciXJr1pr8hmtg65MtUXvhg8BhYHrk6Kn0w7CtQiV
vbf1NrJN9CAYpL7ITPg1nMkQm1dOK85Q2GjoS3/9XP/CnSAaME+BasKjEMWpKFooa6WOIUlROadN
nVbzgGydxnkzUpM1wB3WQ22DpVIZoEHT3UFhjMUImF6pT8EyrM1VLac5CVLjZ8BOYWLIukuariLQ
iTWFfRevEvCMl4t5aiOOtTJ438oCVUGOP5luguYKmDXtHsKgtYFA+xvWDwO0XQM6MgNVIV4BjyxE
dO1xgyBlwurGchn035o2AQTT5EBY/4VygF9hkQKnAQWNzaDqa+i6FN+0fZJ3W9lA4nOgM6FLFvNR
L/fQIponwkN8QMA1lu83thMa1MtXhJTc7mZL8QxiU+DLxeGC35Hd3FdbywsW7z1fe0Be8yCxUGM1
4Cs5G+LzIYzChy7GtNDLgI8PUgBtrLnqh76xT3XC8JPC5Gv3QIOxXu4RLgu9txSc1Q2JBmzKEu16
ddP4JdI880KP1S1D6Gmup7EaH1H4W/epjZd8eGCWrmY3d1DWIqEVuduPNALBOwiDT4MMHDc6zB2v
b6FoxV0JIcf4CBiQ9Bl0Gz5DSrftrR4sIgo4PrlciaXsJHCtELAdRgHnUTYT045bdWYQs6WOcPtB
MM4LCqSh2KuRd8gZUXNNYu+gtV+iTxBdgwkehT40nO2qNlmbj1E+zXH6f2hQtoDbIp52LudJ2lIP
Jt0AzTR30dyy7ig6y59eJw8geviTOQiokHidLcwIeKMPONDogu7Xc4FB0irErg3C/q5dQsWAp0zx
kkInMKhdyM4U7+vXDP666FljEAQxZygEAxpf0BUopmG7QPGUgkg3T0DvJugBsBt+DGjvNsG4QpLn
bd+nYiIt1AVjS8jOA2pJoTrr7+u50SaTE+VbiP3GtF1os/Nhz7/0swB1y8sZrXG/GiR77yDVQuPi
xEMUk+lD0rNyJ6EVPbmOsGEjYw019Ovf73z7f7AxWEroQiBCF3glNiTol2u6ksAwpA+fogdW2Nvd
cCwgs9vYkC/vhjmab8JkbjPdFf3H16/898KyMKTgUwEnhGcq6jkP1OOoTar1azrpAIVlVcdHoMbl
j5IbNBASDJR+41mySy8Lzh74PJhmzoQcBDRnPckfXpahVRaMKmCkoanz2zWaWsBORJ4WvXKT9rkU
103VJ3eET+bUikGe+WmoC+goLNkR180sLcswGN+4sUsdCx4BA5wMzg9soQiSi6Vo+yGoeiT0tM6D
5Z1omuWdhmgESnF69te8vu7nU/L8iQsW4RXoQShAvuE8PV8E6fO46ywb00k2aK7K2oQj1OhFdHz9
OpdfigUJeLbzK0exsySW/fl1/LRq2EgSaNqoBdpOgRXV26ErpzEDlIHc8PrlLjcyLhdgHwUhGFLw
APLCp9R6plrEoy41vxKPWmCW2HkPEAi+ogpBv7b+DEIhMQBZXlFjbV6/ARb9dQvYUyB18QImUKrx
77//Y3spiCaXCrxQivq+Hx9LW69kq6PIxWAgSXGHmiOatsQWBmxBaaunfK07AoynHwHoJQMFOAgZ
gUwdSMVbC4FqnuZtIszWBVUM1l9oBf+NC6Mui5Z8AsjmED+yvpgVeow1WA9LqOcEDXHpOwDAbVKn
nnYBPZjCkHLDR4fY/5uW4ZNDogWRcK5BoxAUUwBsegAlEA06a8hiv4jCR1Dyo5ANbsFEwDZD6tj7
w1A76t7V84KHKO3Cugf0FkioYG7ADvZ6QdJ1E8UHi5Zi5e2Yt81uoeqceuccf3YT6apt1eX8qk/C
5L6QHj/tOexu6TCHyZhGiHhsP1N+zsS6RDUQTA1uHvY4tXehw6NEXCu+FmYx+U5pJk7NYAEERy4Z
r7Wo5E8alkiVWGOFGiAHzXAaXZznj63Ma1QmZVl+WgcHVT7xDsk0iHALvM7BSgXA3+trNRgk9DqB
r+TaCQK/QMm9H3/wGuLKQyfLkXxYdJi7o+8mpHs7cglwwoSabbpVqGbXhQKfEyogSdtg7VufRhIl
VeaHElVUFQosFHAatSdQb6NuBpuzHnJbEHd0DWS9wKEGBT7vVz3C+0qq09JBlrlToQOUattloQfH
ZgoPRTI38dkrBfh6lN702+nXJ4wqwkVGEDR609m5T9KlUEoewO39WoQEXzoBDQ6JHPxx9fWKGl9n
UKiV9p1bpHmyq3Ygb8ySA2me5U5xmTwG4YBdoyl4Dk/m/jZ3UHZtc1PlYPWJ+JpXy43VLbgFOEL8
LbSKaCBrqz05/a7SlllPHR4svC+kn5pNBGTzJ9TEwb0vKhalBfyIfJM37VpD8Wrat9LeORr8GQRZ
jFCBEkoi7HLMf4cw489MIOOqMiFrA6hdFWp6uAWSe3xHxCkR5RDPsb681WLEI3g9SFwGXwifIqRZ
vPIrDFBOXFYTwYz+EAJh8N21RHyHeh0bAUK25d3r17lMrkxyiEQE/oQQNIGx9Pn3AxVVSujfARBE
Ql+FDGU+Du+Z9a3b4Wkq1MTeCH/ncP5sRSXkLEiv8KkmDNbTiysCyY0mpzuokiBN/FRK1vzQNBz6
Q6kh0E6DNkGrXK+Uiqt8Zd1nh2P48/Uv/VfGgfQUSgYJLy2HtERcCFpmnKKlqUDIrqWSd4vPZ7Mp
lvCH9AMO9evX+msD/XrZIV6fxPHGz4Ql51Ljj1gPEVYbDVECS8PaVd84zxVEfmWNH8ipM2kyiOX7
b8XDf7/u2YULYgyG4eBXifPHdVfpA9I2MeiwGTL8zqM5AoCX3LOAQWoScv+9KTx21utXxYG8eLwB
DaB3xSutI4zrP0uPn39f5KI2tjmbUZK4+o5Sa08+okOXVr5uzTaIuvi7SqrlJ1cd+86Jm+os0MJ+
tWWo3JYI338POqjU4Cqg/KoCsec3Jpf1fdJM4YNpk+ZaLgAdUwUFxCcJjvhrowLqNl0uRJlqgG7I
gJMHvqiUmTdBMU1fayXOShpISE+wT/NuE8zSfw35ZPuMaNLrawRNMD993H2bXU76/cqC5QjJRCve
LSxBFvFqKNTnTorGuayMeiHhwyJJE8Iqdm57R+RrkhnwW5AZTk2SHx2gqvGHDByig83Fak5zt0YJ
WK52IgfoYBBMy0hDATqMRHVgkM9tvRwMfg5zLdIiCVHu3zRowcW7aPL4hALmiPaWui5/XyUFA7u6
zo42pzHOtdha4QxEPWPToBUNLGwsUVt2AfKZXN8VNlyh9hARNCSrwZVq0H43/TQ0YqfWCPGlnTW5
s6DtP0Bseb65YljhISnW79qdDXtWSXpnoU7EF4F6BlCwx01KLZY9r+qoz8IWchvWTj/rOuQtxCJT
gXzsBbWZTRCHri3XAJJ5FTl4hcwYHTrTegCPhEPfW7ZtsvPNKA8LdJCfrVHzJzh0FcoDEnNzIl3I
r9oB3p/Ml1qobSuF3Q/6vLUdRHIHsMgizlSXIzN5HbkoE8s8DVe2WqEZMzO/+h2qOUC7AQcjJ7DR
/MJqdKRa+2TK+fyopECqNoVCmfT790HQiOKKKp4IjB8bRHSdAEn8vPAu3CQiXszB+VXG8MFa8kRA
m3yMoH4BqBPRfP0CtUp1BZta1wCYJD3AbFSfe+4l381ezm5XS2itM7qOY36jW+DCu6Fxtt9CnNE0
N/CgeAivIStmGw7dDcmgBsRm/q1KWQePW25bV5h93AgAybVHRgMqbUqaDjgjDYix88PVgwrPNsfh
bPDxy7J//eT/fe45qlomKPSBeE3KZZfWQiYn3aL7FE4w1qTAESty3zmztt9+XejfwQ3vfqeK36MH
/jRjPBOHfuwa/Hfp33j2K/+ryvT/R+0oRYfwv/s8Ll909ks8ev4n/4pH8eqOKAEPgUgPezmUHv8j
HmUhZKCwbEh0zSEDc4ZE9z9Oj/j/8iiGHQLekJjif5Gm/xWPYmQEGm2WSLxu9JdxJPgv4tGLfQGs
AHsCHxTj5VJMgld4ng9o3cuFQKSVlaa1WWw9JBjgEd4oKsKLOubXZWJYO7AEMeqY+Jzy/0h39RyE
U5cjMiSKje9jgNSf+pjCmAWt1vAeFsHxIdDTfAX0CgL+FgopGDAgXBlSRC9PMmgOKRoxFJWpbydB
U4ZaoEuBl5Ir3sbNxxL5q7mqeLxAtgKd0q2cJwgReQvjZ9qNi4YkPDgLryPMU3iCIIp9mGulPwFg
X8a9n5Neb8rGyQ/wxiYUEj9ONzkKrau+YjCNRrYSdwIc+luQwQsLg6AnEf7OrDDU688XxudVy+uO
6WzNV+iF5G2yig9R+1Dwr3/syX+P5Z8TQC7quvMTeHahiycA62vFwCJpdJnjozfdbQ+cO8bwADmH
mGwgU7EsJweR7euX/au+Qg0HLxOStmCw3YqLAh09yjiFLc1TC3FlNnVy3ha6hhk0T/Idoh8UItwl
b5U5F9pkrCYqR7TvwGLCczl7gVlAHBLlcl5yOP3giYQLHHLPOmmz2TfBO/ixIRixSQySuArWTdm7
br/4yGxqHJbfrzlDLMP7D19Y9ojiAT6rp/G6bPTdeMIArCRK+ecP2DYtqJdmgVkl7rhBo17yGw5F
9ZKqcOlDFH10gnzFRvJWFMW8bCIQfjfQk3J1KCZ0FzvqRnrNOHN5GuaDf1TdnL+P+mq8J/BW+pMZ
GJvBFP2yLhGPaS2RHr3Z9bBFYmLC6sMbGxF/wwNzNsrm8buFhNOcNqGOMSulT/i3c7ShO9owULDh
EMWwRHSYB2AKqKsyKOAbmyXcL3CfcivhBKvpgpkMVn/pfUX7N4LFX+U/VuyssT+3dCCaL8t/IDPF
isqMYCKMGA1Uyv0nnxPIF5bAv7E7z/L8v54OwAghzi8W4zDPPX86jTM2LrQCOh6zOkOKRIECG5S7
DolR7zTwkWxJYpjGAVrdkoqYbVP3wz1HGXsYpq7FpIqZjNccXm8Igge97UKtNwsKqLfgvotAEWDG
IF4uLfF+aWwjaO/Pf/9HBBWoyTEfAiCmb8m8b7SspsyuRG0QMM37OjJz90Zr9NLiRAGHswFIPWoG
cdEbjeVgeucx/KDHGXvP60T8yIOmnTDjfihazOMhIHN7WtaHxsPtgGK58QxFpmWfHQpMsJck98d+
VRXsPG1VYe4Hb6YHlQQwxJZqssF/LHKwRrBAnjvmOISuPj6fxT/WaPXoXPMITxOH430fnpl41Lk4
7P8xpnF8OHp+uDpigM/sYtP4qavieoUYdY0if+fGxW3Rzn3ooWR6Vwe2SKE+cG+Eb/ZCHMGZAM6b
QBkkgssCjhdJSIKxISmlnkE5CkmF3nPQth1A/dE8RcZDKAk57lnzEC31tLeeOuSUONQfX//+55x0
EdJ4QoE9owThjNOLrRgBEkZR0ZE0LDrINMfG7Eq1qt3rV2EvXgbdquRIXhRb7PnTbIDPccGhr6zW
iR7ruOq2VTVDu1OGsPmnqoiiL9O81Mc8MBG0WwKI3FQ15T+mMwpTpUQFia8AoV6AHb99/eZevDdU
bglwA7xzUFxkU3+WDZQhjO59XTrgsZQcUeIU//0qMTCYmAMfAAx9fv3nn/vZFAPpejlgOoJm7l3S
zcBfTBA+vv5d/oK7z7PJkOFj2IcAGFwe80S4mK0L1hnDopodiW217x1rDnkfrrdLXBWHMBqDDMOl
8uPrVz4/wYuNhLqTxlwAiwgR659/P8DsE9fgxNJIW0i0VVdWKsV+I/c6goicuKW7oVAmfU78DLv/
DBz3/vU7YC8kG0AwAQfgj9Ya9/H8FixY/DES52QzqxDDANp6M+ioTKGP1O8JuuiDGVwBTDicjlFi
hqtKs/FQsRjjHurEnVg9I7MWPs+csOv0RqR5IejjhJ1DPwX8B9rj+d2NDN7TVglIcZKB3VVxPN4X
FmUExjysEybxMDO8cepe2gzIg+fAhiLqrzSztIsK25BhSosA2geGfL2KZtJ9awtZZxCc2o3CQLsb
b4X//PqjeCEVx2DzkNzOJDzCy/PvKouRNujYC0jNepRikL2mzMzTRhYRVEwVtMdbY/v8jVj2wlWx
AQVyRYLiFI7851ddME9rqpcROY42CphDXzzNU9Oz7RDO45JypkaVLdPavJWqzh98sfcFYNYYpxtN
IDrA5xceFkwUGuO+yJRfI0yQITgJhzhu+1PRgk/ZFjE1ZOtQgZ3MiAFdp7AZyU/vPCHp3MCJeugn
Sn8qAFrFoYGGk2VFBQlHNvJCG7h4/PoN8pI1OEhYq/OUFxOmlySAgeotWrF13rFaiI8CHocptQuK
ngOLRu6P8DTAx7I0q20zizkdkNtCF8R3vlPNARFfwlTDRfwQiAWEY0CC5FaU9Sj3LO9gP4YlCVOn
QN6AJVlkDQl4AhEp3CnLyOH2aWb7lhXxhUOCRjiMAWmi5sfchOcrGUpSjyBccISB5V3lBaafaLii
Q1SyXbkHwDtmuqnoRk31fE141F1Jv9BbKXV08FUPiYMfzVGXobztHQ3upnBGg/n65n4hXyB8QwQD
OhFz5i4jOezWhW2nssgC2sbfNcJZ5kGYfHn9Ki/EU/ApyBQYNBkn2NXPVyKSGIaCp4/CqzRoNRoB
ewZs/AVEDQ6mRwjf/TUDoRxvhMPQH1Vh9Nrrd/Di9wSgLRl0P8iL57//owKDVGKEVw82/VgT9pkF
3mZaBsX161d5qTJFK8VxZiGv5AiRzy+DBq6h6JsBJxge7yLICFNGR6gN8giqDD5iLopvjMRQNhrs
oYhUO9Ev6l1gV3k0qgqqMyPXfio7RGxNV5pBkRbBJgI92hsL8nc8xSGPAHqwJEB4oRcLAtlupaCy
xOZsE+SINiy30HXqR9PNxe3qJTv6Qj8ujsZv5NZf1NfzAAOgkZ0Ld1w5gDDh+Rq1kETKrrQkbXXP
D3VQ8Lt2kpBK+oIfJAZxpQmsez9jAi9GUxT2pKmeb4duhJO2PQtBX39mf+8M3A4mlCCLncvzS6bO
M58HtOlRNML3i9mJs82gZB/fuMrZo30RVvEeaHR0ocCiA+oMnn9rOLIMBLszZvWVsIyFFSYE9YNf
MO2rnwL4adv13YyG/2llNDfZAHkaxF+N31hFu2hX0xCjGBiF28lqzLDLFl1+C5I12be9wjyIJhJv
HNm/6w/c76/WM8DIKhzc5/c7V3AuOwd4YJ67b5HuLFgOSlym+FK5Nxbn71wHvgcEEPZEEIP+uVib
ojmT8R5rs4KMuBvXoVYZxgM+9J7GDzBUoqzgPv72+nN/cR9C8EUx3QWxJfmrwmoAuw2wFmPOXPmQ
RHm/o/CZhmlQ0TarfQUdPWlKlhG0VBWmakRwp1gBiwKMihJDYmNzev2OXlpydNAAOwEv4HRcZN42
7JZxRjcF0a2lu6JfAEIRM4MDm9WSv1FPvbQhI2A/0LoDB0JQvjiGYRkDF5BY9KAl4Xvo9DxsiHqB
dwGCmlJWhy4gYbUBIyrnQwHxJwbQYoRiDZeFcENGA77UGwFRwz6J13L5LOvC2KyOS6fvZN/CwejW
poE2mcclO7y+Ui8cJoz/AQQDcCTALKCLMNuQgoEnwb0nE5vvYWzWh054mXb1NOw7TPK8Cc5cTgEs
zr6xV/9OZYgVgDl+QeZYuItLa3jkz/rBs2wxtPDYoAT75HTjIO4nkyL3Ttb2etAF5z9oOK8fl4np
YfP613+hA8VNRCArET4DzHi4ODAeJujFTAw3EbXq49zDcdAZzPMdFv4g7GAPcOiiVaCh244rmT5D
mw2bfMW8fuhnu2SaQ/5+yEH1vFHzvLA6nOGBYHL0GdjlF5tKeUPruCgwL6dg69M4Ox3vbBewGzUR
u+5njEXABFsFuwf0MqE6GjQX5uH11XkhoOO5npFrjG3CbOuLY+QJpNMW02SAXEfQ9LO5xaTh4q1+
5IXDGgfoTiFG4Ml5Gz6Pj63w3okO0WPG/FtMBO4hMkeZCVU/6TDC8PWv9OLFgLQBccA8KkhTLy7W
xNJFghN0olOXqkGLr9DDfJ6DhX16/UovLB4ATqxaSClytLx4gFVSKc6K88lq8/5YtiNshbRWb4DP
7IV9Egc8gLZBgFxAY/b8CyW1mnw0nkOdjFU6mHX+VMKNHx6V6uyXGGMeg2NSBXLja1Zv1oJpAy1L
8T2YRxjKJ1d/hXYGeJrgyU/YPOFLorGCyjBWGEw4dQG06D6h9Yf/vjjAO0K0g3DnYGT687sGqgha
OZzAlS6C/T/uzmw3bqTb0i/ULHAebvqCyczUkJIsybZs3xCWZHOeIoIMkk/fH119zinJOhYKfXPQ
+IEC/qpyZSaHiB17r/UtMLIRKGCzd99Z3Lab+ao+oktIvxCJCSoeb7tF/yhV62ag7YGLExI0vljJ
inosbGl9cmA54ggZ5Ts7gf17Bw+tM5IhJ2AE5iItfPmBA/BRSTFsxJwD2riHvPxg2/mQOHiTj5mY
cXA16XxiHljtMob/iapmXOqFBgDcV0BRRs3QHgZHc4YRKzsMoYDXzPH4vDOckxupVp5KJcU7xfZb
j6q74ektntWIg9bLr22v3Wz1QYqJgMMSx1IBC2wxl/2/v+dMSdljmBYFKKtefkquhDF6NWfbbgWO
KlYPOZsl1Duf8tYLjgCchlpI7/a3DW2F0+bqlGpLdrjaxeyDh+ojB9ooPpRi9+ef9NaHIYoGjQNO
L/Jfj/bmFR+HqBe8Y3mTnwpdiPNO0ktyuyw6//NHvXWPeMUDJ2RBYWN4dY+kUw26HXi0oPejFbOE
PK9V497++VPeqB999OXWZk39NZx5eY+qfAnENLOaTMXmqowCcUAhm+9aeYdrISmnYnjnfv3+u5jN
8LqECBZsTnqvngoPYy6qZs55GQdawEFzf+MpY37nCf/9Rnno6whbQEO/HVpfrTeW1Vp0ONjJ4AHW
B9MI0jxuVivAXUQ0wJ+v4Vu/CLAi016TdYCj0MtrOJaWwN3FZ3kItBL4/ygyBrm+s7a9UXXSwdv0
0+gj0dB520/+x+KGOWpBZ9MC2Jmk8QQbH7S11WQXqz/osxE5TSzLWtxhwy2vdZMPl165jLj3OpfR
95CB2fCHxBLjU6Vb5EYEAV659lp+lmabRu+Uem9cft+GdLnZTbcBx6tSr546p2gAIcYSxxVQuA3z
ESgdMY5N7a9/vvy/P8J0C3CBuCzFm2r+1eV3vZSeiEWHRJoBhOaWSd9i+A3MGgFZIDNEdl+EWnnv
/MQ3KsmXn/vqN0YqHcmR4EEG0ZruPeF8L/seDAnSMSRKjfexZiZ6LN3VOA9QMd9EU/W9qaK1ixej
6g6TahA+VLr7/ufLwT7Hg/ByF+SLMc+ie8aUmrHNywcFUyYjZaDNuw2d0t/KhbiPT2YP/eBCZI1X
3q8tOKQd+CnrJ/7+QuC+TX3QxkKV/a3XQ5/ZCWGY1y3ORO9Q5uPA+cDJwnvGfL57xo2vIeJkmf25
9MTS0hmcBdPqKcNwnPaRt4/6slt2nYmiD/x/lztx2KelgTeqyimhZSSqiylaVy9hnGXDIQ0diNLe
ulplotDpczjQvvlDep13N0LzKHar1uMtTaoS5VUm2qcJCpS8VKPXg8bwcGKBRHRAOvItF28HobDo
TnVAx5O9dhvcqs5udYwiZHlwfMjr+0hYoAEzPGJbHoHdX9I7hGxpR6HRJtVa6Ses1bzJIUITwR+M
vBPiFuUnTq0gzpsGeBNUKvqHMGt0JXJWw3LyClzC+0wAWoqXKS3HvTmOlFXQtJYHj2LhDkIhLOk5
cIajk7sqY1Hq3H6ztdlLos0putVWhhkjH7rO2cHTwA8Z6sDboJwwJ00FZjHp0Px9BXnkPkvZQ6ue
vcm9yNKJEJXag8QDoslIZsvsg5geoaD0kAF4rlSq9Wlwxv7BV0SjlAJnMXAhzHNy5iiIBWraFP5Y
uK0GDuHBa0uA1nYpFNQFJARRbFlpeKdzZj+cl/JeH9F4gig1Cpw3xxxH4F2jy/mLRKjxZV6aW2cY
y3NR+AI4dtqIH4O0racKAsBDClrxw1qXXYVsUHnPIXTkjf8TlMM16m8oiK1tYudyjamTF6nD0XHX
2H7DgDzL1EcLcwRhC4G0Pre1yNj324BnJyj7CB9CWvXWlSrQAKb+5KH0WURYx8ICanJWNXq59a3U
+G4Kf0GrYYXGA3aL8KnshbvGbZjl9067Tb2XWcIEhUDj+ju30gQitGEgwGN064fAb49pYyxQeZS/
tnsMFM2XYagLQi3Ssp12QZgp5Jsc2uBle36KlbzGR1ZPmXXSkIPg3cymup6Won6sykYTWhCox0os
XXkeaKs8H2pKwZW4C55Py5L3XQk0Lh5EAQOEfiyKW2gN1iX5EiLYez7BA3HvdH1+8KGjk5sSQXPZ
+yhBCKtIU9IUlmjM2w3bY+aJBgH13Z1XA1tFpEaYuGvKmIbnDx1h0+fH2Zihj5IG4d17MKjVbgVJ
Szc10HWWuHMo6mM5ltNzK0sUI4O0qmTtzRHztdXSBqHR1X+um7LtknrYIKsGg8rHMajICoAfJsYd
ls9w3cnGcQG2MQlq4l5HrdjPfrE0l4U5ACMd8H02Z8bkVdt7uDgPlZCkpjTW4pCLwmR9E4tNPysr
aD9aI+fNGIY93JpASX2BRjsIktXGxBeXuil+dJG1hQMAxPvit1l3arF96s30En2D1jp9cbsQWkaw
0vAGNzvj1aG3NlTEzZiQOcxobG6MusEFatCG/Ih7bv0ybm2KEQy3RCjRkgqwqM00kKtVfTYH7bSc
Czx5s1reMsEK8uyvwZSnHwpW7XGXy2K8oyGw3kbwjVuePJdTUUFQEJFEYP6zON0AwBdD6BbQHhZh
DXFutdFNK7v6SUkrnxJdrnrv9aVLBkxh6FsohN7jMNXyxtSQFePencxH0ME1YRERlng644NZ0gjt
+x0ggernKDzzYSnxjFKKyewWNRc+Jly90t/xFntcYpxDa9wRM+MmNnOZOx06tBWteYI2UALjuJj7
VZGzMrjjVT2q1E88dxr0ZWqMzZyYZVF/zBxNjAddLvejZStWPX+oyjszHPJHjmw00dPUDb+jZaoe
imVU9649YekxA8cmLymgtQm2YVIPZt6mv5YfQmU0C4UIfLgZWW6uPB+Okf7sZm95UMglqnvfWesv
LN74Bk2XozLmn757wmRU5WfBCGsxnjQQXiRc9aewHtbmkPKazh/8rPDUjnARx76xSA6RB8PWZokm
xmmyGK5wvuxK/D9LjJqkOTkqFaeBZ/mks9kgDiob1pClBnEzr8zYmudGU9ZIY1IAsPQgRvs7/WC8
jQ2W2ctUQMi9GEtbsBMZvp+UUWFdq1qwVynPkdaZvfgbGstJqxvm1VBrURJhPSOCBgJZTm8S2TVW
IycZkUpfjUYFgQx39Mx01VjgB0SNLTegfFbeN8OQ3jEHTR1+dCXzQx4qq9sHYBw/6XAV9jFFvSPK
VEJ8zMiX0LxriyGYZ7KkNUSChEVvMzY3DExUPH3LGZwv41r6JAftsrH1HweoDLgCLHu4sXq+/t4i
COfMUzkttZAnBsrEbA0I6HOxwsgp8+EOVEtYQPZ3CyqIoCWXqRkcMpumOkifMhbYzysH92fXCCoT
Y5cJgGfxtf1B+VgWdi4YQXvPtjT4+JxDr9gRC4aoTioPyg/HNQByjXbDL3aw/RrDZ+OImVsEH2bL
YhY7m1BD6BZAQIy7NDBPogfbkPSm0d3gsAM6BZVPmUd7ETo7G60p+jLZ4Vicl4OYr0IeAXwDed1F
13ULSKPBpxclRA8hGJIAo29m3S0eQ0zAbCAuRvhxdm+uflxVQIoSyKkA+7NIDelhcEFzxEFO03Of
ybAeT2kRRM+eCPRXupgubsEyDe5Bs5QkbImyJh5qGJrv1IE1ZjSN2S+eJtecYsvTzvdlrtkrc+o8
Y4dUEaihH8xk1SCrZ6lNx8juEwCK9jWesujGKJW66wGBXfvrAJwnt4LlAkyC+9FegHiy+1vznWhF
RJbJBD1xB/MEE0m5yOUbBV8I1sar7DJJTc0mYVpFNcX9MAPQpjSRt9lS218rEKGsUutSuUk1+sE1
aCjCpNxRM83OYXL0Q/SzlL7xfbSZaZor3KfYNQan2Flsmmlstll7sAuKpIPjLNaZB9Bb7XPbQNwi
7MI+BMymhztfgukioMiesjvej7yHPZOl3a4DQQCCITPCrxoufX3Rl2VbX9auu8GYinEpL/FbCnQq
tVmLROZ1WZ1XnulejW1DXkYfDKO3MygihthGXSCuvHFIB/a3pmr2g1dHTgJkv1VH21jG8BjYbdFf
zGFZ2fQBS1BAwIO88hhNwkX0NOLk3+K5PtXCKO+7wo7mvWCeUOPFM1wvDrJWfDI7p6IGAtGB98aq
GpYhFWXVfvbKaknGKaoeUES5Nry/zvzsNUH20cPEaF/YwZxfdHNgrTCl++agqggVODgo+4MItqA+
JwUdEFkgGy7CadRXLW0yxlQzUgI4s87YJnqdClLRCC8Z99KXwSZBGyIUM8U6n7VVSInmRDPP9eIZ
wQkUpdXsg1o2wanunIg10F1H6hVCmbKd1jK6s5pAh4eOuvh5mlQWHNa5zuqdqD27PbNHDx0zZKX8
5xSUKd+N6uQKpIp57UFj3D4cIUOS69B+YrucP/MyeTNpKkt92znaozfSNx96K8/TcwxB4qvZR+0N
2uwq3TemHo6dnuDCBXbDfFL2cDR3WDn9vRgzpujMA+SJtQRCodebS3MS60he3GqmFshihdsk8DuQ
UK6mCojNxbPXA55laOHCb+C5dWjSPN6wEVCRW2UW6U3NQvXfpy2IIrpwPojksWbZd3W+fkYrP1x7
KNeds3xdjD5Wkaya20rnVb8PcSFOSWZNcAtSa2iaGBkDGWyes/Dn/1e2ChJkRtQ8nUc1FVMVDrtM
TdAmmLhI+50O51sHeUbcAWSH4Jdt8eVZckFL1WKayhgj2vmxNyr5I6jadFe0bpa/c6L+vXvLuTXc
fNrI2gmR3M61/2hweERMOZ2j2G44/MT5FMlEy1L+bA3I9gya7XdOym8IxfCXbiospEmbKPZVK8oZ
UA30Lo0b12cwy9mK8LXVIKsiDmssgpA0P/pkhh1sqxk+VWCwb4YlcvejZ08QCdYSnw8RekRaGHh7
MDwxTv7zWf6t1oaPcpwGKgIQkNQvrwiiSLPzZY9AOONbztMWOxDNQCvWKTQ+4PQxd2PbLe/c899H
hB7neJRTwMyZA0WvemdBxn7EM8ynOsQcGbOlw7hSJcSSLloPMsDuDqMX3v7QzdU7Xa7fP3uzT6IM
DUwPUs3rrqedRWkVtny2ILzuooOuekbOgvwqbbihoZN+mBuO49Iw3jM1vDHT5pOx427WGfRbr02y
Fa7fZbLhV1eL1yO3V89jDpqrW3IUgeQf8sKHHpMVbT5KMYqL3JzkBdEp6Q/fn/N32pe/3/hg0/o4
TMgYajMXfHnj58KInE4TMikNPV5w3mkuHDMd9itNzzxul/oLw/Dynfv++/uH9BUFDqNZhKlW9Kqh
ZYBOrtf1lwa4BCHYbieDleKn84r8xD+oj39+ut94/7jeRN8wjkYpQZfl5a8kvm6chx4ppDS67tCp
kpQXNwUIOVNjsqf5qUXeFlEiccj5G0xdNHCmQcqZ30Xm0B5WRLoXFolUqE2LiPQI26Uq/vOXfOOi
sA3yYCA+oev/WtOHFz7sQUtlFCG9H+uKBrnZAT5yoAxbz3/+rO2uvmzcIb+G+o90EB0hrt6X1wN0
Uk2mRYAEauq6U9QFwjgrXSPy906OY32nIjd7gMlmZDSPzAgmHRS9cP/nL/FL6v7yW3BHaM5jT0d3
j9Pm5bdAW+f52SYpsdNFNRedvQJpFOD07htL6DtjGKxvEC7WOiFpzQBO7EANRW1RhM9k20TdOzfg
jT4rDkfkTmYI5WcTV778PoUTGv0vy8JUYlEe6tXFAkSB0a9VeEviKk3tJu+PWQcGvhzw29ajMxyI
y5nOMKpOXyf6f/uxl2ny5wv1+5OxfS9GToigcLS81lgLe46chew79DZNncwrkgYgZnihstA4q9fh
Pb3h70sjklbmDDhGkLcyTH15HZQxmQMPIrPyVocPC+OpuFBKVlQP25EgIwcvA+WK1MYLbf3OXdj+
468eCpQ+OAN4InxGh69ugj+WAJDJYdoVGv45zlOCSzmivfPsvXFJefJ4CTDFYJX8TVnn++VqbVLD
nFzgjxUS6g/CBrsn21WehwBO3nPg/F7esL8xAONFQaFMCfDymlb0JQzDY4MdB5HdeI0ZJm3ZBuBF
EZn9+XF546MCZmw4PDcPm+m8WtKnxhaWcnHeIKxdIarKcg++nxbfkL5nDH5DI8An8LBQ324JIr8W
3n9UUlmA12zKwT3ORGle+mPbP2DkqXtmiW14lU8Z/O7U0PLURIZ5plf7pz3B8EdUae56RcN4JOHw
AlAaGPXRWPe0aNKDD1YTSwYhRBc1utd3NoM3L4/tBCh+EZoyXn15J6ZoRvuZ8TbRrCp/MDGaLi2Y
TofCXNfzP9+J31cUhtHc6y2hnVeYuvbVZ+GPg4hJUCDDabO5EWMlw0R1w/wM2glGeuhP9dfWR310
Uc5uxhTJLvLpO2Hr0MHFKoZmB8Y+ZxbAyMK+7fMoi96pg34JIl68cMgkQhZhzu/4RVDfvvyOjjIl
7NUts4Jx4PKQFXNm7TT2DfIgaVfPSWZMS330LTjyRzXb0fIJAZFEIlwFaTLD2SKzZCSNJEYX4x4I
DwZeFPQDZGhiVhCPM/khlJVEGXGYqkHpeHDTwt64c2jnZrBA+qLxHHE1NoWs9qrO5r3MzHw+N0aC
RpLZqOblWs42YdF/vj2/trlXPx1z0Dbz5gq4MGBe/vQ0bTiuAgneCYrMozYIHkhqM6y+0XtwumQN
wbTvaRiSdlEtbt0f2FN1l6AKXK4w9szLCYg6AbSd9oN7OQal861mvnDvwLV4CoKSbmFJXGK38xW3
Pqb6GskI7WxaDJO71PsSDiH0BPBI/1YEQ8OSA07EO8n/gtfF7ZCBoab6BaVvctCLhBfsegFJ+c/X
7/eyCs0ApzVnY9hQRW4+83+eo7hSJM6nCiHomMK9h+4wH2W7yDypG1ccizU01k+LIK0EXEfbnImw
lOOuGPsuAULZIVNsoSWBZ1E4sel0gCmfQjhs7yiZfttSNtMbAlnmlHbkkab08mv69LatmTHejsnN
fMxGyXiL4+Y7W8pbnwKaEIgemxdv0quHiZ6IV/Ky0kTKg4wmOIKBHfgzQgP+fNW3i/ryoUUVEuBR
ZgULtuPTy19j8Pehf/ikjfU9NK/Ct0gGXOf90qi2O5bZ7F9OAtz2Ts6uvBBeUXmHP3+D3+oDbAJc
TyzZiJ/M30Q9eqNADyvfwLU74yBdglEDnGYnprPZRAuPYBbXsKKjzVzww58/+rd9m4+GxWhxakMR
ywz+5Y+fGbWPJqRaYE3kemucJ1cFmO87Fh0LDGjVvCPDeeOmbmfiYLNPgTgIX13slLccOS3NFtVX
5jnAzOcFj/07d/SXku7lLd1M2xsyicpnq8hf/qqUc7mqFzgzhd94D1VIAMkhj7bOvqBqyMHiV1mV
SCPHbcPgt532K9bRpUcJpuktIcDonOmmA2z4ZLgWEesuA8TLYHS78YzJQv2AmmR+TI18ZB3oJF11
aev1Dv2afV0HgQoOti6CccMYEfZH3zn4NvdWZOzHqprcZOWd8nl5DJ3idJIN3TYv6MabjvwKKPUI
IpnxQ7y8L9AApj9CopemM1wzfnZo9OxE+43EjosXlXCdVMRCok5zG7XuaTw3bkJQCPnIbPQzUSfs
VA92iq86EX1v33Im0d3HjlPxcjkDRkZlPk9q2CO7njmmyLkmgryHWReDo5Gkf27ctTzrPdJr8xyD
aeHTtz+qaiVuplod0DlGGqhkAroLrIeX5TZDaEWgxKh68uXLLD3LbawwX4Ho5Ode0JMuyTFwFX+v
Fv+KdPLfYkxewE7+GH77PxF44tJj+O+BJ6dx/tE8jiIDcdKSJrn8Ip5sf+Zv4gnsEl5r7KQ2C1kA
24T67e+4PO+vwEH8hI43onzbyCb/STzxzL9QyUeg3LBv0MeI+M/9B/FkI6j4/Le2AyaCY17h/71l
Bv8XgeFvHs1//f9/gjD+JpL+4101USx7LqZX/BYBh7HXnoul9/LMGTM3tqVSsTPOy141vIhRV4un
oe+jLVuiAXjWWLdLhE3EGwwCpsyySXKrAZterc1eprgSC0TqlFVR+Dmy60dPrgowldaJ0+PCjjL1
vWj874gnPyOW/7riT84HJzgwevpJX+WjuTC683PGuVbe8+IIAtBUe1K5F10ES3YXGOGz6xK7Ld1+
OJ/XIUBKmJNjFc7+zt7QJy1INNrm6eMwR/qrsgisnYGm3c+6WJial2O8ZmZwpSzmeL6/EDbNqxJz
vBj3rUJOMff4TZZWrocws8wk7xr3xkzN6Cz19XyKBCadLIc4KFV7DJzlU9im3yDnqguaobd56hDL
YPItd5E3DcfSW6qLkRZ+TBquv2ON+YbZ89bO2bEhtD4xr6ovIujzcSO7/Wyll2FOfy7NHAj2XfPo
oXQ9ovaVOyBSAwkcUYqf3V8P5kpqOjcH2EBPUsbaZeOuazyisvzwO5IKm/FsoWAk032bIV1fShV+
6yWN6DkQ9mNngpNLUhF4Z67diMu8XJlagtOMMx18as16ilujWa4Io98AYYy8S8eudpZBUNNSr+dN
aJwIKwDoDjL6miGdlagQCRnCCp1EdnuXuzPE/ZUWdA+Khvqf2APgGHzRLVCiyAnlnmXDtEB8dhYb
bc2whPwFsFgRDZ+cEokQ8cfLDgfbZ9a6j+aUhrvQm9eEvJrPfa/UAU/BlQe+hYphHq/tjVJH4lMI
kh8ZG9xyRj6ElBRpxtQ0ZfacW9OD0l2YuPZwL60hhTAyXSmmFnEHL39vgteOi3459K1zQPvH2Dis
v6d9GqvUImMCFU9pIaUa4CeuZHMk5M884hzziTWCu0v666F3za8jk/OYgLKYrgojHs+5rFmn4yyj
DddG1qOYCmRG7XpjZO2nNfQPVefDbp0NxcjzoR6M9IAGYMayFw57Ndly1/UzEjO7tfeNM4qPujfP
QhpasUjd50x7ZEC2+sGXrgv1ANN9Luc5rqlJqZDHr8LJPvb5nN57eCvPiqx0aIblxxAqUbK4TLpk
eAbAt42NtPfPuyGAwsKv5ODYqZYYCpducT9LMjIseDiF+Crxy8aafkC8iCA9A6vCQUNNF+Y0zmeT
cs4JpQjPsFgcewRQx4nn68FU4lGh4U6slmSvbrsJWe7og28My6GYwm/mmD2F0/Bpchqb2GkC9sIa
K5TkOzH9XTHSjh1pDoROoQCqr1EpcbBzudCdDC6r0YrOJ7tfTzN75IVsAdi0mGiS0uPM5sw5Rxmg
96wJcBJC7ms+22Zi+dWDQIdzKNyKNqnU945Xfi0KvVdrv2Ivmpyj4ZBGmeZ9hZdjqc9ZG+2jK7uA
2RHim6gZkJD4dCwOoaGuCUDeL7iSdmolijtse+fMwynN0bFmSE3lx1Wr3DumXt5Hkt3CpMoA0hGq
ZJEhzeqfWNZySZl5Ljc9g2X4xR6h3YopTLZ7sllusb1cosJjVTEKguu/u3qd74YM2INDtIRRo61K
G5K9otUMKEvUdZQtjyLV1RGALj1IL02f86wgIwuJN8F9n5DsjcQfI/Cx4bITiLJ+GtvgcUqbUz0h
Xxo6xFddOTiHNB0eah1V8PZyhpdRtm8G83HNuMt14A9YBcr0QCQcHnU1g1sdF0JXDfIMNQEkKuX7
WHT6zqiMflSUurFZb5IkZ7qa7fmZqK053obLDukL505WBPsgZWbyaz/+V6XJ/wuE7UX1cvzRXX9v
fsjXPLf/gYXLVmn893VLjFL8uyh+tP+sW7Y/8nfZYod/bZpph0w15oq0FDkp/F222PZfjsf5YeuR
cYqgg/ufZYvr/sUJyrZw9m5NQdw2/1W2WH/ZFB/8KY6uoNzovP2LsoUS6tWpkdYx/DT6mLB08HAG
r44Yri5IogDbv9NZVuJSZ5bsYWdfEWd15jEYkIPsIPcGYdIErv+DrlWX7ipnbKykMGX54Ic4XvYT
6otr4Rap3GENKtukWBsr3cFuX79Y6ErQeYqO2DKr2pbjkL8d4MT0bCi/9iywT9fpcLc6bRQlEQgW
laRhj+0fGUh4y5g9YC+YbaZ+qYDhFLc2veadE2XW82Bxd8rGmz+X+ZKeFPTYdEd3EdYw54TAPA8g
DC3kzf2wLTAgY5X1WJSrIT8ITQBIAwgr8G5sp7nJPfXFWFMSKMIrw8tPVUlyQMMAeKoQZo1buba3
aUEBK9rn/XxG84JSzzrj3yuSCpbCvp4983wIsxWwhueoDzNGrUfP/iyizptiM7evylCwrhY7wr/3
NE7OyJ74Pqjgmk5o0oLiRYDyyazm2yUEQ4ckZo9ubwL+rYk27PcSHYw1hzuTQiyW3bBsf9kPWUBJ
kYemhrK18EfclQWXmgNAfTA6X7KgOyxtcy4Gt50PZMnFmKCoNcCBF+7CNu99syn0vtYFYT2FKrHd
dex/mBI74J4+EMwHw9HZF4tZK2FDTm380PbiprFVLO7VJBpZwRsvcYOZtoWswxEr/K+cbmHck/cb
gLw1q0+FEAJmsoEEqsgc97RAwz2qtg8u68qpWaHL8UJXk5gQteXFnfJV/qnoc7YxUmq0H/cSjx7+
/6k/CEsL7CENCzFJXE5xl0X9guyezM/Lmof5mPq+3FeBam5Nf1wOZGSZQDcNGZtivtcTiLokQFP7
0yyiCtfZlEJeaTNkL5wA91iW2p9LrptLnvz5TCHO2FUevp7Qa4m5Czp5NkhimmQr86dFtTBpDa/D
qmg31U1W6pXYuv4pQ1REFy8df7aCbLhocIODTBuEbaCPl/AimLu5A1SK+4l5xlC0mzdhinZpl3bP
avbVl1yr/sEWEC/OyO/JtiBdJ7p16lITa9FJbnDkW+JZRI74PK9R/WD2ivY6EkLvwzwNWGdX3Dbf
uryRD2JpvMeF0gmJ6yKWggmDbMGLlWTFDZWy0YCbg3eTpiXK9R6B55ODRnlLt7OjT0vUTBbu4YDJ
f1rn8lFmKMeI8YIrvy9TYXdIxTMcw7VP5PWu6CN9chnW6z388eqHdAPqfZsC7CS1m5q7WmJa2E3m
spCh1NtTfupqt/lBVIB+ChyiKq8pnjqBJLmySAvTsj0OJipT7qjRj8c8dOvhEAjAv2fBkFlu0i6V
QtCl3FRcznJxvvDw8BtZnX6NNrwBSgg93rjwq3ZOAkAsCPObsSzO8Yr78rxTQRVeIRr2dq23VtYt
6YQjK1BVSMRyvABunFPcIF9W1WKcOQauhdMKitY/6lmhSrRSgSQzJ9aJ2AhyrfykEabh7ueszEm2
xn6twKHbPdLnDDVwjIiP3K221lQUuXQQWbfjttI0eeQgIpx1ll9nFq91wqXieKalJBvN4bG7cK3e
ZJzYmfWehGAyEns32uZtPtjYI+SNUBwhbM+k9gHomKhIR4fINPy8/T53zb7fa8wq80OeS31TYMmy
9tB8aeWzwvoE6LjCdIC/F9AaLK3m4XJuw+jJQlxLTOfYNzkNJJpS6NlaqRJdQ3jalUB/SBzg8RpO
QwSM+LwfU2XtIjiX+aGbo+BL1EURfPwJ03AiCAaSB3Tqk3UOtmQ1GfLmQxUbUevhxA09A6HBwnj1
wjCZAJwaZJ31PvXGdmvQhuOHuZbO9dItDDshxqlsjz066858rU2SBi26UQcxqHLe0xvq7T1FaGod
SZqQnGYKswYxnZMQmHCS9/rTrFTxYx18QXgsqZ7LDSqrxj8Fk23l+zXsy3Nz4jFm9E4XNwmyPnT3
zhT5HtaEOeI4IyqtzvXstd8j0vlO6aAn6s2oHi+arPY5rptkPSOlw/B9WCbJqZxAs+kSJbBL+gBb
ZxNLUxXEGIhm8M6NyByh/6HkwfBAOCs5MUblfhNt6RLxlk1mnUBqE7iYYEUnTjn5lyOQLSADRuWf
tPTqkhTlnIhNNnWXB8CiU5es0+wCLLPFSoWI8ljtPNZWuYvYd/g7jdP2yTAHaj44obaDHblVYZ+4
K3RV/AOO/LaMAcrZiNAqAD9FiU8vLMlXT1q3tFwGIctqxZNf5GRqwixsyJfyZ4TunIXEPqvX7rmR
w/Q4OjPy2GEc/Q3GkHqnIhr7H3LINpU6IqAFTRfpoAlesURaoO+QKuw5A9LzQ6hr3leeMxLvU9fN
2Uhz0UlIflxOpNXrB9dtsjC2FfwsS5YdyYnafvT6jr5ElupCJ722igtolvKyniS5Wn6btvWRpJGi
OIauZ9wSOQ9sbsq67KtHtqBXcdJp3PEZsc9SX4eTO39ie3Ic0OI12cmhn0VPbroJrojoXG6WxVA0
YkaNI4l1OY3rMvCwk9cML+h8t/590LvOk9MpYg9t7akxaU3dP6GekGKfEq3jHJvUq6tYmymutQBT
1XnOCX/dkuDUl8U0+oDmgPaJTFWWD0U5dH56qXae3SCjcYme3Plma05ge4WWhDPi4pOf4Fa5Zumj
e9UkJExbPzPda4S7/WQvB2YiVU28UIeRD0olfpbQG0hTILAjuOskSmlOQpV8woc5+nGgR26fGvxJ
AVxnUJLAnGY3MiMKFcxDWxw3SZsqqOs7R6AMRlhZp0RHDFE3cPJcU56mLUwvJkS92nJedEcLoCW4
Mhar5V5MvUMLw2s5M+2GsNKHpQ9CPGQT3pFEO91Ac6jgkJ+NZf6NdzZ6XuWqw8RbCe6IvSXEAlZm
+UQR4uupPPR2Pt/VptveqsKxvmPO73gh15Z9a10F3pjZDNNlv7JdXtCko/aY29wy6AL1nP9TePQ8
w81EM0w6cnURY3aDS6bJaj+GRVg9Kv6qkM0HRrCrSSMD4x55hfv3pOFfnbr+/2wIAy/508Hq/inX
P4r1n8eqX3/i/wKwzb84A8FxhPBnE+izYRX+ox3MCMz1aAYjrcSWuf2T/wBgB3+FpudgyAXE4Lkv
2sHeX8xYYAqHkA04C/n/CoAN9//luQrtA3Iyk2/BJvp/yDuTJMeRNUlf6OEJZgO2BMDRSfrsdN9A
wsMjMA+G0YCD9IX6YvXxVZVIVYn0ota9yVxkRGQ4Cdigv+qn8DT+ZyTXyoAAGhnuCtNe01thc9TU
6f1yN4adp82GEAzrb0Gj4WSSRplSgYlo1sRjRXnpIcW7EzHUBxltJP3F74f2JbUU8uPYHEh9GtdK
QXQvtDJ58EFXnxOPiu7QZOk71xl23oyszHmi/NHBaAnW3qcTop766aiYvR481sHI1SBGbUwQGyfH
0sbdCN3+mHfIgkbfrJ9KMDCBpOhxQPKb5ZRMcPgZk77UfpOdFb+bTbWzfP7Y2aLOM+ludL2pKKuH
fmu27VPpwBXwVd2FopwmLwDHk+xALtLq27OMFvaIXkFKFDHzXqIsTYskTZX9qytPZ8u81y0nPnrq
QK5nZ9l5exT3RuYyQVysTDH9nkHsbTvL/tNR0xLpDdaRhhR7YBZ+fnTLamFXLGmXsLrpbPTJBFZR
4sCuofcc5skUVTSn9JhvDIt0GceK9KbXi/Zt3rujjRZz21RRxOlwzzmitOLrE4bSPtfOML85Por9
MFg5GHBX+p+JMVD/DkGFab+VIAtO5X7qi/KvSsxkX9TTVsXIzX06LnsAv/WB9qaY/bO2dkOn13uv
atu3uWO1Jw6VnBNrFac+dST5g6Kf9hC3mE1jcnNOtAAawdh266EsfO1iZdxiNm7V7PDf5yHZPQ0B
2KoomwPjiwBVNhQqLW0fjhRx09N2HwLjwGAxXp/WyXaeUEWJZrSVd2ggke+8e6+37/f9abp3fdNR
6B6pdCi35aSon5srGhz5Ut8YFMxhTOpuS7mIuZNkNQKVeOQeMKKH0qJeHDo50dC7n98E87FxHW7X
rRI7Co4MIIBrTUi83fVUd3/PgjIqExA0H12ph0KJD9+s5BYdvgmwk3B3y6U42slsn+t79TnmDbos
RFaFIkZqLypHIKmv1SG9t6WTAKbkkgL1apr0d2gg3qvtxsN2pt2cixMnpKh0Sy8aRprX03sHe3Nv
Y+8GwlMwDc36FPt0TW70fqGJtfFwatBRZNwoZlp3Sz5NvxN8GgFDBqLDHJnMEIXXOHi9M0hSIlm6
S0oqypPSGaK5Fhn9TlSobzLhxIG/tJy5zMKKRgi7hGr4LinzRg2KKLh3R1qm1BdHNT0gua6+azN1
Xqd1/ioo+QsAqlgXo5tOZULHw53yuYN8Zlw5ucdRDxZiN5NQjQhh6tu64iMaJtc4S0kuua6rdu8q
klIbHjRHoZUz9uFCWI7vcmaf34BS8+4n7Rv9yOubOXVtGE/2DAMIlUSpZl9rvRGaWqeTBy1ujdfr
3CdE/MGrSqsWWv9Tlap3EftiPzoMt1zz/jSujFGvtFw+lxnHG/yK2VbLiuIxpvoi5KboSWpJmT9I
TBRj5Df5VGxqGsMIKSi150Q6XgdrEn+kSgmbeqMdVIbbW3dxiQZpGc8pUUB9eKhsXWnRTGvS2RwH
JuJ09fYyVK5fXygtzE9pWuFn1gsoU9wViSCt39rcLeeUyuUfKRpyWDbR9V3b9mmgbCYIvafNG2Mt
/T9GXGqhz5+304plONZlNZ9M7pyb0mDcURaY821A7IQCO0FrIETKIyGtyb9mpEYRhORYfEhe9UuD
RY9ZkFavT41Wn72ks0OKwMwDW1kaM8WQ2I9RcXlChV2/qsa124OuJ/UujbmhhLnJzQbGF1gX6rJE
MsNHIiUzOCx3pZzQ3TMiV5GXae9EIV26rav81Ry5Bfqz95DMHWfLrjHDweTRLRoK8JTLJRWzUx9O
jNkOlp2OD9w0XBB2tr0zWy7XYMF/W3JgxxrzioKcxd9CV8IXsPAEpcopAoLQfuCUJVaFLl/PGUpN
NGXVrqn6bOvb9W+36D7J5hyEP904IV5sPX1xtXsVeMpEcevWLiwhLBfjXb2jW6Vof02kT8/a0iQP
jnF/SJCW9npW9tFoDQw1seoZ+3ZlpWT0diFbbN3o+U24cFA8lnrUd1kqbl8ZZi1fmay8KF9gOwHx
LrmDTD1miLX5NEt586flUsz+1RtYoLqp+xk62W0HcxzpgmgjVot5mxdCXVaNCVHC13pgEncahJmi
dnqIMkayNbX5u561+GPocd9YRZ2FSb2ubNs+U5g5y8PM80cWs3S0DzHN9RsNDtcz1qbkWlJaSJYK
M3FJZxGWg+IBobKUgcMG3Gx4CKs99nL9pZ0EBIeVIDbjqUQEKsviwwSkZdeD9mO1G8sPyh/UsfOM
dee5iwx0SruD2BPNDXdVbYeAhunyFY17MMzW+o6NFveaS1Bssw6WODlAWX+atDSvflnpT12binyj
8Ve90oG+lHR5HE2PXMQsEubPEzGwU9bI8lHF8W9m1PAdYjYxt1FPCcyiF42iM1SStdlS+O1spGjF
wS+4j3l0E37KJXP8+yxF+yRI1B5qtAmC7DUhB8nuwrrs8Q/H2fFg6mQ/HEUFvXKvxaJTcJcAKn5K
1Cp+oQc/TjiSpi3HKq6iaF71ma84ltxGlvpxXpfxnRzbR9/wRuENYsw6lY3HXZz40piU24Y2P66a
o/VmxlqzT+TkIDFy9BSEkukikB2HCO5IWhk6ZevesJqzD7ZWd4p1GZ8JgbeXtMun5y7p1cHo6UhN
NYxIS+UtFEFb+V0UUNpv/o7M/gxdeewrkycuiYyNU5J62pZRE/NLewhMB5O5lVTxw5q6QA1KzTIY
RpWF2hR+lWIUjtctgcWdRox330zVefZyY1OI0k+Oky2aQMN5S9Byucc8R7uIxJAWtCoChYjmeLS/
BkIYiNe0FoLxNMhSYnT6oZpK7T1m/5cGttxuJVl7VJ3RvZI/GNlCDHTMyQDwOhu6fJwklvg9kyuH
hmw3d/A1uJYMsjI2vjzTK7ilefRHmFrl7RpAHVsRe9oL7A0WribGXz3MbkvDYi6Zr+LDfsAfGf/B
IDQaLymZNWeTtmLdAjex4mDNxBdV8qgXBpq1ua1Jmgc9+Imd4+bU4Tb9387S/jaDa73MfuyFHo2G
TKstsq0OqbxfvtUOeqiXudwVzuAzqRAjJ5DKe6f6jlpI/qt2pMpmZwAd5kSSNi+23Xc7HHXOVuLM
eHZyHhXpUeWOToutcSCEsXS5x1krYfoNIjm0HTVsB77wq6O5HzZnyS0DgXhbQYrnkqnyP15FJZUH
KvcwLuykdIUUe31MSdxBJ9sDI1zfarUO0VR9SeJiG3E3SBKN++EIUTwwkD261UrrdOnsjOpT1Aw0
RJY92M76knTusGlx6P+CZXHJi6F77MsiOXBOeepsiTjbXrou/WM2fuQt9bPU/T91uT5nyv7NzGen
NbrY01RmIgt7r7M3H8pSPMZla0RqMbCJoHOKmjFuL7mB26l7ACvB3qOYiLAQUoWOHkMyKSztlKxy
uX6rPE5ZNilHCYU/5Pk2Tt3+eVHSwAhC2whw5LGpqIsSgyOeiI3/Fpxgn+BWDq9Mzaxxkw5uzqxn
SZ60hMo2kHBz0AgTpBwd9C8xTSOb1cfPMMrBOxZ9mUTzOq9Xnx5OXBx+RzJ0BStz8lZXQ77okiR0
EhAFM7NyxA+IqGHqdvlzMvJLYkAMHX4IRBlt3/t5tveId7TITeyulW6nBy0ptUeBWOIFlD6vF7uc
sj+63SVcuZoGtmrXXNI4mQJLZM6jbXZdJNqsQtA1Vp3FGBTPyClHZWpXlr3g8yy1PgJtg6w6jV0a
WTiJOS216b6Y4zoqY9hXNK5mQF1Yf9h7LXnKB3MODC9R54qms2XObm5j80Ego2gHUlmcICrawOOR
ZOpYUWjQLbnx2C5srrnpPZfrgF1nvNUVFIxJjC9VtuqRGIFc0ALebT2vwWfhiCO94fMxtaxhN6Nr
PqXSfADy/ejKcSWLm8gPXeusZ1kscjOa5FLrxUzPrgS7as+yDgSJFIL8Ijk4phbvGt1nss8R/Coy
zzynDPO2snLtnVOOyPO5kE95xeO9mvN8GPsKIXdR58nJnoQzGQ9kIWhCAB90jhdJ+lWvfcAi6VIV
2yGbqud1UD9j3hj7edTncDE0sAMLAAFO3KPGoIPXjrRB3ztBlqrsTZgzr2ySEAhe5uJjVCUB6SGe
EjtCRO5fOw8CBXcqXIn8AcSJk8zmH0WWPGWxSZ5WuZQaosLS8mOwImir4eJoqjoaAutbAh3wYmg2
T9uEQ/7BAbXfh0mr3brGy6Oqwqp0N9YfEcvW4wpNJzBLa194bf0op05wjcyTxxUoSMQKVz07zjps
U+p/A+kiAVY1js1uIladD2TWgkVv5Q+DtubDIVwNtEGxDkGkoAWwgXsUEOGz3pX0jF2Tu8XLBJY3
hObjAHjtyoMSa3HOcvuVh4HDzzgs+nHVellFXWtXQaM0eRjGOIuEvjTszznfbyp7uqhZWO4/S8qM
QalrBU/zpUtazoRm1nu3igfj1M+UQIDbb8+jBRPc6pbl1VvpGRCj0r7jFXMSU7TsrzG43s3VlpyB
TK9e/9E4lVwH34Pc5Bjp/e3qKRKLMYP4sxFkQv9lwE05/QNf/ZojdDgbhtvTXpc+lUeJry5t7l7y
bIwD4foJp4XsiWtnfjGUsfy77fh/Jc79/2iJuAda/t+WiP/7f/rhT9f9yX6n/1W9u/+m/xDvxD85
jqFh+wZmdQx1/6nd+f/E1wkwD5ya0Kmwu3Od/1O78/+JqAZ7XCc24zr/zRPh/pPYDokGbvIkqe/G
8/+FJ8KEm/k/xDvCH7TQEARz+P/xr/t//y/ppTzJAIas0GV0f4qP/VgxzVoigDy3OEnF1hLy6Hf9
Trd2FlYy9tAhstWXyDADcflyuabX6Sv7EOMKW0uLt5miOFKLhKjVZk5fWSsLvA3OLrYaPFBgj4wM
I7VfgBIrTQqcs1fmmHZo2MNhMqaoszFaNmmCBYjJQzIdYMowMr8N4MkeLP+768bjAouo5oq4sVVX
UPdFhRPW8Ewci/Rqjv5BkSgiWmOe6xp/dKGee5qNa/tDgxwEC5UgkjjI++mCyM+VNHoZIG7huDYl
bvoyWIQWad151ny0ei2sivyol8snyWyGAR3dLgbVYFpO2Vy1sfv4NjEp5X4M+AUIQebEYZd8NQSb
0vlotF/D4G84Qt/cIrI5U4zW51iziGHZVh+TRp5nKUxrL/wqnHoSYMAfjnie3iSbSt3Pb2Nh/17T
FXajX7yxiFI2GjLL97ecOx/KXgeFXXMKttTJL7S9mOqA8MCWk3BynFFWAj9P9/b8zPXwOKc1ioUE
dOa9Cv8qZMfP6XgB/paAGf21A30QAFYZd0WdbtZcpE8SLHKX6nvNEqiW1YOuvqgS959KAgrvjGXk
q6Fl41mPm/dhMDdaN3wl/KC9rt8M6t9LXX6adnscimbTdC85czjuyMh1eNk2VTokoZuw8eB02ZeQ
ZYT/TVrmXFCZMmBxD1uFEWSdj/gU8L8t1mGCKzl5Mnvvxj6QcwVwLte7SPeax26J32c7l98roas/
XvsRjxyI1fKrKyhkjL3HMS8fOw4UpXwi1MFS3jGxikPfUklYVW0T4N9gXiOq9cHk9N139isBlP5d
jfXbUhb9RlWkd5A48q3MYzB8ul5uxsbYKYsBMCqvgEPm1G+4sKMZjvRaPplue3Jj0DhcY2m3sQMa
oC/EKTYYTJkxZ/sqd55an8tlw0fK8aIojjZ8GcRUfeMzcm+qQwyGxE3OuC2BBgZWhRsutfdKa4ik
0atrVm8eD7cjfvKEPaw5FaK69uR0GXth4+AOOTKLnU4mJhuUzlczpaCx/L0mpwTGNiA+funZtYqR
4bEdutPXWn37/ZNr50crHUPV7Ea/Zetnmy1OOMvJqjX8/fEeErr4NiDv6UqqwE6fUNRAaMHPkF0c
dH3Hl8wWpeFFltkdkP8IY+BjSbyLvtrbFX4aBwnrLomnSgaeOBIRLB98jhjSb1+lmzxxfbbophLx
ZIaVY+zxPHP0UKgjZi4JCU7JCINN7bVe+6sykZ0cL380iu7MxervnGVfVTdyGVnyW5OsYpemeiQn
6+Kb+bChjljiDHEWBv4yua1t6z3NZVPvyrgeQp11I6LD5xXc3nRcuURfq9VHfwcCuIEmxqsFkA9h
y8P47HePZu+8dFbzXHjzmaaWXV7m9d9iXZz3UsxMDe9OeWnGr46F2geRnS+szfrnIsm2Tg/6SYeD
nmrnkYqVjtLuTvRf6+SlwVC52ATMb6Ps9mU8nLpFe4lxTnPk/LTpVsiTeogUdKBtjdMkoFoamtHo
zaGt2Sk1lVEif8Vq3CQNIdtmMq+19XeWFRwzV91G+9Ssa1C24/ThwQGJJjdJf+YY84flcKzcrAws
lj2deahCXs9Jv6tbAIr61zwW4gEKa0x0zWuijAxABC/KJ/bGYyo9QjRF72hhL69F3tNKndg6drYh
gdsvb5XpvaZGp+9ynysBwoH+e5IeR36sMUG/yiUiyBBJ+WEKectF6Wzi+NZVR63zvWeZ/bR9yftc
4qmTOe7yJzPfT7wcLfd7N9TENdOPd9IjdTqD9Rvc5JDwarSskPK0lM2hSqYvN6fVOfbiPTduLlP6
tuAxbBseWesXYURUujqyMuzk2GEKXLcxaKVG2ecSL5qK8cwKI93py61nPTOFRts0MESJaZzJSbFz
1kYgaDZAKb35GYZjlM/dg+mtD22VP6eO+4J7MskCvWzKE7OICzenL1xo8yYd1YPHjzcxjJ26l8yk
Tjqk+Bpz0tHUiTF7T56dfDLHD5O5DuLMC8c7SedFsr5KUw8IIX/RBBaaEKG0oSClj4Th+1efy6XX
HPruoU9u8SC/kFPCVB4nNB+HVMBYwSoH1+sTrU/x4qBQXeQ07ESjnWlP+MyEOrjyrSq7m9cud7La
ciJ5WW7mxFqiWhfdhmqcfNO6JZktTH5uS3Le7mq4Mp1EbaMuvZ+nB20uuPT27cFe2yGgM2Xdt4qp
v7jUybwTqR9k+IFK20PB4Vte/B9gkttEmigJHbwBB1wNnogd/uYTVcyHEYcRJsf7EysCp5mmg18D
A8vKe6W6XXw2WvMaz/U3l82TAsVE71McVrkZVDzB2upCwWiml7E2tmnh/ZhAGLE82D+D638Mhg8N
LxmONm8+Mz9zvYv77nYxDQ3YHp7A2uFR8Ws8inTda+Unc0IWPLVaUdXnG3sub0ayqAMjf95F01No
m8DIK34YfXqVKmfW6A/BoGVbQ/hRLrqbY1WvmhE/GZIUvhwoBZSxvwEKTRRlLbOdzVIF7RA92icH
4GMdt04t0j2R9tHKuam3OJTG98GdDmTK+PBbyUiCXORGJ6+SrdT/ecapaeoroFAClgx9ZlPfoVSe
FA5Lty6OtZj25Z1eas+nDM3pfv+n/oBNzAyKPt7mWBlXqGuuyq4Nbq5R1/5MVodcSAE5lw/YPS+t
VT0t2ng1XfWspQRVrLj6tIDGlqP7Qvj5k9atilr5sflrLNZx7k9G8itxYDRa9QHBIlDajN+t3KHs
sCI8tHq3SWpGF2e8/7FJduDd4I2OazvImGu2RzCEtV9HUl9wqNLMwypL6+qC3V7zCYwg+s2/ekRx
p1Nbs7hAUwomsu98nXx3dqh05zUvmRo1aj8bKdtF9ZXfD3iDXpsfELNCkylcY3mMv/BsUKe8N2cv
wb0pTgxMAoF0oWvjSz57bpTBTGni/K/u8SqNxSmx54esQWoQ3XTJ04Nhi5Mql5Cci35RSobZaP/u
Rhn4SrcjL2/2xqBtdSth1W33bYmiDqkxlE5t8Ao/uYXJ8Y1RWSshCWCH6yYNjcQ8mpl7APC1AQOs
to7bvN0jHcybno3+bHY8Bqn5NGZ/BbGKFRmUCeoRy+ORyeQjpu0sXOm6IhFTsM4zI0tww7gD2cTY
2FiM26jg3baZ/25P3SHj6HTRyowytD5muFmwcOIq0nn24yJiVqfczb/UeNUQpiw2udd420EfCS0d
LecMplJn0bH+uvH61sz8CABhkBRG8exDXty7+H6CMjcfIQR4jKWfSP18o5oOIaJyHriqOWW59lzW
/pe6W4AN7QrrgSRocZibH+ypYexwdahSuzmW2ORMdtseDDNxBShaCF98oE1/sAo/TFcT1FnjnYny
H42uex/sdU/vG/Dg+b0QhJAy48Q+AeqGc02jnyTE8Qzxh+ntnt42si/riA9TmkFro8BNnQJ6CMu3
Nu1tmuYmC7HZRm2enqR79y8y9V/dBawsJtNmfM3BlvsaOZche134yJl9hD3io5+v9cNUmx6xsbLc
YEJ68yrFWXfU0wh7KJjrdiG+7YRtPvzqM24BqEG/Obp2ny5+17BQhn5JEJ1YPKZ6h3O4D6bRsOtQ
S0yXEErBfFUTYDU1TZ5E3NKUbC472RpYInULvluehNkQv5TumjyW9JsHU9+1b9AYWHFxvc3iqi2q
uFKvoDau0epbe6qr0MfWuK46U8t2FxNUcUm7hG7tb8VYcvSXfBhprX0ofPWPmsllb7KA9CJpbbFa
HtbOAv02Oq9K0y6eBwabJ4cnsm2Ut+009BBHdzFN1+u+8bj4NdOIszzVPlKP6wAgkfhLc/3HHLmO
TmxO7IZZXBHc1q05Fz0eggGMTUFoj0x5RPT+WPjxM74OHd4qI42saRkc14/dFBfBVP9QIB0RUDFD
ppJWJDNKzPOq/mW4ef6IbNX/GM7a773SI/irkyvLOLpJOLXBLHJt5zVA7gbGmoyRCPn1GW7AbPQf
oCBA60toBKHR6ehMQB81ILbMBZqg5KYFAQ1LgPmL7IC1bepR7pkCaOHM2Hqz3sG9AmfegfPProWW
R/wdJKmO3bb3V48viTgakTl3vQ6yOGSie+p1/0pzGm3BuNiL6UfAY5iBBW7cLgnFav6xauT21b0K
1EkcRiowCUjjR0iigVTRtmsyN1jnOr1yjtcYuDJ3xwwCBHGt3aB1qn67dNhkDQeP86D3X21n3ubO
eCZltF968dBIgmlWfcVW0p+K7K+0vc9OH/ezL/7WjAqLuvjTTfj2+vgX/Kq9Wf32/Hdsq3gZ+peu
tF8dVaXHeEl/a8L95XT9F4PWT6GNz5nFT6/Z5hWSZAkqhKRowqugZ9HipxyZFekoyJu46bDD/lRc
4k+p29xr/AxsSBMGZKd33M0ClqKh6nYF6mnl4/rR6U6ybTT8jnIpw9xrL5qmrQQUn/B2p3ur/GoB
tm0S/d5x4wzXRkg3YiBchu7YE6jQnItJB3lQec32X9mzRn/u2T7ssjiaqj1W2fidqjshvV5bFhmq
UGUJaSRHtVDDEbn2o6zTF8qxL7HTX1qzYBLHYapdfybCrBYbb5B2QDplkYYSTwkhOA5t0JAW71+j
nx238ueynSBRgg9dxPJr1qb9uPbaA6TsvxnHHCPJT8zQH2t9+vGJz4eYdLn0C9KGa33zVrHV7zRP
mkY4tNdR3Xm3Lq/4gPR7P0ZLkpyBfCBMKEjGV5YPj1ka73EnYrFlIzFdGREqLCNqXLisJmFprsfS
9ndd7/DkG8fasE76PBLtGt8cs4JBVIldrMR28oywMOYwywoGPmRpOEpufFaqwl0wrSj8xShEo2V+
rHkybzIbecPouWa30NSHQzq6HKXELztr9pXXH8eMnXBoD6OFpKFigJ/+SJhs8cuHhCPqMsXGI7Oi
iwMQd7C0d3oapqDRWsagkCxo5ObYuk/6dnwQsOk4iqrDVDLQ2qT5MHxwIhoffGn+ttnrBm0NDRCK
G4/Ab6BPiQNvfGaUZt39Mqm1ZBcqmNgQNWA2jGtaTz2JOYHwPTvu/JT3dC6iZrxYEvBPrlvLbWjN
49wCPVdAfLC3QHAd8/5bujD/oecokgDV8Jpm6jJl1h8m3pham1leEqvVyFzb3fKWkEMuEKQqhCbJ
zgtPkYHy3XgDIhX8e7PPtV5/lnFNlrgfglzvX0B18yTwkkTMIqi9sNR1apjU1YRLB9Du/OJryTev
UfI3N/Kc6tm2qNxmpw9eHXrUMYf2cP/MgZZ5M7zMjNFPmb7HThN5NrLMODvOg4OYc5nWBsM5V2Qy
vJR/eYeuXcAg2HhZHLy7R7dvnqHGZA/jQsZcZPV2pmhsVw3quFpsyoUSVMzWefEqu5ZSxGXSCY+k
Rai1tFlDiOUJqdTvqukjx2iHR/KnTGdRKWphcxPZz4PA9zNtjUpPaNVL6OfJQO1D20rcC4t88eGZ
CHs5dwHW608wspisZ84vg8vMB1IfiblhuYxOr96WKlt+aaWe/AXmt4sZf1XaPpPJbwvzzo4BOjOH
Aj68BxCWNHcGzrDbFJp7nMp3BzQ0s+IA7zw49NF5GUUa6IPaF3gDd5N16JX918ruzpBFiyqGRaqp
t4zat1NM8JnQzXpOqRrQLP1Qad3zzEu8mWT63BOFxhbu/B1S4hKcUbALR7EOUu+kkVfHcRPYTr8z
uvLVw7INkhXnEvwh69mvpyWEDn0W4/xjQhrZmjS9Mlg/Aawo9+YaP5OfOksmybq6g7FxEJLo5dEv
758Ls8TnrtLPlfDVVmeCsrnDhT/K+LPP1YM5PPvVs3TrPZHkbdWuxhVhynUSdM5y1+bMxIWAfLf2
9J/2OEiiCcdfK/HS9Oqcxd+t9ZKtzBUBCeyzzrotbdQ5NxNdDk1PrSCjpvySKS1Y2ZY0alFCrY4j
Gzo+Z5H1huhxBK+yNwwkENhQR9Gw/ZUkbCBmv2DC5gKXOZ/wqkjgFW6xcTmhI9RvvMJ7zlpnkw/u
1wKsmo3bj9yOHi9jqATKCmNL57VPROiwmA3ssdTnRgzxT2VjHD0XtSdDAer1fJ/oC0bRniHmPTRk
2gfmtfvFN7HMT5DSF+9DxXm3oXAFb6dNUwC7TatB96+Hz1679qjSZCbIDkYuO8+CJ4YD+MYFNmCL
lfVojX3CBMDHbmnyVGlfzWBi0OvRSJK/9xfMndpAx06Dx+02lKzF/Vwg1y+XOXlRwjv2wjm4qU7k
C7bRtJv8j4LnR8X601g1X1hFHEpI4shsy4M/sCTPw0vDchEvrzkuq2Z1Aubhm1wN52myyTXdF2h/
V6vfyii/ej8NV6oBECbGicSa9yfnlqMhgBYjZG9IXLQ+7lwxHgucBmkV1WNUmC+p+mNWv0rvtmCE
jNOfwatODL8jjD6BW3z22RuqBj3UuxYVWicdiK5w6alV6XuuDYZxsX1ti8MTWa3uT1Xyt23YWYzq
3NFy3ySMrkefnwAbfCrtULehM0kKOnRoA23ubbX0AyPDlosun5ydHM30K8XhgEPuoE2PeHTwPLm0
AFX2PtOguTnuo1O/eNYvIIkbc0npjTafq5JLfWdru9EkXWB3sOYzujO4t23y2ooMF7yhRXZyRaWW
2vjkrvN3ZSc/jcFOqPr2sfRMxBv7EYDew8qqJ+vsUHokEZG16mOnmx8tbkhXfsjpUjMJied3w8q2
bfJXMU+gY6EzP+r5ei/p8av3ZlF8uD1U3rV6XDUYn7NdHzT1XEyMI1Tv7lw1RGXhHe1setC7BlGY
ca91y9bhkLXza2l+UeG+ySfxPPX2LqeiBkRrCJ0icT7tzNvX7UQljC/eRqcBYD2XD/RY7DJZnprh
GmMUezWyFM1J28uc6HejuCn6eF1fsjw+mZYbMO/fWWQ4cgdKdDEHBVbzzPZAfTzKVASrFrMRPs/2
az2uG880qzNp+GT4Gs3jguA7AFGjDK0bgmKGPaIfmfMY3QN3Kds4Ve151fnoECjTY+EdemritORY
c0JO86jgsJhFdf1ertfSpaRF/9LYxvOHtjmqROyJYASperWn/EzSotRJYBLP4Bn0Cc1nRRJ6EmY5
j8z9amjjtsrWn9hSoZ+rp5LwkFQfHubaxIQ4VPZnNOZmvkvP68VwuEbOcE/r5JG4f1Qa1i6HYG1n
l06enYIpVlOQSLM5KqGuZd6EKcfETOZc6bLw4w+2gE0ssJhBRqpPTnl29fde2zcDctHWyoxN0/5R
9bvVM/iKMpM9sBXPsuKXGs05zpBEzHJfTu5WWwvavLT3ziBuQ7gkmCBf4NmJPPzBrbXH3hJA0GfA
c+lMnttkJ/3508r/jb0zWa5cya7sv2juaegczUCT27e87BnkBEZGBNED7uiBr9dCvEyrSsmUVapx
DaWXJIO8aI7vs/faD3OzmUoB3wTRPFWXstwDfl8jEYN9IPjKY8raORgLyN58mbP/FHs4ueviHobt
UsvHCsSXKzPwzsISehMV2LEtp7j2eRqs4sB7gx5ib6u5O2QcwRihtlk1H8mar9gWEKoiUs2HSMYS
ajB0jsLwwNcn2XMfs21HZvI4rzMIxccwBKCkDb84OlPDAS2/KBPRllIAcDSLE1jd2jj8HNzqwyZv
MLfdG9BJ/Zb2eXkifsFYaGbqOgX1ezb+mA3gKEbT/MRje6mLGW8KIAT3D/Jt68eb1vB3hbhlIBQW
kTyYpn3tCZ7CBH+nG9D6lTl90JHASdjB/1YlLwDukDgOENPFYWz2I/GjFT5Y8qyW8ZyxiNA0/m2L
NNkWHWs1dZk0A3+5LYLXyXzV6Z0NbI8RfTULvcWLj18k34XWpbD7e7P5OdjimFT10fI/gzZ5TFFh
reQ+NAi+EWnz5olZRu9qlOSsOsb5ceq2cfjDGs6lfELlvqsLm/m7nTHzka6VBiJUo9sn6oZA77X2
eyCHTR68kz64KNfeBGpJRYXYubTPo6Q4pvl8Jbf8q4y+HMRjGBekM/EGr2IiZzvtlXfoBTZalBrX
mdNfeoN/JLzAdTnIQyGb7FbS7PHuziF0lMm6595qCeu2PunHvY8iEYh3ztncTh5boKZ7z2YaQrJ5
Z+f2QwTMdmW4ye+w0asmt65BH82nBGtmm0UHTWIVYY4pxRfYkVOuZG2iTiOHbsTkHXpPEG51Mja8
tfiqRHBXzuxxheHckVjwz37S9hjanU9ozA2rn/HRRB0ag/q7a/WRiglBJ1nUsvZC8Q+QJ2GjsBMZ
R8q3UuOTWg1y8ySQTy5HFLpy1lp+TqzaV8AcR6QiJJaodxej8XQljKG3phe5mzKMRjTBWD8IGT7O
HaePTsYvgRXZa5RIgsahMrifmghAmWk/FOYuBHTNeH2j2XtpIRkG0in2ZxBTazYRTOfIOTo3zfNo
5bfTQOOywxqduHj4xsEw4BIK5nNqRu3eHwJxKnA2yq07RdnOQ3rfOEV9UN74Fo18Gnpwxq1Tvw3A
xkUs8SvKHZxGFtmO9RoZM0cwa9fg7sms+eb2+siGeBf5XIFNTNmAcSF7fOdBaclTnG4VvvlTSrJW
dUF8GbMaV94sjH3AlURt1ATWNOp9CDpRdCwzSTmh8gjQ92mev1mdctKthUqybxrHijeElryOY5Jt
CZ4n0XOSdcpaeU2MeJnF/NxNOqWkDvJto+z2JGzpbtni2OfO4XeCajKh0bZZuJiQEwkGRVV7+v4e
pW2Vj5XJgjSYQu+mIkvv7ZIkYeYm1ovXqGs2FPaWo2a1xr5V4yPibNMrY6TmHalijo32SaO6AGPQ
5v2QGzFkpsltD9TusKvuaF7DNWEl04PuNTvyhbSxUxZnY8NBdyhs8ykjqd/RRZvdlaFlIzZElf0+
FJ7+7heRN7JwsKoBpQnWSv09J0YGfmvufnMPkvIN7e4GjMmjD75GXSlSlsFK6GvB1+FkmHqOVbPg
W7CNIYrLgoJ+DR+5Qk2wjrBY39eu99rTp7JyFBggzBu7uCvtd1buLKYr1d06axZbxzB5epRklg34
qjs5J8GPiNpMVIl2+MBO+jsutdMeqIKTF91QvVJHLL0j/A6/VZkOxWrSTPaGiedkEIcgXKh4waxR
2lys/g63/mEgJXlxBaJTFR74LEDZcN44lbr+3famuskg5uTIOpL37QgrkFcTWo/oHea6gaDq0o9g
NEN3Z+aT/EF9n67WZtMEMBZGGysa9dp7K693yB6D3CZpRZEGJ5q9imG+rwmANx6GYb/mHJxP+W/8
udkTRU7qsS/HhgXKXBGtmD/asCSKUsz57yCtEvLxiEWsYgmO8jZOyvSh6SIPPx6jGyGvgA854HTX
0wDPYGGtAz1Y72bZWTdtUALZcq45qkwWV6CHem/V0rorOD8w4SgmKkqIHYuMtWnilyH4iQAesv+E
VOJyX5sViZcAeZAM2V7h6tw6fknbe1CzUKH+zd2XxjXzJwr8utHxfynZF1s22ka9cXG33Cj8Cr5o
XjH36Sw8ACq1vIYwc7EVl+KEQs0Qxbv01vRifPP6kWLA2nLvG3Nqdm7el4iVSrrnuraDOz+zPcCp
LU4YmyOFHVBOsBr1oDlOuP1XPkQSOoCAjpliPFzjZS+NU934YDisyHw026gg3E1GfkvhFmVEBQvq
KhEVUYQMnlhkt80VSwggq6qaovsOAXjbOWZ/n7kYBFetL9hKm96AK72Nr5ICZL4GczK3Mke5zGr3
mR1JaiqV8eaH4Vxj/kzGAzxo/6PPWiyzRlbMesNbTDxamNw3nid+GWGBWzydwl9FTcFMUbJ0krZJ
dzN2qhKJIgzgM6Ga1HnQbdrU8/lYEon7XhJH0NRAscRMtqHKIqQNl2iyqjzzzclD+x6BJyDW66rc
vMOF3YlVCvSX84Ey1xT0dFshFk89IZeKzAw+jT6V/YbUKVQr2pnsKfUfPBVN+zEc0rOB839bDViG
Is/1Dn5Vt49hPmI75HyhCRrepQySmD6G8DtR8HbhtEX+VVUJjBg17eOsXJtlbew6z2aRG86oxMqy
CCmo6AfAf+eUDvJtqEp9c9pyvLfg5/C4tuwtvxbAOTsMD4hI7VlnofljeRTuZMAZCuTE9DIYPR8C
18RjlFmS8J3ia8eEq8ipjaPjVNOz27moLmNBR6KNiSZBn3gwaqt7QKlSgtX7lMBsNuAeUH+zBJzS
P2EnyoBfiHXvQp9EebEkosIlG+UPpKSUjiiA9E3/t5MQfkhpEN5VS66Ke4ilina4PEzG/F/pEE9X
BLmvqmNj3vhqH8w9m+Q2Q47JR0KCXkXEdQXqdOI+LJxjXNPD5QIgO1EVuacOZTc3gX/0vArF3/f0
ujL0SXPOflClQ3JBpM7OpArqalMWtRVtzj2W1uUG4rX7OIale7V8MmZTL8dDseTO/D8RNPUnjpYu
yTSbLQlVOIkRMu/02f24ZNjiRY1trfhxWvJtE59tRwqL1BvrJO+QE4RLlkQckePuQiojfKsouEZx
y37AADTWxZKlIxVQHWridcGSszP/JO6W7F1ACC+wSOPRSIg4Wk1k9OjqIWxV6YiwvnZb5KTZa9Wh
XrJ9csysa0otBebtytgx/rBHWtKA/pILnFmQ3ig2wJZVoAKxST6P2WDfNWTo13U2fyD0oM9UAyjY
kOZThwBi8yeKOC6pxPFPQLH9E1bkbrS2aiwQPMFzsC0uiDX2S8LRG/ISLiCwRKrMsACRVdvRYXcs
UPPyVWtyfJnDDyvKYDoYvYtpKOAMsomqIPuEaVeSPsRYYBdAYyE9Lv4LPQ4Kmxeek1YX4e8yMv3L
hOyn8dZsZlvg5EnBYVBSsTaMAT+10WeHwBq8LzpuMWeylLxh4iDyr2pvnxOmYctjWuLOsGJ+7yo7
hG1Xo8AAez0acDs0si6hqnlqwxtXG+fypNE5XqcweWwxNjJi+n21TZWVHFrmD4zo1CDkeQ0SCGfd
BNyv52Mh+OKBS2ksEI3IguPNyroWyQgX2x0ZBrT1oRyPqRWmWD47SmwcD46W4oyA50sn1LKb0fg9
FDq5Ofnsriu350hGdKZBtQjGE/5XNjox3y9hPp7xx/u+0vcZaJavhrIs+E1uZ9ymXOhfU1vN3xTL
VCeQdhNJoEiwKbBB/fEpRh84MOQNMnC/sxCgTlYPgx9zjIwfxFSW25lY83nokMmHuDUP89g37200
R5sooPnKtHP1GHQ6uaJhVdtisJii4/E95/zAnVgJBMMWk8dzF47zN6zk4hqEYU+mZw7gWVoCwJDE
F94ZOP/maqy304RkQRkN7ljok/OmnjU+1mLw69sI335MwTgrXklH1y9Nwo+84UmOlldNEGoDWn26
jRV2njrxHkP2kztKbtP32M+0u14oqudOALYRo7utRTx/0Hqgnps2wJ6VEjOnq7d9NUjtp6sxMWoE
utY7Aw7HoDg82G70AwUeM4Ix1Xe5Tsltl1Z3o72P/TTgneCldjt1qNx82PeFqbei6poHWywvhrEH
YKO8gidpO8942QCesjib/LsZitWGe0ZcYtt0vgCUJtfYtuBtRpFmzV4i4/mshsCZzlRrpkAy7d6l
DDNSblquR0C020ym5hsPk6+OreKRtXCwcpAWiDKIaVcmY0poIuUeCaOUe2GQ8/DpBlPw4EfXPGT1
EZ8DeR9C2jy5UVT/Kkqbt1N40dm8R88mh98yAtREzjz6jlcMpGcdoVM6HWxL8njk562a6irTwVJb
nJ0SZmpbB3IpnJxHbnrfjmr2QKF3YECRP9lJOO+8OcI9XsUcWHnlyZ8BzM7XrijjAwnSgO05K3oI
nLUhGOxTd+Mp6LubPC8BJzi6Xlt+vC/M+kAm49VA/uvW/mxG97598pz6UIfI66oeWB5XS07eQ7xP
onqjDOeczU2y7mQE7me+hH73Kir+ix3z0yyUfDn9/mN8//8BgedJ/f73f/tZdWVbT4+/I5aA/+z1
/9dsj7waPrPfyX/5kr9DE62/wefwTGOp4XIAE/LN/oJ7mO7ffNu2DAPYsseRackU/K+AgEukj/+f
ZXG3OJIvakhixf/+b44HIpqJn+Qhuwe4A+7/JCDAF/7XgACkEP4J0nZoU+Hf+M8BgaaZMuA2ql+H
dWHF72FMUxJaBn3RW0E2B38G/puGYk0Xj0Nty/wXwCQOrR2pv76rDkOSTfUaDLTZgB21/D3lx+nH
1CflMRws/V4NC8e3MDnpFeH4WqTk3YkAPUtFHrhA7dg0oyqeZ1HLPdy4cT3ZXvabBsL03IP8+TF4
/fyY1ilUwT66AEYQxGOycevVffnTcsCj8Q6CAtwvq2cN/ihUPIRU6gVsT7xG7ySkh4NlTKyDmRJw
j5ZftfHKYo3+yo+cDAShoZ9DilEqu4+dV8X0/FDNvd7i1+uPc9Ss3W5wfqmIpB5hhPGGuJh0G5Ln
Ld5OU35FVJ09UvIyP3hp7P6gZjErNzxuiz0NbBMu8MGlBzNyj0Hvtid2wLRCMkSelO2v6VMZiAqA
3TG61D+EFT46GLEYMyJ6pxHP8YGReyLYbTl3oaORZxXK0MijmZK7HcWIvLsxn6JMpS+dp3gTCSiw
/Za6+vHCrnk4FxwJdxWHk01HzeCFZWYIV3DJP8ufZiY5bwzmeF96kpgatI1LmFmcYx3OXZWT8CBS
4Jxtgy0frfMPQxa8Wgns3LE2/HNXNPwKObKkGzXNqQrrkVd+Q7azUBujdn6BXHSPSQ350XfL58U6
cQ1i9qJd1Y57T7rlZQSwspZ2Gr0NM1DIwZU16bDGfUlZ0GlMUPeiRXER2rMvVRRjPEoSkif+tOxs
SxYSFDn+DFMsMozJZM/kDEsgLsKtjWX7syteXVho0Zp+0weXOMZ1sFu6cYP2m6F4Eiv80RBoCJqj
4VbtdeTfhWm5a7A1zcZ5HiXqSOW0+aNPlRelgX1x8DIIBv3cAb/G1bXuW1625uANr2PPH64n0f0G
Y+mFxoD+bHjQttms65MqWYRZkix4lFdrfD142DSeXs4lzkpJYNVra7SGUzigj7nU2X8o+pT2TTxh
ZKuVcZ1BaG3tNpn3faWtrUOX8S2tfH1VgY/422rcSxuRju+lhYNRmjnlBazBmWmn0eR1Pb0ZfAl1
cESYj5CFobXZhnOglowRP6ECs9fSu9XBCKZkqYx5LZ15Wmc1u5/SLya4H0ho0Wh5py4QLgfgmZ0s
of2XQkVc0Wkzna3e0rtMBPXPlgLvVYu2Qtw8Ml+cyK7R4WF3rTzps8QijHs0jdreUbL1PnjMlGVb
pusiBxaUR+njGEjET4Mzwy+uns8gZd3W0GR3ioeq2tgNznwWUc3aGAD2NWoGKYFHY90YVbQbZ/dj
9mPCOsYkgi3laya3CAC/ghbQM7WuwXGQGUt+PN2I5hwpGAE8nkCZkESa5uZWDqomTprAsfYqUGi4
h9ARiVlI0ynOoUUOhfE7eHbTQZ+ZCViC2KbHn4mWaIBxljgCTyMHUOGRKofO+YxLNp6VXS6Fk9GC
PuFEIeNcn31LWU8CttKCeiCYUl2l7ybvlus/NlX2Lqi7wMqWMW07Ql3iOCK7m0VP84RWpFz3FtMP
v+j4y16cs4lFFQXU177b5HSgrqT22009YYwWYsDQWlV8gtWQXQhz4GuOHO/LyabpZWwYE1eF4z2V
TQOevDZo0w5DuU07pGLc+y6bjoD8SLnIKxT+jmBZeuM4ucY9dRhficX2Arf/xMZHdM5HJA6uyzjo
VhaGoczbjUp/OfQuV7siHgCmdtkh1gSv4MovMglI9Jvto9sOyj5mghJ2L6DSZ9nfGG3UbjLUg22M
I2rXq6E+1lRCwy4b3gQD49YwCgLL1N0aoZS4m6jXi9J710blMj30Dczy58i0ymPnSvwczLpYiJsn
x09uk0nBC0Bba9vYWXHXZWx5hy6J3oywVdvOEh8N6c3VGEnyRQUthbVbbpM+/FGC6NFEbw8QUQMW
qsHBdfyTIa32yZvTnRln3V4M3tFr9a6NhHEmNq534RThYzAiF3//pOFIDOI02sG3jeNQWlm2rZkd
sdlGn0YAIxe91ST7qdXJcYmzeIVkeEV1/dn2Ot34Dfdp6i61CLFeRa7MLiIz2BpZoUtJNh0nUk/q
u7ay91j10dYRhfUsKA7YGbm9ztoRYBltXKuAsMMBlSI/zJaQ74mb+BewH94WpyuRP+2cUW589krA
ZjnIOpwoenmqeJUfUxSKXTRn+uKr7jqCYz15RcCMYD5wk+1MNx4ydk2sFz0WnnQr3zqoOYGrW3Nb
WRx/J4yHsHois9n5vZ/vx97pjJ2rYviWwJ6+gz7sX6SJbTR3BgIEsw10Zsg/qsay95EReUcXjZhl
Y/1Nm2u+8+OAQ/AYVP5TpkJnXfoS9BBMzbPwG7FvWq9xVoZHmDAUoXzUs3TuIsCN9wQ7EW3bctrj
jSKn3GbGflhS3N3chtcCeDWYz04dZyIm55iilqNIKDcdh4ZAfZ2KF6OPLRIKMCWnCXlt1QIe5SSR
OAggERrxinNt89vxp5mD7kRGoEbVWXu8J76yUHorT7TOKSgx/eelaF/TuevuicxDGGYf8wt6fJWx
3nOic2rk0RV93gd6BrCP0IVH5HrnFO5Bdoaxy8nkHQ16c3aeBX4yjZ9ARzq/ssHhD8sr+5gbdnHp
cQJtO6iIeIUwntf88b1VnrvsO2wR3kbguQfNkAX5w/IPPYCWj0bMjHo+a8TgzIryTAM6PBGxczUa
lO2tbSX1OjPCU5Z0nELLQx2k545tPetLHt4DrrhdnOZXfF+kQMgFVL3CNOSOzYZFHefOLr9UfkG5
GpTcrMMARrHIw9S73gM4N7ZqIBZ3dAH8FLQaLHGguSkJp033U3tOCASZVbLHL7rx0uh9zBp7K8fq
aiTlHYCBed2I6YyiRYiCC3nfyfrNzOZr78GxpShj5Rp1g3OhXs+4CGhM+wzYNK5F1ou91RR87z/I
hkMhnGM+zZjgPIMVQvAzZn29iVMuYu6RXVIw94maaFLsR9suG760+GhVCWPTImJ3pTBBbuyZzUAd
TI/TJB99OAXu4nEbG9Pe5alzSbvspY8Idrp59ezHvs3PYuqKqrM/5WqflLdgQvLBfrNviPitpoqs
ftrgiCfvXrCd73/V4Ic39tBi/xFEumxUlMmmY8FjBl/Z4LOFFf6s+uBVukRtu2vB6L0iDpdu8UM9
1iExK6hcNuJB3/J3DnPcPwYlQaCDeT8CCFqxowC8E4RAYRxiK5H5nAnvYKZQo2bOE7cwbn/Fw3ge
47bHt1q428GLcd/b28zoPuyyeqra/FdfR98hjrwBs1Rc4tpUfb2vEyaWiTDoxsYFF4ZDt55VUVyE
4aqd3TP8dn13maY22JhGAUXNYtGEEV7HXcKGjfmaLCfLskz6TwGfNycCoO8kIHdR/xZjnFwp09Sv
8xTt+ji5Q8rnhYm9i5gA8pSdv4DrYsuk9GvkWRQWbvqRZ+oki/YBBvIGZ/GxpXPqZOp0vAmCrtgr
eHQSAg3UF+tw1sF0pQBsSS6Cu5lK2ZPCMzqN2IZq/awkeD8THyU7HrkeSRLelbKsT8Is5YFVLCRd
rrzgh9IlCnIhrO98TuVHjvNrrASk6uLExM+HimFTRw0xUNeiLkrdZVyKnC8w5sjcAbURR/SISKC1
xHfomY46TTOI5kq3HGdnaw+GhYGgUyeluBtqCtxa14SgFJ1ocbxSYINQ4Tb9DR3Sf2l9bPmcOdjL
1jJcOBv+VgsE14xvu6E2gz72omvezLQZ1kCxboXZEbma82rft1qchUQk9lDKrjqI3Bc/A2XL8KL2
FgTAbaseJywzMg942EFAJbrQpBiAYCljw/vsW2jmgQ80NdvNhjtdfKTUZmrXrmOB90lOinI0nwBR
cmr8ZE/D2PtUt9UNdoyF7bunenl5Ok2g77MB0/vg3yWkm8+N02tYFNq8MpfgFB9wqZb2yEKquk5e
95Gh7O6ccb42QchLj0Xrka1yy75+SI+d9u95DZCInsNzO7TVNifO8uaErEh7PfwuO3ITcHWBXrbh
CaoVwz4JBwJnPSw3XY/7KravcdI8tjpPd5wkXW5nBbTDS37kvcf7g/U92OQ6vPVG6/7AJxlxQA94
vgkHuy3hXCD37hpFit8rpzMpoImsGatnJy9eSyPjcR64370ZPFlV9sgbcQN9hbgj0XjfnasVCzjj
Jec6X3UFDQlTPsEAZO2D8YpWoXng36mCRWRr54diGDBrl/knkjcSWTwJSgJchgi/TbZGMls/6WrY
l5zk2ySF+IY91ijDU5nB8RTgpreRD5Iqkqp4M7FTerZjnhrJBoz9O29in4dr6r1iWU/WsJBPWeWv
8ctfYosuko4A91HhvGOG4ME6x+Kxn1xyv1Jec9/b8gALN41An57wpYI+8d5Drj7eN25+rSt32vaJ
9bO1uleGIzR0I4R7g9FfkicunXeixohxiHV9IZcUYhgymaTmPjaNNwcG+Sp3yApHPh4qjdbNcah6
pbcdXBx546vtEnZn6M2R5H3120+K6dTYerGtg0tQkoyAJ2UH0MXEV81tilu8CbBBsxcltuz77VV6
TUc1BW2tK4oUueLVBASsmK197ZK54USUIWanRUihQ2+/zex9VtJNBCGplHV8jPkmjYC7VXaEXSsu
gmNdz+rFQokmht7YHZfhyNbQ8Bgyp96MeV1hbxwDSvgKkQ/OrguSH7jdEQZmntIrD383KRRjmu5c
bU87+Ozusyq6nx0Jj2OUVsVJV5ZcZwqbYj8xHpeir9dg/6K1FXvVhVyFcyw7nNdeW3kPFvAAQIWV
ceSplzyXYK7oiTLEXYB1Fxtw67F4Dp3mjtBJibneEJ9DmLUPXUs0rnVa+S0Kzn3Erc1rgKD6rJuo
PLBhkISAJDZozU266mWq3xBajUNrzNmRm7G/cUPRv2PBLWO/bALiaZwifDJlKGzWpzRsuarUj0Nd
pR9d4xqcvmp5kLGVcpU14rHCdH1mmwbjuuFcX6tSbu0C+Libhf4uogVsTwaP+okqyRGUvRQiqJrj
B4rOGB5rlxDeaFZnwEgE1OzG/apZS5/NrglO/BWTdB17HjSHpueHzg03Ym/b+bYjMF1sxtIpkq3y
iU2thK8o+otgaQyBzbq5G/xzlo0+e7ceZ3EjPEL18QgFrJWZefNjpbe95wuxKsMGuiY4jnd3wqpd
R22LjVvmhJkzfcoiaknrwmyOcIA83kdZuPMdK31xnehTo989jARLJPbAdeXgYNNkbo4STihuLzAf
Q8zjKlsS83yEzhYSCtNfBfABh41dXAsmFHoLkOnC+UgkFZkEB1nBEZ++sqzo+cfGz44fEGkg5EJn
l/lLdriSGfQDLMySoJ7Q/kEqpfZx2RlHeNT2e6k7gmBQJY0SZ7WIbCZL9DRxT4NFG6ydJUkkwAQe
auEEPyujUoegw7qluinZtZXV7d06VvGW7nfrxZ9a+VR68+9UBDytMCasyjKyH+clb9UvyathrKN7
ESIx8LYXG7Pw64P2xv4eVoh+cCzlvfF0yd8C8E7PEX62O8MY431lNfZj2EU8A3JTIF5SCnmcEzN/
LbV7ZzkRdZftWA4z+6BweMrgjHED0S0TMF5ZYwnSPi1A/Cj7zZaxeYWJAFcriRb8LNlTNt2lNm+j
7Qze1omm7JJVXe3hFRXp3vOm6j4yxurRQbVBFgBL9T5UjljqaSUreF5bVKDxSHiK3RTapfSFYSIz
2RGkPjdqz7mduv8PbUv/suLxn+qU/ltC+LKpAAY/1aTEWxoN/7652Hy2n//0f2z/dC4+dL8XNb8h
ofEPgs7yv/y//Y9/b278P+wGLPNfFkE+qc/yP9Up/fmKv1YDzt8oPTVpZ/c5IJkG+O9/rAaE6f/N
hBrksxuAsQV2mC6jf+wG7L95yyuSpum/tgb8p7/vBiyPgiY2Aj7KqWnY0vyf7Qb4wn+CB0mXn4Nw
5bCesCyoRMvu4n+HB6mJeynL++8OainkNM8hU9AEAwDCkRpCAm7FvFjRp2nemsJmC5VIWJ2D5fwO
eQxG72FJawf3HFV1WBPnKXuLPMLvm8ZatoXZxLPF5LHXfXb0WqJuaHrY0A8mSCBSefgl+1zCe4VM
ZtVPSmCsT53cru7JOOCXHosE5jGWJBIuSwcfM/KsjaV2R9PWilXTXWBHPEy2KS4CvCAzo0ZismAW
Vhz469gSVBUaOoWHGdOBiBiYwpTc6FCJl5iMc7mOiiSs90Amy2+bZ4zdMkCnmgky0e++lbnmuR2n
YB/G9ciaYCjZBnst4Id1jyTN9NIlM8n8hhFhoyph4P1u4ktYR9ir83KYHgdDFeHKHtX0DunNiDZj
03fiCWhJle0QEpAgpnEYJgz6afKcmDBcIzdPBp6JnKFX5GT5O9YCoA9ZYkgtH3w1K4BOjf3wHAeV
Kx4CPSrYJqHEUmvERBXTQpvySvFgMe2wQ5Ef6+dAgIQEMvreGqYFaqRv2OvGEwBZHj2h9xSD94ZW
J6WaD35n9DjTh3F4BwiH7EKNHvIxw00833e2qbOdr0U2cPwwGWt48AXUKLdmfJJDzy6IVjlgoYat
7UfSqn2yCdOE36KlVuadmE4cHGEGWg8DfebVGsmfRQm7ZhSsnvrcHdCS2gF+0o/6ruVAp3ASNM60
8aMA1Jste/QPhIyKoxHuOkiYmo47sqH+D/QOK9gQVqGt0ZZd/BYTKWZOBtvE+wuOREMyALMIdqSy
0O9DUqTf0KdJ9xK9i8xfFQbee/ijgKW6nigMp/rS+TQ13psTcM2BzrsGZiYkoCmZtk3TpRyOuKdi
eO4yil+URBGwqrTjXGIZHM+bHDM5ygcLq6WODy8fQHa+WcTrJdwRcWwwnNZTCeGebG6NaUPzi/HX
7WmJOFeQJ4y1dkjM7SgbY4MTaMPcaFqBxFPuwCM6+sLkZmtNf6b0sOBls+smkzSyWY/jPa4jCt/X
f92KLbU4+D2wBPEtFOGZ8WOsQukcYjGxq19xXCEWQoSSEqZfDjVXM3i+APYdlKUMZCRsEBkHwesY
U8DhbIi88oPnYFTvPiYH65bzyg93f12us6VD+aMzOz70QtC/BohhuejqgfF156ve6MH/z2V5ibH2
cHe4RLvROPxPz4l6uXGYDLjoCWD+sGq/co+lM3BgjCbPXiuZNg/8TWyUs3hy3tkdZRdq09qbaw74
+zCtO1+4hohSltRTpZCYDpZtAdSO6DHrG0vCbITRBxWxhVBC7+MhKsrvqBvrzVxanLFcUWR3Xm55
6drJjAQuaFXzou/DFsl1NuSwLdPQeBt7c0lhQmME7AdcTAHIhZddvgRYOJFbMDd94G4LzvmUEIOd
RBkP6y4j59SVYcFyscpfIUQERy0HlgIdYQgg4Cq9X4Sdbo1pzz5EBJfIBk9e/EJf29NSFkvsAzNX
tHaMvm0ffAvHC6n9oXKxBnmAUZRsvIkf0dEZ6Ups7lYFancpL03mNU2OiYXWQaZFmd70CPlB4Olg
ZLx3TZqmTF/xGdiie+7GgJrHsJGnyQMt59c+RxDVDnKDPTN5nFRMdsUt4cfORNyxHVbZ1pfmxOO4
faHOLL0jiPZtpEP9BjqykhznyOSt2U+X4kipVfg2ZgvSoUZt0V2N3gOmB3Zv906NLyRLPM3HLEBd
VnlX7VXGpYtWZTcbuHXlaXa4oZM+bumaw7e3rhSO0DUlxNy5qcn5nJQRQE1D5vF3V03FE09s6D4q
DGjzSRWWP/R3zkz4XOLbEOgg2w4ajLaMmiLgeeHOdMDwTrDWqS7SyxywViX2STM5yF1wm7OXYDUM
dB9+VrR1H8yitD6wb1Ff4AhPfyWJABcRhsb0pAftYu+KNJtISp+zjTe1LXXBTmpt6Y5x7+Y8z45G
A3qYJ0l3KbBQrtl6kk0jonLIGV8/+uk/mDuTHcmRLMv+SqP2TJAyUMhF1UJnG91mM7cN4YM553nm
1/ehR2ZXmEWWO2LTKCQSiIyMcKVSSZEn7917bkEnuBd9fqgjWl0Y15PyK1sj7kJwLPEpKZMOOSBW
snCJEGBzEFPiPFZQdU5ZnhC5NPT8YpupAyBgYQV4c6PhB4615opZZbjrKEUeZ/oCnz0aC6+WN424
e9rqa1eMNBg5T0IEAyK1BpsOZCnyXPBRKc6eJKkS/4JBaH2n0HTtEFGSMNj4Y/U22137gwNUfcMK
XxM9wLt3raXbfXOcztz3EUOsZnTWKXSwmMueaWS1Y/IDzC8Q3m0lOCfnzQxtlWzUOxZMEqfjcHlO
nVFfdF7ksNpUwZWXpcu3FpL2c7/QKhFt290SueJvK1qImwIU6A4KVzh87oK4YP0g1Ke9RgexPCx5
BXQHnzELQ9c21XBKpdb+59IhyGQjMguAaELaXkp6ID2wDe00+PsAoT+nZF5dl2Ih7XSRuhj3yNII
cfURCf3wulGpTTJW7ZPXuOz9LAfYm+J4YTIgAjozUdyBhY4AoG9Fp1gXk5GHCPoVfawD8PVpOrAb
pM+pSyACBIBluFDk+Rk0Qf4KfG4hi9VmQLVU1mVn386EG5y6LtdveRKW50vE4r4hSJOI7Awz4kKv
gxHQdsF2lO99ijFFd4PfwHscfBTaDNnpmgBpR1k5b0LUry+iXmXoYHUSDbltchkic6ih14PFvcWD
ymNcKl4uMmwhCezKoLDehOnJcQCrEyOUzGYflp4lkEn72D/HCU0YWNSB+I9mrli7HYs24sbuBTy8
ukV1ilakJ5oyaFrkIrVwrTs6ZU4LI8Q3IU61VaGSu07mvJaxcl6BtM7TTe8D9spnpaqjjimF2ANs
DOTFiHManMRQ9TcI3ab40gkmHAVVMIvuHFARqi3Bcp5e0m9oX4iGrG7Zkb0Bh+RYrr5U5gwQoWJ2
LiTI1Xds4zo72iVh3sd0Un15MJNk+8h8eCsS10J4TAZG3NifTLUdFg9xK6IOyOFM4KlaFfJJovpq
hU8t9ofhRo8mxwoeOdWR0BIfEyOUzL2gwCP7pBjt02x7Nto4UlEu5qBiyBWnU3KS6OLuBG6RaKcq
pX9QHF27eeIQC94KIkcc2dJHNu5SDAhJffoSLPhWfgB7m1zg/pIXyDkqdbT7oMdmELYpDLl84vm3
bA/jum/RKd5E1BmfEYzjW1YLNIKUPRSr8FTeqiDKyWzrbT8CimBTdEyDnIgfxLaOJd9Ss9x60HTZ
hjn37PMQ9zo6ojz60hRhd58lC9vy0jbpVeP07lvoGOAjFnmEgaba2k+Ja12nWV69+k6I5D2JMv79
oO5daEaqwhyCHStJsdDjd0W0WTGMD5YYIE/Uah5SYr37YTPCUoDylDN5POT2UmOWMCGcoH7R1qVd
JB5OAxI/nHMOPh0EFKJ8nvwhAbgcAgN7GXM837GGW4ZUIPaeamlHpIy1rD1buGKQwIdInouKeR84
VGZwW2bGXGYkS/HkVUlx6RcT93+WdGu2pk/MpTugcN+Hdq8eJSTNz1iqBthYfvKqYkkx72Tl9F10
Tn3r1WU6842jQJ31loszWch2PLNJx+Yg3/f2a9CGWQstaD0ERBls6ss5TZ+SUHrBHsgzLv9hGUvv
1NFFlzxAivDNgSkLgx0n+CH1GF/YdG3ouBrvDIUa3rW2KJNtTfpbRaqjXOQO+YcNH9PHmbISlpZn
cH/LU+/MPRF3br/cg7Ax9KihwV5kOo2/CxmU3aaeJu9m9HjCNkWmHAgaLBZ0+4HLlGpoT40Im3vK
7zXpzzIbDyD4qQrWA2FUhgloN54LX6yYu8hq9pUx0RmtnO/aBURqL/F0xksHQ4hZJRk6jU3XT3f4
6wDjpAd6aNEtjv8EO06ufvSDtu5yXHmv4Fv8+3AOwj19TwLxjJXjDSsWD3ZaU5gbl9f3DWaiFTHh
s8njxO5PCEK0RJKG+pjVxxp9xWeHzDvCv1t7JS5x673RcfnfqHPmTwMOUjqjGHO91KxacZSc9IIH
OjKykMMJYVdxPpObeGSzxD/NmZJpLLmEgQyxo7r2dAOvpoWn2DzHxoSPwBvdC9GQ1hrbUpyWfDpR
vc2flFWLF8armCJyYryxxrWLJAgzbI7uLIobcPQN5CTG3+FxUlN/Ns1Ze4hmZ3icMsccmdn7T7UN
lijXdE/pmUeQxqV/uWTmeznRySJ7GKvaZvGX/IJmbnLqhoV3JAj7NNn6sfDO43ISZ+w+bxEZzN/d
NWV+Jrxgj+9+wqZQWu6lDQoPm6hx0Wd3OvGxJGVddMcqmTFp71fiW4wZKat4OtnrfUzDUvo+EIHE
fSljP9z2LZM4ZGmUtjYSupyDHw26oblBslPsIzkOVyO+Kt3xbw1zZ501rswuVGKJ0xC4JDMy8tjX
jpW/eQnopxiRIBEhLY1JHZaNPiRNPujVydJdk8fQ3hZBkB5R+lnnDYGpuAN9CPsWCA/D5DzE0dt0
Nd79zF+Y4Vo59XXQZvBDMV+c28DYb0VbfFnCajqnvOhO6ew2l1lvbDLPPfVJ5G32NOQRgsPJa9C2
aTb65zGZMNPooKW8EPRtV5D7iKWVZELB88kEvInliSai/xWdcnlXtHbHjy8D5jZNlHUXzphhPx3j
2vb3nUiGH1lTc3BxqGpYJ31EGU0Vp0fmJPNXM6rsU0urtT/Xrh5uWmPxEkU0xFETLknzna4mEi87
7RaK2U4+N4QggDboHUb1xuC1SAuPlA6qDt7eOSwtDOUcUHiMMYmbRjEIG6e4R3STW2cU41BEIpsA
KVkhR2JHtPW+guCj9m2vhkONoU3ViMYL+uRQ4p3uoGugpljurFd7ss1RMLnfOkkyXUSBFZ5NnD82
aWdVe2oU9tYm6RAcpk5wVs8RZwMHZcepQVb7OHUmzoAyIpfZux3XPLmO81yhYgfVOCE+dQZUoOFU
1q86LEA1xGlbPgDeeGjasPuUTa5pzsbG4sUxKengD03B5Ghj/B4/dY8e7CZWAwqKWRMTNzQM2Qs7
IyDbtccjIzxcyVM4Mm6kHJh3QCKzO+pBiI+jFPXGOJqsYMbBX4jMaeiY1cO3aezSZtdL5rWxlaHH
z9SRytMCVugD0CHvEYZyPljXbID1196x0LDqsN42wQAc1F1GAc0uJ1PNmpvgbMyy8azkkHSbQ8Uh
qMxbSIKds69L3FUg7JvUP3Oi/CJFjbUh+jM6IXhjoeiX6ESoFNsfxXq/xe7uvTWjDbxFGw5tu87M
PTWACyD6ONkuQthl6F9qPc+nshdtdzM3KaOkqHtlO87vE68g+SnNs5t8js56vu0RPwMvuuem/Zsa
cX+eL0m32Oeh8dpxD9nIemU6U794eQcSn9jykubndiKe4iUOC/uuaZJ8S+KxoIFmx599LDsnK+zp
FxrrvgyY2iS0yuYTNTPO5k5aVNuck0kmH13kMD0zI46TxREYovtq5TGQqlBGVwm/UlcObsJ4PGA+
EC26OKPXQ2BwK+azPlLWXQtI+4yaR/MqyDvH9P05TT9ApmxTYO0sdRWobr4sY0PbXxBaUaNdQ+KM
ncCBXWl0H1/bje98Dnoqu7EtsTmhRCsv/HKY6M1VxauJJDVcNv9wEP4eapHFT4h++lXFFO86AuLO
yUJrrtJwYbxgssfFovovYNyharAfdNvyBoFnA+uE2FiNU4sWA1XKpeUV3VOrtHVeF1732UNCF3M0
SEtxk1BHTK+FRj2zHUxPWC9ZjUm/4zzk0u4a49BZNlWu+I60+or6Jl5ymqlYdkZGjHbdPhgmPcS4
Nxxf4HHRCQpUbNfHSJKdvKkJBYp2flfaFlIvy36ca8XgaIhIkQujQV1Yhc0/wMHevZkxYzyw4zYD
0VoxtVQ5lqHekKdDe2DgMJLvnKqpq4uuK4NoV0YUVRusMhA79MQU5ZLKhMH5Glmm95MyHLr4TUE1
YBQBpPvTJMHkIXwrb8qMxav4P2wQN+Wa/vif//HvOuZo6TUFJRnxWCTfd8xr4thGHIpvHuq5cy/v
bWQdi4qgtJUkM6qyD0pwo818bVKrevn1ZxMoUP1xRWff//M/1m696/kAU7S/JhKQdPT+s1FptDVB
HF+8ksyo2Jf9MZydhMhkEnpjp+5P6Fv6OytIicNIess+/Prjnb98vmvoGaxHD+UZY4gueDctGL2+
CQEMFPS9hnztcVnjcjJWgVSgr3KXHCZgzFt/nJ0GzKE1wR930VHTKpjXM3YfZBT1+Pp67tBaEiNl
oPXZ57HXwN1n+oCPuQmqHfk+yMv9HLvy3d/9Cp5h08UOKde911Uffj4UThGmKprhC6GM0T63UVCf
Ij+O529BrvTwUHnKWUHMPk/RZNn21wSvYntoDA3a/dj0tJg4tqDPnHU8pWdBb83ZRV+SjXZktIxv
ihDMeropF8cjT2ROpHX5m6/w3s/BU0DppLANeB7ZsZqQ0Pe/AlIIh348KirhBKl7jJqIVr4F8tyG
50SDEfKF42RUeym/EYRvbi7xY+utt6bxSaEbzo9LY8Hnd37+ChZSn+yPrJH/8S1ZrS3vH1Wf59Mn
vxbOi3C4zvcXKSX7hQmYZ7rgQgbCIyy3vMiHkOui9rjtojF+89OOcVOSLtzkn08F2es8J6IOhbuP
CLagY2WIq6cDqhf/N++xXK/gzy8TnDnuneZ1EtpWuHTeX2GVaLIS1zR3oUgvPEkS47zXLKyrYY/K
W/pfSLd1st1oRSq9CgXmcyIIRZRchzP5FhfaYBPHAlYBG21EhESAWVi7sgBbtWx0E7F6JutYiJZA
BEqrm8WT1gHmZb8h4Ip2WJKihaSABhKRc+agqK69o+WVeckfmFs/ODold9KWNF1jQuJJsl8860sV
jd54O7aR++BPmHU2ElRf+btnbH0N3t8cqRWHLc1dUqt96P3NYXBBiE2N77kjvXy4+2NRbcnsnY5O
RQ/ymn1BY8uOmcfsTNnM7llI/nd2TRTpNOG4nYGPbtoJC9suIxkIDyHj7PYQ1BPRA3lcS+Tq6Kpc
7+rXb4dY18D3V64wknvK9o3PX+kPL/jCbAUoBg08qARTdG3FHqezHldFgCp1KktQyKWSV23TcSbE
3oDSdUFalZ5rYNHzheLc+YkBRhsf/YIRLXkaWkG1dU2Kd96dPXXIXVuDf+WZanckNDJ98sBoYI4A
cxNT5BW2P+68BrfPl8rN0+WMxlHywozCnh9+/WXfr8dG2K6goeqq9TG2WZY+/ErR6MyzSgOg5B64
IA4B4TaNiVzI7bw6dxGjgnhBIbWqbMQeqwSSil9fgHj/mnMF3GTyb7QticFx/Z/z5T+Fzyzkac4A
i2mJo3Vb5buOog5ePNoif0yluM1GnaGwi16ANID/zKJmXVmdEFFZpKuCAANyyHeC/nJAuBTt1kMu
x/61SNjHOUAHwZk1jAFmLd8ng6tP4dHUnNeRQOIEWpNTSUHcw8oE6PibL/fx9jJhl47nOY52iexx
pXj/EugIfV/gdt85XNVXNIsKQMF9xtXT5PCvOAj3YJkcI88Dk0ZfKrugI2rMmlxoIzST+9EvCG4v
bdf/NNPcRUyVJPfwbjq4jJaj7/1+Ti7cvuC1wdqAO4YBFBHUOLWdq3jycIwtDp1/b5ZJuquKAjz8
zFsHF6pq7lTAeW7762+8ig7+9PIQGshx2mZBNKC7HI1s4f03zqySvIYy+97JdTQoGdxwDCrbtf2H
KqHYenTPhgPPWHmVEX0aH3VJ65hjBSezrsaZuv/1BX3QJ6wX5BF/7kiBQsEV0nyoeHKlYvYZ8DHd
yHZ+hq/fugdlUiDm752AwFzpzo9DPUBQ011G9teoZy+49H3EkDTMurbfjMzak40Tav9HEWGk2ie5
7V4bmUrn0Fdp/qNBQBVc6KrOyeEs6uzeHr2JI+I6o2WhqT6LqtUPumfksJkJxOXAvv5da9AV8wZ7
wNo3h5iAd6HlpdmhDSwekbKr0eQNLSdQjdFHbhBHUu/OyLGq7cgkHrXnIuP4mJd4gimMCxqOGeeK
iD9yBCmXs4p0LzgG+MOyn0NUkSsZngoDUlq6yjl4KBc4C+ugR9PoUdcyqQ1KLGRJVpe7AqcGMr05
4U3pLZFeoi53Hlt/pqmtS45vmxQ6Buax3L/K7Mp1toVwMn8vu5wKHBgygTMVdxfCFZK2+o936/+b
1fh/oVIIL++fHu5VifRPhdH1lxz38U2Zvb13Ha///D8txOofjmINpUugqPGl+H86IYf/RygbhRDn
CdvVa7H3T5mQVriLWf+NbYwrXbNW6/+yEPv/sOlm8v7iPQaq5Dl/y0K8vvX/vaUa2zHIewUP9c/F
wfM/FJy2WRwMY4O9tRYijPdySezuAC2MspMjgEFaaFq6R1UKvH2pIxfIVCqno+iZ3u/+dM+4RR9P
X++Ltp+XIm3ulFb2amjWH9aDQTFPZaYCiCFrZspaw1G6ae5m1Km/2dp+90kf6oi2pDdbhNTUhe+0
0E8H6mcRRRiVzfCbZffDPrPeX0kxKlEAIogU7nopf9pEM0OboM05dWDBRgE9ILKfHMUBiP7zvljn
pMAs+h1nAR+fE1Pav39P//zxH+4pdIQ2ce310GOi+JOUtb/Lw364M5Lt+tcf9b44++PncygY8L47
7KvOhyeJpQ6ZUsmTRGqCd1kaWaJS8FJL7ApeAdK+26ixDr/+zPWH+vD0SiON5kVwULh5H77eqm9V
iCxtDhop6yWnnXEvLCvaIgOxrrHUMUSK4uX060/9cFb+46tyUDaUga7PT7z+6H/6UeewnguKQ4Ii
xFA+e05PUHnE6XHfDqOLUoZAN2zyhkV3p73G3zF9z+yzZm684XVGIozdK1Ta4YTqNsDdi2LB71gW
ALrzYZWmV01KeW7NUTnckGAKsunXX+DfPf/oEjktK068Pxe3P19/lha0UDxooUal0NvLNEhPnPhG
CPKyL3/zCJID8NdfSTEkd8lR9Fm05IdfiRYK8wNOvLDbF/am1hUCJJqJ49vSY9veSKKHg92gMgv/
QSjMpdG1wIZXaRrzFPervc8qAxh4U4vSwYk62kIWrr8d5mMU6D1N9+408KQUu7rpiNdKiK14wGoF
/457Xj4O2LTyxyVWdOCZ5GO7Ja6o8FZe/TCcYAHWP2BUkU2LVLK4YX6Pe047NOH0KkqZd1iwmOaY
SnviZA0BnF0vIeOecWlcxDdNadR4qmpvJKsbGWS2tQpoRkTWVNkhT5TQV/S4m2hrsJPe46dXX/tc
R9UhwFSsd20aYAbBeTDuEA0hQfEXy/vmhCSdYeF0Gs5aXu3dOZM3QCPtNaAzp8U2yn/pDbkWTd29
ECNZJQix05eO/NGbXuYwTP1GVY9asMtc4Qkpb3Va6/w4lz35V3m2mEe/q2gR6piYddO09WduE0gS
bxT9d89hDE9WYQjeLl9WfWZrQv02MgfH6O/8zOEgPvibq2bzHOe9+yIdd3I2JaGn55XuEG6IZFlF
1KV80WmxXNNMDN9I7x5vB2iFEFnqIH2lWY29pSGhHsgbyeO3XTphVUfwop9mZjXIWzjl3MPJKsHT
QqS/XyzmOHsirYZ7Dx/D3UKuIlLpQSCymhKvU5tWZGRXUesWKD3ynjLR9ugxzF7bkU3ZGMJLLJQH
JePkwXxzC1DeR/zj8Y8uUU68Q4qdXqoV3IaiO/WH3TLbZvjEGE+c10mMg4lEwuyOnRKgiyti1BEb
5ANqeUIKYQ9H15qUex4VpVLnsTeIAGlZPg7J0ZVe8ggPVRgcF4ryFSgiPcwSZsdjS2AReTcps3Ds
2L7SZ8D4XcQIQ4sXTMGl7wB/JRpWNSa3iCE9natYXI/YTZCEO22IFKHhsLNv8prQe5sTL6m2DKY2
FQsZCqpAEmWRT2X2TUZU+fsFumOyIUAygSc1D91rNcawZNc0DXvbDUbPRIQsK19cmYRefGe6R8kG
hg6MuAS5XbqhA2QeL6nZU+C0X7IaM/BlDa1kQzACw1I8MSNiWh/UFQ3jQJ8wO4+kIrmhO16l0LHB
oWKhH4+KHv508PIK51otAx4FZJg2vIGERgDQ41Hr5LGsKaI2nTUg8i3cpfaPWNk9mG0GSMAaozTP
hNcQwLsnf0nXhK100wQ6Nkqms3CM+M/GmBHW7yzMlH0FIEToI4K09rpUMLWeWjeIhk+iEwSV2s2o
J1QIfXmBRj9qkUWFvX1b1ZZ81kwFvTUqqGyOlh1aW5TMBZRE+lvQjTpgJ0z5bL/prnkE/Ge7mqEq
q3nVPwcWDbMtrT1/YRAOP27b+0t8hyB0QtVqInVfOCJSGzHGEj5v5dtXg2hpaEapXTO1j2dO42Xt
W/3JxUODPcqxWUFYNJmoPMN8i27QdoxfHd0vw0uQV7HpNinH7Pq1dN0GRm1JPiA8yEgMtQCi5DQa
JIIManMqXURnhi5j50J/oCUvKmeDv9ioT6DT+lkzryUsJ9s3YSyFQ+oYZ4ldHMbuQ9ZrtBn+tBh2
wIKWyoYQDTFeiX5tR46q4iHsoWeUiIWJQNxCLOkeauV6EXgVevwoSryBCRx/GLIGM6XPs7ZBPjlz
RfCO1fWuexhkHx7LYErzK8RrqTjhImzL+17Pecl7VLhPae8ODy7Iz0uL/MMrGq2r04s5otlgFQ8v
UHpORMm5kA2AQqKAwqMXoSN6bEsZ3KtoAuEf1khUR2K0CZYmUvRLEGXBYRprDodjMd+1UdU+Rv1c
XjKI6nYusqKnwJqhPoVhsAsMQC/mZXuCOa6yqJ6ukyT7wkyBmKia5uAeMsWC0rtZNl2bYXiN/OGg
xAgoNAihxneWGTdhk2cPLbgKEBe9Y1/Mq3449QDmYzLCvfg5TNxwp2RG/kkfdfpU5n18IH/Rf0nR
diBfDG+bodPxiSSEy9z3A9JOJyDisjjoIQoZ5druhdWATZ3g5BxYgNJzt+fICpbiPpjNzisMcvgi
njHwVWBsEj9P91IN+JJaKIcmJlh30DwbHjBpFRFrhNgmOnR2dQpM/Uz0eslSVE0esW6tR4shy0/A
m/qztAmyz/4kCHJDM0JOCAvXNGnv6DOuwk/vrFgMNX0r/PI5TTHmorncz7JmCxAEraDlGzDG6ym5
SiaUizEG/AtGhcR+JU7wqkblcOAeS3/Teyb4SjlzVuCHP6WF+IZgBsGOlTuv4MSsbTfH7OY0aY8I
O20y4ZIRSHFQPgfT6D4H7VI9SFY9VG6LB4EOIUY+lCDPTP8joUG6t/zoom3rb5MJmh1ohduy0Gd+
WCZHSyTP2MluRkDXxyxnl07XewX5rtuHKRjXpWGetQ1sxBxOVgxnmA/sA/OR8zZ2HpgLwj0gS2Dr
F3V9GJMWir0KEOqmRHsVdFa3sTWQn0ltgKBfKfsliGXX7DAlzEcHQdE101lF3iS6711Dsha2DIKg
N0Nav+I7iu4LMZBzRmBbrXfEKnjk+oaEFrgzYkQkr2dUsQ8oS53rMYZqsxF18clznfMm9k95BVfP
a8uv0SiuE0xXJBhbmy7Bg+ZB9yMZiXxPhSIAbRH2z4omiPFXPc66rIyAqhlm2fllRe/2B5Wi9xUr
JwHOPs3byGV4b1sKTvXitiuNUAC4HdDxKDQzW7WasmdQVDTnBnGJswHQRqaIDGmgTiO+vNejJDbR
vNk9/w56AXHSqBSG0v4xFu6BIq37VFkM+YfCOw7IrraVlX8LvKTZKWwlm0aqT2hehpdJt9aZwgeY
ctaF5ZSQJCUE0Vp2ZZW3iy0QdDVoYdwlO8jWNAfSu3a9R5wjY6N97056Q8zBFrQEHmirI5mpDs5i
PYod8/dhHxfzbamgeEQmfw3bwbuX8ANTD6qCZffHPGKw7AfeVUDrvzPVFwU4ik2jvbeG5Kxj9t2G
0Qv9u4cZ5TNe5eaiKm04jVH4JU/Y3+hCOJuuDq7zzNq7MV5C4EXRxZo4YQVUPX3nfAOKMmxqZGRb
Ouk2QhnKZRlk3q5KSptjqbK2PoJDoi1DFRzDJME6MpMz9gKGmPTdGeU35uVdVMy7toegHzdfq1zi
5wxEsWtXJEvFGDg286uyI2j0br9fLL+7RJTAejuXV4qCeNyw2OPPxYL/iKg4dvfdbDXHopFMTGx3
HNfsIkRY+dSQ29mHfkeV6iOX3XXUji+r8Z8/TEXzV4HnEmpIN7Ps1UHioVFs4lPeW8tt7Abh/RxP
xXM0ulD2jY4J6xzyEB04xg4v3QyjsN8whTANT9w+JnmCZ64mZcfFmhgseUf+oe659UXGoIb6xC1Q
WLQCdZqll/7Fx4ofowDXtX9WQUG9RkUcAHnFdHiT2k0VbMkIlafcXjNi2YEV6FEMQIBgxHRmp5l/
sibDeHlZ+oQnpy1wfis/kl9DtL3EJhB9GO8TKZsf3MYMWEVX2LsVKvW9mT0QSw2GJ1jstSG9dwnV
GB3asTOvWDvgFLcFOpazSvjOdUuHh9sIKfUhsRnU7QCniTucLsCspOUk1zBHWpKojPS+OGPhsBHQ
gVrp6hpKoULGF234lkmwrxpBMoD07W4k8Tag8hVE6sIgVwJB7+BX9hPH3vsKrBRCeFo3pG+ONeAY
UUQJouCw4q8HhTgZYIQV/UAjSJAJ5p5w2lWtVXXHsKztmkgfK0bCOJSvIeNGOr+BeEIrgbia2Xf7
PPqmaXbTXHCXjGhoVo1+apZtBbHsMs4kHrdFDA1/O4KBvzVsXYTpYlp5YrIfP+Ge4kEFK2Qe0LSz
jQGG99BcuiHJtksQNK8t3Afu1UyIeRxY5Avh7C5uorn2FSnOAcEmOkyJo0fql72apPZQBRVOdXJE
NvdnnVD1WyBM/IpSdbj1ERC9eqXC29RXyGhXgDLIZOzyz10TdBjni3o5pq1T4pRRiyGBeqRRthGJ
73Zb+sbOV3AXPoQCn/Uo02HCuksM8AL/uXEf28oiqafhwYS7L7PxTpm6/J4OTB454NYYbvupni+Z
Y9NbU0sDxbXsla7Bi6O2O9iS6BeOybN6tfNAP0g3r1pMThCZAT/rKtiknt/QourBUB0idIcg3/xi
/M50gwSGBVNcu+ncwblj1trdkmeVQ3PgU+6ykepgg3MJ6LrSXcp+CZ9/22G2wGUvveVrkOvydrZC
4kprHWZPQSnqb0NmL59STJTl+ppVYC/6sH7IE9Fx8nVX03yNODDZgWPLiLjrW5J7J5xLLZm7Cw5n
n/nGq1sEHlo+6CDfrNY26BzBeCvMJ7rFdBZ1MfmGk7ztZcUhSMEWanfUCAvhemWNBtczKH3aDnfG
sSVE6XEiTZX4myIvvlt9D+ijDZv6bgDtgT9+KcqfODtiGUGD2t+xIEJlIJh6NDi0QhcyBC6rZT9h
tSTsdRkBYCzIqy5jOYCUq/Rkfc4GD/+Ps1jEFDUZbHK8BVObHqbUIi4qTzOPm9zNnKp0gGVwH424
mhBfeqgWB8F+EY0JzGApMn0n8yXxNqRRCSARBqmp064Wn6Vb2UyoLvPuFLl2ARtWNNXZ0A/wVOYu
ZM6SdK5zlmvIeAew10R/Lm6XQE1HBjtfYUaGpuLjoQRWijx6YwA93xrqVtJRNVb8PUzXdd5REwAK
0yBHE+Y3DUcjC7jzmyfbPjr6GAoo8ofBuvMie/I2dmuylXtFAvRBV834iA4NOJZBLWBRYRf1rbPE
YbqJRxqpJ49eRn60Q5ndNkj+FES81kYdnUZDzIMlaBzDSuySjRlb1vNgzXmyu+FALDKhwmPles/Y
XMsBZAxb1CHMAtEfWrQWX/52h41DOpUSJ25llP7QIUT/VNJxosM88z5vIFPAG+xc+4iUY/xN2/zf
9F21LYRrIxcQpO58aGajb0uR4fNRUzMvAO1lSlZAL3dO546nusjC/d/+auuXYkAtGU64H9Ufpm+x
DFT0eYVBYWoHETrOjse4tqzpj0nS/6g0+Uuf0pM2fSbpSF8YgeLkfZ9VyhGJCEaBrQgB/BibDa7Q
lIpycfTFr7/Vz/b0u1ayz2f59BOQRfxs1r//LLdUbhVIxnhZMdl3i66Ss5lgcZ9zUYBqU/YzYBeu
k/rSsxMQk6YtSS+yQlBplfUg2rS+aleL1m9a3H/5ebkuH9IWujDfwUL14UmKfd2maQrpWMj58xAn
PSeqMmYFD2GdL4v9G3HPv/k4oqho4Quh8EI5H255Gtbwoycgd77OU6RcyAIH2kUn15M/PO3L3/zC
7xV3dNJ9wLU0VXHXMAW2f2oQ/tRJV4IxTGxrhJBLFLRfaiCk3lMeFuVeIcGcXw38x/QLOpoSl2Hn
/tGa/luTyv8RWMBT+u1fvIL/+iUA4X/hwFL8cl65ecvCv5AN/jWwdP+h1mkl67jnI0LhAfiDeAwK
mS4+TXzmLLbD3J6F5l/jSucfyKxcx0e4xmTSNagp/ntcqXyJrE2yRikXdeHfGVeua9mfX1JmLq6P
eImZ5arb+Pi42CqZsjoHkZhqMgxwfdMo7p/7TF0EQ9MdxNL+5vlc79tfPxHNEY5M4Az0Lt8vC3GJ
xj3xlN707KaKZxFnMmK75IF02Xvh97fQE1cXu3z2e/3Nls1dEldf55wiorFgTvb6LdL6Mu3Imq7b
l1LOWBAGF0N8613/egnj5/lwsUz6lGCU67iaISq7z/uL7WcSZZHaCPzCI9lmeUYP08U4QPFIrim/
aUHYRoTzw+vEQ0Pgzm2Ki6CJmpHwl+VxLgt3k4XAywYZUPcPDT2PiaYSA5v2OpPRZx2vllFJ/EwL
AeAVY8hto6C9rVAqpjjifPE+hbEH3iyVnEUmhbvCyP3Qh8MjO5/caZMT6RLEIJ19CGbko36dIDHD
jqQLtnayDc27nXQKayuIIgtbsg4pUghba2R9XHz6n5ydwssR/R3TlzU3wpSvsCF6OAgZR6IWjyzt
4dbbRfDob+tusChJQ/fgiyI++MAYT/2aGVQvKFKz3t77FiBox/UOQU5exK5IZvkWpFb61hK6fOhD
a9p1gvhH3VtIfyyiEUx833oN5ISck2Wn/DPjmZdFVfe6JZgmdLptOxEmnRI4ckx6G/dJvSyX6+Zz
lozBkzNhz7CxK2wwVUG09OG+K08QOQnJ7WBTfu7D/8vcmS3XrVzZ9ocKvugSTUQ97X5vtmIjknpB
iCKJvkkkgATw9TUgVyNSuuL1fSqH7XBY5xxsAIls1ppzzME4hYO8jyH/3FCi1NtyHqqtZQwGaVSF
/RziXthHk7Pn/YUHWdf9VWzKZE0ej7hIySYpk+xFYw+8LsIoPReVCfC7Ikdsny48y7xMcgxL6Z4M
ZLYLnTTFUVB4oOeImmuBFfoIu+fkVtoAtOpIQXUmcLHLDHbQNvzobuAIPJnufZqXhEpiPAhn+3sV
tqi5awsiGXFqmFKrcmsVzjVJUe2270AvVgoqbJq09aUw6O0NeU3oHeAl/hey/ITj0UUxwaeogugt
85L4JR7Fdyq9dBEGzM7r1Eu6Q+OV1GIi3IplbI1rw2OEZjjRoSe0zhqVGqUvKp07Efg/sFin3+3A
+KqTwrlyAKKcs0Srvd0YDizQ+Ls/18UjyGrzFhD6iDbYx0waY93ZNE7sXrQ9+R72z2RoQYVlXfkN
AOSouQxp1X2TI2kCBA5RmwviErK3n8MWJQMCNElOdYrc6raB85tZzl2X+hkPR5THEm/aupF1dhlF
XQMALhTPYKAK0NWTWJvs60HXJde1oGboi4rphjLugbkvvpfmeFObnHcGJy52YKcPBTlZaaIJufNa
vWmtTlEMbIotAdowC0ucGlJHN4Vr55eib8Qe6kV9aZjh/EQbRD/1c+R+KdB0b3WblMTLDUm0t9MG
Ekr4RVWqP2s9xEscCfQFsXK4i6MkIDDcj/Zdj0xlBVDgGX4B7ty2wtDfbqHY1mSoTBep9u8xjb64
jnLxTWp/r+qg3wJvJoPRziAcDCVtcscADdkGGFcpp+Os9XGYsjtRGMJdTMMcXV+G0QjXcet6T1Gk
vpbY7fClVXB40yZcKdHQPY11VH91q/77bJfNpZUH7sFvvYcMOsQ9STXqi3L66LJWVgy0jfZvPShr
m8dBtVWWsK+qLuTYVU/2dTCPwTeADmSgMlbp+DQkI6ZVcW1n+XJqSDhUeHReIOPmazD51tqOmu/Y
hNW+zurujQgxrH2TH1/RB8E1nIL20nZXP8om+TZRz1qVfXcD7hNMnRLuGW49f6nMXHWxvjNs92EU
5lfYeqVHQlETI02UySF3W9tbI1W0bhDIjCdR0IAR+O8hRRvjqzVWsMn4gA+NhQ+FPrVFNlLVlCEo
rCzmROdLRiKV3zOKXdG08YmUPjh+w3eN/QjipJLOwXQg6MrMIMiJxmyKR2OSzVXD+QlD8ChR7sum
f/K71kp3BYWnGWwnLOg17ivzrp7qkSfbVm9u05eHuSMTyqT1kp0D+9l3PvSAKC1ebJTSCJ4D2mqN
rg8c4HISvwC5PAsrrncYZtEBhGFirzA1EpnZOS2e7hb9WuFhRcY5chE4WfMlaoucUJpiOsSjaxxj
0oIgJ/T2jzlNAa2LoI/ulN9b6xQUgbWpp0ZfIk9OTh3g2S9x1ltbhvXRCsKMxgI9hJUp2mlnmPW8
6ZPR3sUetadtyfluqVAb2y4R4TXmHjI/VFmc+kxvcMeDak4EkGwIjQBJ7ewih6v6JuluXGNF0lCU
K9rcfDU7k4IkbKMMIrftEiuJ5gLRAykmoBIpJ71pcsC+1q0KOZOH7nfar/WZTXGPSEZS5M4QJ+XN
ZdOD3SSHhFiy2iqpVJVDedVkkftsTMokBxDHxugOt1Tto1MCB5OQX8fdIimYt03Yvya4NC/VWALP
87W15DieWl/lVBjz7loRG7lTonxoW3DFcOSbidWgTg5TWqFeQgy/qcYgQ08I6GiqBo9pgqYYasLQ
/FIbNoGJowEiMQ/AljuNXN6hMT6JeqlYmTOirnAXlvIqUXN6mWvdHYc8Og9YgS7YGYCgGcVCPBtY
JPsMTWzRFvq2wSuyM7oUzBHcHHUZhflNB8ZvzQcRnRtdCGSNfQfCgKq6EoF0D1gTDuWAGGiddZpQ
584wE1Jw/eBcFo51zF2c0r0/apjO8P0MNEm45JqW1MzsLVWBQ7UeMwMajvBrqhikTNk4KwA09ZNs
T2bWDOMNqTyFoOdnkjGGwuYwdSOWschJCip5ihiwOaHXobzxwsUDsLK9NyIHKcMkAEV2RTleT0JR
XgIk7286M75oYQWsggK+kfJw9hllBrv7ZxZcI1yWJE9AeRVkFfe4jjBLRwc51/VBuTo6S3D4n8NT
yh5iI513qoGSlbP8nbWwb6l+UAsG6NRmJ2IqmmeimiJgAZ56NcYlZw7fbr216ZpdaJwPe4B1iI89
/aXTfbKBp3erlVVh0wr0esYytQ+daljXEbwVevLmxiFSD+EQgax93AE5R1BwVsMSuwo05/Wgc9xz
urzqVNEt3c/CvybNEkg2rP/MDfJX4cpoJ1BpHfykIiiYHOyeui8s74Lk1nbiA7RAfPQOtG2wD9Vh
yFILtF7xQFMtPU9cAlSRc9xpgmbXTC/VyR3sl4oe4EkBI/BE6ZAsMlCTHOYlCA0gldm+QFIkAJ1i
WzRARs1NqKhRkn3xjQHuTDP0X/qgVyxscxBcspJmX4eexVM5cc3sSAZB52dgC3V8XoWZ9xo5qrlQ
Y2t/xZEYPgTEXaxENlE2iFEa01SpvOvErvS1diY0XQirySzCBkTTUdM0x4fdnImQPCWgko8+1WAq
huByHAK4aFIU7SUCaTaERpExd9fXkVXeucogk96qTKIVM7GnfHuyjSmFmu5dyELRN7AxZPlGcU7p
/DHDTULZNCyOmUWIRb0U10JzoNYGGIzy6BohVgizn5VsSLK3BhcUiXTOC+3072iI7qa6+TJzFrsg
ZfxH4znfJ+0ld3WY0J+PbZIly7uGTfapTJPHwh1xlPPLNmlo5Ru01ilqwILdZMng00rFu1wO+pil
kVwLC417ASLukEadIAxlKjd1ZmOqlGNzNZfzbYskbodnFX6JAnhi4tKpUveaN0lixdReNGibbxrb
JhumZAV1e3hibh29wJRJV42CHD6w3ZwCGm45Io6tMGNgCCxg1DknAFEOHmuAKs2dR1TNee5Fxl4Q
B07zZYULdziaSpUXMBghp4IcBXaBBsNRpctmNLCvzbSABeMm7k53A+6BuYPpRPZk1uhgR/aYuNFj
80JBhxYeWgWOTahD4MysRjpZa+05p6HozEsrpIWDiIeGQOx/IwNGHUaM5FcwRElbLDpCNoL5rGqQ
A0HhaBO03mJTkZzBT8EEkhcGeQS+RWI5c2TtuYRDGu550zrlNcYl8Ocdwc8IEbqTAjMaYPgs6odO
GYhf0/k8h+vwgpPzYS6qZ1POsMclBxxa3eW4ojs2PGN7zlcYoopbu1tYtQTcM1BH0RIdj6qNxOka
ax8ZZJupoF6+6lwHYZOI+0MvQwCexmGqmhppkwm4akWcDuEZDUfMOere4hxTpxXaTMcgXlIkRYI1
cTCmTavMJ6nedDyOxwGEPwrkdHzSegivxsQOf5CaRS+wpdtcs0PCk1uYK4u4OurldblPhXujSnon
buN8wRb9XLXmLZyC+OTWfA3pzDGym/zblBr3wUbA+zgi/ttLjuRj6d13YYA2TNC9KeR0aS4znR8i
4kiyaNxTQuy3ZYkZfu2GnGaR0Of1eVhaRzIwinVm+6AS7PpF9XN5m8d0t5DEmHDW8yvYEd6GlYVQ
mlbkR13iMWlTfpnswxO/6cmbvqKiJi3Nqq84rNs3rT/uaZkQPVKO0w3S/nIXZL56qm185Q7NLkI6
82RP+84ixn05ao6CWwOxsmpnzkv8Pho8enlMAR9sg/xoY6ddyYfHDSDlyU5NmZc7BtDWS9BDIM+4
DszxXNuQrRXn8LUf3YRgSC50FbFkhfFENcC7x0tycGPkh1PkzefpzMl1NhceLPPiPBjuLaw54yt7
bjInMRocS2xiP/yR87oXFP0JHfhmbnL10Ob9yc/bEaYvqBg/rJ1Nzfl8Qz+hOWVe1thrFxrNPYoY
woMK07igPWcfyQLGvNLWRIZwln2dnan5MeNW3rWZnP6pa/6XioR3dcm/fzJL/6cm+O/vKoT/b3XE
/Wu9WAbUx3/U/8IS4uLX+T+/wlffWR7Iaflevfwam7b89f+0PBjiH/i1fHNRcQgPW7P730VEwzL/
QTUNHKnleJaJHI+/67+qiOIfNJUFdiwXSfXCQf3vKqKw/kHDgTIiEkncEMsf/dcvu/5nfRCi7P+1
rfC+xi1cD48t067lUpihgbH8hF/lz1ZMt08Bf1pL237yLDHvwqZeWH8lCwDemk8aNAtV9pca4j+v
xy8XwGKXAuZSHf31ejkJX2NFDBR6zBympoGyYN3YhB8MFKV2tE67PQFsQNId0GtJ4onHTEjWls6t
jw1t/FOnx5sRR9IpLajjEITFnr1QALd/eYP/+Zx+tb8vtf3/qa7+/J3CBMzp4eyl8v/RgBGG9TxX
yM3Xqd9+k7VOTqALwnUK9On09yv9/gYWQ4PH1XzmS+en0fOXsr/VK4sqQNMiDk3kXo8jpwkCabYD
2JVvPvlRn9zZ729gcYsycKhaB5g6P7xxMM9p2do1gY25tuEvzmyr8ypdo4SdLnrNcgSs6TM/yx9u
0gNAIuiiUJDFVfz+tRdZARzGTds1SBiDdL2yYVOSI7PgKIH/znj7+zO1l2H0/vUxtn6anhFlLkL7
99cDc0dbNM0lPf4ltYRa13CfWLlTYVOs1GNmk+mzYgAZtxz9rXATza13K4tAvPgmIMmVhow2QOJs
rWpLjI/wSSroAWlzD/OIdNNF6Qnw90eiK/ObTEWlV409B7dZWVvy8Peb+dOzY4A4dIgCD5PUMlR/
GSBtygkMhbwktM0Mzqu2zfclG7rzMs5x+fZ4yP9+PQz2vz8932RCYnxguqLB8P6KMygqRxboDGGy
qxMwNqKAA2n312lqNsAsLFzDdc8mZqX6MT4CJXIeB68Oz0hChq1nuqWTXbpTMIgV0FAyI9ygIpfR
ZjN6MrKYLIPU93gtMqymV6eU4lH2rsHWEv7kRaKAJSBWtV1FFH1L8RhKElLuyaq+9q3d6VUiIIQS
TcNWaB2DsLioSDNQW7/q7FPjtPGXLAqpJCnITHDpyZ4BvYjQGDH/VGc3Yz9TylGD+V2i8+C9gQzA
/BcuxCJExeFNBxsFhDjSuXlr193CQDZHdE6j28mvIfq5ljptHuslqQfGD75OyNFtw4oPdVmKA3tv
40eUjuIrcxp5Dww2+Vg0s7rOewUJWPqpf/Cl6RIea+psO+jYPCh06eI8JcX5qa67xia32JTPgCSC
e7cNfQjrSRxutOOMIIn8qHMxOAjAE1pH5g/tSEBDpTaKa2kn5M4nE6WNFbDSySDFYkSBV0JkRNML
WCpB29MuTlewEbCT6ITobS2B621xvCMwrRqdXPiVb9+3ZUNylpEOGl9MSBEKASP4gO00aVWStCGC
CzSe47SahxyEFByTID30Q2P4mxRcGtyLLOL4HlJ9utd2w/SJUx3vCC5190lhRKDq3SzsnUk1g9hO
ami/leAqFA72WjHBj2G2TSj/RDs6FJTeUoRVAB4TSf2nIggLT3SVuRySNJrVGOeQyz6t6zh3dApp
Zxj4aLTthqM88R1eirCG7/mrTjWyrwDeRbnxqAVFyHJQaGwAoVQPIRV4asdhiwylCgGHMcCpxTpI
GVFz+rlz3uGiIIwCzPZD22gAnHUQyn7lIHF5IrCaUUS6yfgdg4xPDlzVSThGaoKEgMEkmBHkznGy
c105X07QNwiq6oAgbbJ+LPZJ78kOnVyPKANDAV44jzbWwZtmNKnU2RRiTSEhqrmpsq5tdqDpNh86
HAlRlEwkNSWpptZc5G/D3Mh47VhD8VB4Ql97s9mTMj7MYMboUcSXdlFRr5wY13oXR4CV8BXL4qop
becebYHRbyci/Y5J6ZT0AJTJcWXQaLRDb9TZBmWd9wz4ar7LG1cwUba9IncKivaLP/RICGNLdU85
pUdFJ2MEGUeIZTqsvVRQoDYNyUEQI8947GPMC3yXoyCPLguMETBnYr7xyBs0LLieZhwn2nqb8iQ1
AaoPCElBNRAlOfvzorLJHVwMOKsNhBeBVW20G9F9GCtzntdlkgrkjQNYZeaM1D0HljUA2OXwpTZ4
ptCsdWCo5BoNsdFtKKab8bpCShVvK6MQ5GzAknrOgAk6NDBlet0ZAVbBrlfIb1NVmnrlccx8tA2K
bCsQzATYV7WtkbNJ6SIYk+ELdGh+LMY7467q8okImsY390PjQdrVTXloTDO6Wb5nd+8RAAqnUQ3D
k+E24QOGE6okhMnU1qqfKk22E/NatZooZr+GAfxulk9Tn8nRwqiUBJPtrhKwNYw6bbOtUqCZb9Ou
JwEn7WtQZs5kq3P8/WJi30QaCoi+1qOzgcBu7Y2kw69bldT3djdTic5MU7xgXeq+dewW6r0elOiO
EZ/0BjsWpI/OGULOV/BJHSyHdX8D0wi8B+FzY7/D4kO5l1ybAaURMvvhmCgZXdEHdBUf/QLLEz50
JQpTy/RsodjaJ37kdJuxiJ0HW7fBXTNFZrcXBON8C2eSZY5Op2W+tbThPmIHtD2sIKVot6VtkZ6C
6VBedFPLgb2aVf6KyTO84EtsviXDVP/wMlvpDRZ1u2fG9ykrFXY5nEGXJ1CNXTI+lwBt5hb3f2sj
ho3FCxxNHCqp0cA8pogKCEuFDXFMkkP9ALUecBtb/AurDwoYc2xw8t3gCUKB/ckdgzdep65uoJ4J
axO5nkv6Y+lOE4Mqtl8IHi6Ip2TcbKj1+vfKMIpvc+KDUU8Ma8SSUejePNWcD7o1p/UwX3XUCx6D
IM5R0vqzAEjdJhigKAvXh2hI8UCk5kTxhf+XArgM2/EcxpUu11YTiR8D5X0Szyc+BkSyRHtu0sYG
7UZhjr0LxXMyCIOSsziLGMGcq5HI0aMc6onShySIdAWQyalh25I4sIqyuTrPPK3MLQcIOHQSvw6T
uT9Dg1GyMkibc+v8iuA9OiyyBYyFrSqK7id2pmo9VjT8VoFwigcWrY6ZV4tmS3lxYQ020fzs5Qgp
t4zQ6RbwlORplC3LN4DHJkaGh6d0JWvTjTc91dGWP/XAcg5ljicg70pPUpP302MZQUJc+WXuP2OC
yB3WALxYyHMp6DLiWlLfebf2ee2hlYNhv9wCu8b2q3Ql+aJp4edI7ZKIWmloTHyU8YBnDqfN/EiT
nwA2xy3AweL5c96AwpcUIpMmN9hhzkynvVFUT2hKoIFTZcLDGMZJck4yUfNtsHpZbuZ4cm/cmVvA
zORk5+ytaLra0WD98LF3vXoGKA3fZAOFLnCI3uIhwKrYgRzpt8VCFgfJz7twHafBp1PSQEiD3nlx
Zt0RyTCjBMCoRIIdhPPVnDvtdYH/+AIqNkp/zy2efLx510FqJEtMS4SeNB3NjqzSBUyStSwsJkGH
OdbAY0opks4UzpC1pOjdreAi9q81boMnIRL3zqhdfWb7xFNyilRtsoXdoJ60mkpBr7zsN/Q2hXfh
OpWrDtksNAnJVgbkA6EMeBEfg4OVBf3DwCbp+9iHyjomcs7vIkppixu9pXSqzWLaRm7RyXMpwMy4
IqqxhshK7WyZDzzDKkdNHg+cEhDJp3xYiMr7U9vgAlvD07DnTbD8NfQQwukt6suSTZEFfHMN9QRp
c0dH8XauCSrayHKaHySc5Xqj4L5cZtjM4M7nI9FlPUNoMQCOYXszuhp72IDV7U5qvBwre1SeSFd+
Imps11aswh0hP90I6X+Ovve2074orfI7L7RMnF5Wb0N8zWp1XxI5kB3QFohHBq1/lzSUfFjnYn+F
uHRJ7BnJwNmwHcS07pqp50PRA8Kz8XXQWSvTll2yI6ijibaZVcCUC+G3JyfCIuqjVCYAEyMzwFHb
hW0/GuhgWbkoQztrOmro7KfGTs7tBMUOxoDcfsbT1vQry8Tqsk3DMnuW6G8R/beTwx4KDRvH4lKm
Z+5kjpjgiiK8MXvphQdX2fS4bFOo2y7ib1zTv9T31iyyA1kbpDwqNyufplrYN9jYw5emhBVk+d00
b+hnmCMc8zRn+9X4JDZTl42eomIY3BULAZVNpzDs+JCGuvqi0tpMNwXsj5SVKnGuZKJA8UYBqUKo
7GPmd0LW9X0K4bEm42xin9ZlPawSAtNY8WsRGtctKmG4tAg7jgPapowGvpETCkGtHoHw1HyZSMYj
V8Oyh1PTkiGz8nuA4VSvRRruR1o8bNOQdKMep/UVIipp5uvMoCHL7sBvXkzPSjh6WDYCoihVGICb
eKA2GnvewasLtR9zTEeYKoEeD9bkHequR3js9f1wPU4Ju/NoUEQ4gRNw6SDYaroyPD0MuDaJvPri
okvDbTAnAKPbYbZeEcIgX4PW6K+awPa6lRtL6gpjGdFNTF2dqw0JCok+1Lket7SFcL7iraAY4/ey
f2pbH0G+OZg804jJ9FUGsY8VvYe73SCsXdJCy9TY1qWVejtv6BN/AxuDKg6W5gkBtp3DqwFsV3+H
Xo1Juo3yiDhJh5mZFpZFKmnRJv5FJhWKKH8YR+YBdoSr1jfHaY3YCUpkNBPbtDZwvII5jiaIpKQi
YrANeko8xdRN7kZL2V34DvpxQBIty2iO2D/HMspG0uSvXkUtGSZ4hZzh1YtdB+lUSQWZ3XDJKxzb
uT2MtW6LTdIi7VohOrDM1eAN410WlPo8oOdLlCZ7/WNuNRMWDQ7KR1kNDLgImO9NP4z6FFI1esBy
Kjkh8Gk67O4JrYlsu8TeEZhyN0v2g5RXGptOMo0WDnAs1dvGcMcvkW/4sBu93L+bPM+gDVLTgV0H
lHujrUWxCRxpyZyzNtgX1GsaJeONi8GDkxZQ+OuYSLLXzurY1kvadVi2yvItJAHnR57EAVZLTHsk
2mQ9+0FSZJM9t9kRtSrrpvzSq9J57NspxXhNwwbAVwhVFutSSKsnMRVfTlybPap61lwan05myk1E
MvkDbk13PLPbkWodgDTnEtOeIMHMyZiJC9+QBwx9nOZGhr23UsDmoq1iz4sNKy3LnQ6IcCZKbiZR
0iBj+Sv0OQzlvHzrqmgXgqgY2oHGrsrmTWMSyYGs0iP3DhA5N16FCQjvuLY2Se0RWcw/LmdvYtXV
XQ7BKtiU3Zj/AGUXXoxZ1Z0Di9OYu5Dwzus6a4on9NMj+bOR8QrcidD6yRBRfnKGHGeCLgeb6EF2
rhczlqh0paNMW1v2SctBBQUNDQ/ZBHtb0nAISZBUB3Oq0iNRKeNLCGto2gdT23sbFRhpTDl/IRWE
joif3d4xeWFwLWDYJrOzHmVQYL4rLJ1viZTjgUoo4RyVJYApF22kXPObYmfHihiaGyrBRrbD7hMc
ElrENRtmN/8+8xWLzWT05XlhxDztBM0/gWyD+5a1k/uKG749C4BsDwc2b5zgRh2CWp19cY/KmPnC
i0owZE1SZVcTm4VwzYsrcLrKKjm2HQ2olZd57pvMFahU1+/G+GnCzTxuAhuOz2ZQrXmiNiGCVVvH
c7vqrZKtI1kn0xJZmLscGT1T7IZMNuO6TlVW7FlZC+CrmGyJhpiDNNjmfmucjW6KdZ7jUMbckw6c
k/GipzNbuOZHB4ZQbpBN6MvcgSIxdl13rtLJQG1WGt+A7/vB2h1rsjQwglXOKZbSYVfAytmtDY1x
+5RnKEF3nBgb2Pww2pbvn0TkpqtjvEBNGQeXLk3aW5rPPn4JzLGUGTDCvnRj4Ja0j5Zjcu0k6MYU
rBySJgqMXnlrZfei0+6j4iMej2Un3dcp1fONRL4Ykw6DtJTTVOzBWM8s0a1qEdFIiyUnEPo0k3GW
Mwnzf5MRek8HqAz3pE2i23OW4ChOEz28bAqqBWPTJfL1qJ0hQDmWpzxxuChHBxWUtXbdRLIlrXrn
2fcyMJh27arq6KPVAVdIh+uk8gWnVrUIF4ElFMQ2yAjw9AaVlxXufE3JbaUyfC1oUkgZ6/H+EdpT
mvKS+jFM/cItJ7GXaIW+RtCPrgihkmqNUCCJqAB5FZhASYVmXZV2+5KSg+YsUSF4sEjZ7b+gYjUW
j3meP7pWwMk01ehUji0fM2sM4VGUP2CTyVNCLgFlNLflfLkS6NAku8My1Rv+NOiudFaL59RqMc83
uCNZDAmmfbDxAIa0KtzW35BAUuAYjydCYNraqPO9RaHvDdZ6APY94dTJZ10+s8SN58oqcb4vJUnE
irQ0IZXILBIbi//axqbwqo3b1UtCTotsC6GlG13LlgAZihN2IE/UT7IzDhQTyY09B8q1VC6dPzQn
mgCkgZoCTudGdSQphynb+xGLX347cm/VTveGi7XSRxLd0QwE8RD07jp2hkQjw7KHZ9bfvtuFvp1c
jHkUi2NZZ351zOoC2AngODKGkngZlJlXxLRRs/Hx31ALAT8AG76WVBGvYQzMNySUdJf/VkVk03ml
phBeVEA6TRbtA56quNz9vWj8h64CE7UjBGUB6F0/teO/FKknsDkjIE3MgaYXn+YZtpMRI9SwUC0d
k7kLt71PtOPfL/qnOjUIOBPnBK0w9N7v69QO4NzG4hOgrsfWtR/YluhMevtWVM8ysnDl+ixQUQ6b
5O8Xtt5L4Zf2ENGF/MdzFmIYto33VzaNaCmm4I91Bltbq7jQGLe8oBFnVmM65waZZBcWLdtVi4jk
rKYUbRIfHxArjsHvk6dg/ekxQCtD1YjMHXvMh3K9UCVF6pbHYPp5c5OjuN7YA5UEPc6v/aCH89LA
5o01EFS30Q3HwUXyGLrEpuTJsm0d6Fg3cWMjpfPlNb0Z+wi9hJqvg2H87w/uD8NkMTHx+ITt2fbH
5+bJVkXkdhA7lRsuNaW+OjfwE21gj+eXsjSiWyJkPqN3/ult4cVYyHOe5Tk4HN+/rYF0YxUvnuZi
0A5OSmDSa50V7b51ZbY1jSI6WsTr7Qo6Bpu0QvPoFCLimCvcT/qfy7j40JdCTOeapum4vC7vAxjM
EEAD4Ok2ePV6kqtkb+2nNBhvPbObP7FALC2u3y4FOjm0FoI1isX3N233Le5BBAO0wJzgDFUPKISk
b45/f6F/vEpID9kB5RDibnl/FSUSZUmfA6EDR31bdLVxW9V5+0mP9PercF4JmVVwnizdyw+fGyVm
ivUtW2Ec7vWuIjiLBjK9Kftffj2B4L3AMvVdPD/iw4RSgThxdNLVa3RJFl4CbqSO8a+WUDL+9Uth
U8SkSBuW92N9uJRg0+ybCdHQxFnKM5Be/hGdibltpZKfTBB/eHo+hOqFR4c+Er/i+3cUWsUYKChS
a1ZDxHxLqYE6YvXJVX7/yhAyWOxHiZkPXSQKHwacIIAXbSeXMUFYbLOG6jAravA8Dg768jptOSdG
46ZKxLwVRc2Wo8Et39mR98nI/22SCah8WaBB+dICR3zk2ca+1xq9QNgDngxoMcCPNVRZcVaMbbNR
WJ03Thxan3wIv03CXNQB1ubwL/yZ4gNS1tdsTtJliFbLAdZhD0m+kYFkp8Owqwhc3A9mh10gpbHx
90/wTw/eFjZSBeGzEEKSff9+rQnmhJFyv4nr+Cuk5uE6y9AcgyWyz0l6sdY6tOGUeK19RuAnm/jM
pxka2eMnY/pPD54xhiOOh25hmfzwQ/rIIPeJyl5epmptpPV5mS39RkXXLqZkcZpNgqf/fve/P3eX
oAZ2+igooDMHH2ZUshkR6xOlvmapb/YTMQpI50xxqrIYtgxQX47VDqFsQ1x98sb/8NwF0EM0M4J3
b7ELeX+7XWTQeUzQkNYeIZph2ZLc0Fsct6s4/Tp2bb6ZcrhrnZEn29RrwdP3brmhhx3v//4MfltV
mLXscBEFoSdCYvThh0B6A4FfwofSYYvardIQQga26ZkOytXfL/XbXMKl8NTh0Prp6DY/7DUKLQe7
E2z4CcrJD7Iooq1wzGn7r16FUcTn5Frg9XnCH25oIrLA7UddsZ81W8T1ZXozGtL7ZLj+/tjAfaIp
BQCPYRNn8Yf3Z+kxiDFBrJuGc+QA6XAPAx/9wkD//+839PuX4dnLgo//HSspsq33l4ogJCa9w6VQ
rZr9VjeusevSwNuWmUeJbO4plC05dZ9Q4n//OFiX2QK4li2YC4MPG59UtoYCc1SvlW/kuwkq2tlY
RNX5YOnpXHW2ucIzijq8+2w2/H2YLBdmO+Dj1kbT9OHRWoUmRrPrYRfAAb8rSCeDG2nmh78/1T9d
JeCRMueJ0OQm3z9VEYGU9hpyBNzSDi6q2n8cM6P58v9xERKLuAuEWrb/YYIZerYCZg8dJnBy96At
WVwPcx18MkB+msnfbdcArwdolTw49yFJ5R/upXfGdiirqOJV9e4lMBK6ieyJzikgAb2kz72yQvBY
noIzgdsMiLrqcwwVIgOXlmXVoRR2ehao0bivyWz6/veH8DHnAmuCx8ZA2DbnHtwN/ocXag8jZkcq
feumFG9LzutT38gbT8/1mRNSZ4BaVgPygPQObsLvLwJAUFvL7/WlBzRwVbsjPUEr0w9//11/GuBh
yAKAOorth/lh1W1By7s0kut12VjlLq5TWjaDFZOp4uWnWQ6vcVGVOwtK0N+v+4epw12GxKLRpIkX
LH/+y3GX8loAjZpBgVKehnYUUBmJaChqgLafzFLWeyczZ01GBGh+FHsYy8l7+PAR07ocjFkSMifz
ErUQSv9NWUxw2ApkUd2UE4cSpyGGvsq/FCTaLfltn8GF7WWUfxiesFlZZBbpoI8w7P0NF+FEHamj
5z24drRGdUnuOxsPpOyqpWY7ZUdrGsMTDYvxe2N09jcnHN/azrPYgNAPkbaRXOWBItVOSv8azSk2
YruU3m2CaH4VN61hoWZoRnstp0xQoE/NgNaM+ZkA9Q8DhvwGCBJAw1nCPr44OoWT2Vg9K4vl9q8C
g/ZNRGFoKzpR3cx+ZDxYqAcuRofK3d+HzPKaPjxBYHHLGWYJknA+7hYS1+wak1bBuuTKzzqIzL2J
8PWGbYR5I6fws0/jD5MjxAIoAwFMCeoUHyaUCimRbZLUA8JLWjfssvsrkDnOJ3f1hw8BDIHtUPmB
C2B9nBdYYdLMCtEWVbzYW7NyJDNWnF6Bo7Wu/v4AP2BJfn4IrCcOL4+zDELqD2Nw7ITLDNOW67Yj
59fC00+FberPrMFAnNGRftBp06JdbfKtpHazb3X51Uqjc6pR0Zk9yE8mn9+fsG8x5VAA+nlWXJj1
v04CTSHjvActtXbhhu1dxTazQby4+/tt/z5u2DMsuRwCPJFgu/L+Kv/B3pk0yW10V/uvOLx2KjAD
uQUKNXZVz90kN4hms4l5nvHrvweUbJNNvaT17RzhlUIhkVWFIfPmvec8R2rE2um8Q/gOp/i5ACy+
GQie3hfIdC8l4e+/qfB+vqN8HqFzLDQ6wnPt3ZJq4EGj2uTzAJLE29Zgws6MOdhG5GP844eHj7Il
QnD+waP67qfFDPsyDE6gw/q+OZhrfbSkznQwYyf5zUf9zb1aS2Tk9OshjWL93VVM0WrYGU/MkMXl
1swtY4cbVvzmU/72XkEL4TGlyEPU8+OnOGqkpNPIDwqQznCbzOZUMOnwuslAeGKlw28KoL+9V999
3rttyJ5qhUyxml+FVe2+thygD6qSQCbLf9dE+LuP0tnr2Gh1kzy4d8tJI9sA/gw/jbXacQ0INl7b
Zc1J9KHxm4PV330UGx25LJT/jB3Xq/zd5hpqYzWpA1KNpOqMw9ClAabrXL2USic2v3651J/vGBr4
lRRi2gxMDGUt3L/7rNws0ER1qOWgDaufa6vknG4kzk1laXqyLXEpeYSs9o8pnrZN2mKMXtu6N1ZU
B3DTqxojWh04mw6BOVP/rqo3uCnU37ySPz+865fkoVKRZUtTf7fQKB11Y9WzyFpTWm0mNQi2IcPT
7a+vxc+X3dEopC2Ngorj9PtDF+NoWkeDjX0PheEuCvLsUNfWQtAbBOlff9TPxyHcLmATKaipeWkE
/3jVy7i3MuwH2DPjpUg3iAXsp8lBWDOr3VS4ClERoTc48++q2L+52zSm+ImmA4RRke8+N5AoaQ2K
aQ+rtbWmeoQtk2sVYL4anLjw5R03vz3yqC8XDTTjaU7tchdFbehXNi0rL7GH+HFS0xsF2cCDWhMJ
+esr8/NNoBVjWXxLWqrMUt99w5XuWSkdkrpGc/p7mNrluVfoKkWh+F3D7ueLQQYHmxeeExZgTtk/
3oQ6TxWGNjEB6ULKT5qWOu6AJGvaNN1c3hA4O//mZfv5MZacIXiUiVuwFZrgP35gUqE/qCtaJWVt
tI8OLuA7p1nwwf36Eq7f+8dCi8JOJ2NEsXnI4KX9+DGVSfSGQ4y8pzNIPC5Tjji7Z56HatqZVhU2
+piBcLmDYP5IijXir19/gb/5nZz1qZQN21Q4AK///bs1JW0XVWo5MwbKaOnLsk/8NJrC+19/yt88
KVSSNs0nqknnm0Ps+09hjWxQ23W4eAN9uOvm4ZbObE7+GlvNrz/p736PxHyi4tthk7berZFzjZ1+
BLvrpYoMtkGVD59tRVYPv/6UvzkB07migUr/kJ6PZr97PJaywpCT9Yk3iab3QVyiC0g7jOP2HCTk
F8vQt9ps3hhah4wCtqg/WeNrZ7bODqc/uYTOipVPAEqucZT/Hw8Vj9V6AHOM9fDw4z1FphlQdAFS
FnHUXrcrVKFImdcv7YRwhLd5ZRsExbayMvTktGp/8/k/3QOuC08NqzK+Ju7Eu3WBxRHArakH2JeH
9DESMj3bbZD/5lN+PuZTWlMf0YVYO8kUnD/+zBSMaMuGHHkKGj3srV0U7QA1oUAvMmbWVpo6e0mw
BAJ/xNd+Hi0vhhoNsJcI3hBx3/lEStuPEeqCzbfH4x9ZT/9nvtL/dXw63ux/bS51ObfDp/u3vvjy
b/u3ZnkDshYXbHxvRRd38xqYu3Lp/nSbqhJHqVTZWKnQkP+tr+qfxDrV/MPWHBZEnh7qUo5r/+U1
Ncw/qL5JVqTfaivrLOq/vKYGoDu2oXWd4nSn0Vz+J15THiUen/9emtf6BecnfyHgvLV1br7rIk19
UZlAdhA6wVMDJzwZYAcoNJwzHkgQArKo2o8dBBEm1WZomy77Q295eU2ipdtN3ZhsE4711CRtP76E
3ag+tpE9JJtgXgrTK3Pis/0JkXXodwMYHYLo13rC1LLaOfBqjiTyDuDGCNfOhwWyC5Lbi6lMRbCR
7ax8VWhcZvxRQij8fsjWmX4qsicBowRZiqWFC/6QxEaQCujvaGsMGhDIavJJCiN+JjQ4vaIlJaHM
YiW8HxkO8PNMFgu3ZB86IB/sRz8wbeIEylBT92o8aAQ6F1I5OrMzNudO5s6yy1FRnxxm1QLxYWb5
od03p9jI5L2SSzIT5yDbYLfkr9ULZ7iMfZBc4llfV55kgFe1ILlE49Uv9a5LFc3n26cfEGo2J4Tj
Qri1BeLaQ2nLkFtZ5pgVrFah2Qk9qe8aMXZf2wiT+ikDRQ1KLBUI0WQey3ijj6i+/Hpopb5fDHCz
V2mTYuwhpALlYq0AKyHdIYJdh/Tl08gWPbiYheQ17lJ0NnU34siJhiw8i6QloJypBfxzuxhey1Sx
X/G9IPxFgg5aBLhpBr8Lr1wIy1y6ukOEAMe3IHq0Be5gd7SLCX2qkqaXfI1Tb7WWEG7NGVYWdYRT
xYucDg1gwtTyykqr4JPW9MHsElOkPWmNUA4pimnTVees2ec0fxuPi9/DI0YzRaZxbsSPA6aE2uW9
qB7J6Qw/F5E1Zi7Z17bj1nm+POdOA2Agh9os/NX3sX60okAHSAvibOgemDfLEOdwlyrOVND4Mnva
hgbInpNl9cQRYMtrCI0JLPWUzDNc+IqwVhPBbQKgeGW83Q+LwVer7V7DwSOTA4lwZXKo5hraWJKP
F8I90s+reP8yWciKMXMQPbOAxtNIg7KC+46h0IrkJj3dzYIEag0nxhgobhznH8bBnAtf5AL9pWMV
O7xgy81scxMh2oz2pzYkWNiDLNwsZA+QjI4Ut43uBdU9XrZ4dl7jZBDPDquAjqRyEC98pfkW+2Aw
7E1SvjJXWIMpSDQZ0xMhwpV6prntAK4VgZKQBdDga5xCS30yaxvNcjq03YM2RvngCX0BWG4K8iaO
jWb1SGh09ESbLIUyfiGiC+fRTMPki5IlJdJSKZabNJXFM9mw2qsM8uYNzmKtMovOuWxzunqdxg+I
gccPmaKld8z6UW4OrVJMcAoR3e/KIcVIg1mUtuBAaekGttoarmpOYU6Y62zlSEOIMfOSApQyD1s2
3sqYgwZI4xznT4dPQO+rZ9ES+hS1NuL6XokJt5lR/CPa15eQOGMToE1HqXHs2gpst1MXxhd8BcZH
tcOhx4h6VTXjzLNNSGVN6CNqRgNNbkSU+WWYQqNrdW3eBBU2Za8Jig7vzWQDhZR0NknXBAaksIRx
VwKAJ9MQJGzOdYr6MZvBr/jN1AFB522F5kFs8/S2sO/fLmMwZ66JFc7a4AqxruwS/p47aiu4KVnS
EQ+LIwr0mHU1I1vQqpOQC0ZyXgE79jQL/44vQCA947LCVCTNWKElR3+XiOhxYhqcALYwkQDrk+kJ
RjU24WRKl1/ysCleIQZgM5nHsb8NJEg7rzFL8w5bifJGvrK+4tpxjWwsR2cvWLpFI0hHLmSGxa3E
JWw71NieXQWJ8KK4XK1RxMrioyXLgZgmAGWs6KElcNpOzejFZjMXbhSG2pMqZWbjPtMsY1/ooXMv
srQhlM2qMnMrHEW58GDl0rOaDtxaHQdWsrFbbpKnhiHWxIJUEa9GY57ckxuZZUfY00I8gmLkf4/Y
rqSHOLpTfWrezjmF0gyrzVipUvg9W/YnOZLe4qpjvApLgejbW9EL7aJY6XJXkt2nbqSIehvGtDV9
7osie7Z6o+z3JZqRU2CoWQcKqO1fO9yf1xgkrfoEuSGEdyevGTYWAzUZrxOehDREYN9H0afvCpKb
P/fv71kJP/bU112d6DwHMRO9CZQz2rsDl1GMJus4AwrZJe1NjiD5wK5tbwQZb76WEBwHyqw4zclg
/3ky+b+i8N9XSvq/Lgo/zdVb80PK6vr//1kD6sYfdM5WbIWG9sVkcvSfNaCu/cEBgr4HR3Caodbq
+/+LN6Kbf9BRR7WiIiKg1bT23P6iFq9/H8Nr+tx097FC/DNq8XuIsGYqfO5KVWZci0ZIvjthlNKA
VxPEaKqGheCfTK6JUoQNE2lHrdPfEwk43AoE1leyMoLPbARr9WSozecpgUrlks2n7e3cYENWSaPy
Vk/uS2la1Yc2sDnqI6mzYe4mHPPJuoijYlto6WJsv7vc/4NHnnO9wlF1HTly/kYG+uM5CYPSCD9N
4GJlCOY1cWO5ok1M1jODEEvKzxbzE2zFj//8YzkfcwRcBYTyvYxAThUO/AzzLGQkF6vzhp+G3Sq/
XqblCN7tPDa/VU/+2GewuWEcCb77zPcnz2kUesV5zsPsdVADCqYAdwTOCu03y8i3M+z3p4P1k9Yp
kkY3lkfUenfGxm5m47ZNNC9GaDx4eYlDdxPDFmD7KQbx0M0SSCgwR6SpPXlELjFG7rT0c+NPcUiS
lyjNPUNUar4hxeflVhE4Spcov/SgQoB4QWcvcCnoCwb+IJPlTaWTj4gfmGbzn8fVf8nVUb8Bpt/9
GsSm+ort5yVE7vrjI8JOzAClTBa0WJxtcM6yz8AxVfoNUl518glrLQDvFb09+XauN/FG5PXyQS6V
He/G0cxOyzio5yAolnHbqD1Ahw4S21tkzLwxBieae6eAtuIKWwQVM1j2BM4dlQBM8e13autPJtQ0
PXQUv+yZfcY1capyGpCGcanG9aJJ8NiNj8HONQo9Juvt2/Vt10sdrxe9Tol4dbNv92IUY+3TIAnU
jWXAfHT1SicLHuUM7gdKMDjHrB/lkX4V1rhyAli7IW0D++KyTF+NiTw+L+JDVCI7DFqnyML1ryk+
UuGOubqaawmspZbRAix6lT6gFpzM0UiuQFNO/OX5REx83jZrQmCdWLOLVonkui5cNHZXlODc3Fnv
gk2qqWFyP8v+SCY6WkT4YcNxLJLAU61lMv0CASHRlXU+PReImWIvxbiF6j7s76IyNx7mVB8+1ibm
/KtItev2RgnlqG66IMvvckSuBxLyoImZDBaXLyZ238UfpwRvRmXLabpMKSdW1xxFXPvO0M53pVMu
jCitWfJwt10Q7qwsJSgqM5K1NuwMEkQcZFWUyX2jDhsnbLMDEkbM2jle1hY0owbQMp5mrFdgTnwc
TyMnmRaDtre22VNvBBP2QEZBc9QU7FY7/hSPiWX3oebRlV0Gd17M9h67GSmnxLJrX3E2S6o0Y9Df
ytjEpV4nmk6sTDr0L4bpjE8VVjRo4zE3OgvrnFBSYrFiFyqvSR+M6pi85oHgrZy7Rj2fo0rwA6ro
YJcyl/KI+7VwWvZl/aFdF+kBHG3tWevSba2L+PhtPS/Wpb1sNVZ5Z13wg3Xpb9dNgF5Cd/8f2E/q
tKsbzVukkD46dcufQiXmt8lIYBlRJvAZQKvBSOpWKh/iJCdC+Nfr7rveJIugRWeEDXDVYgD+fy9z
HnH1jJHNpVw0+7rQ8y9OMhPJ5XSSpSi+mnr8XnSCv1Y92YcS8PTSWFcc2zgOh8MdUwekcoX/6y+1
llU/LDB8p1V06hirAvKnluR/XxjMpvxi7duPd9IgooZfr4n57fpkneAgWa+XbV4v4Lfv8H8F2L+v
GvN/XYA9tK/R22v0Ljhi/TN/NeKcP5CkIYRGBbumRKya678acdofilTQeNFJX6Mg1tLhP6Fv6h+Y
Z0Cx85hhovlWn/1VhBnOH7yBa0eW6SuPoKn/k0YcgTF8s+8fHr6RxZQPsTtSCmafxru9dg5TR1gW
8vO4KZ37Eh8gSCm5R4T/mBSiPSBIqd054QDXxAE88N5+0fPKuYlzxfYZGMGVdz4rRnob17EfTrkH
CKa9Gla6peiM81KaxcU05MnOk8JjJp64FvIku4/I8mzLA21zeoB6hU9wOmVNuyeOCfQEbi4zyVxZ
nhsGX5DH3SQqz8SvfLJy5bUcg73RNV9bIWl+60dO1HeRNmx7w4+yp0i+ldNpkE/douzN4BiOaIDj
K9V5hAtxaQkwc2sDuyoQ+WDeSXzVtW6+yuoz3w4F1ZnzVuEGmBjyOL/p6BHSIfAdjKJx/USWwIGE
Xd/pt3oQnloYu7YxU+3dL9lZQ9nOjHokoes1SZXHxVoOo1wujiSMr873QkLlpZOomddJ83HtUyLh
cunfuECr4ZYcabKdZ8NrwG6C1TGQSvZPYV7tuJYjqAoZI0e6aN2xBh3dOSAHWvNNhABl2l7zcmT2
mXFDpu5GFe1DE76g4HXVALnIfQCGINOSvVpP21ldu0/BzRihvo9oOjRE3xKwvCghmwxqm7O9pDth
Nq/BFB5bDGn0FPCYTuMVYUPXEeR7POn7IY4/pw1o0RcYWDr70gqCyqCxxhtN28UhpvlC3ctB0N+5
Njgwg6PPuwPni+Q25GOjEEaHju32ptGeEpy2pNYS8XYDkzXBLlXAfJ57hSYGsc4kcJIum6qaR8Cb
R9bXXZgBwVFvggITnK3DxW5uQmu4b5yUwt+cd61erK0z/k3M+ccJU79rW/NtWDonfVAyzOQO8QTL
FreN9CbF2FajcteaXOQFi6I+MTvSIHQZi/pVVd4MtbM3Wjmc5+RJafMdiXioMyn3h+cKp9Ghg5CW
mJgRk3QkZlR7bIMJLaDljlh58xkv/HKQdImIV6d7WxPC2ZbX1nwGWfQ1sadLK4nnaOAqdOUugFdl
ph/zihDVfsRHnJ/ivqUmO83RfVMTKaV1m958mfvskY7ZPsQnmWHVNJXhpqWN6ZYOgl7Sd/FaWAQV
FtEXohy3dAeeO62/D+ICewl1MTxRWkAXOT+U8AiM2Lxt8YSi6zhkhtiP+nieS+VVZubHaFZfk4Z6
dE8W4SboFlAUzcEon/DxHQdgAHlx3Zj2fa9D1p3YfXOFx9Aa9mxBt8GQf41Ck7uCc8YzRlXlKe8J
IjQv/TJ0LwQVvsqmPEbfbka3LSIF7iDO4EngukVdQT88+RiJ4Fk6vCTC1L+2UnnDfkIfwxkk4kOW
iSD2oyU5aSLz+ybcJGF+IxfAMZNzO/Wi3ubmgtMqVYotUu97rPAfpUluZlin9rWYdc0l0/YQlRh8
OE+RbO+QYDVF2fUEfHWjDs0jAAgPv/tZUbI96Fi3KD4ulU+x9CENin1NBAOLCIylV5UBBISeZWPB
p52q6LPq1JeIg4qGx80jSTYm9xbVfAznx1MCY7nOenO6Yx2Fqm7PV2rBa43O7MuoOD7NVLg12knL
7PoeduxVbCjGgQXd2NXzYw8tYjG04aYO7Q8wsGtS4Y37lBB58j1i3+jawXUAhRBH1t7PAChyfKW3
eVtc11W6gwPmFdbkHOlc9lsrrJY9cXO5D6rc2i4Rryaa3cQf0/hTqrUn2GZ+XwbXzlAKlyh4khvn
BzNXnptsvkmT5JTY5kUtQI4bp35NYayG+A2g2R3NRPJRpPXWBGiVMYY7CGOSaC+hVPlj5iTHxsjJ
YDenGxTW4qPeSQQ0FkmkzBJgNLUzuvQBhO3WQvdvz7xNhgiuEGY0l7iup7XL3bqVkV3ZZlDvg24G
2lHNRXfBih2T+0LyTyp734l1y8VDPxw0BwCeUumPAGHyQxIoFlm90roXjUmgYzNRNgnlHIAp+tD1
iN4sa4qfmq4at+YcVbc8ICR6d2F8hS95OoU0UzZha5R7K2sx/TgEzGYhjVI8qcumnq2AXZFAhVpd
znYjt/XScPOoygTBf6EuPJa1V46qHNmSBmJNrKT3oQNKpOkZsIRRVR7UhfBY6MlVF96rQuz1WpTb
WbuDfaJfBfiKNlpT9X7DinUD9orXZpBWcWl0A9xa1A2fmRLDJMyMWT2g6whd6hGym0ytuICNwR66
DPU1okVQb9aDMKfqMCWMNYq5hxkSftXX7S/UyEpWlE3kaBs56vkxrTrCnJ0NF5kDFEQCd55STph2
YfgMnHLQgykTvEjZmmPVkZwSPROU7s6YYsOp6gl/BzWdzsXZsJP0tVMK4XJiTY5BStJ9mZuOVydT
tZlhdbhGLR2uTKbuRmg8W647ZYGlfc6TpIZtovLAWsz9RdnemIYYfLPIAjDXIOLMitMcXEn+Nr0n
DWJo8uui0F50rHA7E94s2UgErtfOw6hr16YC018vzfqqVygU7Cc0i3IHn0n3mgRyuijJ1k2qnlVi
QmIPXMRTWmfe59RdO9B+gSfq8zztFIhe8fI17OK1ZdsoXmY1z6QxfCHj6hYRleJHTs5qoGVnFAqP
etwe2nA+R7l6uwh7q+vFvjP7B21NDoLQg6D8dbLTT2VNlSZQs3LZ4zjbcbreWQ7ZQdM2MK7gxZLL
sNZM5jFuzZ1MG/rfQGrUcVPmgTeSt7vQnYWz3e+ygLHVXJ9LMz3KKb8OZe9l43XdmvuiQE1aAZbW
yfQeAM8xKfJg6vgi5dUw1OrCtaeCuBdGIo9VVtgfYQoMp2VYQoAHEc9/pAzqdSZE77X5mMDpRhyO
FayRircoRnDAQO7swIBP26Yg25hwHKEj2TWK2O/qBan3MsrMN4Dh4nRvB3Mf2jaOmZg4AM9sVHms
K90+USRbn1NBARkpQXkaGitFHdUpu7IirNpSbXbGSCuzbTvkYiOWQNlZIYEbGlkZLgkIpk/TB/Ei
c0+vkPVyGqCg3KmRTHb9uJj7PkrVq6Epk09zvNRrB74E/kqkMBTZJbiHwcFsQ585DsOAXDPK62m4
NjVwMXVlKvskm+rnxpgW1xg5j7rKsI5HyboE9VfND8kyq2DpzH6NZTC/5irehbIbu1upiBcTnhTV
HM3Li9PZtTuFJfVMXivikhBTte2dIn5Q+lE56Px0d4gU+xb/jr1JBkABmWpXxMjUxEiJgTDaQOtY
+SIdvBrzllEd82MTa+wedq3PW9YPXd/TwNlPGY79QcYftLadSGxmqP2sZqQhLINK2IfdJzdQH2HC
ybwFfWdB1nOTygkeQQDJgyEK8npXGn7YBJQpUO88NW/FqUjpUCzJGkuS5MGHXG+zIymWmLpol1Aq
VrP9sgwUxqJmjsLi1Pa7kQ7ueSpE8qGRmXOY1rkbW2guqTCzaviywN/ZTzDVPRF1n8DUKiyIutjY
ojfOWuncERG5M+FNQoKINw1JZjQONgjo6AMNK+dsIqIrj0C3heIcFOXFaaYnI5024zxetKk0eJTg
Ep0o39tNPRQ072bBnDMNPunGuM1QTbt6WlzFCu3piB1wdrKD0pcPcPYe9WwBPArY2JhYnsoH9tWj
3jq+AjJtM9G08kkr/ih6ldaFULdTbFd+TcqOT7b9jQbsy6vxJaDUgFzKeonSJzhnWnkmsvwg2xee
wdLL0rHypRU+0Wxzqzy4bvGYUgAq7aEso+iIE1C6qTbQKwS06+Wh8byMKAD6QePi2w2NLueznKyB
fSAqXGuOSVaYjepB02pSA6bFeFiyuPfoh0jXQvjjGYmqbWGYNOR3NI9Ltsg7MjgZOYULuubMOua2
3PSxHW6DICuva4jObpXy4K+kQlexg8qfKnEMbWOrVfJuVj/RbPLoKGNRbHaBgvuuWxugLeNl+qFW
Miku2Fy3J0F1YigNL6bbDCTTmrTQ3Lrl1hZiZ+RteJHq8AWi7ooS7Ao4o0qzzWIedZUZJpT/Lm74
hfxgzgDMnpWlH2hYleEGTEK/6alD2SdEfmJ8ekRxdQlF2x9Jh7upIpAOsW06uwyqEl22aFeJZmO2
NNxbotiAbhXt5GeILDioNHaxZXewzwSxUF9pYbw3Y11/VkjxPRA4YoG3TFtra+SKecm6As9fm5H9
Aw/VB/ASQ8cLnRNHOV4CeGP5VoObsS2VzKCXrUdHQZjL4yRo3Rjoy28yXOJeB+T3Wcd2s7OUptl1
QRULOuGTfIbZtdxY0Kwe6Y9m97bZa3u0qt22/5au7axB25rZZedoqAkwKoS8LzKBMqMkFw0mq2px
nBnrg0oT8Xms5uZhdVC9THbWfR6oL0iN6sVRsQiO2/a12j1CWu6v+7RIjgKS5ydYL2gghnQg5rpo
yMAwZS6Z1Vvdh87UgvsU6Nqd2sdsREMbrGPuIM4fen3WPy3kMZLbYdlq4U5aHRCtXk37PgF4qa3x
5CZ6x61TpNMlpTN7WtSYI5jNg2nZuUpKey02mMzFuYCodsgbu76s0V04sK2KpT75loTeLbV1xaK/
nIAFc2pzzKZ47lL2SZUQam9QGuMeG1z0Af4Xqeo6IOXnXppkrRvLpEGGzKYDSRGG7+TAt4WZHJaO
dPYpjJsOaWmj3U0qSD3Osb250Yo55dIMbMxOKz3NiaOnLDEMv7aK8EZqQ/S1N2DDuG1ogJpEedHz
aCFd2S1mDS470NTt0tucDG1RzScEkOwJMnWOLSN9mGGFj/FZ95OxuIp4amPJfGaVvaKsQkzYbiCy
jOR5Ww+5aG7YZ8nyBjjqBah+kt5ASxRxhEmDTRaM8V6dRO5RYq6aokX9IvOBMK8mQP2jxx6ZSvnb
3MfdBUHMIQ7ywS84oPu9CfskEKCcZPoBsUG20+xoOxIMn+is2XYa3yZmi+LHGSm70o9FOZkczbUP
TZ5fQBkXvOZK+OAAJHEVk87lUDSQhm1txLG/DCdS04kV+7rQK0FrC7lXee6j4CD7zB8NtXc1YLlu
oy1Hh6jPTZfpR9iiaz72wp/LxqtSy7YDmClXcgDTq3zDaXQ9P946dor0lwHL3gp6uUE8ay2Pibm4
c0a3gX6SA3Gv7KMHJSbne9HLckOFelDscm82DTzeUQ058KnVWaveOu16Kam0TLJbUORc6HrYnppa
JrxrrEhipJNh15AGnY2Up7je6lqd8Q7Fndsq4RvTiW2S22/VFGePRS7O7TQ2PlMHyqo8MPaq1lJl
MxNx0Stdc5I6cCm/CPIj0DUHwg/bbpuG04ulWTcscqzx+Bn4tV+AvfpK9SEQaKoYKW4SUp68Av6I
29XroSyB/+pkqbmDDs3XX7UjlhBPHSFLbV5zJpXVqUeAd1JSS92ScLdrA0v6jRNOGxDBA0BbmoRm
wL0jVshwrvSMhJ7kY22p12FavYpIjhuk/rC5RTojM8cokRelAfKEPkyTFanflHm/jSKaKPVcYWks
8xpiGb6cXCvb2xDBB0u+w9KSM6VrH9Jyugp6h6oyLZ+asN7IynnB3z14XVHEO1VJz0NK0A5diQ6W
NNPRs9ooboRHK0rkOQwUHTtHh3E9AY9dBa3ptzrBZq2cYa0rV70ERsGaPfph0Z6MGI2g2pTSL9as
azq9HiD+K4U+kA9YMHkJl4SH0KqJDCqnr+pIdNOyHjzJREv80NEuaWccJfommhkvGYDXKyO0rvpW
FDTOVPW6LyxodaM+XeMssXdjWW20aD6VYDz7GD4MQ9KvAInZZGx5tngOXNu+l01VPhFvBzMuo387
im7kMgC/moakcZWoYoxGCuWVoON0r+tcmxBKgde13YXo+R0snNu8oKSHXPQ0c9b260VedI1w1zV6
SaElgzYQ29c2H8A2luFjWurZDg6adbKwAEMbiw4tFBYn4CltoulGzXLzIae9GDu62IY55G0ji+xd
Wdb2Vitnkl8LGxlYXDq3IoLRN4Y32mIc+SZP7IlnwQgvt50XCXB9j6+FpTBhbwzCGCMY/D/ViL2p
KhTfFNgSAsAsON7hV6TxTguy3rNgrPuz4ZwkFU9dTCRlZx0xiTL2B1pBV32q0kTVEJuNytzcDLFa
XVManNWuRYPHezGM5PY6Y3KbSmFj/gjfVHK+/cFaXsG5aq6lIgqasoXXPi1vhY6cxm2AXIfQTm6t
tE6pPcp+JX0OzrZNF+1YmZVJOJUMr0uhxftWlfE2Hnt6MnOBNxEXJhvXTWYFgFQri2ygdDfOZAVq
dlXdsPHsilqRe3VxzOvOjKGUsQbbZnKtWvm9Q/rdPOhfhmr5titxR4K5Bj4KXRGPW0psb/1o2lO6
Dw1W1LnbKkQ259jEu75+0q1PMfa/63BS9OuoJy6y3Nja7YCyLFNeBH24e6cEfa5agM5UWJkuJy/j
ftbmdOd0y/BQBBDsFmfqr5OCPFi1TA9NsChnM+qJdUicj71TUxjGYJRpidFmZ+FFtMSRacyIP5SV
V2Et4ZdO1VWiQPyUAf+x16L0FFXBplCuB82cjokoa5C7jEXtwdcGQaO09hWS6bFS8EIkFtq8TswZ
hQpN2b4+pDI4KKogvI9kOSBPFRJDLX5cYS2447Q9KITEN80OXhwHYtquz4pjtaRNMDRm/Gp6LcqR
FSW6a1hz04QYwsBwak/jtK/n+waA5lRZzCs+pHWHpLguzVOxIvqDuEc3ZsiIjgFlV9m1LQTKHO3y
MLMPJtXXSNSbqUxrH0h3xKBkSbaWBuaSJrcwj0rKZAJNsLJtu/xVC+1TWhdXkxXqh7RPPzRzqJyG
3mqOaToecpSm+0RhXNwHpC64eYVGlum6OxIj8+YoWbcbtf4qWy+7yHlL9LY+DjHpueoM3pAkUm1o
Pks1IPlYBFOAnHm8IppOc+PAPjKmaba5YwwbHUjJMVfb1x7Z/0MSWG8RMq4hNI5rItUYFWIL/5Ud
ibk4ouOeTbLoFHXD5LuFFmy+pBVxD6kc9IfKGR94DG6IcY3XIOE3qh/tiriMoz5a5mkyxSkckpxI
O1rAch5jv9BBNg9TAAE8VaDygTHtxXgIK70gWo4DZJnr5zSZbjRbvbbC8Fn00IJzI9+ZS5iQTKgd
mZoXblNTC2Q5aONkPBq5BZJOIwYWSGwOOp6j7IRNxMhMIswSUkYIDtaTc0QIV76304ciPaMhuuaY
CvTS3gazbbH3W9nWJqOhwE5UQHF166bUNjmnX3qGW6dqzuRUXA+GetsL+pnEl/hdg7xBMZFAo99z
F1SrW5m9CUKjcx58vMoCpQSEXCiZe13pbv4fZ+ex5LaSret3uXOcgDeDcwckQFeGZaRSSROETBW8
T9invx/Uu2+IKDZ5dCYde4fUO5mJzJW51vrNIOJnQ2TB3mj7o4KEZd3T5NfV8b5NaBtV8i/fjIj0
oIS3VSSCdcxfONLn71eJKTJEGJB0TLURdeRvci2/89TeWZKdz3KhG2m0n50qvs3H6Cj89leuR9qt
3egOpnNZ6amB0R9HKbipRzI4VJi/iMCQZ8wIF/d9JqWPTiBWlArX0eQcJG3c5QKL6clptibs/95p
nBlFEK0V3FCbanzsbPlYcuf18mdsT3jeofCe9dsswZTcSAMvq5tnPuuKh1K29jseSY3vPAC/4AA7
RGbgLUFW429bTDctfrkWXzMIKIih8Q/I3A9/qWFwp+RkvaqsUgBOi31gOF8srs0VlP57q5ZBUzyY
c31ekb60+E948hgfO5A5rq1x+Nu4mI6RwpFCGw7oSGsZe2oqr05VPBYdcxkGZ5+3NKOCbTVhXxIi
ZZEZzlcUiFcte7rXEnqe7a8u5H6uZLc2Nql57zjoUZjhrOR4V2HxaFbhButGr2w598rXVMWuOzPB
t/nfAu42E2PzKffQtfqEm6OZS3f60B7oB69tWcJUxTpG2JUWvg3IN49jnoC4VcKk8mpqbc/AvsVW
L1Sc3quK8ptJqpzK07NDY/dT1QwG7rEjmA1E2j5pRR+HtBADv1tRsCpuSJYPOmo+pGoQigJsRw+j
buB+yC6OyT+oUOuNq1ZCWikTBsOFFOwqxX5zckIj5jkIi+Ld66ZFyMUNsXIV4wxsJhl20Pq4wuzB
hipFElS2OYxSrMqdrj1iD8OLSh4d3oFpQ+4jPSZtfZDS4LGO4VbZ+jEEh3vAiXsLIx10kiNuAI6F
B0eX+g3CPV/QID2ONdCuAC3nMh0sj/KdtcLRrF3HTQqATB5u8DWwPiPg/o5HVL8C2G7PlkQhj3Ln
GdzU4EaFoMiVp/pW0nQQzbi4xnrqFt30lIGgt8lUHjtkyx9DEdJAg+hBfQMMz73qSLdl2GyyRByn
Sl2FSJ8gAboV40/hV0fZeMrxI2/BsRtZSh5X0xFOi43aqFt9zJ/sGntH4CNO8qtBvJ1n/U7YCZGF
0LWP4niTt90WcYdNRLmtCiq63ObGQb+tUGpcH2S3N25jZbbhvhF56Yb6JzNpjniV3AZhdR+pkjsg
PWppfTl/Nf0rdrWN1zaJvhZtor4AE8YfxgzIZbAQQuUUdFi3Asi+icxPYTBinPuip+MG9so9xgib
oN7HiDMPt6itYOD40yENx18A6VMuEoRQuWKxP35XMSnssDB0EnxUk+jVFMNGEz8xBpW18jWN6+/+
KD3I/Ywt0Nygm918qABBJavFbZqoSAB/R4VvXZJuxoThSmzQg/QE0pUZRZnU/ArKiHDRRYjeOGve
gAd0v9zSklO3wsbgE17yYPsUKnfYG1trs03l/WSTaq/80pSf4tQKnuugqR7yjIJgOWFt2tSSg18F
0CwVFN4POI76FruflFYNcWhdNyhB06nHCRqcfkD/EWmSm8T29RlLwFQhyt6VZYtRlpb3W3hHJRLp
uf4CzYTkbQD7hIcB9USn1hMPlsERHVjlq2Fxgo1yFBRu0+C90a1gLyeE6FiXiy8tTICR92o4eHVs
l0+oNsHCSONjGij2KgHjxFnT7fGACj1eLSreUjwHPg086tdBDjxOaWjk4auFEToGIc9xLX22wJ3R
6U+/+iNuG2h8u1ZKEEXA9rGRdZvL6oWGebEtRgxVfTwuVxlpQh5Ja1BRAVZGhX9Az7ByEz/9qcZ4
+drJCyzpPY7c7z0QNNgM4UqgHCEgTvFkeRK2fXB86rrlYBwdi1qu7GtH9A6pNDnQOUs6X6X/SpTH
3b5oqQlrLiCTVWfQBrT8HpsPmdPSh7uSLoauFj0UJfE49oO5sovsoe7FbnK0+yDVj7hCfJNUA06H
dIg1gehvvY2NvqZGgGO21E7SLkjihxStNt6FwfMgx4dME686tyui9RM3OPjBXZlKG+qjMy4ufK4G
7SGTkQqWqEoXGhSMgX5jS5tGSQBmFliuWO0PI3kHnimtZR73a7JUkCSUeDXsIlZkou8ipJ7l91xt
mIuAXihduJcp1ks8TlMc0gCx3eta+2gLQdNl8rfakHxrnQQb8KB8wxD9hyYXPK/xTqsHNUddTtqh
CyxWfTjscknZanq1sabg4Ji0feA+09EObrBAe+FheK8pGJBg5/EwyOgZh+M98M3V6Bt4nWXZbaxx
nRaazemrA2oEc0xW8GNB+N3vx3GVN1RI0I2XV+j7vpaTtbXD7qDow9xQxEM1d1wZ2u62NEhZfAFs
PTvGfsPdb4fPMuy3dYU+tdn5Ty3iKHKqfsv1ca+L9ijyeBNQqwAv+K7qkrwJVKB7BdiJptoIBNFr
WZVdva22dm5rO2vMx43IBs2bYhUfMfQnVn2q3wMpxcNJe+iyZm8iEYpifvBdCWnOyKb0De8lnTKj
8h4ruFDn8e+uN0Vku30IB+XoO8O9KgdHqfcBEAp8nJpj3tUbyRqfLOeH026iVL6nXYhBgkg8mJIR
CYzjpv3sfiThkNLt0jh6M2iHYllZKZxJGcMjFeKXpNyh57bSG0osmbqPKa4NSvo0ts+2tR8jdWfn
2eOQPauJ5AphzlAAI6BNZtRrklTSNj/ZB85wU40WUvy9CrI1RCAbM70ba2pSr1L8Yxzhy4e6OEBa
WGTrgsyWijKPW1k0w6asrG1sYY9TJWTuDt468uxnGWTmL+gst0A/no028qRJycAwdtpKplonGo2G
TDyiIELdHOH9GJKLwL1uPKDn/yuoxcF0lCdaazic23fUOA6kqyP9MPqa5JerwqyLddBl1larRtfK
i+1YGls8XbDUiGvFjUWrbmetjVUkdSVbjg4kzzAUoorutrXlX3qMuZqufa7K7AeA/pvR6d7atPol
Sf5Wbv3ANYERrNW2/ins+FGaNem5W59sg9d2Z+6jEgMNNbjFRpw2VLoeWqxHwndITZ2nW29NYn/G
ZuK+Uca54pWp93Va3SIrfwz7SV5nGBCUnZOtnYI42iJuhtA+9IMBiEsZp688cvdyVX9P2/C1b3yN
PoR1M/TKy9hV7zmNXMwfMonyt/RJ5mgrFKC20/gG8BZqT0GUDFR73drmd8rHFWgkvfWisHrgLj6o
9vhg2yFWQ/p2RmVYqbKhqd+7Ooh3pgjQ3+aLYod1G+fZkZKdhYgyor5OX95KeJfNksroRCjje9TS
t6p5qYrebt1UpjObNqUbSMFt3ZRov1MxWzWqmAHEmOJZLRW8Arsnu+rkFR5pE1t5OEQBwnqdTuUW
bIoCsd05IlIi32KyHOJVmmWfGzNdF6r0YxICQFT4qZWsLYxW/otdHHpaYoc3UTiyfCVdMXiEBftR
uclpPMBADIq1qEvq3ZxVrgdpW4Lt2dZmp699NXo3Yud51EHTprFK3S7bOkH3TZita+u3eUkLZqxZ
6DCOXAvXwByzK508IdyU+uiv9BJIhmm8OCICnC4bVDmazhs7CdeHPPyOrddnY9DDm3xwVLDiqfFD
k+R3nL+Iqcr3vifPysryqxrhyjQOCLirwdyQ+iEa9WshY9dO5zQWcNg4C6CJKiLc6+QAk+hTHlGa
mt36IJ0xmdiDG37gc0GUA4pGS+khTnW3xDWqVOlJpGAeUr9cjeGxbe6c8H4QL5EV664wzX2slocA
r5Kq6p7sNC33csnRMhT/kyFMwBEtIJgRle7K6Q+mNrwacWXey4NquXRwYaKNq8DJbpShuxcRBkUq
S6ipGyusNzoVsVWfmdJWSLxyAu2rXzzWuDbSoJs2kuZDtGzpZ2XhE7TgWWpmpYfOI9D5vQiGL4GZ
fqumUNtCx35upORnB+DQt940ng0NTd7egHvHe18VW6nflsl+NHATiui6JundfCziYpOGE/SYzy19
Pad9iqgH9F6iuyOMoEimyVHGq4mKiDYCNRypGYksUg+5gSWa3Se3oQUkzJa9z6GzVo7G3GEHjBYk
jxWmOZ+iCreGWmaiQFLlgzqK6M1K8mmXIaX4hhh84qVhlz9PwB/ftdDmhlHFRkm4ibI+Cu+jzOhH
V0VQk1brKL4kgLTuQdFmW7Rmsc6b2vhmlIS9H6dK29hh3tyOPIFuMyMJf/iYG3Olk7dqPqQghXbm
JvPleieh5LHq6Ym+9mbwHc25u9qIv1sVvSQVq0d6LYJGj2SpHnDA8rYLp/oujcPk3tIyea803UuT
s4yyTxXU06T8xSoTbP9UtdUOsM3xQmuTX3UA6SkHrxBIm0mZPUJNF5bJsWjCL9ixAmIzX5oIhKkS
5dWcRD1Yuaq6Uk5802iuf4JVIT1Cq/xpat8LHhbrMrJWSSvfxWXyUCXGKmj9nUQBYkcdSdrSUc68
CoHxXdSJhyqynurQjp56s3RBI4OXUvPhUAOUdoe0CVdW2t4XpvIaReKmUH/GMHqjjgyEzgwipL2g
H4/vOoQTOAYY+MjRqy3f9ah6dP2tYgYbi55LYD4UVrejKb6qeNhZyht89VcgZ7u4lRAZrb5p8Y/J
waMreuHcrqkHO4CFpm/4mI6bFv6PHjQSCJEGCI09Tt81y78RMpBTwyxMzAL6kteidcD5zKNSch/E
5R5yDxCmAMCgCsvf8cWcvVREFaxe4sbTB55NcQ4cS3qA6bGuCXxqhE7JHl/Nh8rSu40dtZ6Wyv4r
svdQiAse1hhVDLgGuMNUfAnzbVdGN0U0PsZzMQkHG9/rJbvZj41Dhjtgflp3z2nr3Po4+a0CfElc
PFSGvTrFgRfEeHLWCHIgPh06D74s2S9UBsONBmcCvFsIObqXN10+9wHArSUl3PQOsWjYv7anJPOb
pcaYs7K5WtPBtFZp2sO/De+CZNp0g/JlEvVNI8Dm5sY2GgPAyrHzy1EJkZRXpK+WMsAPC43gLjZh
vtjShKJ5v0VscZtIJj57EeJCUTx0vLPUHoPGwQca5v8KVTqAApyr5HR3VRveWuItauCOUJdSd7ox
Tmt8Ub9z5XJ0etBvxfCKtZ1X5EBcba50WuXJqneKcoXZpptmeOfFP+uyAYWuOne9xfu/5V8MIKMr
g0d2WtZiXcoNFdc0jQkkve1FWhneg6RbEZuh/VoWldG28AIn+DSKoPBs/J/eEHfOXZl6mxso5YH2
/10dyS90uMN1q6f9TBHPRi9JG+jpGW3av6dZXJQ1gZf2s6AbHwWh+L//USZlpnX8/7+GS/w/NA/3
u/h+8i/eb2mRx/atHp/eGsxy/m0oP//N/+kf/iNQ8gmq6n//n59Fiy8y/zXcSk94qxYKJf+ZZrGJ
oDN/z3/9qXYy/z/+YboqMF1NCxIputeo4NkwZP5FslDl/zJwGYe2iGIaxHEd+sU/JAtLhn8B8RSF
XWV2DZl1OP8hWRjOf6GagkLVzE/V1FkI5d8Tf/gX8YY1+48MwCXDQlbpHVkQPWy0rjRHX/D/NA3p
cyc3Qg8caUsbJbX7Aw+98LNTaGL/x6r8M/YFBjZa2TNlBF1DHdoIwrMLOmpsBGlC+hh5kJj0HyjF
NSaFbxOvtAw27NqQ6DpNOOaCMc/TvxOZRpFuHtw0UXP5TY1a2gvIeiDiHD0gLgIpusmlBKiiU2mu
jjMiVkIMLWw/O5g9xl+Xp63M3NM/KFD/GtqGN4+An84vWChTARKUAMVqoVdqEXQMSYm8sR6lLeYK
/T1CjLwTzAEMfRNU4XbMwPkHAKX3apHMsn49sIIrP2hmL3/4QY4MTXqWmOOX8ed/SH9JdJsTuoWh
RwDvblO9oNcUG2LHlpw2/lQV75mDdjA9iLYBrZIkG9VAz8GmZHB75aewxZc/BdVqQ4UixvYDO376
UyZfqTPSQrCVoxTfxTm95jXJhrM35ZBmZUtP/UHqSdQ3dIqLr06KXZLQoISuwNID57fIQ2/B+ciO
GwM6ya8t1cwwWiyVhYq8jB4u+ikf1OAGWLBgZwFVV3YfPelyN1Blm5EKtW14dR42WzSl6xsMWfMN
KLfIJWVorjhFLCT8f+9dFCZ/i8BDoCNYnC6SLZFU+76NzbheD5hblbqL6Eh6D/dC2mPjbLmjEWD+
OQZ1cpuECU+0wcy775YJGPfyB/sYLyzsGwwV3T+qbSg6nv4UWGStkzdB4uVNrP6qkXHbgMcWWwGu
cnt5qPnTL5f+j6GMxaxLP/QDqqWJp8oVbIER+OShknz/G3fY+NACJN1cHvDMXpxXl1BtWia09YXu
U6Q4sZSWTexpIWDgRqvyGx268ZUoOJ/2xbQ4KGgKWTgMEdoXo+QGRFRZyOyonk6ySBBHQR+EVInS
BWbwxncr0a0rX00589kY1Jnrw4QgRVusZSyNUjQA9ffMLM02bZaMD3FDMMxSSXzTedNsjHKgNYiw
N5n/RNG3DzhM5JjWQwLFfauImOqqCsrs89QNlNMvL/3H30cAsOZrED0wiIeLRSFOpRX236nXFILK
Cy6GvMWjnvKM7l8Z6uO2smVUHQxb4yJAO3ERcQoCXV8X+vyVoe9LZUQ9kx/2KajSDr92K7giCH1u
aqj/6+iOWMzRmP/8j2CbDcXUIPaNuqJOBwXzdAMaFSIFZin/w3P9i8vcljE1gfbMzmIhF6vYJjVR
FMtA6NwOwJuatrsWh+lm6IdrpmbKx23MWJS4kOZExhIJ5tNpJXpjRXKI07maOKBZM10aD0UHhhut
St/G1APN65XdBhhwFvUIvEUv7wKJLpZP7/S9ypT2C5AEh3RsROeoUWlHSGIwPZ3894ov07mfiocG
+iBcxSrB6/SnWr2qOCDvEs+HK77pBZmD0gbphvCmufIMzxY5WL7LO/r8oCyQ5mD5gkLw6aAgz3xc
P8fEi5qC/oWWJfajwaHa1dKUv9OvD3GL1KQfl0c9t9mwPfn3qEsByMpW0TaQZ19URyCNAIYwDVNz
J02DfeUYfQyWBBQY5+wyjO2wtDmdn22OieLzP55WxDqXoKPfxfpk31yez5nAdTrMYhl7Osi1gomq
l/igEcNZ5CnQAC8rAV1lWwPTgeYYqiyj3UpfSkRVZ72+WUzVwkvsIIdJ9SjNwnlF35a3VEysh8s/
8Fw0QQeXOxEiNC4LC6GYDq7m2IUFOCwetzutHegXCdt8bkOn+NL3qr+7PN5C+3J+C7AguChpILsR
VF3aRhVyKcwpVxIP9K31Q8Difhs7a25oDsIwIdI4/avowvwBvSObdg0ONftQiegHp04ygQtQffl7
303gHc1IN5orN8259UBxBkWoOTTo+mJb9IHDVgs7rApa0T+PU4+QH1Jc0gvBNrnJzbH46+vU5hlr
mSqhFZWr5bu+7YVm9daQeXGggM9BoAPWBjyXL8Lin0TsDDXe6bnzePk7zPvu9Ba3UdWffRIUpqnM
Sd2fUT0JFcxpMpF5CZuOUsLoe9WgFhu5toujoYAcRe0jRf4/GBBRtJQr2+DMOWd4confYQ0D2dPh
VehRGWZpmafaOdaljoxzcwnRF0TNcCWQnRsK4jM7TkEWk5vldCij4F2cCgQnGwuNlKbomptYNBa1
5x5Ft8ureiZoKrgPcZ2g8ok0wRx0/rgrqfGbuCknqef4tOcRjrE3SaobQHdUhWqgP2zblrbW5UHP
TNAg87V0wwBjCD/1dNAOJLpPXSvwwroNn9Bn8l2g2eMNQKZ6c3mo+bMsdo0Jr4P03ZrVMD4I19pG
oPRQKDy/jTWIQ4A9/FRtXSMMxSoly3GjQWR7GK7vfz+wMQ/Iu2e2R/m4XXu0G+EgYfE2vKZK2Lzm
oYoJ2IwtatpW9WLbTj7Pr99rKdSZiMBLQbZmH5pZmHixvKmu13oRlYEngT484kbxPjVYoGJ4TFuw
0Hrv8kzPDcdoFDWIBjzlFwGZNJscxVckFzYdlUFltL4k01S+VGGePqFJr15Z2bPjoZ0hKwoZPnf9
6e6pTKnSVKmX3HIQzW3OZbVqdF6XQTdzvBH8vDy9jzvI4Tsi18Rg8/ecf84fJwQiM3CUtgu9yYdO
SfYrDiKh0zqlcruVwvohARuLeWF1ZVl/27Oebl0GtvBUQPkdWTZ5UbyJsgTfcUcOvUaJVSqkaQY8
CqzpsLXiwXkstCHPvSHgVK9s7MXxHGpQ67xBT3TYWzFPwHVjyFSc5SFoV9iL1b/Swq8LcGmx82JB
xDi2wdwOsgy9pwEWCBr7YZXLtJQTQ34YQe0hxoGZu+RGgSZ/U9BQhDgbjpSGSyf4Wy0d7lnw2Xhf
EmKhRSIpfrrQtd5CQZ7AeVYC7G5aDqWHwiAKVsMQu4kN5b6bKO1CO07dboYJIVWSUS7X0w06vspa
SrLxZm6xeJIqXROPP1MR4Lexxw2Vq4eIufh1atTHUY89tQebVF0LY1KfCoVGBZJSxk6ene0VlC6B
2DtA0/u+3Y7tIAFwA8l/eT9+DJ6OST2PYhJYZuRUF9s/05RRDyMD0XMFh3okVvK1gAK3zzo4kJeH
OvMWpHw6V0OZsmZQkzn9JI0jQMzjm+U1NEnRohy1+oA6i4XqemQogOcFHdNmhpBUECl/SlIIL64f
eoSXzMk+mJXAW3fKaDFgPb5Bh6GI/vr+mm1OTO4SE0MvdKRPf2EHFz4sRRB69MRUDATUhM5uVN+C
tLc9FcnJFUTja2+Bj5fmXFVmVWb9J6poi0GDxu5ADfqB1w6cTUpmZbhDAx+YTY1txSu4acqq8B+v
fPk5bi8Cwsmwi7huSnI/QJQgyNHX2ae2RhOjBv9y+aOfmxwQTt52CjcmidrpigbAqcKyIexEhWbu
jQlmWJv0HVLEIbKzqHZ6wyCXVz7jwsxsfmRjK0SjGTcTMhysEE9HVadwSpVCDz0lxz0tzYME5+AW
OWtDmp4ckOobe37aJzmwYtg+KDaQIF/b7vN3Wy4wcYcykUWLAFOb0x/hlD6Jy/wjiijTjro+BDsL
Mse9mQrxyKftvlh1Hx4MIs1egIPYY75e3PZJLtFpV9U7A83kaybVH5+9uCgraELx4Ea2c3m7KiYZ
Zm1ROOIhXnrNUOeABqx+Ew22BfakFLciRtZNRHSsWsqy7uXdcKaUzvga1dxZEApNsfl6/OP6a5Uh
6CSf8RuzajYdCfYmgwl569Rhv54kdbgpwN3J60BJ4x+NbWp3QLCt2p38UKfAUGpXruNz4Q+LL94Z
qCFS01uEJMURVVfVdeghuTHuFERxNkNgv9gB9OjLUz+78uzK35VJjXvpdOZkeJmGtiUHIUmM3Vjr
+teOStq2dMZmgGQC/xTOvbZTciW897tB/Xp5/DMPD7pE+KKoqCwhirqcqQYFCGgxoU2n+jdW/puW
5+0nVIrbHb3beK+C91/3NdJOlwc+F2cMrClIKbFaIuU5nXg2hYOFngoDy0hf57mT3kDXvmZ5Pi/f
8rDRi0M4b+7S2ap6OopZ0K6ylQay6MzhimT0AcLGqF0HmdRPWg045vKszsU1Yz5JFNKRv1w6OklT
M2OQGG+K1PFgTDVU+tyvUDIrK7rhvG3SjZzh/n5lG50b12QVNZNKIeXnxWoicTPJcShFUKLGaNup
Fvoro3w0++hdkyLcxE3t/fJMz20cLieklykXMu4igocSaPaAJ79X63LkOlMleKOOVgtdXjG/AKrt
aHKlzkOT1VcPzbnjac4PZmqiuCgu7+PIgohtOUmEQlqOp3FWaC5C9uEOV1j9SiQ4t4H+HGpxHdIh
HrKuzYAqzlJQtlkbaxzFHTBBudg0aDZeCYVnPySpjIMtmEV7efkhbT6ioyBr56e8g+vJtu9KX4U4
OkD8iTBNWmVj2m8vf8tz68lQ9EZ4erKFFuFXxxGzh/wfeRPs9Rm9F60DtGU35Oj9lY167tgTVomp
SAgrqMGdHsgERr3Ds4nGICU21AboTI5lEHuXJ/S7p7M890hmUhtGLWfWo14MI+DJ6Swh2g5RfRjV
2t/QuZ4xTlFV7kAs3XYyeniKBbzd0kEYOlUp3hGCabdqU1U7HoFwUDpYwYmk0J9CKMDVtaz3LNUo
r4Tgc5+cPiCdekv9LZt9+lutKUPSAt0Vb4IchpoPXLeyNjRAyJj3IWo4AfQ0tecrKzS/4BcrBDRA
NVHiVijOLBPccbCKPKnryMugpd2C5PqiiWh6GSFsr6WRHa60VbqrcdpZ25PYd6baX2kSn5k3rWpA
A7oG5IFG6Om8cSlIA5HTP1ejvPWQUsVZZaijnaNJOhpECBHLMJuvLPa5FIsijUqFDbACtOX5V/3x
1GiQWgpCbDO8srPrbQj7A69EK4StMeUopaRYHwNeyyDoiu5eUvJZR6aK4k1Eq1a7chjOnDt+C46i
VFWJZcvMp8Uya0AlJfByM5A3OrH7aHWB5mra2F1pV80bfvm5Z1lPCmG0CWFKnE47CFLVwYQi8BSR
KPoh80X4VcvMTEEPQla2Oe4xb7FmNdswgDy27vO63l/ecec+NyVAPhxPPF3Xl5FNLwPMdYrQo/Wk
3+Rtoe17s432kEreKzT2AHx37ebymGeiN1Uxps2DW1U/QDQURKAlYIx0a5Qo2Wpx0O3xibL3MPTS
XVsm4cvl8c5citidz66s881oL6spFpZCZW4gLRCBX/BwhM43pkBQAJLXzxZpnttkkvMrN8aZTcRd
wQGiLMYj2llsaMfAzGLIaaVwGY/Qu3tjm2pytNEGI3m8PL0Py0nCInPh0+E2LJy6FkNV9NkmsvjE
iyXA42RozVYuiJa5LiF25cvVlal9PKxsVS4m3N+o30KWXjzfoFerWZXCUgj1Fo6F0hueL0HVX5Vy
UiHlpox7IVuOB/dZ2SRtXnyCmAUoFJ7WlfNzZuo0slWZ61FXaTguglXTI4oiC6pUhYysoy5jJo36
G+Qsu6izzeVl/nBHzrPGwc/hMqYUtLSJjiuiVoA4nZvJPqB4ePejuR5LUO5X4s/ZSYFf+j0QSt3z
n/8RCwO0Z0jK8DWNE3hiYwBTVMoNBNoVEIshLNz15Yl9vJbJcNiqbFIs/SzKjacDFrIi2nFWS9Hb
utwatV26dV9HdyDjwreqoYMbq7F+M8jD8BXcmDjq4aB/zeTS2ARNB4A8d1CeCiI4oJWdf61yq75N
Cql467q6vbLZP5zl+bfyIPrtCqCoy3jlBEPqzNJGcOyH/KBKWvhj6uT2q5IEOHGVKLF8Lca89CBp
XnPy/XCk56GR7rfnaE2StNj2RlZ1fW7TsJAFJmxdXKmfkB02NrUTX7sPz+w10Ia8yKiL2vT3FlsA
2eXE7BG3pJM6Boc2jYc1Vfbo5fKHPzcK3azfvTxrzhhOv/vk9wWIm1hybV8t9iQL7U1bltd682dG
oclEAwZ9aQ7Q0kM2VnytoMDsu0OmazcVzmYrtTOuFXDOjfK7akXWjl/JslYROSBobAvWFmx0e5dX
UryxUQ66knec2QKkVuTHGKPQhP5dt//jaGLCAxXcxE0g6qNsD/BW20BMTF2gwtcMfj8MRTkc/OLc
5TBANMzGLH9GAbO07IyaEIqi44CZha5FX5JwyinDZcHPy/vgw5madcdpVclUUTVaZouheh30cxr0
DFXHygFtD9+rsWbjQa6Y6wY5jCPswE9ZL1T38sBn5oi2OQkO6T6HWl/cXDW0YxEDi3T7xI6OaQ54
Xi9bGz0O1b7yzjkzlDl3Gcj+OVm860+XswzkAAcFxUEdeQAwIzqEdQwy45vWiZPRuzyvMwtKf4/G
H9A92yBqnA7WmSDejbBH5Ad3Cth2sT3c1D4YHhxhGus7UrLlFwPq6YwTD9Ir4fzcTCkbIVUig7T5
gBVJoByXmYKGVy3sb5FP0TILspEzDj7l76dpGlSKCVXKrEB/Os1Ji2HK9iNg0AErtlUjhtGlSBc+
6e0U2GuowjoaG5ivBX4ZX8kYzs0S51NAIBQDSVYWY0dGJ8VOZ84AfxIApN0sT+uEAcs5vIbn+xBa
TJmUnyI1nX368o52Ok0f4KmGjKzjIgei7Ad56g6tZDZXJvTh1p9bTMBONSoMeHGai1HsQQkQtdRm
PbAsP5jpGKwxLsnvQWupu2BozL/fJhaPflDESKzCVllcMQaIgrqokYfIIijaVggSk265tIM4YVy5
Z85NDcQ9KDm6xB+RckkfqaEstQgdU2s+iAIWP3o1SBEUmI+rrt6LLtpd3pq/4e0nmRXL6fA+4LNx
hfLPpx8NGS1yO+KqawnKQbhYF3g6p2OqeMUYdE+ZYvawztJxcsdKs2s4hxKaYs6kIEWP2JtjFppn
Qjv5fPl3ndm2/KzZuJekgGbnIgx1Uq01zN/mYg/zbzJXfOcGQTduR3uYHv56LDAA87pTS55NlE+X
wCh0fxxypMaipAB3UMDtybDwXIVapm4uD3Um4AGU4vFIBsIngyVxclnVoeUHmUDLrYYGvAlnCTRi
uFKgVIK4bKjV3YvdTo+NkxVvl0c+s6CMzK2lEgTmWHs6clugs2mPTHKKBZ4mHcLf+MkiPJF01bU9
9aE4Qw1O5j3OpyNhRjb/dCz0OHRDDWbJvgyQZaU3yh7F8n6bIDy4Rxwr24wYFG0rHTCmasGYDhw9
//t7zCZtnjEQRCU8QU5/QzwpIU1PZZbsB/bUTb1+SLF8co28018vL+25jwp8hjodeZ4JWPt0qKB3
erQRK9tVdUs6dhh7rlu6zyhMxwimxrFBbgtZS49R3ruSAp37qgZIMxv6CsdkSZSpVQHQzKlt18/K
t2yyevTRGZlGy3Sl3HV2JF4+wIUBH8xOdic7t9KdagxaYfPwQJ1yQs5u1yXFD7PvnStf7mMUBAWg
zNVcwi0AxsWjoAeYB90f0fs4A0BYRBa2mX2tI8xfmLd4tadXxvs4M8bTLbAy5MYONdPTmbVmkYzl
TOEVffNW+3a669roOFT6sL28T84NRGEFlD0YDmgli1CLFrlliNJAcxwkzE4OiKn5LBBfWdcukrMj
kXv9PuwynYbTKeWjo8GPRI/WTBXUdSIDPXAMu+a6mPS/mBR3Fim/xXPxgychWm/xiJARXFkYi3t6
DQnwRnjskUCd4O/XjwfpfCFwH1PEOZ0VpKy5LlqarubHoZs0eojdvdQAZlBN76+HglRANqbyGKYd
ttgTpVRRdp5S0zUq+gmrtvWVXYkl3RHdnv7H5bHO7Pe56EZHf54WkLTTabXQkpFWyE3UE6xXoLPD
ERNi/D6kWYIUyMnu8nAfX2mgQ8H6Ma+5dTlbXP6ZL6VWjgaY0pvwVxvfQ3QD4yArjf624ETg51P9
C5nFyVpMyiGFHSlBm5QfaFpmjT9jTupm78ei2AEHpJdxeVpzCnT6jjkdcDEtKDEI8ejsQyVBNkHR
EdalyFGhLjbp91GvRV7j5OWVtZxP7HJQIBAW7BzuVqiRp2sJFdcfagSa3TbPzDvHGSRP6GO6s4cw
2qBOkK+rabD2sJD0fZaP/cvlOZ/bORA1qXvwlMCWahGTSQOxcox0LIeHaZbkSNCU0EW2yfiqOzC/
yhVwzfzRPkzXhq9D4YAs2FxG5qLj5GkjB1Cuja+xLyQcFKveONiZXVyr7p0dzIEIasKNgNW12EEV
CWqiNUxuyFN6On0w7HGBGXfAKOO/bXuzWTkTFj00k+nJi8CcWy0mUxNeKT2SxbCPNHV+MDSujF31
Exc40kdV8b+45mb6zXzxcO9QLj3dO/+PszPbkdvmtvATCdBISbdVqqHb7XYnsZPYN4KdOJrnWU9/
PvoHDrrURAl2kPjGQHaRIjf3sPZafaSNnZdyQxoE5a/0ivrAnyOorubWOI59qv+89yT7o0pCQ5Gy
zDbKtT18s5mwyLov6vMo3Abso609+HoV7+S7bwvfckPl4BQFYKozWx9TWk1OXZSDImzNn4+jMeSM
vY9r+GgDaX523Ub7NLcERjqwjetstP2JGXrIjckwdpatcnccHn4O4DePoOJ2m8lXs3AcLZZdLykd
W8j5Kje2dqIjlfdxuBMS90ja4m9uhtZ0MWiJEbVmN/ICMqrskMXWiAYVUpcidEaEyUt35+mVj9D2
OlI6oXJBtE1lf3OC7AYePCcU5PI12gx2aoJQh97rDLOyduwXuJkjuOQf/BhFkp93PDKTcAH4gUp0
Npu6FLyNbWM5gePFBbTaZQNX1IIE7YEu8wgfBVXGbMem6kOSotL0JVcTHLDbD4l4koaGxuIEII6i
82LC/QlXsb4zlaXyOq+tbLxOCDI7QYiGEh9qBqdF68ZDP/rrMYnGPXCPyhTleYAEBBom/b3bBU1W
o3trYjiUyS2wYHq4osUC4L+sneR0/3u9hQ6yX0w0k3Xi3xhNkef3VT12neHJ8xAnCVoRD3owz1La
IXJC728o6sv0Ic1i81IMhp+jRkU1OBQTyI1JspXf/yWqr0gjjHl7SRRAiHD7Q5LSGirDoITqWIxM
jH3vouHjrX/dt6J6l2WISPMUmDSh6a2VtgjDyNcjEVR9bdqHfBThO8bsoKOa+gnFBruJh2/Q3ecl
OoRh9zhDslvtREDSxvZ2EhcIi3KthKZvYgPexbzO1kwEua+VQdnP61m449QGAK/qCzI6EDUJ5FB3
rokqJgAn9D9KA/DImw22UqfqI49y+DxDytXSWDqiz9NQuRotiM3MEK7y+5utsgg0DVwxMud4hY0z
KCtzTgRU9UFZ6eKl0zX9MFX48QgKqlOfMPq5Y1B1hiSsmCkyB+fz47C/OsyaNoZDm/QiIM1Nj4sd
Vc+TP4c7ktqq6+lJT0Mlg5Exd+NvmjyyXShxRACo0TrmduSdxhwyfK9CKPfnd5CKpQ9onZEh4tjb
42qZkDKPE45cxCETuY5mMoeroc1Sg+Bv52LZeRPfAlZxB68NmrcGKxOqM6bPnKBvsvEdent+YA12
cRSDl0M7CP207U/ZWTc67z3Kd1+8qRUn4YfwHMK0dLm/etWv4X2mEA+Shmqk2NxW0Wpt6QuSrbUp
my8JKFm4CNsaHZpEc4rv1QS90ilGHYWRq8woNE5xUjxBW6FRiCg1hE6WFfK9nVOm+P5IvEr6BxmD
GvZ2j9BrMryZ2H5htPE099RCe4SJl7lyd7yz4jzfWNpcIGiszFC0WIL58K+6zcrLvGpiJ1VRL4cQ
RQ4GsqDNawNn36pb8BMFYevkV7tdCDcRLwk65Fd2jpfSFPhGkyFjsmhzc3NWp6zGYdD5nmXaHzK6
LI911nxcLWjr7x8dhevBwdNacWWqTppwe46n1K+YnKci4LYI9+UTXOM6sLer5yGpZzlpumNP4dOB
49DiwM/RWrc3X2pINa+2CjzP5DJ0g3a0dVyMUr/GqdfA/lRl2ScX3tm9Kp9ymUyOeZRYGDnY1m6N
ye/duSScRscJpRBLQHdoGCSX2Ro+262z7txIxfNJu5HWvazoMJm3+YBps7Sw9a6kXkY6UWNBZ8tp
UVc/cCPKo1cOxaWNFu/9lNjdMYb9ZMe+cptf2ZcH7JWDT8ehr1ccYjDZ9nqF5jM7dbnpPfYtoH4L
LPnRWdK9IQJFNE1bl6kKohPaDtuYwdOjubTnHEG4qquvsYv2QVbp4AkaP752IaLylpHVR8iazJ37
r1ouMRFxPK6GB0D+/avlLmnd5i5uJWA4HIJoF3IJa0isY7JU7fOaDQ1M2M1P467oXxOeUDCj/8nH
3rg3ABwZjzSXNPUoDJIsIPCTl+kTjnSPwUTlDyiRMDDCETZJ52/XVyxtbo0Ldc9VREwgj05/XODv
OY90EXa2UnVTXpvaeLllFMbo5C6B38pWek1qXHMjNA5LbcNkRiB0vu+A3k5/SRgAm/XjOaUKuvFA
bhRrHbU70ssw1L43k0C0Jmt9JIhCqjHhGhf1UW8RAjwiej++qyxkTEW2JFEwpmjAaInd/pVFDqpu
Q7r+AQGz+/f9X6h4XDhWKJ9LVhEQLJu77FlLk0O/4AZREQ5PRMb/TFHTPNw3ovjCcqyeiF5WoajZ
335hW2+G2p0GF+Zj5vugWUwvc1bDkZ+4e8PKb6kGKJS+trXJepOln/0hhF1ILC2qwH67ukagiXL5
x4z97nvSzL3xgaEBhHnB2GefxdTZ6BUhXIxwLLTK3sGlveCeinlA7afWRPvTL63kIaIZRJ2aB3Dr
SFxfg2sXVEwgUq1/nLR2PuYt9MLx1Hg72erbj0t2wYvEyBNVHWL+232HmTvTvTRHXURzzOcphWUU
GtJ+JxJ66xmpMhM1yGxfBiqb8FQTvRWvWkqiSpB29mb0dYnGqOtk+bww9liXH7tpsgKTjsPP4ohI
n8jgCL9ozdJK3FyvtmdOhU6eg4Y2L0FnmDXcRFKRvc+z4GfPMKZoluH+ydpILm73MmzC3Erzxglc
v8zfZ3GqX9dwKJDj0f78BUtkFHJkyZNGby1JPPYM/wpfzUdvtxQw9TItTVg7G9ZOKPb2aeH/T3xE
zEDE8maQQK8qYOR5aAduWKbXqEs+48/6szunKRF/NiGYmu1NL7z1wTc27c03Q6kZTo8Om5OjjYHu
RWjgCbM5Jmh7n5NsKnbWqLoEr9a4PZ4oN/YTvRzswWd3Wl2zOUex5e/cauWqeKVlpZ28c8tOt7bu
apWhA7R/nFDW9BFqQlVVHKpsna+a8KLL/UOitEethtk24lom7G4PyTTlYoSWyQ5iqMd/N5bOO3sm
PEYNDLtB5HR7dQPlJactSU2GGBM09q29oS/yhDopJyXzirPudBBQxcv8gRlzKMPNwTtqmkCjsLXS
ncdDtVI5vknMRQfsTWYi2i6dutS3Ayfro2ubzuShWl9e21lvH4xF+3x/YxW1MGZXaZnzZONRSIZu
V9q0IxKCFrUwM9bCB+A21WPo9CuasRPMVE4+nEI4D5ETiLVvnlX+bWT6XulPtWRAq3JgRkj2s43f
5iVdWsOdyb9rKOobJ3UjpBU156GDgOJh0bI9mM/bB5o1GwDAXDrqJAibNQ+1j+JBA2cJ0lloDnnM
fPeiXk5tWH29v73KpWGMapCkH9qmSE2eiKGpqWVALFafUHAuD6ML0dcg5vxdZZjRzulR9BqwRp7u
UdmEWHobPVtmO08VNCr4bQnNikZIowuRUksdzIPpJ/VDrkXiaCyT/QHCs+5S+LF+RF7a33lAVL6W
l4qOMbNQALSkn3oVxpuAQ3u6jQ4RtRuSgkb80aPrNTYS4NMw1X1lekfrd8yqz7Ms7nogpghGN4cp
z4YcYXA0U4e29ykkt535++RY+UNPmeQfa9C0f50FnoUczvwX0w2Hyzxp415RTnnCQDfI0TgYF7aT
uCLprHmNauqOfjZciyqLPyMw+EeE9N/5/glTWpLlBYBUHtMMG0/FhCrVgJBwpOg96/dwgdh5sLXu
YaXAsbO3KlME9fKGUm6kW377SRtdRIumY8pc7OWaQCcA4z86b0uS773USlPS+wISJVDfztVHtWZ3
U4JXSsnCjjGT1X+vWZYGoRiTf+5voDyIt5VpRhhoVxN7AHyB6vd2VXnee+0KRXvArFT71RwS3hc7
3hsFVTgCaHVAuwIHhfZvi4pqV6M3BnryQTrF7UkMrfvZm9vxSRPm7/0QLTuLUuwfdFASyctAGhXb
zacy82keDc22g3ypGQjLBNJzzPh+1aoB5pb7G6i0xRAIgF5MviGEYuB0sosy4VgwB8LMsuk+9o79
zfLX7NN9S4pXmfeY9I0EXSITN58KZVZo1FxiqXyoLfs8OFb0G5KayExAOdtacBR7CbBFX3tktnfa
Of0qz2IDz5ZVWT4jzdzbg9I5mVl3CzHBpLvpeUrt9n2X9HageVr/Mc9yKBXcFC3GCL/0WKYjnP8V
HGf3t0C12fJScIrgTaK/evsj5ipcvHYmWu41u0ddwUxqpNoZMgGFUHc7vkV1aCXX6v+qe9RJb43R
mDYnPSxIdTL0d6OU3sJhcqb+3A7jmAXO2mjLLxym1yblEXj1bMzxMnr90jmBb4/9Q2cU86k3Yu9D
aCR79JjK08SEH/y1LrnpFpdpzZUe5w3pIvrXkKmSbjWXmTkl5MY8V0PuVGSfwtlt/9TEZOyEXSrb
MBl4skEkH+zNMulwTFWDwwiqIjGefB+2lMg0UIsRrXWitjmdhqj4mkR1vvNJVeeHw8PTRJ+V6pq/
2d+1X0fqszYqqK5+cRP0csbcsi/VvKynnz+qDJYzGvZjJFlsfFBpw3qyCsrRour/Ld3MeSlE3l0Y
fHF2FqU6p7ZBcZ1Q3Yc4dpNjadS2YcCrRFDgXIOxG+2XcW6ZYlx0ybjjfru/MFWQBUKGRj9z3rRu
twWeGehwmkuEjNeEMRI+bf0QNykKpKFZfvMp1n5cmNILtIqBs0SbnN+KhdZxhi7nTldVUf5h+hZ3
KEv+cvEbd5D4ozmIlvgSwb/ooLXa8lRXwNfX1vhc12tNaV4k7xq7jR7KEFCnrxc6h0zU1DgzGMIi
VI8N5AyO93dIOobNm4qLZBqBISTAddtBtLBynCGceL6RoZvOgETcQNcjC3l6YoZxZjgNCso9Cm7F
Q35jdOOt6hzaw5Aar5zVGY+Va3aXEOT5zjOgOmsSxWOhLEWIua0gFqEfJtOUiCCpzT8HF+nUtQcn
4OjpkxHq5W/3N1Jex+1GUq+QlXAMUt65va6LZk6MyBki0MPKOOhJZB5a5GefE2MsrpFez1KxQz9Y
MbW/KSySl/vmVd7CcTgAYIaY9diCgR0/HV3wM6CyEigswy7pDgN6vkeUpMvLr5gCBgFknLhlmy+s
MH11tgTp1hVqdJCplycy/uZDaiBCe9+U8hMyVULFyf8xl3m7qU6Y1QWco/Syp4SGThmZH5phMgKI
+qCPqpFnvG9PuYuv7G0OJvSNdTfBUI+4uoZ+J9MnR1K49eQjy7JjSrk0OueSdomO4zb78bwlmTsK
ekEECcg76hT5jIhqLfWyy2Z879jJT1OPwnVAMY1JPNwQIzNy8a8ebFFQsIt7Sv7MdrvHYkAAugkR
avHT8KdHqTem5OJfmWo6Hyl7NM8C4IjikBjDEHRNOe5UkVVXjgIT3XeqyFRFpJt5ZaXrRqNFzdAN
LM3vJM086j5ZaPiPuRnpFycmAMxrHwXdZK2/mv7crTvfUPkDJBhS1nlhIt28Zl0YLh3k9iKASMRD
AzcDcGGNo/+9qGwNOQjuu7BG7axpUR4YXrJHDKA6rkhw0AzjKYWTZ/OmVDa8yAR40sMN5YKCVl1M
By/2rD/mNUnDnadCuVo5acRuw2axBUcyOpqXTog1szNmdJin4cMKtWYQ95BWiSQpoGpEbs6tDfF+
dea9Xo0qEKNTQKmbvhUFoc2Zoh1olFLKmQnEuEgP+lR+HvRU+8Nwwv5sTnzcbKz7Y1t03Y7DU+YT
ku6fyhfJE/jz24M2u92gt1JXyzeG9Z/Rnvszhfjq6lWjjyzyzKK1qkUOSHhgUxn5oJpS73UzVI+m
FDngS/PNxXYwyNI6BuMXmsvUsD40eQg/ZoRg556cicov0fKE81WSWjBeervWPIUrJNXBozt695+d
d8Y5rlFmm3O7P1Gp2Ju5V67qx0MCPJJezfYIl7mXhD3oyM5u0+M603kS67JXelEdXRkBUGtjsJtg
8HZRWoSi1jyQ+DZmNFtHrW+X920Oz+V5gQwtQcIOtb8TFx2+VVJkA2U1N59/Ac3I80ynkSYNFEBQ
etz+DEiBkT0xqLSh0hr9rfPSoHI2lY9a5aI+Hc0uQiNDfda9yjrYRV5drXoId7Dwqu/7+jdsnaae
NknWgd5MFjrN2hq3T0ZXmNdsQMpUBxB/vf+kqj4wHsplpI05pTfTymKYbeFGlIztqpquldObVx+R
gj/uW1F5QkoNcPkyZoOdzQ2dYqqWNBydYEJt45+wb+zi4BX5mBz8MRz3cC0qV+TZshbPlA2sRps9
NAa3X0p0WwPNSlumTBG7e6wThN2OXmwhw9QbCWMFpejT6NBDIL1XsVWulrgBelKcARyGt+fIbqcx
17qW0oIzeee66JbrCmaJcYZ52slb5MZtw1qOpRwnghcDRNmtqWxaRLnSuwlWRy+ig5H1/tHVljLo
wXKeEphZg2wp9mYolFZ/dIZN+itvDk1TQlpUyM5tJvLqoRLZx4qps4sOKcM7bYI+sIy4qT9/hCjC
UQj+ATDZtr8rm2T0R3EsrubhfRvp6ydjTPorE6e7TlZ1KWRAS9ndQkB1q/tDbXOeIhfGsbxFGLOC
Vuf9ZFTRztVTHVOZsYGFkpy22xWNeWsPEAo7QVyZ1n9O2ZVT0EI+f1mS0g6YK0wee7jXgAvl085k
iuqE4moB2fMfF2/zWNtDZMYOg2/BPMSorce5eQjZjceojfboR9SmGGEgAoJja6sH5hsNuL2IMjBc
csVpcfuv3RyOJ4gR+p0ASGGJfBIVObj7eYm3TqadZsO3M/Ce7pDYR7hiwsdx8hAhtsVgXX76NMK7
TvebSWCKh1sX00XGOKMFIoJ+iZKgtw0NklZveR9nZJf3TSleBEyBceKI0GfbzuIKm4EoK6VGElWD
9j1F7QE5WzP+MrSNC6i22AOoKh5j2l3Sf8J5S1glj+2rsN01pizRBS7FqLxS+zAVmv6xDqFJO+RT
V0+PaVLnHkKlrc3U4urmB22elr/vr1lxAX9II1EJBx1CBnb7G7w8sgiWqfwMtkg/jf6wnjrGNL/f
t6I6MBT2Ge+ksEJLYfPetyvZKxyIBDdGiEpePyX/NAMaoCFhyE4upDLFnBB1B3JlfNhmU/PK7xAf
nG2E5uP2anmNeCkjIhuh77K7KU3xIiCBCeaQZunt3i061eWZATFUmOsVycwwfsgGRrkHN0p2ghXF
Z5J9Ch/KeC4C6KlbU0K0A+Ok6AqNVjKf4yR3L4lLVeP+Z1JcAIIxXD8dLMn6s0nj7MEDUiJfG1Lk
/mSYQ/2XN07FP77WffPMpP9235xi/yQnhxTOZpyE+OF2Ua3n5mFFaRVmk67+gFYSPLz+MJ1MY9oL
VFT7B+WIbGWhmWVsYUg8Pr1jrDSXktY0rmh9D6cmyuyd/VNbsZnM9YlJyEdvFxQ2WV/TwrWJBKry
SkhiPnlMzl1/Ydt4GYF4MHJAGnhrJfN71NYa+ikRKmtnlH1XsvtRfz+66deft8TgC06e5xly/M16
Sr2telhnqLx3tv2sl4t5nZc4OWaCDud9UwpfKCD0g5cAZnSSro2poizp5XREkqWRo4kc1dbBCLX4
qsXu35aWx/YBPRX92g4z9MJORzx7377qLMIuyIAlvli2pm83lRiLwauS6Jw5YP3CCOenyq4oXcbW
uvx535TqlGADCVYGhagebgqkelhmRQFlQGA3bSfJ5heoJRrfzHeWpNrS13bM2yVltTk1DMJxm5du
+Owib/mwLl7DhGOanxt37S9jUTunWKtCxJi7PWkP5Y7KXAeEMnXnrTPp01pMfYfPX6cyfzLRsfjD
1dfl4ITGx/sbqrKEhKYMI5k9eUNXN68rXZPEpAE3ZNkVKVz/97gjS4c0V+zsqSIeZz3QhBBLSuif
/LavnuzZn70q7+j1wTiR/+sPtv7o9Hr2NQLQ8Ai7WfHszNb4CxeepgT9W58GhbNtgHXAJPIUOs1g
STPrEPc0RcYy7K8+SIPg/lZKl7vJcuT7IisrED9yRDfrs4y6XS0mJZt+JpnJwqG/JFWVv4tRCj+3
vVO/wBiv/efr2V5ZR/X48LrRGAJUxejxxnRrmvWoxTG9zcxklLGi4VO6a3bgjbBOnV62O4GlaqmE
edQy5BAa08W3S9US0S+C4BzQvuk8jDD7HMw5bIPSijrZWzQPVV+2pyTuh9P9TVY5AIYb6YJInjb4
d28tj8wjNCtXL8Bec/TnOS4Oul82O95bZYZYVtbqKLi9YfNqCjtNilr23bPC/lqhr3Cpc2PZiUxU
N4KQQXKy0p1gRbeLaWMGSaIQPrLVbl6qInMudVdoF7fWStDaTn1MQ63auRDKlfEccU4h63kjrdXX
VmfaCSujK5gHk8n0+bj6/97/SqqF8RjB9wbHO/W47VeqtNinkwSrjKnTcqmm/gBJZ3ckPu8OSV7U
h6FKhh3/oliZfPwk2pfB+zcEvhBf65W+aIw/OMMwHtxUr9+1czLvoLLVZiScmJAfROFmbUkcIR2d
U69Hm0D7Xi9O/smo3b1uutIKXWNw37gTMAu3RyMuLJoSGZP7bi20q4i0JT00w2DvnEDFOwePt1Tr
o6oGnGyzGLsYKz0daMM5bmo/l4b2LYTLF9p66zEHkfWhb8cv+oy+gzl6e/UZxdMDpyO9JElbDxXh
ZolGDSiiCCNJvhb578qugVHWzsR8aI3ZdncOh9IYdLxyros3aNtZbWCrbu1EtnmKxX/Rw949mU5B
u1gf6mo+3T/+SmPsJl+PSV0iwNuPN3ZRtICxdIOqqb/jHJs/0B5F7GBN9qaLVMeEaVbWQ0ALUGhj
ye60EmqEkH5G0bRnOEmm9bCg2bXX01Qw5QGhpcgkB3VxHNthi3zSqd01fCy9hbGyXsz4aazL7pQs
7njNK+b3gnxaraARCRqL8xiZLyME/eeE2nx0bKe8YRhSwOId3N9q5QEGS0whBakXSgq3W23A+K+t
AxM+Jk/rl6yNh0dS5Ho4NPMQntkPz4eaBi66Q2PpWXIUWVE3O/G36nNTYgRlIyu5jLvf/oYqbRh3
z1rgFiQC7xntH57SVszndjJ3Y22FZwWHD28KuEzqYttY20iccLAoaFC1jb2Hqq+0y+IM7VFw5P6C
LXA+mlHS/cJ5JkeXIDQi+TdcG3oqOlcrABVmnVj+NCeUa30jH74UJDS/cE+pR1OB89BuAyp1u5ct
IOcc9micggk79yE0Q/e/zMyL8jI0rW6f758e1fWBoJeBVimgAxjh1tqIZEYaRZyeGHB29pJ7NWzV
duMuvzCmQcIJFwMAIg7I1iMM0L9oZFDMiK31B7c1vH8a6H3+u78a+Ws3ASgqZ8wpwT0o68+b1US9
8NswxMfp1ILfQWVvvISMAx7jxBwQDp+TvSxJdfBt6oqy/kCtZstzhX5z5AMahPzAb8XZKoDRpVk/
nIcy3KMfV5qihENgTQOU+sDtl6I1PRooaTDBrSE61vVWdm3HZjxVXryHZlK5FBrU/29qc52t1nar
tvEhdbOYT+gFfQox95971DRhdJ79w7Qa6ym22/5QpG690ytRHUnAenChgQfE4W6S6apPHdOh3RXY
ne38ljFxci6mot+JAlXbSS5GqETpkk8o3czrXCwnh55SsBXZErXXJVyQXQei+ASd+HS+fyqVTwdD
xXKI7kdKu/l0aVSBmW8iUEWNEToPbU4WezT1sfUPGqSc0K42Ef55jigfP4s1QjkFaY2qOYhFGJ9B
9M8Xs2ymf6fe1qqdH6fabWbaAQMw10QGtfnWHUNMuWHJur9d1J+WCowHIN9fAM0gMk8JDaiTzA+t
292O4jr0MoPJ+aE1wpNrd18rvdGukbH+ivuUI5EEjiCQKI/fWiIin53JBBoJ/zBSFqJoITjIdQNh
0owa0g4jgPIUUaozDIi1yMrk3786ReZYzrWRSdo5p4m/+JQJr2mumx+zMBc7pWnVuyfpTqgcQEDA
lO2tKZ25irgvJEqGSdKTScYblN5EfdpcosPkTvOjJmLt0/2jK/+nW4cqaZ5QBJFif9uapLGUsc0g
DXex7eOn2andA661Lg+N3+lB3Y17qDilQaIREqcfEJHNhoYILHhFNcNph5g6BCCG/61xGewZOyv+
K66svQaRcld/MB9zMqTd212FIEfzF50OW4SA4XNu9c4nQyuG87haOZwnTaIfe0jv9qJJ5a17ZXbj
ERwmW3s0m/Cwk24e2ySvaYTVe0N96s3kbQLuQlNjW/cvLKGZsSRyKEk0yDgdA/1aB47pI6MtSJyR
G8J/fv/EqG6EZMs2fuRseJTbDc3arBtB+dCyjG3x3C2FdYom232feV6yE3WqNhEsKGMBBEr0Zjem
Ih2BkZn2U+AMSRYfCh0c1wGuhN08TXVIqGshukT8yjDQxtBCt6k0Cubbu7FC5aMS/XoOjampT7NZ
IrSe+97JH5r+7/tbqXqGXTCwhDQApshQb7dyANMTZeRWQcwoyyX1+v7r2qZgMeLEeudYmjgLcBNH
OOVb5l5tf8fhqFDfdJ3xbcxlUi95k4FXuTGtIHDoMDbQ2jFgU704MVJ9B1TWjTZo13F66u0aVXR7
mABeTkDjp0M9eDY0IV5T7fWoVd8BEDruSAZ5yMzdbghM2XzcXEZbVW49geeOzqTMWeD3epkeVrcx
AliBqp19UFoFu8E/eEBAprdWmbIfp6EnqEwtXVYUK+t7ms3pOwgc1+cqofzGeOUetahy83lXJNWd
LgcbNx+fThSqUnDqBTGIrzMsbd2xK9v4BfYX9xiDHf7sg9F7Knns0IHQBbFCmPzlddBv3T+Fqlsm
x484CUCu7G2AYLqxGFHZYdPHOLyQK0BRp1t7GaTaCqP3cAhTTt1OOmlzDnR3II0X05o+WOaUP4nU
0Xack3Sr2+dMEtpwhmiYg+m4/ZRzqllWK/MDf8o7qi5CXNI5my9Taq4P/eBWhyqE+l6ktX65v4sK
livZImeIitwEiN42bXUHAybaOvOwmg0vpqfpxzAvlj/hg5+Gk8a093DJMsusD6PjTU8om2ZwuMkP
XszOi90Y6R7sVrkZdDwgOdOhxtwSEFZhA61D57rELuHyzZp1MwHs5aHQYtZQ2z7aRgQHTmvZT1CS
7nEMqZ4m8kBKo1Sx6e1vrjJKwYYVrVLrICyG9FmruzyIS1P7ENlZM37W48jeW6/qHsuswtSp4Ei5
yNuPT2yVON3Eeqcw9J33Zu+6v5noFeq/mXNjvmRL3546p7F20hnFSgH447AA3coBXXnyX4WIuMcl
ZaYM5nTXSD/kJtfXWIvi367V/lqdsdwxp3g0UDMgHUUfw5DMwLfmlqzKGgpQnLPBEi/50iIoxGDp
FxGW1nJcRt9+B2ON8dEvpUb8qu3xS6uWS2nmx6ABx3zL07nkbaSZue3JVmxYH7QR2oJDRgH1y9oO
vgypvPXfnbslM8LNtSb7huJC0ps5b+5WWywQrrS9G8xdHf/ZNaN5cacsemH6RvybZENxWERfV4fE
0b5Zi9UHUPObO25ScZv4DYBxIPMF3b3tdnciRV1hXqh4uuV6aUUNtwDzaNdwdYuDEIzeMY3uFues
LdIdr6YIuUjf6OkzN0OStWXAGApHAJTG9FIky+9NX3t/MrnqPRir7/23s9XytL7ZarDTdDRkv2YL
kCksSh4x5CbB6NfpM2GA/91Fe3U++rGJxGyYGmZFNJC1z+4UafVh0UvdPCcRv+9Q6mlXnRKaShAq
dkWMq2vNeu9DqH8hJ4HSAQ/ntnMstCEuhiyBhjd0lxzJm754onpsXe/vhMoM5TKJCOFftApu71nj
VIVeJZw5I4zjKliSCrRck6/5H/ftqO4Tuw3CC3QBaeYm+nCGKu19C14y4F5ZdDSGtPmod2Z46ElW
4HWJfr9vT7kuRltgcEDWGn95uy7DysrF8wiqE28p/wZtoP/rimEP66JclQQ+ATZmTVv2664ubX1x
YXEq1nV6tquUngcU3EGjuf1v0FXsXRGF74ebwOZeUuYANrHx/ZVHzy9NZzeop0HLjzqcG+XZcuI+
OsbrUESXygC8fkIMOv7r/n4qLVOnJp915R+bh07UnrP4HbmDp2Xpx8UOo4+8FRxMsxa8+4VBxbDS
luC+VdUrQJ9HUsfQB3xTLBwbgnAtJWivR98aAEat3fs6M6MPDPAxdWukltack8SKv8dt4sdHWq/L
L1RioKUGdiBpeMG3bfZcrEYJ0Tc1c7szGppNehl99svMXw723OxN1agOFGUsIEAgZRFR2FyTzncG
gjjCqz6PszN6m9khFEvzVEbht5WEfmd/VV8Vdi8KzYROdJ82r6xnTZNJU9djxtV6WkOrvZaD/sFZ
yubiL4DW26HZw3uqTZLrQgdAPrAdXAlzTRQUCNEOgl4MfNPUMA3fewssjav/pRJp8Q6FJGcHgayy
KlmBgFSwrdzVW3dg5h6yb7FOd8miPFFosXbSnKh/iNbU/yZQMzmiC7VL6qL6mq+sboNlAaUwZGZ0
JbSl0198GMDOc6EvX5bSrvUjoc9kHobBpI4hEvGsmYN9buBtDIx+WgXETKAcRaxbn9jG7o8orZZn
RAT6l/t3TOUp4daSSkfIAfLm326NpS1RV9GECOI5Wi+VX4bP3TDXl/tWVI87vN3yMns8NdvEqF1C
PXPoAQUoIIBgLkr7qGdCD4jh+vPPm2Iagwoj7TXq4vKrvIpUDR2VJr8nUjX8ETFpLbUPKRWwC+RT
yc79Ue0dEAWJdITQ9I1yRiEI0srMA9Kb5tkZOSrtnJvuuHN4VXsnB7B+ADdBEMhf8WpBc5ohiG3J
KluxfAeQF13Ndv1CLXgPUqIyRDpJVGVKieGtyl6tG0OdN6DVtJbGWZhZ09Eu4XPKIqL9n/5IiBQx
jUDLjrRp2+Iq1yzNRwl1rBgKfQcjfnYywZ0fGVVsd0JaxaqI8Qhv2EIyly2fgW1mNjPsgOfXJAnh
pR+yc0Vp/dsKf/wvmCIjBxNHE4I2weZLRSOsARODvEQ5bn2hsB+f3ARWgy419iq+qm4M+Z+cw5HY
FYhwbk8FeVBsZGntBnmqVxfDbLRjgrzkaRmj4VBSYz7OmducOm9cDuESMU5XGM0lXufyEOvD8tCV
Tr6DqFH4OxpeqJhKCnCav5vnZPHKvDVLlq8PSRP0YmQCqzKIj02RHJ1p2KOcVdqDA4QeqWA4ehu8
8mQjkNYAz4gnTQM/ajjraWln68/FCq1rGLfmThSrOko+NQYbNXOmtLcCGUNnQXs4EgVpUz19T9Mq
epiIBE5T4Tc7gJ4fHZ5NikIRyZZFYUNmwpvNzKY8BLTHk6UZ1SiOVc/WPmtG28HCRW/9N+SixX+J
2bVDoOFOw8NKZA3bC5xVDfOC6TweFoeEMUAvhdHjqXPr34mFDfcUr22hHzrHX1/qCYzjsV7N8VPK
FER5WKOcCXfmdeL2kBPLx8fC1srnNJeMI7o+9OYhipAJ+bcyZt05oGg/iHNMUB8xcNuM1PSapv0t
X+vhuzm3uXboawGN2bKUenPU275ajlbcZL9NazXUF6j0LP2U1p2pBaIt2j/S1HT+WZtK/B4Xkf97
G4ftGnTQje31FN5GlrKHZ5CrgofgTxkwvPKp9gD5iGOMwBM8s/67axYUcxKnvzSOU158F17O2ie6
7dPQ4DnUP973fm8PrrTO60QIJIlWNk/UgORRWGfy7nZh9B7dhr47kI4674UzdvZxik3v31+wCLII
ETDYi3mBb9ebLZwbw2Vo2cMhPwtQIMdFWNWL4cb1qat7b8cTvg24qLOSqMAey0opatzaq3wnNpeR
Nl+PvhscJnF/tkyvP1ZoA5BBG8s5ZW5qZ1vfXk+M0iGCYZzxXmAat0b9LI0KC68XiE7kf/ZrYlKL
HJ3nEOTwzpssPfnt7cQU/D8UHikmg/y8NRWlgzYtIfllzGU8FokWfohS3dmp2avOyWsr8le8OqXJ
Ys1JKaie16vmPuZNOTy5mZUf41F30oMF/9GvfDZ6UMD5GLTh2bw1GHpGrk14eDLYvj9V5pofAZbP
lzxtwXsy5fqQokT507EAeylBmBL8JntEt0aZ3rQcRnroS/Vx97uwk/AwhGPxMjW7wymqEwIVGDMW
UJJSjdgkc1Uz9J3mcO2H/+Psu3bkxrlun0iAcrhVqOrq4HY7e24ERypRIkVSFPX0Z8kHP+BSCyX4
mwFmLjwYFilyc3PvFfweaiX+xDNoSYYp1GGOVI33TgCckldhFCgp4aq+nhVeFqvwBQBeRMIzuZ+C
JENTrvwIiXb2FC46SMOYHlHb9zbMH1Y5qqboDmzTqnrh3ri4WMoa4EF9np16fJm62C2gFcBlxr0e
egS3I8vuPFcVEdyKUOSKN5HUhp6HFDEAhZzX7gUOsFMOriJ/pAakHw8GHGfoEgzn/2VQPMlXgi5q
pZvj58u4hgYSYC+isweQ9+V/KkHeXVmWzCzT6qztnaOJbtcWrOeVGIPUDkxvhO3N3oHIDBiKbbsU
qMT2uWgJ7MvLvsoYZXPu0mQ5KM1tr6g/4yFpBRUA8RO56/UGKluR2Gaql0K3cnxZe07nptXqv7Y0
/B7YwfjMGmK/JHwoM9fh0Pi5vcZ788WUcTuuijuvomnEFDoZ4Yz5RtV/UTPOLzVo5Wno6wv1Kv3r
9mh7s0WRB36YiN8AE29Wl+FpulRoLhWkdOF1ZHh137De7k9MGP7ethi4eI4Zv5Zq7h7lHLv/3R5/
d7boEYNfC2ocMvjr1Yb1nzWNYloKFChiSE8Ebe5XsnsKleOkllFHFM1XMiLr54UgIPTIUMhDW379
QX/Fdg2bxan0wZlsZe/cLXqJfq6PsrNQ0il8Q3VuMcstlOH2g++01fsKmLWDrGAbDvEbcHYiAAIg
cwsY6ubCnNHVEPjIS+F3ick1YBRZEzRd1oCjVNxe392hsJPwPgBCC3X76+kumlB3QNOkgDaKeuNX
nX2Svc0+TnN/xHPcGQrHBYcU70t0nLdoxkXWQSwE7D4AawzfhR7F00C3zQNtrYP128Y+rB8qJlCk
wl0CXFGy2bQTaSzAN4hduF1Y5Za9QP9vNtZ3grT+TQOpSS/tfSoOsoK9+YV4pCM1xV+4Nq+X0kMF
1O1hN1ZEwo6yEio0aYku6IU3h76De7sUiCKcC6AnwEnczrCUmGLgWEsxJSvbY45mg8JAE95RND6+
Gq/tfiyxiSDGG7gnZ2GxDTEcKDIexKKdhV71UFdaLjAyr7gacP5Q8Sgtu5Ct/mQR37oPUEODKGtv
TtUyoUEjwdk6GHRnnZG/rkUkCCGCj7L++V8ndKFB59odcQo8T5yzQ4h1qoK5fjfj5Xtwn+1EPzym
0EcAZAC13y2ljvaovDth6xSlw+Mixj/OsQPR6Zq6puAeU49JDIlEGHH0+aDm9uDh/nqmq7AGWINw
NF/jwOZwetYw21bQO8UIb5N8pqT6QpJuzA1ZlsvtOPA6zq5sZzy6VlcJ1C02Ya+mYzPCQ8QpKOBI
WUQ7da9sd7lnLGGpNwr58fZ4r1fWsWFQAEw44sHKUbn+iHE8gk0IofRiBg8sHW093YlI/vAUa98G
zsAeLJE49za+dLqwvstvj76zsKu8JbJNcPFR7t4ECLfsSjL4ky6gDN8/WHX1mwacvI1Ea59uj7Qz
T2QnUKNClcNZWwjX8zShMrGJEYrm0Z2LIXHbdxDfNxcS9Ch4GykeBgJnS8tthtxvdHJQrvjDz/j7
QYQGGGItxFmwU4FZ3WJSFEdnXvSTKcLWrbyzF5atneLF50K0PCTVk0AxIslg0+X+iJkj9GltCTZZ
bcvmpcPTiT6PcONs0solCctkUMPPZ2WbmAeJXJ09qJBK1LAgVlVfOtGUY8p5jEpXG6ny3FHds4NP
9zrkoDmBDjHaWJgbuhXXC4ruOHeIHHD6y3g4+2M8Fw6z18VD3aQjrEY0LIfw1+3PuD8qTqC7yim+
MjSiYwdNaxuj1lS5Z7Ds9FkaNb9JTC9/jzOe7XTqq2+3B93ZpcAax6vmJ5S0UZi4nmqorT4xcFMo
gq6UKQw1vEsU9HMxizg82Ka7Q0VopcWQHbRRubweCvg+bwxlZBe1YP6ZAQGdIQZbGXQk6cEHXIPW
dkcie8abBOMAm7MZCkLLtB+q1i5oGLeZVzfmHJZxndpWHD4nZWIVYT0+oH4/Fv++nMjnkN0BZwd0
wSar0nBRMwy4v8KeQScMXXxNp4pg6uYE5ODY7dzPOG24oNcrCv2brQcDQ0QHeKZBBgJSzQXwuq9m
ScYT7dHraO2Z38lRjvezB1R82o8Nz4C3lAfz3QnpOPF4vQMTj3fRNsTWEQlBoxyxfWx4XDeKqvt6
aqofIyBhjwOHuMvBxbwz4Kqisgr5AiAEkPz1JvJiQlyPc1Mofx4+kKFBhZuQ/lLDCa6w8AQ9GO/1
oVyZjWgoIXNBr3TrtdGGqMeh824XcViTB6uPFeBsXgk5hioUp6Gbpw9GRO6H29vo9f5FsrOa5UXI
e9C5XCP+X+mHr6QXVwOWVQFwlK2FLTjQW/2nqh/7B5BKvvfDCjwLrIOG4OsjiliALhMWF58Tz8/r
cb0WSZ0ZcWO6gUheWtmiQdvW3X3ddtXBEd1Z2KuhNkeUzMpv2gHRIIkbCkAbVCo7EsTP9ujp01Iy
ljneIg8ykN35AWZkg629CoptoCH2AD/UiuFrOoPffAHymv6MAtwnuqLJwcl4PRTekwhyqy4cuMzb
7FmzkARSmLFQyPsyg0LR0+JW73wWWf8cV4GPwHYBshvHEMqG1x8NAhp1KMYF0L9y7DIKZc7TIGI/
jWrLend7X77ONFYoBmINzvwqa7G5LVgNSUTw1jBU5KoL05NMrWikJ2duUAzBfkxND3M8aOaA/G7+
3WgVWkO2D81aVH4AgwEb73qqWtFlgKW1KOyl5hfZz+Gnaoq8FMUi583gyj5DkiTu+o6pF1yiy0mC
SJlPgBt0GZnR8TiIDnsfGdh2Z81rV1j3JhrFEHYeSyikF5QtGoIt1P6I5gi6Xk58ZMr2+rzEDu5N
PGkRFFAy3WzdEA7Q1FvKviCB12cQsvypQ5bcN5MUxTB5y7vKyCO0+uswtI6JzHLNX9f88nq57S4q
eYfkrmitkqw20G4aWpN5Mm2n8np1AuTGuKdEVEeOsq/DPHQwILOPrw1qGxq41yMvwDgS2rtDMXRV
gMzVcS6sieezpeCFuCBRerm9sfdWF89LxHqkDCvO9Xq8runLQTr+UARUx0VtR20GKbC6iBfh3zVj
+xnVzKOW+94cUVQEuXyVxETgvR6zRdKOlM8einKY3ayJeAWcUYXDZM9NRoY4/Ofgh5Pz13ibOKGD
SCRD7QzF7LM6dTmLngYj+7Mds/AgN9mdGopc8GjAxYm3wfXUBqsVrBR6KHzuTylEP1FE6Jn13EIs
A+rEyb9X8DA1PH8gyotEBHSh6/HMILoKbxQs5dySu7gdfk3tABfiEdKUowqSg5XcOxd/UAWwgkDe
vI24wg1Hr41VX0DoLPhE0PHPkqiu8wHeX7ngTvQUiLHN2sajB7fKOpHrxBZNOmj0YzIQeENr4Xqi
PnjOXQfKTlGVlXgGN908hnRqD6pMrwAGiLN/DQNEyPUwhDHPOCboC7T1a6g5S5J7/ige45K8lLAm
vq8iWhUVQNLZSMDLqhqstq+VfoSPnERaP/sHNMW9HYX+EFI/9N4grb/5wmPM8NaWERTmF6ML3khe
LAJm5jZf9Cmu5FHNcne8BCkCiNFrqXSzg4UKYWUKUk4xunH7k9pT9IW5rrazyQjaplU9TD9uh6D9
EfFowQ2+FhY3IShshMQzHZ925sJPR9T2ClWX/OT4hgCKHh/R2XfuLogMBWtZDbIheOZef2NpfOB/
Q78vHBq7OUyQ4yxekv7CGJcH+2kvuq5lUlwmaBaBb3U9VKyGGUIkMT5eXCVPvjY65/0QvS8F1Y+Q
/0LMMwrgt9sLujMqdLfQloKy6irmtFnQCcXIaJ68oYBKrrgM82Td0Qlw2QEJf6aG0MkadKsOBl0P
4OaArjoW0Cn806HaKj02QOc2S9LxQjrRhIqGXz61vf8zmDyVw0ZF31eBS/4Y1TwI7XQHp2RnyhBy
QsEJtwle9Fs1SwE1okV7kDJzdKmynoM3oBMCQXR3aj9E4ehkte8eGT2+InrhloYKEYpA3qph+2qh
+x6VtdBjcQ6gMAsLdFIWyALzKfiO3Ni/EOmVpqCwjnumM3DDD6aR5ZdkIDXL59CyDu6e7Rqsv2aN
jpCXAgQQRm7Xm834aHfS1o1Xj0lzaYRSxTLypgjkKNBPg4ppOdAjWtY2LmNQ5N5wREXlBpCArXwI
1GCtoGq7Mo+qqv+E1e4/m/GQGb7dXH9GAQAJiF2UUF+B9JwyQQ1soiUEcKj36FqW/5UmichLj6jL
PE7dSXgsSGVdDw/9FB8EqG3AWEdHRXOtEfur7sC68H89Sj2lAljD+0lOFFseq96794g93TONYvXt
k7s3EjIi1G0ARFgJMdcjzePgaYhSAPuNV49Ogx4lqRR0TP7V7pf+AM6xOxiwOCt5+g/JaTMYTwK9
LC7g7cHSiswvwzHT6Iw2mecu5sPtme3tk5V++3+Dbe5vkSzKWAqI8lEyBshzPJ4jwGTO/8Mo62sQ
zRGkRduWQh8azymnFXELZs3JrUVwV8Uyend7lN2FAyAEHWrcE9j/1wsXaQZ/VeDmc8gc0pdSk4/A
w6mTgSPvwXxelbrWrbeKYwLbgwfoq1YUlC4it2EeCKxAqaIg6nX/cb9PMlwi6oGNlZPxEqrZkKEV
Z2+c4rdIlP4Vvf7nN/zBcwDbhJrpJiPQjNM6FsDnQy+yvp/d1klth4cXCFub3CHWcm9JXx/cnNuk
AIMi+wLhAwB2hPQtgVqGjV/ZdYNgFjKVU3sUOmt6RNKydMezhSftwUfdGxAp9NpcROEUKg3XHxW0
lrJuofqEDnQJvhMHtRTL7ebxElr3TnPoObqziTAaYFQQAkWqtZVnmEjHGuUnEA2WznAXMTrdV74J
TxGy9oO13B0KNxSqPwgtcN68nlpfTl3S6zjOS1f3ueMxO+UoR5+4D5bfPx8N1ENXwe6VZwao5vVQ
Yg7xCugmzKrh+lIx8p2BDPDiCDyEbo+0cyWA2AylG6hJQS1om+TIxpoceL9AQWDswhczueNn9INr
kNmC/gOeseFDXy4ks4kuUfPW5GD4vTWFxTPuI0AagebexIByNBywbSBVKSprJ0eM/KzjVuSjmb/f
nuhO5EQxDSVY1J2gYb8FiVTwJormGTEtoeA3c99Kvrptwg4ug73tDygazhwovSu66PrDsbAPgxGS
LLkcNX0vR1pdatJMmS9UfOegdZfdntXe5wMKdO1SgFcN9Y7r8RQMRqMlQOO1E5M6G0asn9SE3Yvt
9H4DB59KnMMp7p/KUPHPfSTIke3Kq6feGmFWfcyV74oD+KrUXOskRKE3yUHBt8lJB2OZlVx13wEt
tz+OFetPjUO0yCUL/RmGNkIWMDtM3qOdS+H+k9TRpzoh0/+wsSI8rWEcsL6HXgkllGjwyX5JoPm6
eCfwZ0wae1Ae4ugIHhzWnYRxFfUCs27V/X4FdvKJHTdQpUjyhUN7AJGOJS+mUrGTBiRQb1gjvELx
4GhD76484E7AOa+tfyA6rr894qwXC5Cu826o6o8Nd6s7iFaxZ16R8IyX0aBTb3ZXr3Rmk5TYQf+x
lnBrB+p/WlDetdXw3Q5oeYSh2VkPHDQUNYEPwu2zrW50xO+UKnmSx6MzpBLrdrcIDFgZFDqZI4c6
HeHqerp9EnYiCWIzHEbWAudaxblejYDxlrTo5udgVS54LXiy0EEwwUh4XvLbQ+0cOhRPgO4I4ROD
/b/+lL8SWR0Are5Q3HG6tsYCNtvAPYSCgVzdykzimXAJu/6jz2lX0AValrdH3wlk2GagUSKO4WG6
7WANRMgmTKokB2DRuxvh4Y63oq4OAsvecsLEE2Ifq7oM3gXXc/SncPHKFvcqqPPf+qAnHwn24ANs
Uo+IUDshE4CrFSa4auAiUbseideczD3FGk5ArmUDh4LNAHXVLFrE6uXNm7vb67c3HojyuMDx1AQd
dXO32jWno+2JBFgVScFVbz8IuN2fLT70Geu6o1bynw7f3y96bBDYva4dQMj0o/C0mZ+YSIuPNCa5
6qv+VFf1BEnmSGTcddm9EdZyV/F4SkfYSaarzW9aQzT3qfOwbRMtwjsVhD8hsOdmc4giOrz39MGC
7H1qhI8IZwdfAH2Z6w/gKmBTk6RLQKusPWxnEr6M1O9SABfL4vbaHw21WYsOt6agPYbSnU0vjRNR
NO28+m0AKYqDQ7pzTJDrI+UFbRD93m0UqkilGg3lj5z7LTn7S4+W72INB8dkZzPhjQTlSMgPQK1r
q6hBAPmVDAahUHm18F37JSZpRIRTMF+DtyTj8PftFdyWjtdwA/zDn4KbDSjE5gGIzutShiE0q0o4
7X50YtSjorJ7slhtvhiU/95AbEGm/VJ3BzPd+XTI0lDm+4PQAa1os0uGkLqJDjDT1cEghtZBmqCZ
/sYnnB5UoXbnuOotYcDVIHBd9L/ia2UMSqcuKfMJoju/QMCA2lpl2T2HijRvvpiAuG+i0SovI5fj
6fb67k4ThsIrNQ4oky3ZZTW38SJohCDJb9xP3ABnZOKg7NJkmI6IRHtjIe6t4AtoHwPLez3PoYk8
E84hIkNM3RROqPF907b38QJ607/PCoWX9SWInjJSteuRYMww463JSsig1dwqUO4BNFFNdFBZ1U61
Obii9t7bAD2sPiFQ/FkVnK7Hs4MaRsRxVeZ6GlCuTGggv4Zuo+D4FduptbSg9JThp0XyDmYs1M/6
XrCDDbsTAPAbVsgFKOprIf76N1Ql8UEE6zFneOZ8hvIz/8jxvjiY6k6yg+o+2sMo3v3h9l2PgovT
GsIhQuFuonZTxLQawKwDw4YrJ/chLhScLEc4/+qLijCAogn2KEoayDi3qou2O7Rt7dtlvjhj8DWw
dfih0eTDP++aq0E2XzFpqn5hDgaZPVGCcoLD5g4VOVGu9e/bQ+0lsxhr5dhCuR3Ch5vw0gpatpGn
SoiQG3rfkjkZUxXJ7qPrtss3xwrre2PN7Zlrr/lE3GbOALFj1b2Ix4Gm0gYYfprMcLSJ1iluLm8k
CqieoBAMTPi2yWHpylP+4pS5qpzmjBLufIJJ3mq8VPK040eSKnu7aVUYwxt17dRvXy2xcaYAFgMY
ziVV2aYjKEcqRZlsmS7omMVv5wnVqjeAUIijPGUnGAHAh8Qd5wWVm1fd5N6fEzA1rDwufQCTIH3/
vuYdh2lWa/x/zzj+9MkhIb7iTraVP8uKOq09Cbf2zhky0XIb5eCaF9qh9eX2xtr7gGtL/v+G2kQB
B+T6eBDagrQW9fJuTtQJ8qTTKbGUzHo80g7G21vGAApnwJlAHAP4w+t44CS81DwwFuRwODrlpeP/
dOv5M3VU+On2zHaPzFpKh6gurv1XGPMpqoh0XHwxkwzm2+JBHzT17PGb4pAmnt3Qfb8+26Hp21Up
hDOiCzRP/JTbQMcKVJJQh/R5fvs37a32CnhFLc4DTXVrHu6V0uoiy7ZyESWgcIF5OD1zuLOlPfQd
LqDtqn/1Zl8DYbRievDaxHt/C/QwHeOWbQYLBfFWIpOOxHdfTayAG9abJQno/xASUe2AChGKuKgm
bT5vrUo0FJwGax739K6hCn4yMfgv9ep/fXst93ZSBJYPziRQxK+ankjJ21Y3iIggjZcfu2b4AgBL
cnIi8r/sWWAwQY5AFw751ib2Okmz0DqcrXyZ3eiLmaqX0R91XtfuEXl5/T9twynQFQDTAxUE7Ok6
578yOxNVLTMJ9kc7uyJnrS/S0pqPVm5vF6IUDGoSFi5+pR+PJ+aCKg/OoB+a8RwLrT8DHlimVifb
E2lBmL79pXZnhZowKBgADUfbF7llR8roVapRtYOdz1HDX5RpAEi/PczrDYGHDNAEgDSBzPWqrmIv
UCvsIWlUBFU4fO5GAIgz1pvhpa0WJg6yp53BkDWBCIXLCP/a7olZujNsNwdSLA5dMk8mydkOyiib
IlcfpPtr8nm9KSBRBvcFgDNWvfUtWIRBbgAMDB9nSnvRd7DXyLln2hYpfCPVpQKO987hgQrSJfCT
OS09ow9O9esPiF+wkmfAYfnDarvelrA8cSvNEyt3Zt09zJI6900P0fzb3+/1tlxHWSm2K7f9Fa/d
m6QRzdgRYG8IBKismn6FrGjXFBVn1gfL6Ws3vz3i7kdEXgr54xUTsi1UlYbBlqmVBGWoMbk0S11C
C4L7RYUexz9f6ZjcX0Otk//rZCtD9JD4IynGoe1yGfTykZV4NrkkLN/dntXu1wohWY9N4yKP2BQR
YDHgxk2lSCHmGMbTjhDvbZLQ/2FC6CytsX4timx5TYr7SR9WkHod6jE5VwH7QSiZTnUEQ+jb89n7
Siggo8265r6vQBdj6S2eN5cEfM2aXEKntN/1rKZDatco4f77WED6r5Rc3Jq4w64/kxPXjT1Ly8p5
aKu8AqjuThgxFyGQff/cLoOyyvroxDeCHMBWDtKnHquMJau1FELvFuKRu9HhsJsK5iPQzN6OwIUM
UO+fAsXWAMYONXEG5VYFKKmykGJ2VjU7fvr3tVvlDdY6PwDTWxqqT/rIL2teFXpsI9D+Q5mG8DS4
eJwcRd+dULHCSFFiRo15ZYpef6ZpTiqNDn9doN1PHiVcdU6epaOCU9qdgUoK396e2s4CggiCShaa
gOBibIG6AKC3TsiDCiAXXz/DRoe8gZezdxAAX79uVm4SLC1ApVuBXJtCo29ZhHtjUheDU3qZGr0p
CwEaBuG+sd66DamLGunzwe2ys5RXg26iBWkpJ1MV1UU4DgPABf30tp3b8SGii/4es1ke8CF3lhL6
yuBd4DpDO3rr3aG0K1yXIKpTIbwMXzK5QNzxyPJop8Kyqu6t1h1QpcO23+yQZlhlJ6DBXSz2YhVl
EotsjsayGBBNsrCx3MvU9+QswQ69xweHa7bb6uL2rtkJXCB/4+0RQXd19Te93qXJ/7fHI21hAlbl
3TJM51haJTqOffLl34fC6xqxGPcz4Aybr9gJtN/AD2iK0qbjhc1WnS4OWzIxxvHBLo3xqzfpyGrZ
hVonWKboHK5//tdNBlKfS4eqg3HGFJt7bJPxBUYk7VniNn3m9lp6mIauRp5HoZ5we5o7mxVjAxyE
v2F8tP2qEM+NHBLQtrCIFRbeMg8pZOWdzOO4xF2mj0RB977g3+OtJ/avuXJSUhP4GA+EYZHFjR6y
mPjjg6u87uBhvHP4Ud1ZYSiANiKdc6+HijWVduclTeEulf1tpmjyz37XvPDaj/q0QyXwP7zu6Pn2
gu5OEA9EtAURdF6RaBXOfNBAeqPgAbCT+O+6OwBGnPuEq+pggntDIXyumkXoOOMZdT1BW6yPEZ7g
2+la5yVp6k+uBTzDCPnlg6H21hK5D1jXKI4Dp7XGoL8+2zDSbhToNhYweujBlOXDidiwRKnM5D8v
uh3OIcgKB2nX3t78e9B1/n8NGsnAs+AIgnMR2ew+lMTJWN0N94NS9X08ySMRnPXuwf9yexTRZQV9
fRX8RJX1ekgxaUHacoaQMZwGJi9FJHLg9MLgLZOKyqGQbintsspKbzYiQ40h4bkifPBza27cnMAZ
Y049ucxhyhuLv3dQnSih6OjxIdVa+xcKLB3PerBUWBoB1/t7tEKwPnvjk+8mAuI4i5I5oakYEg7j
3wSK5SnzIwlTMvhb6czUhvcQcKlqjFNXs74DtLFn2G3S+2/qWk4v81TGOnel8mSmGP5LDNRCca6i
wC2lemTtnR20VGSUEfdLDRHPMZeyMm/AMCXNWRFl/ReYILnrQ9KK1JnrOj4TzLpwVQ38vBxm5WbI
TStR+Ims4AUB/62cWY0AVUKMDhqIWMKLLQZCU/CeIZGkEzCoUwENkSdRV/7vBhpsYyYbCDkDij8x
fulh812lMbesJu1qe3mY6srywLlvGvtiobOG7s+E+J+aAQ+Zc2ni7v1EHGgi1YRE59aXcP8SMUt+
+q4lfqDl2q5PA9ndq0ZG/gPjcV2l2g0nnZW+NV1a5nHnTWxC+7ENbe09VPNCPiE2uC/TUutvPa27
rxCwHL+hscam1BKxnaD24rWPyYAKV1GKAA3cMrDCb06EEJONUazJyR4RbYRjm2egrEZ25qauX2wB
PlLWlhO/86FKAalKWYddNrkT5fnEoVuZ2iBIVulCR+sHt/pGwTaYlS46/nq5cOZ1Y5qA6MgyCwoE
b6WHTuPdspSdzmSnvKiYvahHPQD2WhA39meAAASUBOIUvHr5yalE+cYxrazzkfnyS1NZ84qEaSOS
xfPUPXFErV9uk7gmrRkwg3cTwB7fbaWrNuPD7HlPriINjDhIBxmvIG57lTv1QD/DT6scMpMs0/0o
iGQ5GIrDZfL60E8tuwRthy2q/9hNBDIbgpezzErJ8SVIx+FbgjaK/wt5bocOIphFYxoqMn8O4cte
3lMM9gOoWo9mUItG2xE3Zxmk6MOZ7xpiDw9tz8OfENsAEKZNyoUVlEJzqGihodAWXqSGtyLxrCgV
djLaKQlldRJ49EZpUwbqt4s30M/KTvS9Dsq2O9vW4n6QEYUBgzX0ocCalHbGBhirwPEEhrlYVlKb
LGJdQqCEa9XiRKppHnNNqVOfjD31AwQI3ZZmEDwZzMtSN0tYdJqEFOIfQ/g4dlrFKbJS+xvRdo9q
O8A2F+257ZC6rG1/TByOXamh1IJ980S+g/dt3gfSRYblN7Nxsg4P/Uch0BDIwOep/R92VCfRW9NC
C4jhRT7lfsQliH0+m3m2lIvX9LBnHlh1Mg10EvE1cAFnPZnQEFMqhHMk2mbJV59Zjv9SurMHUXAh
gRlIZaR1d5lch0HNxxK8kimwq8E3qmDicGJR2A2/0UAE0GcE7dUu2OAmz8pplN1nfleVfoYfUQ73
BDKQbVpHstJvSOssU4oemX6MxtbyIbg4AHCgrXFsvgSWj3bL7PS9xlGyogtY9uOUKscWIou6shQf
ptn3zHkYiWpTbS3BL7h/kSfo84SVB6lHx7wlLSQSMq6FRdKY6ZnwNOpo+y0BxHxMoS6pmmcJWex4
TAceVc67NkZikC1hU39kyrGSNPLrqYXfjzOhDwKdAagbMEsDLiFmOeQV6TwvjU1l6nPiTepzEJAy
TKOWxO7dvFjJkLZcR9WJmnp2TssCru3JQP3WfTRg9dNf0+KQ8r03Vr14N5SD/34BWA0yz4kvhzdB
47r1k4yhnPWzs0qnfwDdManeRPbcuV8gb+PGT/HEWidHvm29Y6xiHQIC8UPAPAS09rxwdr3MN21T
n4Udtr+SLlKPgW61vOMOws0pYlCUu0uigdMzr1XFIVzBhyXrwybER6wtAZ3rUMuzV5W6OQUtAx+V
lpH6VTm17T3pkNLfM6ycFwBuQ8kR1HrlPjV06T4ya5blfUjAfMpZWMfvImU7tEBljY4n46vhd6ii
PkQ7tjIfLammLlNEW/VjJes5PCX4PV6+qARuNL5xGLm3w3KK07njVn3XWT7Ed1UM/j4EGIR48Pw6
IN+MnIYmH/tgWXK/6xhLbSla953gdV+9xQbkbRZKr7N4Rm1stzdRO4WQoK0jAE8707nJOWRtyNNm
9D0JFhOJonfoclg2z0KhaHkaZG3N+QRdOEiSiHY04tRhMvyJCQJ8jF2rVtIMrFbtpfWowgc8niZ6
l0xLlJxqm8IWt7NmhZy6hN+OX8SE1/Jn7S3kq/SCRmSk53FUDCrwPnaRrcfHhrgxbDMT2Dm8B+Ar
bPLeDyEcD1FD5QHNGLuVWmaIFyRiQXYSV7hNn6aIUQvAQzhwJgTSPNWc/Ha8rrKfu86xp89OaZGq
aLoFDK0ZxcfAO4U9XeLTKELdrVCVcCwg1AbKrJAQiopOmjqGf7EJ5L6stEJjsj1Zwpog8NH7MJ89
y6ZpWeoDfdf8gqsBlNBwP+ONy2Gvw88oTWv5IbTs0WSC8QpREQJiTq6jfgBmrlpa3HmeUQmOvDN4
pyZWEUfjfhxZOqA7q9NoiZj9X1LHzZCu6hUetEZnluDVANJZhujV6xRyjDPLZqgj4zkK94kos90W
EUDacOiAP1kizSNAsSDsm6msntUUUlNUqjTVkzuz4WG0uq7J65F3j07SWvSOQunTzhzdke9Tg28I
0Ze47YC0Q3s0a2ru1oXspEpSwEECk1eKJvO99BHk0sUlesnmbhZfDAjOz1NvEuCnxmguM9XXyk5L
oJovMyHahyRfLRHcJld+VlOVKIiLh8RLm1ma536SgXUGc8clmUFI/ZToEW4NUNnvnqGBipBL0S2t
cgehoE0D5bv1W2jT2DbiPiyf05bIOoHVuqMCjhgmXT8bfXehJynsoc2lpXv3ZMpOwR0ZiiJd7nnG
PIu5H73MQXJdp0MVzj6kT2U3ZXiBhi424zKRNwTA2eqnoI2cu2yYyhYINuTofRZ0MRJip4HSVooD
ETenbpgD8wgrBuFfhF957l3Xwxf9LhCOZGdilRK/HY0maiCkPdIk/MCZCXmLFEiJMgFkjUck9Zug
T564P3TyiTWVr/DbGMguqRstxo9T40cW/4J0lbPPEWdD+VzShCAG2sjjNUmtoFXsYdLugoetO0t5
55QhfUPQyCF5xNtKXvwyFmTM8Q+rhm82oQHewb2Y8gkCU30RWvBjSpsmRnaG4ED9lIzO/+PsvJLj
VtI9v5WO846+8Gbidj/AVBU9KVL2BUFSFLzNhF3P7GQ2Nj/o9J0+LDJUo35SKEhWFhJpPvM3lNOh
CIvMX7wKXZ95HNzmYFCzVUKUeI3pA4aK5keNT1v3K52axJ8Vve+jin3Q7nR1cR8be21jH3/Oxjl0
IkGxWBozJsqGF8fjxWR64sFZSXoi05kcMLV1gg5ybgnZ37SyVFR/tp2f2D2JMr3DAZH6eWkJTiIF
Dc+rmfAZgSKuljHU+jh7tmbHXdgvufVNn2KrCybHS+4EMYke0pMxD4qtok2ylB5lONKbVKJBrsU6
piemuGT9xcreyOG0+B7lihtheM28rwU/q93ULMICBNUPlNJxtGqpnH7IzGn+Kqcqv+5Kg6QxK2DS
XRZtaRJ/dHFi+Y03Dd0hVUUCtLSBp6LHaTyGtlYYaYRGiVlGXjtqH60idXpfmgv9bShj9Q3C3bBK
lNLsvQA4o37bzeAdfXDXntyTgnXf11VWF97guu1hrsrpC5pB3lW+eMjrDyOINqIHjb+wR28Rh6xw
dqIwlJvarAeO4NRwzwbcyb4X+LvVd+406DcsTKMncUiUe7ofTkqIVxbnNEDij2alVMIvyCY+xEWc
qKGZ9c0Dj2WmF05aJwyTuerNrCyeFtSKJq88e1Z1Al6xxhd2M5ufhUoUy6PEizzki90YoTAsqLtk
b+tn9LPZ8YY3LOZe9JhLnXVuVzr+XPF+QreJ+5t86XrHL4Y8gUPZjMy2yl13oU66+lybScE9izrT
Ew4d+nelSZCIWqSXX82y42Zzh1HN/HLk+InYCuaXHNv0OuqgyuGJKy2rDDIyHstfshzEv+nK1deS
TDtzez1pAn1yE+RPjFIE3qyOemCYcnCiwhi1yyZjjSLCacWVn4tyrYJ+dOL64E2mWcM8REczsvRc
OSefUJKd3fT2czoodP3Wsa8y8um1LLhhWu6Q1ag9cU0khqt0UgtL2wluABh3lCRe5NLM+A6NyCLs
C6uIn+Q65OQKQ25YEeg92/YbncalQZ6bgPtN9S2dUuzl3hCuRrwJ9fai1QWfTQ9cLVFCrGs7KNal
3K9DPM1+nVVG/mEYNfUZiyZ7CJLOKepdZc3s/55UOmf/ImvCvWBrz4XjlUnYWBpBfhHbtUZCb9Fb
aerGmwNpl3oZ5vhrFr4GlH7y07kezaBsQB35jhgLbIinCbiaUpuAcjthP47p0M8R13YiuJjLTvM1
T+3MfYNzcxHVc5eP0WA5sKGzRnqBUo/xwgtGfeWQ5naT+1rfD25gm0naX89x2V5XqGVIH+a8517F
JLuHsayMz7Ro48FvJtEI9NU94z5PwTpFlpKtYVpud4Mx6LiaqWpPWK/nIJGDeXCGD7Yp9NQf7NTM
z+uOcqMPFcx8wKNJLAfR5t5naDcGHvWJ9k0VZV1erhlaJNypa9cGU10ad3qNe+ptXtvtY24qZb1b
iWpf5pXLOCj5ij8a4LWcJDjRX00V9SefKFFmh0VvBubTULLGB+KkS7i8Teb5wt2Ii3pmErHUq/2t
recxOS9FjamTPbnmGIC6tyidmVbloPIwC5YpFqBcYbYoveuhnhaHcg7llhvE3IrBB3go7vSkitfd
pM7NS1XMmFi71uwRTc2xRU1IM9OnLSPhcuPEnnaku+N3LgItQ/6ozhCcKQcmxHbnbGd1M/6i1APW
sEoaxbswZarfAIXS7uvWU9NAHZfhjPpmStbkOPldbVrL6Lc6oia+jYqk6btWKT5qsZk96UZvvshZ
elSq47bZzxJFkoCUjVTcJPu12IJed1646yh8Wbvoa2VNW8ac59rywtnvNlgPDtM3o1GVkrkfEkrA
snBvqk1pisZqWj035iSnPZ4loguZU/TR7cTWP8Rro2OmPa9G5SsNKrB7oyQW8Jnj/rFV83rw89Ee
Zp8mTfPguI28tIAPNn7NSrjpm7z8nCHM8pKlVnwgklUm9OqqnNhD2GfFtHZfphHYqN92HkWC2uiq
2E/wRaOO60ilImAstHOZlVm2Nyo9obbWrzG3f6XNiGp4CcdcPvVTdmbjZdoGndi6ao1UyQTUqtGv
ZeUsyP+nw9jz4KZ2YDLqBDF/w2wjPmO8x9vG4oatjK4Ik2VqWPVe2s+EAbJ9ouDiqMQiyfwhJ3iv
MRlAq8DPJ1v9blHoTvy0zUsX/HIpnirw4bbf9j0569zP7nXf9w3KclWu3RuKqn3zynTSgln2+rMs
veYuZ8GvgdXp4znO5a0TKJII5Mwe0CekNmk15zjWeG6g5NLcpQt5LRZwqjP5hebOduS08aQQoE3V
wuHUZl/g85efO08rvohcpfQg1CWxdjJupycxps0HL8cM2heeLfTQai37a5zOmCV3FJtWysyG+pSZ
hXE50RSfAjVVMM1YnTH57k4N8eBA7sQ5oFvqV9tIW0payZgQOk2duLQRc1FI1Iv1Ek/GNQ1Gb6VL
q3uN/aCJ3DzTi7H4UltIdESpsOwXwq2F3ah09r3AZbwNU3UpPtPKyJ+00loGsOHN+KjBedEpK6zE
QDbutCnwzIGeL76mzdOigdfypfTmT8A5KhnA1LZZpbgK6FHSNhrRU1yRu7ViHvdVjLMeGj6Weeic
LFH9smgWaiLuoKRhEffbiY2z3k1XanNCrcxyn+e0Ey8jOHHh166LCrwh+wyQPLoFH6C0OGWwiK57
VgWnbsSysl4WjuVPgMaaT5kldKoPmUUEESsNB2hZdm0fOFmhTNFqaHhJNE7Oty56oboUIYCNoi7k
jUo4e3a3XYVue9aOE0fBNBjZjackKFvZjpzCYkRHKhjNjEtoIiF60SRBFByP2jqrhgoXQNIc85PM
aeNdWwWJYcCFLR22h6zQU5VpOSPlhl7VmZpls35bmw5raB2xnwrSabJuhFxRpjCGNHMPPdVesrvG
NtNzgyJjGck0L89bYx7HXaUq0vO1SrXmYLDHVgtcVLKLqJ1Ne/R1YTuPtGJ6XssSDzolmxpRHI0S
897LtckIknidodUXaXFRYpeiXBk5WX44Gp7S+q40qNt4iWXS+ygMjah8dBtq4iLv7qdRLbJwaMxZ
+rLyhvSG2n3yTepod4KnLeStrCyNxvpa2zdV3ZbJWckt/6Fp0hHsYkrwH0F0awZfgGkXcNtmwtVa
a8w+QExY20sx5GXULWN130uHVHWYHYL5mKijp29ne1cNepioi0k5XQPvp07kwT5afX2wudes0nI6
gmcDm+NKTF3ra1Qb7/V6UtKDJ/L8K/EQeaAStw7yoh5FGfgeleBAoil8l9RG8zVzzfjjsMyTvVWR
kYmV9CXcYMrJaIJVCOvcqYt2DKqkG4ip0c9s/JkArdrPleXOZw2Vuq+4Jph3ieIUWdBx23s+LD6r
DNVJ0wbcJePhKjFmBy0Mii+aDwOZClvtWsrXmfTiJl0t+dCNS3HbFC3BVe027gPbipfUunFx0Uwx
2T14aVf/oHqKkp3hjGeA1pFtveUV9sjvKOOFSOi3LFoJcVNIk5zQJInIR6K4xSKrDGN3pH+PZ2Cb
B16ZW3szGXUsH+rCbLgi7eaO06O+bepyzrkVgFOHfWxpkWF1tUEda9SuCN9GthLwasu97FtqpJc9
ORsKQQh8HKxpHu+sSVu+DfUgs3NPCo7BZBD6QVR26gTTJoQeNLHlviidpd0kHDVs4TaRRVQ6s/cR
2r1GHTarna9L3AE5mDzpssDiwbkvRF/naFLb4PXrqm8dP/Ngr/tu0TrpPpv0QdupLvUAbrcuAX5R
l1VMPc9KCt/onUFsYay7LxvKd+Gcd9rDYJrlRysZzGvM6RZ8NnqVym+TzAvu5RQGfWwU8hZtMMVD
Z8NL0y+9HGJxAB2ToJHvlc9LBkTS71aHhAhkoVrt3D4u1ciuPeumlgObI51zmjh2Ys4UNok11XC0
0/bOoS32w9S7MUePkECIk506q+8m1eAF5ZpYT6Up8ydsbboEweJ8OCQ4OhWXTT2QaepcAaQutjOf
U3pDd7NPHJHd1cYGd7fqvvl9yMnGOoe/4FCMgijyurcnda2p0g7TKYg+9SXZY/PQGVV2Av3xbqcU
FAagTAcyyDGq3UzxBSnitIxQ+7yqqglg0JDuwXDZ+xih46Dx3FNgpPeGBOMCJ3fDnQAJff1go76o
dudNWbQgWbTVvDw97KQVh4g5E7M04Bj2We/+PmETt1eNBg2TCkXrGDpA2zJRaBhRD6vFEI09zvCK
58hLOVjff7+njpKLCcRlM351jmA8Sk5rIY/VLEJ72zrkuOEG2WwMNGcUsf8PhkLABQwU0Mw3Qi76
EJOhEh5GJXf4jUVn6sxSreWwjMYp/vBb3A4gVLRpAHZtQgj20Wsb2J7cn04eoWpR36Kf01yakubu
rx/obROdWTOgBqDIYW6k7deLA5H6MR42FUaqUyGK4sPOdtmdSaM+0Zk0Toy2ofle989hnWLHDI6R
QAQz4NejCW2tvaxFzsmpU/oLa+nuUAi4sQYyWicdp4PwZEnvT8Z7w5xPscDebgQ2OEwerMY2pdZj
Sk86TNWgzchLFjGNwtIbl3MM7Zt706PSGdsd2Vnj9Xe/nuC3kAGM7XRw84gcYZ9zzLZ1i9wxa9cT
ETjKMSgKIajcFgr3PXyE3x4KRTmQlIyHSNixS88ce+moeGMVoaw6jKSqCZ7EiahpOum2k5+QpXoL
S/I2ApIKypyeGaCPo3e5tfbtvsCkLza68wntipCcioKPQ8O1cusPVWwYZ7DdTzzle+Oy8TZrcZQ0
ScBfj1v3CMKScpeRkVfO1aiW+c1kr3ZIp+g+rXS5r3P8rvWFpfz70+tCWdQ9nHpghB0NnKn9ujn3
llHS99OZNhbrme4MA6oWbklt/deDvfuULuhsB6dMMMXbTvoLuIVab2cPYi4jwR0M5WnQBJWfSt0V
w3JDC7F7qD06tTSrTglovLNgIYZvAG1Q9lxUR+/VnEcdDo9C8G2pgMqq0dh3hNcgMNTqxBJ6dyjU
3VCX4/xiixw9ZG5ximZim1HXgE6HAKWl9MmN2bX1iW343nyiUEA9i7sdsvLxydPlhINKU0aFi+Aq
WqRi3ypjg8Swrn0ajVbfL7o1hOjKjSfW69sT1iOo2MhXDM4+OYJhxWrXdwiHs14Hk5KOl6q7VhUa
Fpap9ZAnYv7465XzDhKTAU1sItxNzBOFs9ezKkqJtAFmH9h11su1EYs5KAQpWSLw7oq1gjYdxcqz
qhRTmCqjtxuq/JSE8zsSenwJEJgbLH6Tdzu6vQiiJSoCaQWGPO4vVmLP+8GTxfdsbR0Zod5OhSpN
0OL2xzUlr4VV1iWhhczfObotdH5/PSnvrDT42yhRbhwSdKWP52QxBUiItYrUBCk5cEoTIb9tXST1
mp4IEd7e21zasPxN7lXqXsfvOwUO1ZWJV0deOXr+kLbTBbgG9cTWeecu21ip6BNwj2K9uK26v5wP
TSVXw50rHkj0RP2VU740a9c/WLENE3XF165Xuvn+92cRSIOlAfLdvAi2Wf7LoHSgJ0Iet4rWtJuC
xp2Ng+k18U6kTX0CUfjuKv55AnlMJAvo6AEVDNFWEPR1ZKbJp3YAymuMowjA7tSXGHHEBx3BxB2i
l+JTY6x9UJZ6c0pR9L1X+dfvcLSIE11JjEl6PO+MeBAFlLK+TJVS//2zafNiR60ZaCEiKkcnhOpg
ibzQ/YgYi0aEUPMnOsOYzq6j+QT8ggJAXozpV67DUxLK7x1OTPCm4IfxM0K0r98opMiVkyKvo7o0
h8vM6cBQLmkPjhA1P6kAGfv1Cnp3PGR4bHDTyKvo2zH9lxWUtXDzlbJHhVYtl4je/BRYSmHvRgv4
zbDJ8v56vHc4qaRzaNJs3qgOh+L2iv8yIAzNRF2sso7iqmzTs2JhpKDRrfhymez8up8N+UEIADk1
3jb4Nk/gxIxCWW1fN0c3SprKOq+GQv/86+/17spC3QxZT8TI7WMZvKG2jCxGZzLCYLn4pgxQyhWk
nk8EEe/ONibboLe586jCv374dJglNV+dgHCl6p95SnNTaBNYNOq6Vz11hBOn7DuHEk4vHLSIPNES
PgbFp3bXWSNFwAhTVO9MHwa5A8hk0ScjXFNjad2tTt+Mv/uUxKDQX1jCFjrK+rFU6doVmkmdqo5E
3cYvjpUXnyBFLdetNq9niwkh98Rjvj2bfo4Ipxo3JGL6Y9ZoWiEGkC1pEzmWzBHitcwHs/Rolrmr
E2RgvIO6ZHkvi6RRpzmAJisQsL9eQW8Cmu07oJhqk/iS0hxDrmU/mnm+KCxs1bGRslrd88LcmG4j
Hfa6TPSdq7ZukHfl8LuScowMQ4MpR+eBL3C0qgDOGDLOBdrkuG4fBtklEdBT4bfLhDfUaJ6SCH+z
irfxIGxhS8859Sae4QZdkmWtGrxv9PzRTe22DB0Kp08reqtdoK/9KVeNN+uYETfq8WaRAoL7WGRh
rjxgPxRooLGM+NE5trgZU+CoGTY8F4AZnWsQk86JI+FNiLINCgzeQZeJFPnYjzsbxtpFDK6Jhtat
fc9b4UaCVSLEL0+FKO8933Z9M8qGUHwruq7oJriIOsoctex8S6m66oBsmOb6xqrKPaXC4lvN5O5/
vWZ/boxX+T/PiKQw1S82KrJBR0unGYGOAgBuIwXK2AdJ4ZoumIcjeJlPBiJp6NV+oruXR12buJ8p
JdTgS8Y4uUxBXwNCAModpWSj92mqxa5f6kCc/oPTBKrUFiNS4nlD/qXkZ4ypHTeR2zb1QaF9FlEy
aPeuR7cnXZfx5tdz8t7qpoNKmYxwbruGX5/RidfJyqSuH7VTtwTWUqa7WUnNCzTrCrSv8lO82J+L
9/gdcBtuhDcV0eVjlb7WrsA+VbKN4smk0azG6y3BRTJfxBhY3TiLvcqoX1Ljq1R05zpX6+rW1sc+
9qt+Ne9aQb3q96ccpU2Ob24qSobHl+Eo224UddxGuOBWkSea9kCnJY0Q5tJ2DvjGE+f3OztNQ34D
kwoMgWA1HcVb9CeMOlEnpjw3ssPQyydrsZPIRTFn9+uX++aaJ5yDF08ChLAbVbyjkVYzTs1EBx+R
EywL31Yz4wWlvFMCh2/vgm39oMLFK90qE0fZTTLh24L3VxcVdavuwPQiLm0Yyrm7lkguWiAyu9gx
zsgYTqlTvc3ztgoveTUnCfQwZD9fL18c0L3GmYwuMsAekdgWoDAdJw0lelZj1A6mfSabaYj0lDjH
lF57k3aD+EKGdMp09+1bxRzRoBalWRo76Vhju5io3qsgMBEIcOODMk/zD49i++0krW44sWLfHYu4
kvSaFj8Kj6+fGpSRS+mCsdxOlX45G4juavnqz8tSRL9eQu8NBanSw0xcg3R0rK9WD1bbrK7VReoi
zJAlVp7pcfWx0Lr8xOn8drFuuxDqJVrCCFYen0SAIwyYLR6vci5W4dMHhgSSiqRNTszemyowawZN
eY3pww2M++D17MEW6yZzyHGS6pdPQtoPCoXLcB1zEVk2/tOrQcPJ2dCGndIVJ7bke/PJI1KU2DR4
uHBfDy4a1VjSlaeclNLb9WAyzoAfZ4eiX9sTQ729Zn+6AuJczv4nljh6TgqGWgseto+c3JK7slXt
24XIKVKduAVJS45kAa7x+hMtpnf3pANS5n/GParg6XaXqgUWq2DGOROmbkzOqsrVdnrdil2NG2WI
0GF/VuWexw0j+/vV7N3HGs/qUyf7O5NNokfthpiQYshx8Xs1EwSHi7rHAmSwAzho6rlTQc3teu9U
l+ud1cuSZfmi22zzao8mu8IcISU/76MFGFVIk09eNDS0v/32btzUFzbiKANRd3m9etAg1bgfuz7C
s6vet+OSRjjX6f5ca/OJW+ptYAC5mIyG7I3mD0fs66EalPMSt9PZJV3ZR26JR2cijPplZlP57oxC
zolt+e6AWECrPAMNmmPVmNSdNRCgTg+uBDnHCTZ1WBbWd/CD8A2tojyxO95bGxyeqIohHwOR6ehu
xI05xQOmEWgkJEaQ1ZbqI2uoBguTemJHvLc2LGxcaRJyO6AB/HoqIUg5c+nhltEz23fahANY6Nk5
/Zhfr473xiGqJm9AtcVGS+z1OPjDtWlRJEjwSteNvFheQ/085Zv23rz9dMlkWzn0Bo8GGUholSSe
+mhKPeRigQfsEmdYQ6tmn//6ed45wLDy2jwrCC14sKODRGiWHPu5xQ3ONDbbX6T24kyAah2z+Qrt
eTsYsvG3pSFZ9rQEqC9uFVjn2LkMq620HfNJRFpF5u71U3+AmHrbLkI7ceG9M5OcA6q7WSkTPx3L
BWg0BOvJq0Xk5th+TAUWdzm04WBygdn8eibfWRlMI8pAzqZNQC/w9coQG+Wb+ElEJWYut+BOHN+U
1nhinb+zg7nWNAIT5Ds969jb064R/ZpXk3VeFkuUp016qFu9x2sBoA+l5P8gDKKXSzkYVVkOw+Pm
sR4LQyuXQUZNCuN7wCLW72rCwLxK5z+LDv/1PP+v5KW5/TNBEf/8b/7/3LQLfZ9UHv33n1fZc9+I
5of87+3P/t+vvf6jf960L/W97F9e5NVje/ybr/6Qz//X+OGjfHz1n6iWmVzuhpd++fAiKDz+HIRv
uv3m/+8P//by81MelvblH388N0Mtt0+jwVD/8a8fnX3/xx9bley//vrx//rZ9WPFn4X/53/XL9Vj
Xxz/ycujkP/4Q7P+juQ2mQyipnQdkPn442/Ty/YT9+8EcVuPHYcbVgQVuT/+Vje9TP/xh+X8HVgB
P6NPTNWXf/74m2iGnz8y/87H4ZtOvLLlYmz5//lqr97Rv9/Z3+qhum2yWgo+mFX971QTRXByArA0
kPQ55ukkHlV7m7qA9p6tUzA1cGS8zsvCmGQv2qQID3+ZlX8N/dehXseUP4eiDkfREVTNdkMfHfFF
5sSrScM00A3gpQyn77JFFJezM1KzV5N2PyFS8DFve3ffZuMprYWfrcqjR6XfQ/rOdbYVW49P5Sld
YhCmEj+qIklvNT11I312M3eXG2Pd+bTcwAt63ZJihYi0jROkYL7vHWN0npPciW+BrmN60ZeLSkmk
sDoPPZHe6XYxrDNCtzWv6r2j5dMPer8OjD877dKgc5lSOGpVGuQI20IU6Lv6B1beK2wHPXc0P5m6
9IH14yZwvLr4KUFL+PM4WvpHOOf1FRgIBV36ukw//vp9UBB8+/LB4xD4mT8Vq45zpKVV497GGSuY
MqDq/sAJ/FiPFiTJpbXAfiu5bX7Gq157LDfUakhKAtOhbTZvAOIsSDrVpOt+nsYo1qZlYociS9pn
AcwXMP6IyHVg1bnrbFUhK8c2fTCetZnTap9YhXwAIwC4D4hp+WRBYy13yuj288GF4/llHlyjCTI7
Xj5YmxIA+N10hqZlK3kZem4vn3Pgkg8EQ6KKIFguE+z4Ib0eZ9Hp58JsU+smjYe82KmVU4kztePy
5YGg3ACvau0hnG1d9lExeTag6t5M+zCtshlXxaKWjypa44WPqZHWnIkB7MjV6jYOGpXCcL/F4DuL
Q+Ok1CfSsdfWXdbPjhPilZU5Yb0O8h6ETZLcgtvDZTOmyfro9I5uH3TaGvN+cmjZB3bvCIiaol4p
CsjYaIEvww0LsZk1uyDtM7UIcwtgqL+aqwUKkFbTMPhwaAaTCGxWt+7TBIp7VPDouhCwqzvoTXb5
IbO9TI2cWam1ENL/NISmW/bOIdNmT3/mgemqAjcH9wtSK8nuith1pqsYLFgMdN5ts12Wj1q5K1kV
VVCotV6eARQpyzAeC6FHstW9+iYnmy5oa+aQNax0KlFKzbX+RrfrtQmN0pm8YLIEXGHMgUX8NKxm
mu1MaSBYwEtaVh91DbsL18kz09ApPGPxKWShe+EVed9G5lBOOwUlj2ynLq46hr9e/O8dRrDpN5/Q
TenZOo6bcgvGvYqea9I48IdRDAwFBjo0X3TqycMk52gdlWY3qjnw5HKIf/x6/NdxwM/D0ENPhTwe
kT0gQdvW/EvTS2pKkpUu3Mw2h6Eo+8a8gLuUnetmtQmRefmJuOOorvvngJZG2RR0BTfHsbkkCafW
tJo5wNOZNocNWwY9dNELmG7u49DN/SHWVzOU1pyHSzeqZ6DYjacGYZhlh26B7Vd5DKXEUowLA0FJ
50T0dVTz3L4fgTLyVNZWbaDkdxR+6ZXqzV1XyqBTYoIRb7H2g5Gb0aRSXcfONcM6MZmJlsbKwe1h
1mFjS3Pd4asn92JQThVhX4eD2/fhrt5UurGTRaHiWNKpVgQdMmNQA1GZnR4Q7iYoCyz5qQb2O4cw
ZRZUoxDWA2tKHv56JWhtYU2qu6hB2kzjbVrmIo84zozcr0BEvChzs2T+nCOl6CNM0mNFvGRc1bBF
m9LXkAtZQhjt05fOIvPdDXYPttdRzHJfKSKuwM1XcJp+d/ESuBJQUsFgZghCXn9l6oZUDuPtK49r
+6QZjdjHkH0QOqzT+2xVzBNZwJtuHvUJ6kA6KEu8YdgzR7sVSHszJIqOEyqg309djAYXRH17GpCe
Wo3Q7qY63VdamdzkKOB+mqbesH3oKqcwM68XBXELkQu5N7C2zSnwZyj3110LRL7VWg3alekq013p
urqvAgx4+PX0/mwM/jtS+XMYWj7oQrm2ix7iUVCmTVNr5mMGCJyDv/a1tPbu6f/YHzJIoM8Dohzw
wPv1Y9WW42Wc1JvRh1rnKlxre8MOaW6jHZq5e0yGtT5Vg3h9cm5fjmIyYSNpBeYf4BRfv/zWzXVB
0XxTnaggslquEs2llu7rYvyIqgd69uaohei/pBfqMor7X8/Ne6MjSQLoFRNAUtCjIBK+lEjMwW6x
epEIbcpyo2QWmbL6S5oI1Igb5aoY9akKtVYdot5ZpxP1pddB05/PD3wTIC7im1uX7PXzg4RJCfJY
A2Od12uAxI82+TLv5tumtWGN5GV20Bdxypzq6IDcxrW2zgHQRk7Jt4rB6E/Zet9OLToyRpNFsa6q
H8ukIzQajaS4IlZzKHk12o1VAZkNahQi5l1mZTScG6ukckoJNJ3DX78O2iQ87uu1SuwIAZFe3OZW
c4wiGyitAVpDEUu0023SGe4dWhuiRXmgHLCDIaxyylb6+ipH7vRra6B9VFShlSt7VC9mpD3QoLho
esfqYUwgAOkbRs+Jh+88kh5aKe3nSkfAIxCpqTQhLF0sGdNCS7/YqYU0XCmIqNq4LffMxYoJo/c5
T9TkkgqkFmMi78LRG9TM4WS10CgiEhp+WKmXfjGVGbnlWqbZGqkWSiBBJdS+3tVzuzwraQy9UE6u
fjYNVkXBu5LjHMaFHqNUAvcjct2l/Wp2k3qjtBTJ/Cq1xw5SJoNfFKMLUdr0tNEJVRlnN7oy5akv
Wk0/U5vWE2eEUS0IWOqK08Ycse5Rwp3QmJi6XPN7c6ML1csyKj7IgRHP77ky+n2daVKcL8ssd1XW
aGVIROX+WBNXpa0BMOkjchFYl0Kw5D0noqCdZVEIfYGU71SBYVUovrSlkp3XuSDASpQaX69xkA+z
ZTRfSupGLy6kFQQwrKq2QvzEcyRjiArPOJNRaoDWMcIh7+fpiZscNNDKJfmgmkk172wwsP3BQDjB
9XM1LhLUQPRYgRytoYYxlNrL4M7zk6ul6TX50mg88DDeJ5qKBVFhJsyrYVMzDnsYdOBgsqaB0j3r
KEehtwYyJpZVUQT6rMLRgZEOHbtNWNb+1KLP43NYdO512RrZl6q00VbXtYUXKlW0w30ZD30Xoi/g
7VfbqcEWQZgOUSla1iCmFglstnRWv1+Gks8jtP++APb5ZGJ3qfoj0lJncye03FemRWpB0S5jv/Gr
Nsh2KfJP6EQNjxSlPGiDuap+1QlVvhNZLujKoYP9w0ai60uKTEUdFuqszWdLuVhIwCu18dArRfe1
GSb1DvKtd6eUENdDdTHy8wr9zxZtD+Y8wEPHm0kn1/lajmsjAqU1FueM53KesXorYc5VTsEea0zj
HI6VHe8JY0no8LQd+khvrWS8SMyRjEGxhavvxawkyW4kOEYYCIj45ppTFKO/WFlDLlLM81nuprj6
loti8BiDq2bnhl30RYiy0sDajDtTIk6VkqlodtM92qBnRGDRNZkCkkSdBdk2qhaMiFj9MMs5fXQb
A1akNa9Q2OEruWNUYSZHwRw0ksZMDn0RFSIZ3POlt80y6IpCORsXrMqCIi2hRUGmFU8xEkLInq2d
3Z7z5O18PcCs0vZFunAXD7TTSdBboIChjDVQxCOF8lr6WkFYtTdbAUmTYKxVwfbDdg+RAlzqfSZY
J36hUOTeAVH0WNiy0b+Qw0154GaxcV2wWKGQqtKuDrqNAnfYY6hGf35VEXiDPGA8eEMlNx+nwrtu
eEcuMl6J2vojm7vlDWbyskMhA/ahXaNK2CEdwAciVfYlyVwgtp3ltR3hdW5/mkSpo6EhB6oHZR3n
X0yjbOi2KTBYzwp8q761DZKpIW1d7XmGQ36njJ1ogkFZHHuvZIrHO0f24qJf4XtHZOTOh8bucXdS
MO0CoiENfCwVw/2BQnv8pbLq9aGpSqjdDtcn285AuGRZVljWOtJimLXPG/PMyhINlQ3HVb5qVsIN
LI0C3HuMMPgt1Hi0abo8teRBB093JROzdSN7ZWr+L3tn0mSnkm3p/1Jz0uibKXCaaBWNpJA0wUId
PTg4nfPr34duVpXiRFgcuzWuyUt7Ny0vwQHct++91rd2jqjw3Imp41wpJvshcKrFib3el2tMkdJl
oVmO8yPomEAP28mQamcrIGQhfU1IQuk61dd5bjiCN3bIBGqUVr+y9G69m5a8etT1uVGhwFRaheXQ
oxBfqixtj0FB/zACtWctOx+sy9EaGuR0cnGNW9EWFqksoOKOxrq9+Y0s0p8Im9IqWspFv8x5I7BI
VL1h3xgKdk0YbNZTcrMmTdv7g8veKysCz+ArrvfabDa/dEhtT/wb7N9QQMY5Lpau+erX/QwIZy3z
nLyHXMftazGBiJVvtxCUoNOEVqZbrHiycR5m28msq2XSzXi0TKv54JtiQGOE4gWQQB+4D0vSqc8F
EAQv4qS3PE0werZEOF6Woy1HRtvO1JNg6A+cBWMpVFUdF8zVHNFtGwcspeX6m5XTuMWOxaGukwAP
Q/BFaR6vhQWkcmQGejHOizdGRk/CcY0htVrHPTiJkjGzk4rS/DAyHJ5R/LjyDk6cdIkUat0pkkUF
vabvQVmEohH1t2ZdvZk3rgocL1LA1Yp4MnpbHQjwq60bo2sCKBgFBIw4zeEA7Yi/npZIZXhaIzBp
CewufZyGyBZGxroBBfGSL8fFBxq4033ZOuPeKHP3c2cq7WFtjXW4WIHFQYaS7ISo1iEwFNY4jgcC
pAD5tdr1PMI0PNpJ2cFr6R9I4bCakAFsHZHFeVMzbPhVQyF7Mrr5rp8ov6lpLkVat/mZU9TrUtah
F4l6jUOfyTDl5MQ7QovIq6TFGG5s/gqc/pSR5OYOwtOuaA00O3Oo9LgEn3nrNoN5Zrj3sgPxp55E
+o/1jbnARg4+qeMNZVZ6whkx6rNA3a5ZIg6a6u3YHUd977r5uQzF13UzA1m8BoS4W0TPnFoAxbL6
cyn5JHGfpl98oUjwMsZlj0xDfAr6YmY1Tar79+vTt35jNGycpEwdyd7puIXuWj+BrZCRxNR2XQWL
9lRIJkmATAb4FNp4oYES+1ROwtw1EOvOtLzfuOfN/7QN+tGO4fB8eVbQmpyhcJJx+bbQ6CQM7i6Y
5+k4AQGJYBeKCBiCfvH+PVtv3DT9BMjBWAZ93zvtbZX25KEvQokP0Wf6ydTWgeQ49QERirlohv2g
DWURaXR+kkPjLmBFsKWp52wwQax3LJtNvDKTQvk8rCmqGSd3IlBj401gNqD7TK9nJ7dnfx72pTC0
rzoEnt+DKaqPqxKwNbLCjsaV8VbZQqcMnKk14mbwhgZ7d98iMpATCmOr8RcBKRNG1NqYoDp8Ov/E
DHUqwSlGAxYXntZKupm6toSzni+QygcvOZex/vpMjyIHQQ1NXIL6Xtl9i3oi7RxeYzT2TfKkirx0
cCo0ICPefyzbof3koIRFlIkPp+dNF7y9K391/DSuPBQiGaN8MCyOqzj+v9QoTHZj294n9kwOGVtf
n4dmD8ri/Wu/8a3z6W0jJl4JJKUnSw1HeZ3SXBsp2aop9Ox0uGAUOH62K3u9mrLef3r/em/cK0JJ
fMx/Ri3wu1/eKzmk5qqVNBuNxgLtqmnOrqQGC7XeHx5r4fk7oElqj53a3b1/5Tee5ibR/KNZQGJ2
ao1bDbBEfomzmGKEqSpc2F2CsuDM0n3STf2zeG7yec49zMH5wk5+0BndWeV0/RThWKiPKR/5jdVb
kHZHo/k4Vl6/tSShdVEx2bWEvZh76acAKOMNi0xwKeu2vIDW0Dw7k+OfaZH8ic9++abhUWGdBR9l
kcwUbG/DX29a1VL25VDhInQhBiCsoRVpNKtetJHj9OWP3CmQ+phFsX4ozMWow8XbDpxEb5hDWGvm
KCOlyELCGTUDNQMrMH7rRSVgDnUa1C9SvfMmkrAKckC8VTXG7z/DN1od9Pq2P52BEgL609z1bjFE
XS24pALoQaHlW8VBKEzx8SiM4afudY+AQ6FRZ0bZX9C/1n8Ix14+5tbCYGrSG+uc0Iervvp6aXiy
gJOCggeHZszL3xSo00YCK8coCKj2Lye93yqrubWewVoy5AlEHoi4MrX8M3KGNI9EXwLwwMpRfK51
a8yRLBjTfdC0HNbnVGc0Q4Ho+iHt39yHxWdkv1AaZXUcVCg6oNf6vaKZZE5qu6SijaJp2c95cKGE
JdlsN5E5mtRZqSWq7x0MZ+MS5zaer9zxtOOo87zCySDvOZwmlTyOEC1ahrwq/ZhQRj0jKl6seEhH
6zcDIf0rrAc7D0sY98AnmwQOsg4AaYmzFaBVBGARbE4y88Yd19kz8is3rd1PVb6MWZQlVv81Y1D9
aBll7UR1M3U9Y7C8OVR+atI3GAav29nM8bQrqy3goUG7cNaQTFoALosqf+dwXgAq5ZwxQ3AvnRMj
0KgBtie6e01AqffNn/r1eSoUoJYedWIbenLLBDPtIWXCRM+g3gnLQ484ip62AGfqdu80NazHWm+T
XZWO3dMYAF2KQawh7asHxj9RI4PqWwp+lwaDg/NUM53JOPieLH+7nP/tIyAZez/QjKDERfOYAedA
Gx/lYFOTqHLV8CFYPWRfdKCra45GRGp0uhDkFJQIw0OWYnFD38MxogTVjBbOQdYG/3pxd/kEyFsh
jAqGw6slL0XH7y4ZE0UzMw6Bs8y71C78CCqcutSKYD7zeb7eTFDdY56k/UtU+6tMG33qW9SIAI2S
NFhvef+6nPH0knwYKOfyqGZeoZ25xderOkMy9LUuiWn831P/ECBw/rkYGFS7MByRbjGup1iBR/P+
yvO6cmJNBwRANsmmhfizsv61chpjK2VvU5J7SuZ3FHTFfkw5AadGr32BEwvVZKPtsClMO6vWirv3
L/+6l0pPgU2THi+rBgfll4uMDqEfYy0KhWkZ/P04WsGdMQoITrrefnn/Um88RPAmyMZYVJC9n9o8
dFipFTU3d+qt6pFkLDgEberhqQg4BDoZLo9/f0GfySM3xyQHBcvLe6sGTdf61hgiv3QK+DTkOyW0
Uz52nquuO3cuzlzP3Fbkk10Q1Q22DYae22TtpN5qG+VKV+ed6WtOmVEJPYjdra6buDN972BII1gP
YLrVR+E6moQkFdiftbJQ8Hg9ZOqRWxaZ2CfONN5Kck612CtSkFGgAseHYiBYJtaFoqhR4Fn0eMaz
cK7n/8briN1ic+lxSqSaOfnN6jGThgLGGaW0xC/7cSk/1HVOY6RzYOh5TppeLrNm4aorrIvKXFbn
zPfw+vxCxWqjEHG2ao4JxMuHltJbHBs74S2RRGb0fm0dFl2J3yQ1uPRT0gW/BJKF99+UNz52ymTk
mZviD7bKVlz+9RGKwFOj7IMhWkxeypXpzqWVFesZd/ZbV0GNxCCTb30r5F5ehbE/iHAcgRH03vW+
5/gbIaMQ/9KIh4qeDD00kjZbI1aekycIKdMfdYmKden9dm+oWsRJYdH/acBHiaZ3zzywN1YQRKB8
1LwvAHD+DJv/+u1qR+jOjG00kmbjXAWDlj/B8K73ht3S53n/Ob0y7nJzmKLhmMAWYQsyT5Yr1gyP
Dlo9R/SqvjE36K/gxjDxoAC4yAVgecvQPJSUhKDXQ4faMc/M26mp1b4EC5/S+q1IdTjzR73x2fvE
EW8hcswo6ay8fK7T2gOhL5cxGgBUfyD6QRx9VbSfB0OoMSImxMU2lgBiFkVefOUFbygfxvHcAWG7
zMnqwwGBcd1mUNxMFC//jGZIrSyfaurFsbO9UDBO/STL2nzsVCo9DkJS+wqozU9ory3LL7+HY3xX
5Znxg6YPsAVgyn565mz0xteMqIHRNQNEaDKn9kU5Sb/2LIkEREuegQqrC0u61qU+LesuyCnXZjQP
Z36I1yfBTWvCXJBmLafB02xjv9L8akmzMbIbMgGg7VcxhPMgZBDQRR773G4tJqKcAQf8eP9NeONu
ycWiZLDoOfEXnHx66cJ+g30CeFtb6newP5nUmapGbuemR+VgKauaon1+/6J/jHAvnzsaQ28jKBEG
BsriZFlpc4iHNERZVkAhA/R0RnO4pWbLRSypHRLiB4ZxjbIuYDoHEGsZd4UuV+O6M5vhyVvMYmI+
ZWdNpHQQx3v6yb6NfmuslpBRxlzQuxbGLbIzpLGlb//KwIRlfGkJJyXIhs5+7cBZh4pWjXvI5txc
2NeluqnXRJ6pIV4vNggcKFjQM1t86qdnIgy4GDB9GsXaODmHHmvzjqIRW1KStxfv/66vLvWnT4pW
EdwWitdNKfv3nlAmRY1W2l8j6EEfV5jXh6SfHY6smfNvX1gqFM53W0uEGRnYhZdXyv1a1dgPlojx
TR7PRpdcQB5vIh1IarxIYt07S8gHy2zk/v17fC374GX18T/QULCwtZ76xdkYLCdJ0jUK3Ep/bAwY
lJZi+EFqb3tc1ereVQ0KQG1lbsvUzLqVWLzvjawDiT6Q1V0WnbyV7bZ8vP+Xvdor8VkTX2nxDW/C
41M7uR7UVsutr1GxuMlN5pOQAc7QOhP+iX37dNHk9IIcetMjQ07Bg/zytwf0b9Zda4LkbdH87XMj
0LJoIK7H3EFD9b8MXtV+0RdnU2U5C6kHSQMT+ABAM51pqLngyAi6kFUU4ECGRjhk/bdgKf3vLTxc
Y5c1c+PfmLSZm91c6vqjpnUTaGQ5dHsn14s0pPrrAOSaRCVyltftNgI962YXuH/NMaSxMvSRhoyZ
8SLHwQw0RN31e4PsgJug6JKGXgkjjVAvM075ys51mKMzYa3gFSQneFLdvkrDQPZp1j1qJjgMYx8y
QF5/jd2YuxEZgpl+1Wd4zC8h7zB8mftRTvRndV1ezKU7uaELJUldiIDwirBirddiMVujPI7MwL2H
2gcvH68pL8Rvq5udT0G3TD8dv12bI77uIghZvwQ6wx4DMWmxi7D2dFyZjvZokpu4nqbhe1Il5jfG
hjIIJy2tKZvHhSGMQ9QVrNUhYUpk1gliZ09LfzleqrZuUJczHXI7+0fe2dC9ACuMX8s2sX+jLjCv
iAlHLar1pQh2bhtAU63J1bxh2mcUl2tRNnXoor1CwWOlwyNTXiejvIZZGJmq6jP+jsIdQ90F84lM
VHLy83LXBaFL/jNXt0X/2Dhprx9Ei/A4diaSUPfz0KyfG9Hon9rB9oswWDZlycrL4IeM8FQTojLt
kniUs/gAGnP+4ZvNQpZb0Ktvw5rkZth1ov6kjZ3r7EhF9rUoc8kJCMkoIuKNr0VPEMHNDT0dFL7Z
0VuBNx1GM22OOgKk/kjX26/2ZSeAFNuF3g3McTlMxEjDUZ90pVpa6mpyF+x86GWU0IMeOf6xxMF3
1XwwL7oBi7UBnIvd02xvEOXVASBPsoU4zZRzGmV1s/Xw6lYTF90gRLpDwDYrdELjaMdJ1uh2aCSp
Zx2yal6+C0b71nVmJsFeH11pg3/qu+IacP1ErlZu9196Vrm71s2giVdYgW8QHDVPRdaZH0ekGAC5
qiUZ45HYO6JrzD54CGoz+1iQeudGM42R7zqz4+9yJbOD5lDgfqmp1dxQdcaKcB5xKY3gfFZBSAqC
48Q+8+UsXGSixb1BLwalqWZ+wnkkdn2/dj843IwXdWkBJpe1mso4y8bgB6U0gZ5y6oY9hH0izQbQ
0LyvckAm3s+e3+2xNTJzsBVMsaihOkeT7iOHDglMYYqQ1V3w02nd7ksFv70EHW7ZyJZIy7oy1BD8
UvOUsha4GYgoXbqE5LWjj015IpUILYHtkhRi0WpvYozUk76XKWrtq4ri85ajDWFjPTRoM+JQQB7Z
++vxWzuFtwU5ciikJfnqMC0ZjkyMrfVoyEjC3Kdm431qXJ+OWUGf94qJJk5nz12WBz6y5KFjbn7R
QPK6n5u0HK82QRcUo9Hon+jDEVT3/p/3xmbNYVXfkKL0oNnTXi7j1FtVgwFijsy6sL4PaA6i1m7k
V4DMZ8qt1xvT1ooFRB64SNBAHb68Uj6UdZXPHHfstJviko/8IDSxntuYXxWx9Nbw4sA3Qa7Nf5zs
S0PCoIJZPdKIcUYs0PPdfKuM1QizRPMv+ajknVn505WwhTpUWdt9RWHDx9NWflTp29hlNbvjopCJ
mYjODugnvkI+1T61vI/9mV//lViW0w9QQs6aaH9oHJwql5HMtCSPEa+SMdsnkQXRPlWnX/yi4+N+
GJegA2irCJJI6/SGFMr2aprtf0ug2f4I2uVMHyllMBifPBkc8RabJjOIuja1w6xIofG75avlDPbt
RBv/zNHmdeXA5Tj3MkXHmshx4+WLsEyMz3yPId6UTdZtqtf198VeywvMCFibgjw580psh4cXZT63
xyEbUw7lGr6fk3FAyS6jQbDGy6S1HQq+WkBerht10+gZ0V1B4h3nZPUfJO3hXe8n7H3vf2OvTjfb
H0DvDiWqSW7s6WS59UkwWBfMVHrrtXE+1t6l1a/es1MUv6ainr8sme08vX/N198116Qso7eAFZMD
08sfmUgJ4J2yXSKSJQva2rm4WNAAIUVNvTMrnPPGAzUMiBUMEDnAmaccu4Rol8xmEhLRzchz4muC
ZAnH3na/zgRKjsTyTPIrfYcqPRAwRQcacEd+vSbElkKTz+wHASznKdcK83HQUiRgOE7W8TA5wvjk
akbShUvu3GJ/Su7xRCYw+p0a/5LV9jQEtFXo39eGeLotbSU4VLQRPxHnkT0nBHohxeOcfDWTWH2z
5pOf7U17clDPDUV95ycFFG13kY0XC6NbD4sTEPxcVFbq77q+aJ6VZ2T5jqA38d2RFLhMQGabA5uN
HGrQiGeCYVTrZjTrWuYcPCudftNXn6Fty7VHHTIHfXozIdfq7qc68+uIDhwxda47QXzvMBOeaxu8
9Sh4yyBcGABMwHecPHbTGyDDdJyIluprDeHpeqm5O22CjF0i52nOvNpvXI81g6YtBz3UE3/kDX/1
sOBz5itCNAqYwIBFruxEQ4VHNl6ksbLFvNj6mW3k9TiXcwe2GHpY/NtxyJysVvi2HM3ge2Kcu663
C+s4qTpWe4ssSj63UHT3WSuN2HMNtacl1jO+Rmzule4XEejqiEjR302FbhHqWAPN+NefHSlKG0WM
LqxNTvTL31/rZj9obE5FHUG+T1bGJK4YJo8OluuuZ87ZbywrSKz5tpm9Igo6dR4MYz2T2etxraCY
wrzrumsxrvoVkuKO/7fNQKBn6swN/iFhnqymG8sW9uc2kQA48vIOx7bIcs3hDsHmb3F1ynWTq6Yk
iGgvbHNyKdCTNN97c2U+ZUTr/l6CRBCVN6B6jaF5TuqaL5JtThU0tKDQ1+UP4RNohYKl6J7Q4w2P
Di24Neql3S37te78D/w7bW9HXw7yOUC67iBE0f5GB464ZdQmTObvP8bXU20O9mC1fWxftgsH4+Q7
mvhwl4QOX+S7Y/85pyO1pzldEwZkNMEuTXqifmxLi9IJmWJWESyJJnWwsda4pLd1wTlKwRvFE38P
dndAWnjSTy1okE8SgFlEck+NIGBj8Jk9hYzF0jPn+j8MgpePd3N0UQ8y0cLrfDqg7PGfBkLOJM2k
CpiTobfDTqGKvldeMxuh26DYZbJXZM8rHaAhNtxlJhiKyODnYqFzTZCglV3kpECQVdm69YNObeFd
djblN4dyaXTR6Knlns7R8pQTrEeuRz4T7mLLDFc902GSmxMGqFcluTU2yVpu+5OTr/GrNBePw7ju
NA9YeItrTwXZXVmhGw9dbZDJ3td1BPnFnHRPxioQU5QeosWI2b77m3jDat0rAgn4NMzCOTf0/NM/
f/G7IeFkzMoeT0Mfkp/18rNIB88vEgJqIqTrBlk4Gr5YjZy2mTn1OiEz9YwnmnPmg685AQrPcurr
S8Tj9ccCIN5DOdlNek/pIe19wgRxvIZfWT83ikzoWJQejYqAv37cebIL2kfCqTpvx46a/5d28//B
AP+LjsRfi8AGHnhBBriQ1XPz828swJ//wT9cAM2w/rMRIDYypsHuw6L7v8EAsP3+Q1MEoxWlFh8m
2+D/IQO4HjgB2N9AYPhfMaTmv/ovGcC1/mPSO2MNZXyGyx2C9r8gA7zcCjatJD1QuqDshzTP2Xte
vn2qV46eAPXdeW1Gvleb7hQmp0MHJY2EzLXiZIMi6K+f5+6fd/tvRMDLrX+7JqMkqlq6gADCwGS8
vOboOlmSZNBMenJEnqd5afbGbNwTyjTdTbN+brz5sqD953Js+pv+j64vj+Hl5Qa8OS3dHLlrqHgP
NJFE2JsrDoxCuPH7d/bmpQA5UkJxNe9U/ZqMsKVGo5RICTR9C27PHJpPuLCZ/wC1ff9iL08n/70v
oLIUC6zX//j+/6qgyGpujdqA29NafXmbWf14wAZmfeuKsqYcRszSV6aYQ5ON6AYDrH3m+m89RubF
W4qii0v0FME0IWRwl0rrdyk9iSsxypUjUt9fD0Q6xnOn/Tt54z/3y4yaIyDjAZeP5uVzJFFJmCYO
qR31f/fgr1134y7WRHqm718F1bmF+c3b4zIYlj38Qaf9jY5sHCDbdr9DqO3FgEhx4pOdHsEGcI4z
CXHH9x/nW9fbJMwwdyBQUwu+vD2pRN7QL4ObRRjcHsGTcafPVXBDTF73YTYhB7x/vdN3lS2acx6T
/20FAhR88uVXjo9Zv1z6HV0k+66UWbGXZpXFlWjyr+9f6gSEhung5Fone1xgsu8TBghCq2mwxblj
E6WV7CMivziHpel4m6bm3WK0y72PXPuWQHj7OqFyMf8fbpoXVqf8pUwBH/byR8ZGTXhmxR9CHnAT
K0/DJR9k+dU0dvP39296a0b83339zz2bNgp41mpr0x+c3DNdG5E68Nl3+BABD+cYjpzVWB6JQK2I
wx3mHyn/wxrwW/fv+hZcejtUY/3Acm7RNjwV5qb2QBYZnki4F6VPLp3hRAOxXhkyIHQk5C57F36Z
WTutmuQXQorHw/u3froyQbqBKqj7hLvQpmHG8/JXFgYKQ4X3Y1d/znfarW1G4xftMKp4fXz/Qq9+
Y3qYoEMD6mwaNPgrXl5oyl0r19qe7OVqyq+szEW4CGXz2s9SVLqp8XPO7OEiXRvvzNr36g4Ng80S
hhnvEhqu08bFWNmN0UnSo4g57o9cBKFO4BeXqlN6nPuyIVFOmw7d1NBtSJPuzFrx+vJU2gaDb7Y0
NtHTUJIuKAOjSGRGKImz7s0UpbmFWS+yxIDU3Kxcjh+Wcoj0HQb/2FJe/DvS6faKIb7GI8/2Qx/S
Pz1WkAaKeWqAlosLGFewX/zM7RZfgZs1B6Of2rgjvm4/G/o50OnrR75dmIp8g8gjzN6Wtb92PUHa
KV5EIXZuYdT7IGgD7L9Vc1h1q7lNAZR9IuDswUftf2Zv396lF98zd8wFLXrRFlzDU4SsrhLDyIkb
BSLpy1hblCABrpaRXpMRTFoaIt92Pddkf+NumRXzDaE+Z9PzT9crQDjohFW7a7olvQY05+xh9EwX
og4INpWm8TD70n8kAS4/84a/vjL1p091yKgJAsCppsmaZ2+R+lyjgHQUlmit/Zrq5WcMPdbRH20g
toa8qVLduX3/kz7dBuk7IsnkuSIMQyN5+knPZqcRr0yirdP1XlSgp97pq2Nd+cq6N9JAu3j/cifT
6O1FZrNFSLVtCIyLg5MlJG8J6SQSlClPYaA9xoIYe2Y2kEybz/rRX5L+OtHg54Sw8LLrFH7/DRpt
Bh6j3++6nNjryVb2BZZ9+VGz++mYY+Q98yxYvbcl88Xbx/EQntWf8mfrDm0rwl+vvecn3ZBWhhvj
c2joBmIAXL/B5LAI9iuHurv1grZZrusl1/SrdMgLa1ckxerSC82s6iDW2SwOoHiX6lHm7do7xL3S
2Y/1MTHzb6RG6vptgMXDeEwyJLCR3UuO6+AIHOuyXJiFHRO7a5xvhNhB4wZcvZaxwsiC8rxo9VTf
EXySrJcMHWtQ9DjD5kiZQg57SE5VfWvNlv8su7V2n5JBZumNsKcelVxrEZBSpjnDwkIbhu/64irz
UsvS6fOqJMNzoWFoCBveOsB5Zrc+pNYyllG2WDyS2ixLe7dYlW2GiWyTu86CT4U2mTptjxxU6R9H
f7Z/0chfjo3TqC8qhYYTMT0nDGGcgvQTZxU9j7x68ON2ErMf9UmgNXdrZs2ba6wLdMz0NUJguQoN
BStQnL021PI5sCdL7DOnnw81JGl10UEPy8JmneR4wEyhUBLb+n1PaEge9quTfIPK302Xaa8tdTgt
vXe7+Di045ljSY2ugb7HoaTj1bO2ZJ4IM7pEbdz6Feh1xFv+sltyszz0JPlZkcxN+UwCV2/sMFQO
n/2xl2bUF7WyttThFGu3LJbnxW+m27H13Hk/a0MyfZimpStJRhDZuM/z2tBwW4pxDinhtYtqyJ1r
Y2V6jfijB+jvF94tuTztbwTbQ3Mwe4xHF4qeyRhx37mI1jlb02Pi5+aFl/Rrc418KFPxmOmiu8xS
XdsB2Aq0Q+84Q7o3Vg2Hd2PmtQ2CVrk2kZ+pe+tVAf/A7YcujwXyAIL28AFMcTabDP27LPPNPVId
r7zM7YJGVqYpuWf/tZJdQX2VkiRdL3NskANR7nSp5qvFTsdsp3UFDihXIlSMRqPD+FBRYY4XdFnc
fG8qMiqCQJtvXanrQwRSpp93vqWlQVR66/QRI7tKSA4W1MQA0OiMlvixa2bFU/tUlbaZ7+x+MJo4
Y2Fp9ra0yo/gzHMeQz/QilIyGfbWmg/tgzkWGoq4wUyLe322IK065VIDTlnz+gAebvA/DO3qTxcW
x7nbeU6s9ApDnv24uJaGragF7Q12Wk/8RzE0/bVYl87aBQShcoV+Vn5M9OpoREatsBo3WQ5GolfG
fNAJ8GwPo2Mnd3bVy/rIZk7ybSXgzkR6Jztq0lrQEGzYgWq+qmJgra/04pMhg+QzWwtyGWjEKNqs
IAnuxiVpeooKF8Ms9lnLilxh4uEuUtV+d1PJdkFVqtkhXDCV7xu96IAdGUmh35tZVQMcJMH1nsBl
lyzZVhd78CZNvaMZ1Q78HPoY3ClBRuYdZ5Cgi4TMLXEDxnx5bIVplJcBNIHrvDdAKpuqbH4sZc40
EC3AlMSoXxBx5figkRSj6Y+C3PD4x6VJgPBU6bAdoPmNWpQQLNzGpLaNaleTID2HFP9AOJrJTX8W
g6mvu3T1zZsteTSIiV7NjpOieRIOq69/GHpyYQt8AxmIP3C5CRIWVhPOMVlte0OkV40TRCR5MXYn
1pek60HIZtqDCBgypqPekH0YhZHnO6MndfuyrGcxXOA94TPPoJR5e9VM0B9Ss5rnvaM2SUlVB87t
CNZU4WHF+Ek1kPJciwGXwYPtdA4xtkyvCgxdpN3WOkmSYQ4yoN3lbocIwu0XHbiUnGrs/GJ9HNCc
lHRkDZrkJfRBuCLeaO67HkRVWNJLbghRJvciJOxW6Bd4yIoPjRJNFePxTq0Po26Pnz299/Qjqbrz
fQBc+2PiKzQgTc1hZ2qkpHHPa3PEmoamyp0SRmDZgi4olNRoSO7g7nQ711tm+vlLQ2zgVGugm5Mp
Fyv7zjzXkavy5lOZJo7a5WjA7lwGa0DBukyNoV8PAJJF59ePS+sj+FTKheLYNOkPiTQIl2WuaGG5
PUzQUlHaXbSubBXquQBqSZMGqjyA8JvkhR2U/n5uM2+OXZlj4Sr9PP1Vp2XXk6yl5+mhGwzvU7Dk
2RCbswFY3/RVkoQeKcVIFZ0VtZ6o1GGRQ3PpjgkyIcxIw6NYWqxzNKfnq1XaJi5YbHSSZWBJ1wOj
8qom5tLTEOKs6++mtpZiZxSovY/EgPqRBEjoQGPOsOPX0Fi0kF5OnRMZ57IspXAob1aYvDI050T7
ZcBkuK9FrcSFmghwwKQNtqBAnFSDiyoMXHSabl7aq2VPcV7KpIotK0E9kwAIIBVYWgR+UyixE41N
qxjILgbhAf7cM/LMUJokITMMbQzTnKKD70OZ3+esktd6JoPvTuaUCHGWJvDDZKq6vcLjW8RLWzNi
Kxn0fU+NSSOMmVgCmDVb3Dt2Uc/90JkdiMAAqoCz8zZUOv+lEgOn1ZnUlRoOQNa2PxHHcli1vNa7
ZYosPw5LXT6PaZVdSgfdE3DB1k4jqpPmuzNV2wRxstMbdkGJWmRS3vfW7lDjBZ0h/GgZTULfhwBP
bKiI31hCLOulfp0PnSN3Bfk5Nzaci4+pt3RfKzUg7stW6fePypuT4CBItkPSTPr1T0RMPiSOEdrN
JyI5yg8QQZBCMFUH2q85lUlpqFXlD9Xa6qJ309HdJW5i1YepTYOPitfaBqbI/D8kIp31A0RFH/cE
bP9IkqKrGRiNWRpK3y3ny3ZatpLTovQhp7LDP0cJd6W8cawuanuR1X5eg/JSH4zl6yyUeRR+6TPS
sBeKhYoHXseCcHNtNxl++ikFxso4m8UFdnVi/EoGHSVZqw1ijulzBXdLnjvZcfUmg35QpcMskFqm
e5FoPFXFVEz+Zdtogx6tvZ7eC7viaUnf6HmHjLUnuttwpdxX4xags0IaSXeMqArk4ZXRpAfD1TIv
XoAViCvNkPCA8nUyn1vQ5l1UL8jOwsrtG/vYmYZNfB8fNG6YFRz5HtClUJeEQwef0YKgQfa/U03a
1o2Ff71lq6JjZA2axb8RJoSziKeJcernxs5XnAh9m5Y08TxZhNNgL5802DQ7e8r9j8jWcTMGXaLm
y4z6++dMIUpvhvD2j402pR/V3MiWMIuqflpFO4ufW2DnIbCH1doHclnqG5jPRRVOwYwtdMWmU1Ld
pt1wLdesuB4H6YgPk9N3lwXR6GIvvEawisH4mS9AJhSo1pAkH1ethi7WlrRPwmqylgFaD3SKy35F
VhW5nuCQr4G8S6MSKkq/z5JBq2/7SZ+yva/JbGXCJqfxKOYO230nqzI7qrTAar50tl1fVGJjVuHm
qAAtqmn+WmGe9sIla3r/ipJ3yI9FH6wTDjgHHfZq+sNzoGqPzz/B0wGOr/of9s5kN3Ik3dLv0nsW
OBinLUmnT5qlkCJjQ4RCkcbZOBmnp7+f50U36mahq9D7BhIFJFCRUriTZv9wznfqK0YzbPvg1Rsq
myCTJ5DG4Lr2sdticGS5czIWR3Gtkyqvowop7KfhaOtXN8mZukhmHps7d3CSRbd7yDpYNDJmwGO9
ERtSbEBnDcOIa/Qde7SbhQVKFGQLemFfN6nv9suD0ZPkE+G24YH1scPiNEAd2NxQICH/QXMfOX0q
qtzYnm4QonXLAs1ksyufy37iTLR7qz3ZIxfjqVvzDmasTdg9NC47+JpglGw8ntsKIExgk+Zb4+Tz
xTIVSd5t5Yp2cVFUnHlBXsVENF0DWsRAgCkAok7J0iAYjQa/xC/TFuXPuWIucxwxGxJRosP2HiAI
9B7wuYUDCsepP0qGHSgMq4E3tAi0XzE0Wuzz0DkEl1UorzLKSUv0ETMCLYAkNf4aiaDvw9SA7YJL
uKzyhioOGg2FMKme52C3/KM5hmiBHVG50+MW7EEZi24qupMQo0EVAqQiyd3Cg8og/O6Wk2aYbtJP
qvqYubvwBQ+WH2mxeipGGF/LaCWMALVzRZ15WWtzFgebUg9aMNUrhLqqf8ob7b9hyxgv/rQORlot
GY2eZ65LqoRrmAfYldSQtldok+KM1XdiuCux1+FQn+Bx2nOkDa3fK8YTfuT7nbbjskO2Ci8VcE5M
qrHDg+lvKo/8de+8Qyft+atcGARehNGO5pXsmdH5CoJpO4k5VHgv6qL9JAy0F6lmOfqr5CnlTRFa
c1e0vtMl1cIWLhIGN13SKzzg0Sj8WkSVM+1HP5wm++DxORnHFlh0E6/tWqatreubLHtSZ2Pz6v00
+43xi88UtKzrt+UQYaev+VaIH71sat1e6GI1F/gOwxGDAG+ZZdhr+Wjs4XweEPwCgezlfoW2iIBZ
946xnIwZtuGhLlfFprdDmB4sJNdGLhy1LmoKdOeJ34j9UQ2VGDl9zeUbEFMiKXS/hSW/0qyfLAqP
dwOUwRDPbG3AL1l29qyFmflxi063OxR77+xJK3dK3xzG551meODE+Dz8b1VjFjwmUnD8MWqFLjTZ
hQ3LC/pIvPLaDqewdqYx2peJki7vWnBu2POpWKxgRu4xrV6Qol6aySBcbA0p0K5JRXWL/NVFnYuS
qygALQWNTOZeqgCp8jjvR5H9pVrujfEyFm4YnoOCA1IFjdnHWGCKNZ26fMC5u3YA9NbJdg+Ws6L/
dgtIiTFLsaWMfGfx4Xjm1X4qG8i/vFeiDpI8bK1PTwNPTPvc9l+DETh5IaateTZRW6H2zsuVCk9t
4Roh9pjsxPHJk0V9N3bykdWQ9yb0vi2xMUjnHiaTD61Z2hM5sxL71YEtvjFcjabeVCRgz5gRioV8
OahtGpCCzFP3kCNwQ+Hf2YtMb7LH/lCMXssj39qBvNp97usjh/4+x227KnFsSi9HCCGBafCJZtlr
gJ7l1qAqgjR12Ygxdbu9Gx61Z4zF77oowW/zoHBWJ5q/FSsXYFPkADdbz4NWjVV47ktk/RHC8HI7
ufs0FPFUCrM/AAN396NUlNeMwLrgzRuU3t/6ObNQ+QZ6ew/MarFT18qWM4aCPI+MlYIuXpdi/YEu
3IBHlXMiebLkTkJDqX8LGFp3uPB3jhHhFstdsQNkBvhot21UVzflVUHZsd4BycNRx8yePAPTGtlB
q4BjOBmlyoxzF9ilJhl07p8zc8Xmprg9xsfW4AaPXEc7xcNk+HmYBlxkBv4/25enVku2k31lhH1a
UxsDXlOhDwzLGODbZlj2KM0EYLgZ0Bz8PGdt4NkZ/n0X2rudOvL2lZhkFHHjz72XeLRYeWRJhsWx
I5kXokZyxj98xmHBIagwIca8mgBSnXBa7MuW7f2PYPep0FaRG943QmM0rLXGti6rBu0Yl6yLn/3N
kfkryreB/Dk0+H6Cdm4C7REohr8hAIpfqgEbGXEUl0PMsKCBlQ4P14n5M8N6N7lFaWGr4TLHRmCE
dspt1dD9EnZERzF18ptJBWZg05uHHFrP2PG6VAGE9G1fgvwIjzUfCckMUNTL3liQ2DSmMST7Blzy
UNX0kLQWgy1PS1XhXESKwzoPGmSelOWi75kl+NjeVhJVkxZJ+5pY2F9vPE67sWNTFyhkWboVP1cw
2NjbEJbGSjleS9UM3zRiulGUNNJDvUfWtst3C1i7Iit7Xe+GWhLC2MFlvdsFbKMYNF/2Z8HJ+wlx
Kfg2GOMq4qYHcBkVSDWpBgP8IvxId7uQM6XeHZUP+Ou8PPvKN/AGpw79qX3K6SS5UUZCb+K26/1H
KsR9O6G0bNYnALz4n1kTdl1SCnw3ccUIhLNnDwafc3kaH8pR5iigtRo+cQD6sBGozH4bW+1/mlOv
HsU+aqYWK1ZP2mpvaiipmbpcFYOb/ODkrntXSta9p8mz9+KMF8V8xxg9fYgZnR6C06X6Rmi2+dX7
1mo/dH3LiGzOi8lJoHJKDxbaIo+q66WX5nVfngReBDbIzMomAKviF2vCY8d1A99aOp6MwdoWRz06
9LAKhyquDMPanzDni/OGMf7LgSIecjMY1ifHh+5fqKFz7zRmG4FHnk8BkTBnqHjeacfyA4ZyqhFG
QxuTRXZCXxIpHtrCyarQUE2WeXBHh4nN6O980WL3jB8jrSENc4gN7+iDI1PXYq97yMbmrJ0EeNaU
dAxMxoSLfHdoT0dDnLBKmgTZFR2WfKdeGSfil8fSBdCVASskrEPX2D6ta7VjY/ILf/rekCA8x0gd
2zKdrdn81Kj/y4gRJhsqF1HIK9kHVXDNoJ0GkS0mBN5WWS88sSGN5NVzAzOVvYbj4k8yo7GX/jQn
g3N7ZzdjmC9cTE0F6MBnzaY67JtZ61SPtbOv1DEK4juzsdHOjnYACTTNy1AbdGUYnJKZcfEPjrqq
vT0P8qGqQvkbq1UO+9scy+7AHLrkK+t9vRw7Vj9mhA27WGMt9i2PjR7HC6v0hhdmpsLQB5bbcD35
GmOlCRI9Wb1DP+WQz1Af+nmCwVcNGp6sJB14ZnznYzvqZ/WHUQBrSb1sXl5av5k3dDK7N0SjDKwW
fBmYUGtqiJ2Uvdc0p2pkjsdPgA4NQqbq3qXJGuoczhz6rwxshpD0UOFR9jDGFOm8a8Dkg5xyJtWh
qlQK1HcrjkxC6Nw5KfA9OUIpTEn2JDHUZrqncWk76bARmOf6yEM3PZqKhti6gQqiurD6NPT3PaAn
6eYx2fZ8ZHIb7CqMi7+MbAx4m4e80zmjqNzd35nlsMcKTACP+Z4x1zDxrXxHJMqkARrPhw717MZQ
OZFkTvQhfSSh37fRVsPCTQamxlkUzNvMRBLB8FfJgcVQyYdwmIFThFLjBv1xqYb+G58OuDcHDf21
Y2sESx7Qx9VXlEDRzax/5ECgk5lRIesY/FGgEkx7BorDfiNos8bwx1XaeUPGvsX21YnKwqS02Htt
pQCTmLy3lM90NEEJPDGXO8t1DFeWH7OMnPXdVBXbo1Fk+L42fINjykE/qzsTy3JwDHaI+CfIkw1V
jZyCKlndYphS2+r6P5jnVnRAO5SIRJKUctp8Hpd4YU01H43ert+mcgOD5brSP+UocazIp/37o2Ka
K+LMMMdnsC2uupa1Ke/57Kc1KVFzPMLccSZceRno4w7PJPWLLAH0QkwQd8WWSTvy3ILuyxbYqg5M
ufI9mnyHryFg/32TuzeZSGtTOXlcSFm9hLLJ6ULqYPmZF5Dvo6LNfCOqF2d+X4vA2MH4jDu3LNug
pJuC4bshFe02bgM/A5tj+W2Cp6Udk3JbchANnlvr08Tz8WPYbvSgAGJxe3/jNNKghbv9y567XLHR
aoNfXoVFTuwhEKPbrFdHmb2G8EqlXaWSuNbf/jggb95a3X94gxMcgRYzSgwzw2C/4TdbyQXpZWBS
c9KwDqyVAVmNzvIdmcH8uS4Lc5KsyFRijFhrjk2/w1DkquN0zhiBYGnjsZSxDuvaO6hW5dVhMthw
HZXRFJfK8yHbhXLvg1Mzbu5LSGdUco5iAnzK6ZQtxkGjfGbAvb+44VjmB3zoqjhuN8PuPdUfHUvN
QC67CkfN2UvBfmJM6jY3SbwxYMFCrVr90f/GuiV0E2JyXFozYoKdq7GtZf5sA1x1HvS6zttjgNEh
fFH2UPl3ovKK6YdLBAgUXlJFsogt5fhkuVVDzoGwOu8/KZz+ZZUMDwB5AvGNfiBgqf9N4SQaYLM0
jWviZMVyXifHezRXOzxwyDkE+fBQ/vtd8r8oBJBiCJBmoNL5ySg7/+eOtiKxIS8zlzkyjnWGkPTV
IlzUCdBxyegIdhOSken41w/9/7Lb/xUgZf+/53Glw08cnL+LX/k/K29vf+a/hbfhPyCkhDy0KBtB
mxGc9390t0R18UQgbCBfAKyJ5SDN+t+JXNY/SB24+Z8oim7KW56Z8b8TuYT1D8cFG4UX7C9oHQK9
/wfd7d+fTdwBZAggCEbhyzP6L6iD3s2GDM9yRHzUWtEtlfs7Y5rwwlJ3vANBZ/4nRse//ERsc0iQ
3ZvrHsXf34UOZmN006iwmaNYamPKTp8KeVksM1brMHSpaxf78z99I0//KvT9m4OVvxfoHfQr7g1W
wz9/18yonqFsZjIEXL29GaJy3hrYGCuzhQh2JAoW7OcsgTyyWOuilt9xxLM83KArr85QfyL4BGcn
HWf9CCe6jPTf/3p/f1+xriLjQpiNCoSch7+LaxylPcIvnSEi/YaRPVsrj+3nPnqPrqWwHVNXB0nr
Qn7/D1KivzF1bmcS0sAbfszmSWNmx1P7z2qOQns+4EoD//zsYiFVQG6OkqJxQEOUa/NcwEOmiyEK
4pGB92Bd+0KzD60Z21kUUz13zwZKoH5xLZbS/+EY+5tP6q/fDtEgEyjaMlyHfxf2ilWoZvGUirqM
BJ7IIKb0aRAjiJGhYqM19E3hn4wBznjismDzjraPRoAmnWepgjX8Q7tT8dxoUufuc7LCjISCmyvy
3397Fu/x/xDFAI/CYIN8FegpW2XH9P524DZB4YVMoHBKuZl7LjDXHPjblNeqqs0T+8kvVZc7TWo4
vOdyEZ89uQ3DbUg7PQ5BW99tjEj+8JgzF5FF//BsrL7DWLyugMwHQ++d+1m635EY9lgp8PRsyTi7
1k89hBuCgWUGQVFtVX7sZYhIYA2MaX9atrBenwXL5889U544dXamgZZ3gGerp72EgRuRKuA4z2XY
7PbBGSaH5U+jSFyJ7IJLlXwJOaxzWlvWXj7lHiOVo2SzWUaZZMiXMGsPpEtTTyv26g9uR0oChshP
39DkCgwFE7Mzk8kpnTcSHo7T3JVVzJ7AJ+TY8kH3k8rBPBf6PVhN3Y324za32XbecTbdQEXTDZM2
kBDFvmFG3t1Oy/pT+jk1PexJXoZbjlZxtxXuTqg5W6sDBw7/xb3bwC2zimDpl9GKPQ/jJpN6qtwm
LlH63wuMP8N9WxD9jBsH+gdDoxokqVHdXNdSVRUl1SD4KFFDZP0Reg6wfbXbaohIOi3XI/Np81N6
blaQ17zzf5QuoyI43oOO3EX2ly6TFijHvc3rt3mcxmswLg5AxiovN9bWN7eVpfr6HVEY8P5QhsFX
vUEvj9yB4rKxKFviBjfvp8kisI58MArQ34k2ePLExDm9Z6Z7xTaGhId5nu1GZjBypHU3OmkwkDmb
AiPK7gMZiJRN5sbuVs6OOBCFDKidUjLe9UJGyrpJfRa7IXkGEVDEy8QOHBCozqnMnOCrUMuCW7Tw
6Gxv6WpjY1nPgCim4ZKVFf2pVbrh+qYFu8RoYLARpswtrViGbf/k3kROVM1T+2FwsswnjFXea4db
ez27pO+BZ2jk8hxUgmXLvMoKOvsQFu6BxkKR9dPBCK8m6+LUwc+mMWgWPEINfu6TMOxfnZcN6WhW
5ddWui55il7FUTU4G+gVV7dMMZtWX8HYXNE17F9WjTykZ/11dAp7/uUqu7w3h9J881nDsOgHNs3v
sK/TaVoG52HK3OYsPT1+uAOTAAchza3hI16XwVmcjxO8z2nm77+t9sYXzwxKjjm9IfrEOQ1ZgiAw
cgXPLosOOiYwJiSy0Csl7TJav2jbQS9PRWZ/WC15hoxB28WJ1VwOJzRKmmKeeyJF1f3bo0l5M0oR
UvX2cLwn/jyybbrfN9bYjgWw1i8urDyRUCGZIB7CYe3ODuy1FMx+op6QmI9KEe9XQGqTB9gyPscM
X7cdARREMWfK0I2aceT82pdtvwDEc1/FXrqfxbq1j+SirDGtOo23bv1zj5DoTiloKBH0N3XtXJtT
RfWeA0oK0veUIrF3B5auoku33jJ+qyAc7nt2JAdtdYj5WpXll0XcWoiAQPI/1bizqcwcKOFbbsC/
qBajeloHGYTH1VcuMY/D/mJWXRFbZSCw1Y1lzATQyO+3ibgWKBhGBXK8thh1MJKO0eshyViKkeGR
yc1lmvsj6i+fW22alu+QW3lYM4+BuT3mhEzoXj4FrVUcy6oywcZk04hJc7KfK7lPCZ+Mc/LHQMRC
K/e9DzvY/MVWkG2RK2NPw8GeLSx5NoG3fRmcylz6Fdk6orhsLD+OZl+7052StTg7rbkdIUuhwWCZ
O2K7bPUrN3/9GXiFc49UZ07RkGXZ82QhaWNqC6mNKEa7f4HqiyXTQOPxvDE5NJllZ3CR5jCorvPU
5oeZwIMng31Q5JpLgQXGRAMgc1IaeYr3H44chY5aJbx0D/3b7SOVCJ4rAtuMZ7zoujsXS7iHJy5k
IzuzO1qbZBnXPO15Ynm3K/Ew+nYVh4u3HGbbJHLCIy3FrkpNh+iOrOHcpzlYzlig3lQW2HdIHrab
3O9oV/aRmeGvpt5fOjP8PVrdi4Ve2qvsz03Kx2FfUrEXTwVLuLM7kIsoHLRVUT0GJFBqVj1ubr3W
nXfPEK9Ix4K18Fovl7VhfsT0rIl7v6V3gxjMELDZv2Uk2KQ9Wv0UGz3LJ3aWpHjazpmbDiu5LMrf
GREPB2HI/sgzyEjZW6bPWfTrdeZH+Nw+yjvAAtgZGTv9uyqHDAqTaZzyDQ5CagLJqpnyMya+DO6m
t3iow+6qS2smO9Ssu3hQbOUiURHW0++ptbZmcU9sDUkdFgqGFFHvUI8MLqpM/mTvCBIwyALjtWOu
kHI+5/JclJ5DqYWO1T3B6TKD+wWYKSnibj6+KXSQH3bZ4RBfWBoszGWyl/a2PGN7kC2EpEpo/yEg
nkvTojkZ4e7fzX22p4xN1/FIqYFCZFhZZDqYVx+qBXJvFIR6Ge6crVsPBcvrLobTVc7IEUh8YQUi
5pMVDO5D7/WU75sjOp+peePlhG34G4GBYKpeyozPnGPQdSz2XY37R6/ZghzshlZ0700wJmXNojQl
6s/7xjvb35WbyQKrNQKmt8PNqFBC23naOYCIyjW29jBDj/0K5OTcPiMf7R62t8TpNldEvSrKN5/a
HlXc0oxMqByQAcdgMcQz832oyeis/uwsaXzrNZp9dgdFe0aqgbAb19GAxNIfGVNU9jc0jsH33BaN
vvQwVtuYaAKhzlPhsDXr52055kz/Tqws2mSdZZi0RT88snNv8xO3Sf0YGOH6B6iq7gVGxHDZGjOA
mdC09zTqH3NQsolGrXmPVFq+29uCwim3J+sH1g7YmcAdTzKrrT/L0fFJtrtl06tM/+KTdf+Y4O1d
+eJ4YvjrZUMCz8sgWZhN6ofHmhgN3bo7h83QNazP4XO1FYGi9HIxbPruNNrVsEVVdwsWwz8nDrUw
nOWEcsn60VVAD4KhCi9Wr1D7BjO/J1votk0R+IEVqhScMZWvfN/revGacT7qfqkS5nGgwZeuQDRA
5ccCPLiYjeyt2O/W2xw+dLZUQCSkuLKq5W72nGshy/nSgMGIsh0kUGYu/idiS2KPOl43xN8Ev5Yg
NoJ9c1kAj8uDspzrstXqRaOP3FltOvMZ8bg89EYXPC3uZL1Vudtem8nqHza0A+g2GzHRMuH6qBbV
Hsidob80V3bjc/WD1jSPCWtZn0NujSPRf0bGHIbFde6A7TC7kkQzF8EzN5rbf7W2yO5gmVvXgbXO
N8Q91qncRH9pwim/txcln3qzuspyfPThvN0B/SRNhwbgIn3jzOq9+u5lavnpYm39hsN8OTIse8Zt
dqSII4EWzsNRGCYDRn+u74bbiBql3Ahq3rNTq7f0PUIcP3F3u+RCI6JW1Y2b1mxl4DgaNIx90705
Cz26ClDXg9EnRSlgC1oUlXVctu6OODzrEMpJP4R4sFHlNPnV9ushnvogiBj5jY9OVWXnxdPgxvWy
Xbexmy7dvBhvlFxWMritAbIn3yGC8XXzvcMVSVBD+wkLE/t9kwwHA9Sc16Vtl6TV7idy0oY6RPeH
JWzmQ1MV87HKnN+9GFSYknZGTFQmsmvPrjTKEe4hFd7sR6PZ1BuZO+1905oeuhJZ+AdUPFTTG5kc
u66WNPDz6bp1tw2vsW2nyjfcpDP0dm1APr3le/VniBHlq1lCkkHmFYR2bssADwVR2IVesiOJfvWN
sGJQ7udtmHitumvy5mvLVJZSe7dXBBFM0tHrRJPTOz8qJ9tieeOcUYmPD/6K816BAeCZ8oo4d5BX
IGAFmrfTqc9eyVdcVLh7q/1Zs69/80VentZ+btOa5G1KkLYP73XJGrjVrPtA0fMcOEOZmpy7v0Iq
w9/+be2oZ4t7hlS4cwOr7B6LTHXcRhF8C9k2oDWe6uVq1J0mE7p+D3ZG/JXrNlGGISqeQ3v4sNSU
oLUvL5NCxx4hLKG1smaufjZcCDMQiN2xOXJvVbF5KPp1x+noWekyyVe+kzXKncIB6JaNKQ7Ud3wB
UEK3tT6vm/k0Cms/OAaXtAX6Oq0b/8g2BfVMMTVd3Hc8IrOntgQXNMcLHLW0Zfwbs6wlRZa75Y0V
O/IsSqlzQH1BQ9c6v2rPbNJGLy/O1LnIAeYw/zAL46mWxZ4advCbTElMGXqzDgFXyxmK7DHsUE8P
/fSwAba5chbQui1G80q9tp8qMdUxKwLu0rW4s7W7bVHbCCg2wJf1IexRyxK7XEdmyPUueb1PjL6y
lOL4j8Zf8iOeQuejKf3wvt9mKiuVg/8nchs4CFEEKBc+xzB4ZShvxQzGh7jrLFJIrFqlnr2dDF4g
1k/CuYMKWX61db18LE3AR7BKtlmIWiFu7u1TXdZNEy9+5b9mW0fw2OSzUPcaoiWofDIUEft3dJB7
OqLboRlz9RZxgTVs07o63oH16zNe3ZX0Aa0nhT9g5ivsMUwA2KBrEj0tQhRIig82BZ/ZhG9gXYOv
HobQlT/YPPqjzr1z1mv3XsiOjVM+DOK71EpccBnMD0btbj8rwxqeFqtbQckuW39CMfpTdOaNPhsM
3f0Mm/pnLczuySvN8tILQ9wPdus8iRFbhaloLxarMJ9pKN1LFlTtsWt1dwHi0YHJNXLrTDKivhht
sNxPxbA+g6ccHvoi5F8b7LFaG87r1KwGow2x/BjEbH02C1tsEx/IcHTbpfIj1CTbiUz1yolGJl5n
ZEEj/0MnMKLlPvSUdd/Yqptft2i/Q6iD7cvhCT8ubrCmg68AhIy5VV/hTaK3M3R3XImMQPtJgBen
AusBItM9/PTcamvRR3gZnG++jWLxkCmXonOfwg+118hT/MZ0f8/GSOq3zvr+eUQs8e7s/KSk7Gb9
zKZou6yDzyAUwe2vrF/DExpF5zsafHicrftlFHV7EVtIBCN2wDfK9td6dou7vqSjjTxnf17IZfnI
PUrZvFv1CU1V/lmJoPrdoTxnLuBRZg3TUUHwu8zNHt5NyFnjbaq6t2Dug2fTJ3ep5KEhv86EKl/C
WFwxZcStnuwj8R3Gi720z3gM80S4+lmjiflVj6uMnUYtRN8uf1gmqisuLHNCz7Ua3SdIr9lkxSeR
rVcwTBO6JPcv+Gd2arTRfV8HpC1g+4yr9EqCJPnAu0izq2us0U+82iBuoShL7+K08DZBTd7U21Sx
cEWCmucdm4WMQ0cEpwkbR/aC5r2qTjMSFyPdh5V8VnvzfvuLtx96aynvCaB7bZxsVb/yaRU4vGbb
ba1n2fjzxlRnbB/nqnazw+L2C6qVwbQulh56qnO928FhuBGzAClUa/7eM31aIssD2GWFnUemUL3o
H6g3dMWCsw+P2aQNnkJ/t6+YKMXzXA2Ml/AFMDvbhEAKA+rJFh7ZjVtZFSdn8GWeMsGjOgZR6gVX
F3ETLMOh2oJT2GbhdG53Bi53nS0ZpSkjm23Uea5dgq+0jATPDl2WtUAm4+ZDrqeWUD9xnLbVz35a
ihsCmnQ1WKZ+6H5fclqhh7yaa+9PJnAVMgN/m6eN/rWcODwjvCY6S52GkjuqvKGzHoUHD4eDZR7L
tKRq+Zotp3mzaQhgAtb6JeSqzq6IUut3tvP1O91TT06j2Ygf+4DD/li0gbs/mLOyi2Phslx23UU8
aN4y2vPSxrbSr7dAlY2u9V4q3BJnwPLWxuQiG58GiILthQUvAlSFZSshEqi5a+vO2OBr5rdyk0V2
e2yDHEEoCunnHCFxHXEkVCWPFuAddGtd/WeombkmNxal+w2L61QfVUFaG08uCsKDRDWgKJ2sqT+M
C86naDLYOz5Y5treMDyDxxiewWR1clAfoKi0QfGxpN75XkcEk2a0j2Qyz/vM6+2xiJ5f8sKe7Md1
hI+B/M9G91YxynvLUNrxhc2YrqJuQTd5qMiWJt5U5mIm8XFgjJfPA8UEmUg7yn3LM1Mlb9OR0jbW
e69EvxJLy9cfLDyW00xeqfviEe8HuMg1EFq4GaoJmkR6Zrd1gnuq8vxeShYQsaPXJk9UweopHnkg
TIQKZo+9VeLQj30tAHlaWPJNdtglU/QZOkEWQZndUS2vCG7iiQosCVWx+M+7g0C5jYKs8M7OjEMq
alGRP0lX3tb3Lfa9xtuR3njlBC0clbHHxIk0ybcyFz5V8o7SDUfOxgUyi2L1zjtSjQkecsOZsaru
CzEZGldNw/0HWOP8aXSc9gsqs3737CVkBt6Nj2JEmkcWrV8XYA3QSpYtJryjdjJXnFwvs8ZzXntr
cFbDwJw2R+OzRPPijndjX4PUpKx6sm086rGe2/rdoX7/2Mi2eMDqFjZx13ehw4Wq3G8uvrA6Hlg6
czfr3P+5s8VGRZsrbum1Dbwo6Py5+Sgm8mqpeZBK/TmHMyN7K/d1dRoXQcnP/LltUsYwY3iHoMc9
hi72qwg0/0ZEKOfdz3kOXfRSBq6YSJGRe9Crz9PnVPZyGda9+G7vangjOnl6sIZKHpkz8MhAB/Cx
31E/ytM0uXt13cn6W7C6kPiaKEc2dVKIhle53BvHPjYA659qw7DsJ7dnUX4F3cpKHfaeXZ8Nu2jh
rM89alIzk2uW4PAzENVbTXhdMVXZjwGqHzOa0JnEmFPci0YG1lwIWnDbA70aD/dSUu8nHvjsH4V7
KzsLs1leyXdqkQkqzVth0rjzzunGOKO05ahfap+SgkQ+BoMFItOOFtw7jDl+KJqPdcCXMDTVwxhM
of3osEC1GUhYlFYs2BsCZ/Ea8WryVpJO1Bm0gfZfzzsJWfnvtcLTdBC0eQ/AjGwn6Wa2nMEIWw8v
zqB+jC6OyKhfPExK2TjVr8xzg59FP1U/NlSw67HsnPqdbN2b3xQe+ftuMgvApoSnrZF+UzFdXOfH
gNevpCXw1w9rq8YlGUOGK2ezwLhxweTGb+jjF/YO0AXJQiwlsPnIdqT5IIbW/cxmBs/N1POCajnx
1eXWauZHfyHXNipmym5+YthgExdZy6R7w/xbBYrqteyN5o4d5tYloRDiQSA1RJ5Rm+ZxmQaD/WZm
eAcTxCOulL6DdU6LkU1n07bH5dhaylmPprvX3BgDzrZkbmfCEtVSb2PcYElWh5q/zhJxcNU+6l27
fwRVz5nHJawT5hxrltLgNC2i7WW5GwUy/wSbob9/hzunfm2A6EdglsLeri790fo85q2kPMXU2mMr
QMWcDIHqvy0w2FXcN4o9x2aUwfzy1xYLUH7TnM29EE7UsgT7VOMSPsxlgPhuXG0cPiZ3JFvbsJOv
VTnb9ul2eML/BqoaEbwZvldi84FhIjR9CcELWmeCgVrMiQjextAuYsju1HSqEOE5nxkXkcwcTO+u
m+1rMmjUdjhiGvJuVc9VF7W9WO6yntCtFGdleHSNgCH/xJS/Pc2jzc2Qe7VUkWzbu8yy2+xaBWHj
fWl/zLenMpx6+TAgw8wQ4K77f7F3JstxI2uWfpW2XDfSMMNh1rcWAUQEgzMpDpI2MJGiMM/umJ6n
36RfrD8os6rEoJrsrHXZ3dw0kvIIDD78/znfkef6NLS8gRRKzLM+97LlpEYw263nZ6s4wFyLlrDt
NDBYfVd2PzroBJL2mQYMwWr1+WycyIv/Yi7u0vqQf6OCwA2jk9/0VM+XBzNadwfCGIlDdPLB97aC
GkX7yQYhiiXSQPBkSDKH3Vok9upDQDnr9tR9hqhlzaCJkiYHn6vE8XJsVC6D0mOleLIXIu3XRPiu
VNdU5bP+pmxT835RC2ZhWG9EH+t1HzsB+G3lXCkNlVmJPxlxE9n1lWHeqrjKdx2lwUevyJfnONWj
C4d4XY6/jnPWpfHyaDt1yg6772+9eKlPmlkgW45dujlIbk9ytkt4+NIuNLGpNmEVLd45mzlGMgFh
hXRlvU+gjuRzXnoxjw+a5r2eJO01fezixWg6+Hboa1PeqhmefTG0t2nWZP7ZqEpx5jatixs+H8c0
wJ/jB2MczbDwpvRk1UdK08eQkyeL93Wy/ehLD4vnXmPrG3qSR8HLkxZSZ+y8lGjf7A0ZN+bFMGfy
4A2VfoW93kHHtmbLnI6E5RWonvDep3UmT5gMnBOOVV0DJDarn5qkATiZqVGbdjOcEdahNvmGtBZZ
TzFRARCjD47bnk4d1BuBa2j+KVI5OodT7iH0J3aWEDlYkxP5HHloT46t0QiJjH1ZJMsnsJiuTh9r
RbjHxBlciMWeTgoqhN9MYAkB/Jf8ijcIFLmXoOvfeEmvnkcLiSrtBsug6T1k53JlDAY5ZZSWtnSK
UzbmpLsbfGgx29ork6uFemuMYaCnteqA898guhpivFBR+WlxiuQHvWwmO2PgxJaUOhZqSsqk6HVl
AuJ9SCTxCzbABfa11ekoGwt9bp4mm7ZQNbfVQJI9pNFh9kesp0KoLy5BnSGZB925uSzxwagLmmNG
9OgIiluH2Ym0DMtKXTvEw4zd4zwaPwQe/8tGDfcAUWaWQiz9q5LunP7pfDU1ST4Fmt2lt7Ucf6aL
kw9J1TMD29A7pxLqNbVzTd0lsy2+zSRBnxtILK4ppq7R12Nb7XSn05E9tjwbPmb9TQf/Ygn4aH7M
/sqMDgWCSwsfsjbuPLdx6xDTeZs8lVavndJ4I7C6gx2qZWm3T5axl+gjNBXaePjczcjpGGee80mf
RHmOkqTe0LEWHsrDzD4xuWZ0qznoXwOFm3FNOWN9sUSNf+CAXDzQcSgxgWF4mrQKSbkDWAETzuj7
Z1ml6q8TmIxuMyK8ux8b4V1iJJq/+E1rAkygyYR31XisDG2koitZUtO6o2Bh5Xqa7NRIIWvTlcWZ
o7GSz5XpxrtYN7tw1JofmmcOJ07VyCJcJULB/0xGY+ZWR9lm0XzqosrGAMVl9zAmpB17tjiqTzGI
FYfezOIAIWb1AfLktTYHaccq7eQ8gCLBJLfuOLmuY77UqwYzQo8VFvUtoSlnS6SG59Ex6bfppXeV
jSY7y/dFJa9FUj+HJWPQRfqlG+zcnPXnv2BWKpVOzjJjZsKJh9gd/45NRgg1b6bUUnA4IHFZfDCm
8RPj/Z9wF0aFggiADbe+tXKNjtNout4ld57oZRYhe61mrkSVA1ElGk4Z05HYPKdR3U2RpIlrsKdG
DCGyE5r+nPiG3F3kNpld/QldqD9wgCL1+lB5PeZXx5SOdnA1KubEbPpZ7TzRbmYP3Th29qPMC8So
9QAF6MTRK/YHc2bIZ0gytICUAxuPldmvkPwWdXWTUdbQAmCo1uUAM+RecMrF9iDZ1t7UHY7fvamr
Rp6AjxnUVhJRQDT0CHYsNKRDey7jYNQ++bO9Kki0JmcW5aWjVAZP8c5PFR1UUqm1g46PQKOrNLZN
4LnDcnCsyr2drAxRbc5Z4WmcRta6ZBLUYNla7SyNzSW0L9uywyzWFraFWhn11OBcHQZiohsO3jEc
sgBrqvngwur3NxMAM2bPrm1Ojdxt6Ztwvn6sZIqBsnFq7aWsRMpeY5o8b0/HKv3iAmJx9mk2CLm1
I2N+LmCj6xjAJoVHcwCWtM0wtBibNoFmIBsq0Rw064kpgOqYFuiZpdpDUcom5zSTUzj2va4785ec
ZUYsYwZFSnQIXshnnPOwafyO85hGYFdc9gjmapdsjG3mSjVQbEgKygJw1pi+kc04SNVVd2obhe7v
2mleDlhb9Om/IDW9q9E3lP9rlac+1w1B1XEif8og//O/LtLnru7rH/Ld39q/1Jffypf++Jde/cv9
v/38cfxSr9TVV/+B7CiV84166ebbl14Vf32Kv3/z//eHf3Nc74BA/OuP51pVcv3X4rSufhWVAiH5
ZRZ5w3+9VeX/+d9V+vL2b/5Sopr+nx7wJgtK3UqCZUL7dyWqqf/Jmmy4Ys1Y9egAogP8W4hqC35k
Q4IEkYqXWayEuf5vIar1pwuxjWUDJSpaL9/4J0JUx2Z4NPtzXFeH7//6g1wDPgPB9YBkicQCznqk
ohNE1sqFaAxK6cjGz7wlVTWPHwLGE1fT3OV64Lw7Oxyhl7i8bdKhLi6LyV6FLGSLRnh1FlXnxnfU
T215kHibsxNJ784P2OqXJV2wlPLCiBOQqbTTNXtbi97xv01zkc4BW3WjpYtnJcY5j+yinQDYn4oM
I2UHVSQvIqVdYHSzedTpydf1uZPb1Dir1DNOhqxhM7oZ6trwDuaY9Ld6W89nOBSrG9KY++WQqtx+
rDupEetVNk68m+ORunvUtyJUMYwH6l2cwconRy6Gqug9UQw5jzxgQNhTLA6B9/psFdFlK4jE3CfU
nNztnMKm2rRAbMdAeL1jh5DTqy/0RiJ3ZxZAlk4qwcOwkZlfRFsqLTAtFmXJPITc0y04WxYkFpVR
uXlAnLAW70p3jLVdzLvPNrrvx/iikL5/ARWk/AS3e8E82/bjOeKS2tzQ2Fv9D61Iv0q5yNvZhZlO
g6KfDLZM+IzmLnPFthy1zt7Z1DuRtBSC0p5OzoBKifNEtXNBfhOiHFx07sZKOw5oRdylBo5Rjc1D
rJT9ks5yfsgTEcYkNZRIC1ctSx+7N8XU1eeLW3o28VtuHAUtLv3vtHjybA958rYsdKBxyFX7b6RM
IZOs4zLweQvOE2kvj7PQN14LRoNUqeaULbgDQpBD2NmopzYVKnOJ7qnmZLhjRXFhGr664ew+7Vwa
WKJ1dfBLWfkE9XAOfTYhwVBaxTN4byPetBBoJvpdmX+FEcLAjzWP4OMNQzlnejZlX8GO8vR42Hsn
DDhLw9caJ/HDAsfQBoOxeHdYV7qco64zcYsrncvdkdgXdnQfP5VDjQmtgzCzR0KLwbjNrYqrxZNL
y3hCkBSDS4qpJLaLzf5OV9qujU2yqklp5xgT9/G8XdomgellS6qGFQJepGfY7IKCAtztJGtYA0Yq
6kdKrwgsIRwt91R5SaEfUyOF5GkPCPaoTVWXdaqZyD9YCZedoHh5V7Vp+l2YqSNRIGTD45ikHILY
qc93qncpzyZd5BqbsW2ldjKnksZlH3Xxd99PkvuOL5+QJIOKARp9AsR3opP9A9gEjmnUA9lNpfmY
JuKm126grWTeNpts6BGiZ03lQg/FF8zvOdGAWc2toFJrIBBg3d9UsZZ+j2pTzufELIywWFLLvTFo
e9z7lOvxpbtZtKddIb5BcCECnpaveKCi19PqmdPkllKSNmx1kF5XRUyxdjN0XfVUJhr1LTgs2oAb
yKMRRyVwPI8927pLi6y+7RQmYjYCvXnIK9rohJvZ/aO22mrPvVbNJ0NNcwDxb+RfpGy/SfPp22wi
3FR1+tZuoS0FdunqaEyA0VKHJ45pg4akUadma085rQqt/96M2viC33wpDpVkSb52mpay1GLAjNz6
kvkNKbBjdkHvmNXXmM9AE9pV1nKuLaUWBRNOQrBmFnkGIobmsuvQ67mBSjXvntJW6QWmiRsa+Xzd
rc1HIwdbp3FglqUqHyffGhCFL5l47qq5uhawPbJN4bRIbbAeWDWt3YTQOo2QOwaP7J5STdHcYWRE
sKCPCNZ2WmQmP0zIgu2WkJv6sxvHsj+VYpBovKwpOq/iehK7xjGWJUABupJH50gXO8lukj06TT4R
CLZ80cal6HtvmZrP+bOYS0zpxoAZD8O2Dy1vME+iKTM55xpTdt02nsUJBRzGTVRoZRfYFvLVlgIN
ZigJ8GT1McQnDDpMRKSR1Y6EyEL46XDbZEjraU63rYn8NbTbqPhWAlfzgo5OZxe2vNw20ZEiK+ga
g/YPXL3BkGzFLUa1xQBsNkQ19YUpAb1JjNqKm8BYrZ02dr2iD6t+efaiWNyjKJMvSymWi8IzwVL1
HKO/9hm1c5rwLqVULjif3R21JQ47wFGfekKbVNiZNgWFxTcGj1NYM38aFaHYtDw14qQzUhG6MNMJ
vGQLOaTOxqTrVO6sWpQZRQ2/euCuDV3g4Hr/jjqI2ahwFvgpncVki9jHru/rturOVCrmfkMlCwgW
8YlZsm/6XL8FegsykCxnzB5NZqvDPHom8QLmPNwuPv2PDTYM1BBzN8SPha7iK4y4YxEADxqws4u+
EwEa7YVK/wgEUQAkYdElPuV7EcfjaeplGt1D2lpTYEwzvsR5KeUN+wWzCVhzvc9tNVlfDGS0VuBI
v583ySg6n52ubz+qYjZuNRgRzBJ9yuPqDQ1ZSkaFGKbJHKtFwFCvdmaoFW0w+hoZPXTl9W+cnjpa
xfZYAc+pSve6orxpo1Fp7f58jovG2liVPV9rOR8n6AwBb6KOzf5B2Yl5A5pIaDtWNZ3AGSs17lm6
6vzUGRQ0Gacblm2apJa29bs8oqtS9miXe1bkhkYQQYohRF7FL+Is+ryIQZXbxrW1Sx/BOBGOpeCp
KdtmnCFyuOLHEBe0PJIWeycqeSUpN9KUfubfwI9LOIv5JbaT9LpRemqBymlM3q9kMU7LicIVyiys
imEknPSTv8gk4pHnjmxtNhFU25aqP4uimaJU3PuoAbEE8r4pQ8+fFoT7l+20Qu/suiVVXNrcxZAG
kLwxKrueT8vcGPYZIk+qv5Pb2psachsL8hqIucGFAMUpiaP8M9QZKnOa4bTnhZqVjzZ6kbjbQcuz
2YCk+ugAhRhYoXrrvoZIvOwpsS3OppLoZXf9SHYns3ef2FtUpkQbTQ0jBUjxa0lFYa4otFaNB+eN
l6ZH8TI6d2660NZpE64/UuPEp1xrpYQTYPu2zyeKFtPWoZ+ltg72E3JAXfbMSIAG80lpU2Wwx4jg
jOZx/JVutdGe5g5WxdVoK5GIi167LQxMLGEiCHojX2dO1c7IMxvvd4s0IEnAeZwubal5ULWUO5x3
IP94lYBkhg1LQkY5ybY5LKYDPbyaEri2wSJs3HLYtW4RreRfR6/0aIDUfbZHT15mu6YURR+A6eBp
pc+Ss+Eg2rLalangELdB9iOdC3asOAYsd8rdc9KmqvnKsvNx2UJPNb0nj0Yti81iaEJ9Wnz2R/Um
nQzdO49hnCUPbJhRV0V6VI3n5rxYPqA3ra5v+67pxx2gndE4tKNAUZRkhhE9U8PJkx3qVyHurLny
Ka+htrJvrTmyzACx72Je/XIi+o0TbDU0vTpj2Ia53hiHM9Da611//ktdJaKF6jZZF4clP76wO5Jo
aPSVz++PsuZyHA8D9NxDjqQzXbvmCjX+ZRi/a6peky2nZxv1CLuMYvpkeJK5ky0nZ+jCMJtzt6kz
JO8WW0S9G1uIuml39/OD/Lcp8w/v3aPwlv7cURbK+gd/n4M50hq47XTddVa2s0HNb3zp5b/+MI0/
maURdfFjn8C9X4JQHP9PV/C8+FAnBRXB9fD89znY8f4kEtLiRybFfyIyvX9yDj7yKpKgg1yI/rtP
wZ9SPYksr58doDW4a+CnIKXUTU7B/ef1bLkHjeEQaTH7p6lRVmc+wPu9MApvD3yCTZ7nFS2sXtgu
oYNu+BQAZXb//lN9VJNcPxj2ZYD+2BWJmhdHH8yLMi0bEXih12jas4r0rnXVHPmgJJwilkLX9v6A
Ry8rA65lSAoB1Ngdx7MpPfz6Ftn6yEkPZ1boNcTUornvTjsLyPD7o7wGjON95S3lqlPrF57pQUU8
GkVFZQygRYQpzf/zKVr92OSqsjRrlnlfsYAhx27N6waLfvD+0Ef+y3VsSh44g9fpaP2mR98wEhbg
Cw85s7W4+dcYCuxpXzWYDmxnIPmzsKp9KYEm+y5NYghrSJSXRNG9t3X3svBwiFInEF8++FTrqL9M
kj8/le9YDsEUugF5HVvyr9edLV3sW1HMsj9Z2o5TsXfSAgSWmFYwSTX+ktxm03iVtqo/a2YvhwRg
JPSpBv0R5R0PoOHfaKqMANJaHo3SDz7eekPefDzE+GS9kJ1h/kw++2VyhV+0isuqKJywze046MCf
yezu21Sr6cSbc+PRLrWa6gLu1T0YZ4nRwSFKDnrcGYFr8uz9z3P8WnAPibhYA1oQzAicza+vlrsQ
BJ7QMt86meBFzADPbZsuEWwWdO1z4vjzB2vY754axzOYhAiwozh3/F6YCKwyztMpAta62EHwIFUs
rzv9U9dhpEhojgdxNYJJ4BZskqxHHNs49N5MoznVokS718HOfXBXjvok6zPzs3onTIeZgRyM11cB
mZPTkvdAkxaX7A3g6Wnb6SY84DiiCJVidvI6xCPvX/rjCcIy1siH1TZt8v4wYb4e1FSNpfwozWgr
RjEidLwJ9A/rD673b0ZBL4ED2aHY6b/txbha56d5lG8neLVEtcnMDQpllbfvf5k3V3DdmQCy86w1
ltB11p//8lhXKdNEjuwxzKHyXNRmYh8qNyoAV7JnhxGcuvsMKuf1+6O6R95l2rIm87nOV6OQahE9
8HpYaZPZ0FLuCuty0aITUkC1HzacpWpXz22yK0cDyAeVRwd5KJSybhtVNb3lbhlNio5C6wCEsDbC
EKRP8CnHopzsa2h3gZhp36ylBthRnT03t51XeS0a2mW6zTInPudRsmieZcYNjove2TbSA/tMPHxP
vAEVzyBDsI1huUQOAAuvnlB1Gea+1zOzvuQyOniPh2TaygoNTKuZA/YhakbZJvZ7BfItMeQDslj3
UtfKsdoNiVmf8pxw4J48f+xpUScYrKhrcTwylYfgR6TUjwTsQxObpmqGQ2ECPb2Zhio+oQNbiL1l
oMgKADsVX6XjLJRVrLl4mJBFRIHINW0IjSwx0jDSkUPB38HgoplZh3qg1FEF0XjpGz/6hC6zfSjs
zAvSsgP/8v49/d2TxHSEHZ63A0vK0e6z6LPFjNgDEyCBUKimrLF30Idt3VaVoYW64TIpxEeN0jeL
xvocoVwl15R/iz7o6+doxKKmrLhxQk767naBIrmFntSEJvmH/3SuYe5DQ8FIBv+jb/F6qL7HruUS
SR2WvBVnxtzpuyhJ8qCxGvuU53ze4U4tPlirf3NRYf5bxFQx17t0PV4PSrFhiKYld0Oci/Iin6er
KPGKEBlBB8aJ/YkrKdW9fyN/c03JYSUMz2UnaBCx9nrM2rYoLM42XzRN7Z3PDQ+aVFQ7qwV99P5Q
b1Yxg96LxRYEqAiMmuO4kx6mXG3gbw17F+Mnq1Z30Cvg8JnuLxd0T6YPxls32a9XcUx6BtQTlnAC
jGzn6HnhBNpi/sVFVLqSDU4p/B80H4unNFnSO5WX5mdbVBDH9Jp6MIY3IjfghE7NXs8BJ2LyF/Xe
JR+9Dnm/9GtCllaNetXPhx4rofzglfrNnRDMjT6bRKT2hrmuEb9MzhHVDZystRdWbeWfK5VSj2wi
HZlhP/0XhmI/Sjttbcjpx4qDYRh6v61ioItJWW1Gmv2HTNOIdmdW/uAm/O4egCPijV1b/pZ9tKOf
ExOxGvy3sCcX5Bzc++pqsnTawD2O/1EW2Zll49t//1H7zbVEWUw7HScAQTdvwsR9eiWJhhEXvnC1
zbGiBp1JXQ6Cqrl/f6i3TzUnCMuzBfVZg8Dfo7SaZFo85ItE+qKDpilvR3LbLphFbNhgIR2P4uL9
8dbH4NXWdNVrkLhrkcjFcqofPdQR5eXSd0s3rN2WhCRtluc+K+wHT8jvvpVFJCcjMbu/qS7gwNca
3+6dMHVnn3p6qvYWILJLy/XrACzYh8IQd91IHX0vZgYIRev9ogt8NOMWOULPwgSUJ90BqDmKm0pS
hIVqvCNGAF5wBRMtCvs5aU77qYVxDl3CBSTRI3vaCNFkt14EBmALRR42yOS6dPfTISP6TrOinMo1
nbe6n9hG4N8mrQGj6AO7dgCxOKKKZzBk856S6PijL9P6KlayICbCU6zchZWMalfjX2wBLDg0G7y8
TS8hm3ZfJ6j2eogsuLxGU0fjtnL64guNlckF8RgrSm96p15g+yOxGJoYDflomeNTVLP9gpRWU0FL
4LmecUjTn5HhQeXg1pf3gDRh7HG3f9B2iC4jyGvIZQZEdUg5JH5O4CekI+Uoq8nagJi9uvKn+ol+
gYxOfa9w1osYzdeOluLKxGNRRDvg+zM8nTLpLm3UHGsSkfIMNNYLKDRNpt4Z2P06B3sWTy+mbHHr
JrFbfnMbCVZwUo15x2FhoCk5z3DZi9GIz1VhUdv28e2hLO7wrPeNIOK4RZhvI4Ov5GMyQICHVGJx
jptqsyx2OdhqlGg43fN9iv2YrdNkSfz1GuLeDcXU8plMJO22yf0sC+s24oOMTs4lVEB4cOnQGSM6
2R+cZ3CNyQ/XHNZwjTyN1a5Lx/i2mAvKqmY7NlcdCpwHtm4S+VoEyAWJM/0CMCOtCScXhk8MM0WD
yJpisZ6C2KZhjIK9BzY0yGlVQMJU8M4LlP/qoFwh7wvqmxA6lIs222rn6lTiQSNyZRH+rU9bx9+3
kzue6UYB7rc07GQOGt/vuaxpj8wcSWF0xh2kg83uE9sZ9XskQjihgLNwb/lF7M4o9bLIUpdK1HQc
fK3z7jK9oref1rlYjfolLG6nSr6btenn+6y2osMiRxclUtZWhxR7NU1ei8yCwV3MOwbCWjD1Xf0w
wl+55blOEaHDg39p685X+7ye+LRmySK3cYjgunLRwBXb9yevtycBNhCInGh/owKzjydLFGcGqB/D
xNyrO/uW2GrUhJV5oVykfGw7yo2lj3DuI3o2HTSL90d/e6plMwcKTRhU5uhLeUcRc5VptAAWazNs
Kpy5G6Nc2jU4dgkFVW+q/U6zAykSs0HRkEb1nX/l27V3ZXLDQ+Go8bwx8AS9/6HeLlW8zsDX1l0K
OzHnaNmXWglJoCTtrBWcLnD/5deaQF3dkhz/zxhl1IKAwVGI4sujNSS7/WgsP68tZXvAdCk/Qgms
hzmcs5ooK/hYZ7M79d9ApVXgWgcbTE6qbTmAgIIUsJJaNyJTU81MVIIIqPevwdtNAuQ6ekkcf3W2
QOa6Nvyy9UkLd+yNrPJCvasRqasRUISFvWJXi0ZuotytHjRQOB88jG/y69kWst4wKHMWmdDHJfQl
a3Q8r4QHk24TXzYpEz5lwOaAM5HSTuSq3WKxtrha7l17qfQOxaJ6/M962n/VmqX8/P5VgMlwvAZS
MIbU55GMa6ycr/U6/XIdIOxMmgUcmh3EoE7tpFicXb4KczetFcGm0ac5Nfedp9YQ2YzjCJaykhwa
dlSnMc/w92GmZhr4CxCdKUemHiC6znmpFsfWt23H/jKIHER4B47MzHXoBKbTuIHJgdOvBSkC2tJ5
yKHZnJhEsZisvy2wnBKN/4m58j42rJIFPtnMYBmNTCbJYJwd9zFx4soN9Hk2eljDJhkOpVTpZWGa
tMwHEwPMpiR5pkdhoLnPTQXedUOS3zgdLLeA1eA53XgvREdDbAZNTxvXHhFRcx8+W1hiZGCNcd2H
XQuVml9O+/IZfD7ekRIagjgt5gmD5ibVhNGTywInvKbDlHrmlWM1/b27jItcGcrtFT50kqwi6Rox
aqFZX0JcYd1d71FK2CpzKo2TUZhQVaWjX5RoPavrgTlFbhBHQhtBEVM8tIo+bzKhMgaxUFHwIt+7
J0tBE9hGasJ1cPvMc+lghWvl9VRL53tWi0rbsy4W5QvYYV3epcjQrHsCtxzzpCXgAX8ySiZ9izjH
U+iNo/6w0Mm/JHOU3lzrZb6NziVaowgLEPmHbJRtt58TILg7zxk648bMhdqR4kFHWXWCVA7wsFDu
HdWgLq2LPrlKh9Z3sRBl450eTw6A64SGA3czdttwVh0Bh3XaGG1Ipodu7jpw+s/El483LNTxs8dD
hF0lT6EvTAv9WN8nQ2RT2/htaVSxUAJO7b9wnlQUr6DZAH+t0zY6CGyXcuP2CGZCu8ypFGBmyDYp
TiV7C7BA3gGGWqd+VHJ7IoNFvx2r0rur29Frwh5z7K5JMSsEtWchHIalC4dNapPSdwuqMqgLfU4z
HG8jQuk5FTgDHNIBkbvLZCSDT9ISpzcLgg0ZPBnBXVoSz8vbZ+y6Ii3vpQVOFs4I5txNrw3NC1y7
Ojlp7EYh+sU9ooLUzQtcE6orun1bJFDMl87H05/GQIj8ah3Hm7X+pALdBUqons2Zqbx3902Ep4U0
tXFQIQ/h1JxPfaTfJwYCrh19EO0JiLXnYRfBzBd2S+/kJ8SnJ5+JfRhx9/tQv9LIn/TQMwrr81LN
7hclFb1YqSJYxMB9Fguxb8e2UBJlRExRI9BazQBvQDvP1fR11CgkhhYm88+LBucJcBpPGsI4u963
3bTubGLxWau1iSQNeANVqPt2q9is9vq96mVMR5eH6nTCA/JCj1m7iXsdW3NTpMOT4SYdSDev0L/k
ra/dDVMKB4BdJcQnaeG3SynTYKlvV1mki2oqz4T7eTB9deegifoxDu5w0WETgL3YNzNOLRuaMX6n
+Kkg8k3DtE1nOcDDbU8BNkZa/bxnyBHmCp33tmgNwf65QdtIP9whmli401STezd7zmb0psLfrI2m
rWnHeY7ga3XNW6owrgo21QVavrYuCTpJra9DmeReUACnPhW4j3gtnDgzD5oGV2OrZIWdxBSpeO4n
Jx63CO3y6cwrPHvYLZwsr6OpHT9PZeXa5L1U4j5XsXPat61hhagkV8E38ZEXxrDyQI3cw/DRgtws
wmbsTTswMA219GVmyzlhYemSYKxHszoQBaSnh0Z5rbbNhzK9LKuuHYNOcgIMLIHQcdu58VKGleFG
N01T1w9kUejuJvWJgSKJaui/WyQMscOJM+1qYJaMKelXaghI+4IIBWgFzKU25frDKDUCSizeym6P
xxMkQGrayYMemRaqxqWr/KCemhlPM4yicNQxW2C7gWR45dkSpJLw5TTvF1RMP6y5zd2TETb7I3e6
a+kLWCWo82Rkm+3EhTvgsTFSQsOE4X9WnBE2DTF/+TYTGaWBYs3/2Pq5gt4Ukb0VQIkovqfGogNz
1bz8Uepxe9PqNBpChKzVeTuni4Wmd7GdTa/sKUIJguCEzAAJ1BHSUEmni2QJeIpmjaqNffPnyGiX
py7B7H6S1BWrqCTTpwq5mep8ssEzhY7nUKtFpDh724g+w+h1FvY2ue7OVK2Mz2UnGxKxK4IGEPGU
BDNm0JdJrSo0WH5TSfPgrwrhfzfb//DZi/6/CcjhC9jE5+S44b7+0V8Nd8P5kyIM+1qIkaZDbZjy
wV8Nd+dPseq9CfWkTmMbVIX+Q3ju8EdrwYGV1iZgHIzEfzTcbe9PE0muoMTPNo2/d/5Jw/14f8t5
Y0UxMAg+G+FYR/vuxYvKhnSlNIhAwHtEY7jVGG+kHekZjunJ6S4IiZ6eQbj1Hxx5xNGOkpG5KrTL
aKGuFd6jnbVHLBnWmiQNYATgLfISoKKtKyNvG1uQpMifwI9zgCKUv/QoLD+KTj9Wqeh0z2gfOhZw
S4+Dn3VU/pN237CByerA9zzM3EtWYDgTSJn2aynmHixE8YJbtzLxPi5GkMrGqPey1+1/WKXjc0Cf
psNGOZDS2fEJoxmbcQGUAh4Ivv5whxVesFFFbnAhEVniRIas8kHb6/hgx5DeWscydb4/T+R6a37Z
zA96XbQEV8BUyBYE2RaLOmyd8VQlE8anX96G67/KZP+jUtSQ0kr2OBne3GbGoklJw0I3MHMePWD9
NE5S6bBvJSBn8rtZpHIyjmErQADVpn2Hfae5ROihP70/8O++pO0ioicux/dxpr3+kvBavRlDbE62
WNS5l+5EmNapNa0WdC2mkPH+aL/5mrzHvD8waxnOObqkjZKWmFcYYz65ztmQTfk2BqYYFnH2vewM
n8hTLvX7Y66X7te6JLcRax4dIJsdIW2Loyd4WnTlFlYLp4FC39NftOyM+eKDYd6+qDYCEQvzDL0f
XJdHX22Y01JNeVdQVCucs77svyNklZxAp2qD6DnfafMCVbyAgPbBFPH2FqILYe5Es8bHhi/9+hZW
Vm8Ks8FaMDpMDzi4OLJFlVq+Qxb+58oKQ+fGMQycdOZecTwheBoY2tY062DI7OwBmAUhPaWhK1QU
qeoJCiSkJpSwapA5KItqyyhXN/HsTRpopcrB8ZZUY/vBg/X2GlAVYZY0DW43Aouj9ycXelzLaK4D
lbTWfKZH5RxUEqrCRQok4oO56HeDUYnxmRhs36PE/vqCL6i7kwnFbEDDxzmDw5DundhCoI7Wt/ny
T5/edXEzbB0PDk+Vwwr36yTkMttlPEg1hgrl761sZOopIc39vTHB+obN7DcT0NvHlz4BDYO1o4Sk
500Vi9gqpq64RpFeDRfZrBX7hQNVWEANrTeU/ONnXZvKuzLShuyDtulxrwLx56qDpJrI0spiczQH
4ZyIOVjxHRPPZHUjeWsmQtUl+tY1MzO/oGrN0vOPryvlM5xszEdo9o5fGo4dsUsKKjni5jJda0tR
PDDzftQVeTPfcQhbBTj+OjeY/N/Xd08BaMhA2CAz7gztWthZdBG1wj7NU4WVwhbNJ4OX9wMtypsq
6Vqh9WibIu9DaUMZ4/WodafRgBkI7RGFn/hnJLSLk6IkYzUndFWAAVjmeD/kohi3FVt89OUFaeIw
Z6oTDoaLf8h0L7dOcqpEywe3+o1ycb3RLikCSLMQArzZz1hor+U8wIlZQHzvhQk7dp+5Tgwk0ByA
MFZedkZRJrlGcecHc7ZAYs2GmNd4yV9S8lOHwJloC28FnrmP3us3LwHiEWSVlklSz6qaOrpwnH3h
kVigviUQ6cdODuXXBc8PqgjsfzdLVmk6eagaDyb7RLaBxoKYhDg6k/M/G8RHxxtJalXe4IFrH8xT
GPXjuLU75VGSLrppDhtMXCA56eajfcrU0MJAHdfODxdrCoktz/8veeexHTmSZuknQh/AoLcO14Lu
1GRscCgioJVBGfD0/SFquicrajrr9Ho2ucnMIMPdYPjFvd/9riSHKRhENszbSeFc3jJMwahQaxYF
oFVPbUu0l9IvI+6Vn0NhlIq4MydNtwpa/Lithcd/JyaU/xuhZ/kxmvw+2UbLs4UqPCJCKFb8En6P
g0sayU03w3IriiRbHDYq/2JQMQVM8aHleKCgIvwmJn9iog3qVmUzlq9Ymd4Jjgqrt6EeqL4wVnvZ
e+qk6i7RTdVt/v5h/fN74Vanjl8G/zqWA/75zwda5XDVcLPhC7rLoV/TROYbxEhO/28uheVtwR/1
l2qBcA3+/MVi6iGVsNGy/vOPSsH8dD7KvJWwEif+0DAHEbOmJkgDgmxRMLESj9gACXwz6zD2gKuZ
tzCRwML1cMBe1Enz7KjIvnPKqC4JMPPjGwFPW9KNz6YSGi55Z8EckmAX8E4LH+Zs2WKYPHgQ+ooZ
82VZ5DtBMC82h3CW27FLfsxi0LQVa886aEd4RxWk1w3cMv1jbKd9pZr0TQf0xPgkzMZHIgVJbqDU
Iq+UTxOIeC1wnU1kNKwdMIPLlZhsmyq0oEa79Q16uDec4cGmAZIJR+6gcYVq1Xkxd3/UhyZUYkKT
49IikzB03XJecrpHnZmb596PtbQvWU7cbabpzrYnvV2uQ19rFjR/7eziGGwV8Svky2FJmV/NiImI
VZvzB186AOgW1BL7JJUjYEaAYK1a3jxyq+XF8KRjOmY83rdBW4Nu7LspvTeG2mQkx28xbYzG0Zy9
P3vwLgqS2lM7b8naREnWWG72yPi6+EniKUN/P25aTFO53ZI8UJPPEGIj6iFSmDuZe9ja9bb1f0Gz
kxWPmma/kSGtCBo3ZqIQE1O5AZwK0JrSVf0NsHpzb2D/O6B1Ss5lE9pHrTO3jkRtKk1lnvjw9bty
wi5YW1q6Iyi5NVnDM+HaRECBuj1O/59xOP3QUmazDANH/01yoh5iza5XFbvjjFkuu0VWtOY7Q2/m
2r6HFy8PX8BYihsIQibzs/jGHQafMfE8do+zZoDzmoYJ4nxOCF+EiucyFU56Kgrbfqh9g73c3EcO
2RepiShXs+UvNbmVF1QaRfFu8Hoju2P1+gXF8JHMK4+FrRhBoIKDYb0753MO4MJ4AQxIOjp5aOR2
soa5FymgNlbpCnQ6s1xorF9yJBCnt2FutAOQ9BrO9IOb1x2MKL/ZhXDWszW9VLWzKhI/HQ5it+bW
au0g6/kEEbQ4m1bTuqPhe12xKcMsDIME9++TQdxBLMjDOdK05IdM6ma8Lgjr2DF4tNPN3E35a6u6
mU8ys3NujCjiNaJZLFDzqr+hYtR3IBv1dW9YAAV7Rx1psx0e7uR9APC7Aub+GLK3WIHQBX5LGqI+
v8jUfiGDkehH9KYrqZWHCWfuBlwJy20urpWIgR87QEu2edMbkGLAtH2L1IdyU1QdfJkWXOW1rtoB
YF5Mmq3KTHy2UKs3uD8aZvNKbsgPhwmpDO0qZExl19VBKFhYDHb8XEKCOLh+9FhjPLxnmZd8x4NT
HMoqP6ddC5rCjtYOc6uVtD9qNX9kcIJBHJbZ8INq59u3eLkpbfiUqrHeUtJEOM+WdVAz1P5hKB6U
H121qSpPOmzW1zScr7ZyxyCLkndj/pZl8uxF/jfIFRXM3nScIHJySUGq7DE+EZzRzGwffKcpN6q1
3gEKDkFui6tBym+wbGfTcn42Xdggha5Ae6pLCdCct2n1HGmGubOn7Fc/gWv2xLtv1596nDz79mjj
1KycoOhxbraR+kCB27Our6cv6jtwG/MTEb/6VmuZfwhDI0m4hs3OULCB5BGda85YHof4cI2HBpck
m/+hOVdEuUmD9SSiUAcWfxqtoaRec2viG5oxccZpdKb8BFSZV4x5akdAJJ20u6KzxlVPLP0Kcwio
pVa3j4q4hbXwmJcXRWWtYnJrmwg2ZGn4GAabcMSsX7v0QuZeI2pohdzgKRp/759mCgS72SieE1KS
oCqCJhMmz5BXVteMyF9iefGdieQn0G7rQPUGPlI2Am9satjfeGBNEv0KTX13ud292Z1RHqFb1mer
gs5vgc0y6oRfXWk+MOXhmrWGFgyaUI+INboAowjUgOE0u1JiFl+ajCjpA8EuRdWwOYR3mVuQKCTX
/2xnvGX56EOHFwUpCO1bmYVHFjwhIhDEB5oFTMViWMRkxQ+I1DXX2PRJ7Ru8FitC/uyCsygCy9D5
YlgQNfOsQRDon1PyTzQ7us+pv4BfmYt/dLxn1fAVOdMQcMfCoW7sbgOS7qsV8JEGwY1Yli7bRIlf
nzB2e+2LLLqkdf0lYnnEl+cdfVZDK5WXvzwNtyY/O/lFexgHVh7qGzaG8TfAtPIkgRlt0Yflj5bd
5c/k+fClCOCCQ63NG70uWXb2RrzOomw7Z/qOqnlXj6yIOBM/UbHOnDo6/76dEqzZpXeQ9fQQG9be
GIfHoqzPXV8/lK1K35Rq7pMIZzzpjhPbX+/LmPJoA8bYPMyDFAyXphRoFdsgo0FHDbxgFXfJ3czt
/CCb4UGHLw2WW+0cZwqsSl3MpiFivbZwNdJceAiYPKJK0iw+Npp9Jtr1XsQNF10/3Akru8vc+gkP
IhUn85J9Ng6/KsKVVuBTzqTFc28wjR9Ez+4lWtDQmv4LCmUNR9UU5glNSkWpCkO7ap1VVQgRiHw8
e220A8VXrqgy3EPYqns0NARUG3yQkMr4wovu3Y2IP3WVtUNqZRHFU8bZnQ7fYoVrYPETl89whb7o
bOKVJdtRW2WiYqvNFI6zOMNyiNzprmmnYyd9sOK9/84FbqN1nX+EQ5K0KyPiJW46KBURxJ6NROgX
S0EdE7mN+3Hu78eCQ8nookBnlGPxZRW+KoeQzcLcaRCIpzCA4wCEDJ+2nu3wXQamRSY6cJeHTPi8
ye1RD2RdfBBX7SLwLr8hjxMIYC0J3nj30VXE7L8AuLeDeS2powPM3E9O2ZydPGUoIxACFH79EY3G
iXQIdcUx0O/tyDLWqUnguzZpr0PtJJe8mNygr8M7ojNC8kqSXV5kBx0yLAHhgLXX01Bj+TdOiR5f
3Djd6J7kbVxC5BxJN4X00FTrLjQ3Q958A+D4ctzkAN0Vq4czP9m6RK00W+5htGUWAJ/l/2Dfv5Ui
N/Bz1yjsZ1afcbLTRtg9thQ3D4y7rT82thVuVdPuIJe9hHRtSwIoUtgblcYWGfBAnElN5LH1zdLs
2CbVada1HS4PYNh95q9aG3BINm0H17sxVX7Wi/A7LS2CktD2O5hv+2RDwO7jaBdXdqn5CmXVO5HX
68YcnysPmH7PG7atCOgdLMKzgPptWaPdmJ/mW9UP1UYU5ggHICc6ooRsbPR8HZBu1lWZEn+dEknT
OS2bbu53QlD2RL3iTy3NHX7/aYVv/LEBWyw1rd56zNNW9rAUPFr1ondAyVyln3NNfxCRe2cRRRA4
SjsB0ScSUM+6o4MHgiNlxdD/oxNG8HJX2TMfUIfSj/Qp/0fCtGcTZhNotM6018qfbtOUnmavPGeO
Gu6GsvpyJ1sL3DFNz5VHRU41/eoVzc0FXHbtZyfe2wLUKzYI6RbzSgoNRPQUas9YcY0nApE+HdZW
Y+IeBr158BztCXZd0GGSC5Rj/Upcb6ANZds/uO4P3SebIHGgq49uY6zgPFzYv5cBsFGyp9zhnVn3
Rw/QdxVKt96wGH1yRkMsRORtVebzTs0qPeLcf8oi7xFPMjmJVnMPOOjejVR1R54huezV/MMatSPb
Nth8cHHXuek+qByen9uG4aaIakzwSR604aJodNDpcMES2dVufSWB+cR2vmZofk3CwQ1adLNb1i33
VZN+ZrJ3lqjcK3nW1FsdS3K0lA3ulPwe1QuXP3Okle7ULy0LvqCZ6m+MJ/cG2thD7U3ms2bgthZj
Zwd5GE1Bj/7kSOLxtXNtohFENGzZImPZaqYCeEjcfKRFfxZ5fUl4gR0b7DBrk65nzfsqYdfIxXHh
3M0n+HfvXZk7QVlM3HOUIzNX6Nn1CZlcoxYr92FcfRENr45d5xMBHidXYNbXsk2OaA16LC2pv6ur
jrcOKfQbzQK+bMh6XBkehEMYRvC6xSw3qemwtpRgVvy0eGnmdu96iuuMm2UFtnkzFVp5zm2gzcw9
oB+Vz1Wh/ZztxrvpxJFddI+FeeU2YovJ20XeaWgb5FzRxRyarU7qRzyKHYsh7X0o+cGg13d+4fIE
eSRllLl2SzEbeO30Eg3dS4VAEkFRdHBdueM2W+sdotdWmeeqa++rXiywzeZsLqYYm1zCbCphdJLF
x1onfuh9NCNgWgJ7lrdGt9+we1/93tz3hW4cJPvpQPM8tc77cUNS+TPG8WcjafRT41X3oxc94EB8
KHoQptmcvOtDs0NDSRCgbZ2HvFKIhwVJTP5xnoFNNPVF6eCNajoYXtVbuO/cUZW7tXq5Iz4G7IFC
L9aRNwft8s6zscYRYlBOZyHtAbKJf0iK8N6wyigYXJUxMQkPfg0VoxihIxaAiHJjowyaWpId6JSN
X12tlmeXJJwYy/EG8UENkBuhX7WQHXV61mowCVzJRVatm3Qcna02Stkjhxn9ZxrG7tHXwxjVg65h
zddATHKrpGkI9hcb3HxnA1XOHpxE8pqeOj9v91Bc40vTatm9iqrmV1sNXH6abCkZG6I77kQuAQAb
SWdpx5A854JoQ1t8M8mxX7QBR4emx+Ndx4K82xnKVS9EWNRXDCZ6GOhGouVbkibELay1cJGgDaFz
ILsoR3eImmnNI+WBx2hJPqh746mCBGWce7tzn9AjxzfMQhFgq+mKFenJ96Z77CD6p1LKQkv5wX1X
E3D5Cavmumzu0UuL9OhEkANXRpyCSiHKoHtXfECcsBY5E4gUOt54uLdFQfwG8yytpVlI40uoRU/K
IoGo5PdWKn+A+b1CDHgTkX/PIJjUEjn2pCnaVxXnjD7wpV2E0rIwiMI2/LTjNLvGcFyrlNw2kIcB
YereemrI6ZTwFgsRjoecJTF3e4WAIApnO9A1zi6aF94ycgTVQGzRpnRUda0goQz98AqMooKMpfdP
0hXvpVe/uC5iI/I3GIXD1PhMCZKh5wiNFQuy+ZT4HZW+G7/GGcQcBJ76sC+4S1Z5a7/kk5c/FnX0
JmAlc+bqyl5l/J0srTLXbt6RYjsQM7YKq7LzGBygo4miJjbXsJjGdRGVe7cdDpoJ1bY3r91cJQDW
RXhivf5ZZWm1i5JJPcboFYdzr/ryg74sIqVUere8zpotYrX8IaoB3sC7J/uu02x2CeMDA8r1FHlH
ZJrzTQ0taZ4yQoTSgxMzUoNOKo3Ts15G9iMP+Ecr1S2hmr+WvlwQHz5QVXjw2jONMBPXkMXO49TJ
+cBrEYkxL9anuqDHy8kCu7noW4/u7L8iNNGOWItukZm+kqjQnyoLiHPs+vOL5pAGP1O0tRvATTpi
cDr6Ps7izRh3xbM/M0BwksJ+NCKAxNIxSHhn3Ucmd+Ovle2MtxrV35fnuc6XPdjDCyhzaA2d9dIY
uncipiC/gnakDoducsm9cKCUYIuObFxfpY1SSO3FyZNDH6gaf6I3thuAtCzxW/VF9igYfqAQ3YhZ
mXCPtbTr+7EhH6qOmT7xxGyLhRwrcCaeWI+UGwk96DAgGz14JD/tkyGs91VtD8/I8ZDwSd95EwZI
VCBfPQbb2dhafmEgJYBMkvkFiai+v0kYDa2sZhJ7AJZeMKgJiU/Pjh2S96Mz4BZGAZQdZ70dtjyA
SDVtBKSuTSEjvfZtnMZfqVluJ88MN4iaYsyvQkCoMc11Xk3wRaahcarHSBLtvC6EIy9dPTOxMs1B
f7Zs0iGFqJMaW2b6zpBkYqDi6ArTg22cRKL0HTpH5mfa1Adx198mk0o6t538MGRhuUbriZgPLdyw
HfS63WNldkHojQZRSiLXDtXkpHeycOpjElnauKriqdrCqMS06kXRo4td7FKm/VkrRLF2TDt/z1H9
vZdtCo3DaMHBFLWrf4g4k1ufwfFPD4k8SwJTwXaPEvnh++QVnNM2JD21DPN4lUoSPOtl0ky/1OCA
CHsKFZ6dyAqUiFMOJFQabzVRC1IuEp7imNt67hGurT23WwioytLc+0pPSujIvcWB3E9SMqnQmFrz
fI92H0Qw+z5mtHwOzckc+1TcXlSHRyNOZHUYkE+WTKmZ7R6NzkisnyRbDjy9XS9hXxVzKX/A4ZXj
G7GRvAvwOpnRJyGniTrrc+ckh7HoW8BcSwhtW3S/txIOt13f8nitUuHVIEUHqrcA/i6DFKPXjR0h
oKZ94F3hVLRATpQ8EvPhfEbkR94aGv5o7/5eJ8gma9MD5elkUVCU7R62UO3d51CZhyPGENfchjgp
xn3VFd1r5eQcqjJDLbpXWE3SJVUVfQGDEFdLj7FQk4Qs1Jsk47ZCQbce5ZQXdybks1s+9ancQm4w
9/EwOH6A1T+kv2LuyDxbFpP+WTSFHhSF7lU/O6G1FjHDAOk3qV1YNqsyW4/WTTSC1JYQBJo9Y/li
CFRMlvCG5WUBS93Ttd9oKD87mjAkvU3KVHUtNUFK97AzZu1+shQTWa/5LMC0YiHa+WP9oMZsfKtS
xs++8aWNKYPC9iozAp5kC/anq7lufKPZk8to38+MW9cebNoT3/Z7TFULgv6n1+nzJnPH+b3NE+wY
TCOn1iPiCbySS8fFvGEzjXQ+nUIqP6UMXJYmPt7CDnNpNX/IeJRRoDsaa6OoNbZ08WGxGohLDiL5
nfgekPzxhxF1zl0FwGGVkZwZDVFz5X+xHhmZZ0+m39svulGn+95Wn15n8eqOZ5gQVNsbWihEtTmh
sseK33WVZq7HV8yYctNKs2ReB3DNz3eW3lXO/UhSrrtO/YHbQElnIidt8MDyIS7lEXGawjz38JY/
IxTmWLNTAg+OTTsWJrOGZd26NUaRjvu0TWjoLcTy5OnGHX0B6mPaE/rGvme6k/u7CsSTdU6aFOl4
U3u2H8SyXgLKxsZxT2WikapMngxZHBwYr92aw6DIWCxazb6Cd3advYBq6G4sDYlBSARPhj400p3T
WOtmdeDrTea9MQj8KaHq+L1dt0E2hlqFLSxqjoisvqYT2T0Vs4qeOjxP5jlTOlcBFjr+OXELeStd
x028RgcPq3Euw7MEIN9tVem3MZQ6q9a5XQhxRheNPYQkwnkyHzNzJInd7/Cy7fUkn8e9V9hZ3az+
cU2QNNkXPwbHaZKb1ZppccGGhnFEH/u2TldmHUFbQ6KqaxffqUWy50/G+BnKOD8ZHVz9zpTNNbIk
HZZws+loVwWvRCtrr5xhtPpyMDttYyJUGF96v/SJDldkJfha3O4LjTYwzxlv3DId/SU6snHZ+bw0
XWtghqhbmIoj28uIuvNujsrkwC7ul+/Or7xSabIowE+NNKcrl3d3SiznBOg63xex7+yQKyzKj5FZ
jml3u0JU84ZcwipAFYtMt/GpjUprPMStBnJgWb5PcAxoOZze/O69VNuyMw/fwlK00NNqK34r2iQe
ty3JiiVdvpTpnhE0teUgIUSWkrCi0kk4CzZgwVOOwh09c+74d4Wa1F4kXkvT5ac2bUgZEk+QTema
s0zlXrTEES5rFbLzeEkrAjY55qZXfpFVPG16aZ9Bm2WfKjKme83wxf3QJmOyGz0ySV0AfodZ1x97
LJcrzSbzFnkGaLQmR78t8jYMpsZvt1rUi2PCFYH+m4ZsRxLMzzzSwPb5YfMopKCrYSBn8TeZIHiq
Sv5Auz2S7qe6H5D5lzg4nxz30ioD/NjE4eiVxmc6JaQdlhPjrVnq1n5uzeRYGqG6uXSqN5dzF/jC
fLXKmcwMNrUCObjnsjhzOwHww5qeMxatL3FmVveZ4b6ZsBTWo1FAglUDiMWwJ2A286Yb9kCdm6HK
A1eU9cWTEmpi1XnXzCerkVEe35M+5XDSyjYbDsReEjXpkLo3wmHe1cOC1SdW5Y6E1h5bHjLgwrAF
zonltmviF0MPzRPMtk+ZiXyDrPDgJqE6T6px1rwxuju/c80j8qKaDZOsP9wkS8K10Qh8erJcZqSp
OVRbtomQ8ewmTJAdmxaItzgiHoeIc2PTZgUnLMPa99G4WUrybqgJ2v40ufks7t5ia+rextzjNWHq
9yBCzYtpzM61N9kMUWCU81Fnc+yvJ1ZmdyOlCLbhcvi27Ka9L+e4vWkSy4nhMjcynNHdM1BgamVL
k0ER4eukkWfVbL4T94dKevKajVlN5V1rRfpeuugAVh5KR+ycfZrtilTPNw5CnYiLZ45/xKHj4Uqp
8KN07LVZwdY196rXI+SqFXPiWODLzMRpjpkZGj4BTl5cwP0YIcoy3R8jg0fF89YQrdxHUy9pB1Bv
7lhI+iz14lDs4lzQs7targfRWM7b2dKbC5xU+UkAmnmXZsPPXof8Rq80H+hpIvK8sGWszULTDyUZ
MIfGoRC1M98+GQmzLPxU9s5qxgSXxRxa90q443vd1sJfh0MzXYSv2w9lNFJ5yDrfzNhJ7xjgeBBy
wv1gz6TszmRI6z15Pbp6QBOiPU0OUELJVozyNam2nH/kEb6ebps8MV9bw146t9A2D5HNScRuVLkP
YYICwKvS/ODLwd/XaR/ue5IiP53EX6eeXhFP7UB7jed31HRMtaMlQzl15L1mhe0aHuNIR9um2WNv
jsbbaIvoDhPtwLtZxMxxHHHFVfySAaRAP1MU6a63AYvoFdoC5HjYkynw6e1asQfLbO7COCP3re5z
yow85PzH/k9zDMlCzcqfeVpiTGj6/mNIhXvXVFbTruoeBarb9vwcdnosuxUpjaiCvFHEFDZpfpzc
dustseost7dWo+1VWA4HG1MD01L7KMRI3Bh5IHCVp3cSGNINQpLnAn6s3SEzwblD0HxtEZmpnyvb
byzKBfSCoQDZqTcOAW0GrOEteBbqG3Jh1nBj4S0ypztndOPQCFT8wCi8PCk9f4D3jSehSHDXt7QT
Ws860kR2e6yUzmG1J1rmqNCm+NTKJtn6wxCd0Hl0fBHcif7o8wIumGHlw/w462O1xhRD0DuHOMhH
OJam7m+i3npy9fSzQC+2tT0jWrMQ3FB7Gc+dke0Ztadk/04/6tZoNyR5Gj+1ivcRzvTEIvFjep69
ejRWdTIiGSzahYWaKC8+Atj1X8MiLBhYuhOwGGCj3JUDRP21F9IY9L8TdpslbBcCLSPtJYAXf1l3
FP04nSJezysZEyPmM01jCK/aa9t4DJRcsnxZE8cnb8n3hT3T33lL5i/W3fNkeRCwljxgtSQDl0tG
8OwPekCWRf2U/E4QXrKEyyVVmKSnkRh2koanJXO4ZvZyiaAPbCud5I0yMdrAaF3/1JWSt6Ad2QuP
YzrPE1Z4ewk5LphUvmkOgSqTdqymniRkEiSqM1PsQO/kj6S3i1vf2/4JmllyFLAN9o0kVjn0LAKW
G907V1HTfDM81k+J1kQnw8DEHZpLsF+U6lcUXqQ1c5+xdVginEcmG4ENpn1fT4gIsWNRM1ZzwgNq
EteyREAL7CSAlzO7u+EI1+48vGqniMb/qdYIkA5RnG6g5vIyj2Y1B8MSNa2L+gOWVHluc16HW7ia
1Z5EKmeTWMRU4KPpPv2OLX+OqHpFc8f1XBD3qGi9LhNj7odojNkMz7/DsAdGvUdtYNS4lIxsgJbU
7MbIIAS5asfMxDi6Y66t4pC/QSkRYKX/CN/O2/aIXcqvV3KavGO15HSz5K5+TNw0as9T7T/KKsuj
IK0J9o7dFoQG6ZPVflqCv4sk7zYTcrV94U4dzkXyz2jspXwNJSUmsw9wDOtBXzDZTO70k5KadYyY
qYgAa6T7bEVC/xV7k7/vJDXZMMWW/lzbTns/Wpb2XCa9uMjSlce5m1/Txisuihbr3kxteQQ/Xz0Q
5wz8oI4K8+C4TS8ZowtYuCPLsbW5hKh3OGYvjPbzjU1jqK8GxvjVIXdKbnlniAzm15EcrLXWAUp3
HDxRQWXX5ddkljHhvQucPSad7ZeZhT47FRLflQfBKeg6nWNDBEnKkYcB56+IGU6fxO/AeFRxhMcn
VWNTAxvtqWvbbMeFRs22YI3ZlqZyRPKL/7AljYB5woyQ02HCnE19dQOPFXtPxcjtR5ISf51QM70r
HHU3RUBjSOPFQlNB8ZQ60dEryzCgI3fMvSgZNOh1gddSxRUrD0sNNuHUQ43ZzLD66KfepSBshYtM
i3ShozBL49Nsx+ZIph/3g20qthigumufHWCUD+WlGrXwlUAjHJ+lx0ae3Xdmc4+NSXLOMlfdmUrP
ME1rI6AIZ+mSreqbfKBDp9d4xv30Urn9e8IhZ5qoEhEkVUykR2J7m0aRGrImqpJcYlRX5dVGMRVt
EKFx61Ft741QA3IhEiZLvZliWxRhtTMikr9WzlRU/J0czUWCRN7V4LhfjPGSrWzKXUv45ybuy/aS
p0ClZZ7prK+wKCDJdlY6dk7GKzaE7kkWB0HTEJjK+yL5FpEDYspd0Rjda6oZ0cGvQmC9OUbbPeOo
hgcIIQTNrraaGhXd+LzREaHHO2UqVWhPxwozIEacbRZPDI9nviQt7ur1zBZDO/n6XDwtlI9y7RQj
zj1Qh5eZtL2bR/IUU3kAEPORe5Udrcv2mAqKoRf7UYtlEAl2muVtVNKlhzYqqdH5d/qm5ZJmgVw0
OhMzJCo0JNF+cExTrm19HDYRwpIt4z+tD8rRehhZM4JIV+yHXAsRlrJ/DKZN2rhBFRRkAgojHVaH
zTQZ94ZZ5xQOZGevIM3Wb2Zvs1CtK8t9k/YCo3ehgl660E7JMlD8HhR9ITsv+uWo14e1NrT3sclI
s80nZqB9WRFRwQD234oukVT+s+QSlY4Dzcg1PXpf7w/5d1X1nTXI6v/I6WdPTioYC+d3QmKJqMei
RODOWrrOziWya/S6D5b1LovgrpUYZHy64D1wMWIJGwXTdLkN1Y3YGo9qLFUlNOLO7IFG5F1MWE43
sZzJ+qoY/6Ef/l+Z+57+P8yc8dHr/s/Wv51Mfn7FP8t/8f7xf/136AwaeFR8wHFxcEBi+i/vn+H/
h0m3ZOrCFlAVDJ+z8V+hM3B4mWV5CLUpumz25v/t/TOt/0AobPOvHGCbugk34nfsz/91QpDV8z86
I/6UBC8WMM+G64gomNYN9Trn9y8+sJGRZKk5PGQAhiq2ZM589UlZ22uKsogVbH9nueNwD3pB23Vg
vxjBV/b+Lx8ZIr4l4eav/rDlGfjLM/L7d4BCbC+ZPKZr/4lbVU4ymvDNGFj3lrGvZr25cw1NnmrK
t/Xf/6hF4fznj+Jz5W8LzIQ3/B+eBQrh1h50X0P4CzXFyUoko2WDDfHfPPfWH1JrYfikr1qLL0vH
c2L+6ZjKutAj0IG/U6VCe0MUpNp7ltegdSHf8g42eUpXEDYpjPWSCQZ0ioLCsWHH88WLLL0AMrWf
QtS009p0ZA2Hfnb8p2wyFFrZoURa3CCymFdRZcTtqkOd7awcd4A9QDYHb5KJ/MoEqYxTv/Nms9FU
u2WyUblhtpuo6cZvF3PcBmtehFYizdhcxZ7Lkl9MyiYYxeuRDhmRU59kSVDMVmpFyqt8jN14Q1Bl
bR1dJoj/Dgf8L98OSDRSlmAb8E9duJz6vx5GZYo8dDU9AnuvvhzeYttw0LLj3x8B48/jxnPI0wie
HJahrf+LCr5p+lEkWkajzTx4rzFqPU0hi/mJg/rsD6bcGBr7+0UYk+79yDCu4IyiIJGI1jOj69eF
abAg8Vh1s3Gguvr73+8Pw5BgKKUzBeX5Fy4pCn+aoqSAysbSMQpm3pdwfpxMX9WaPmybBr4ipHrt
6e9/oPjzrPITQc2AU+MDwaBk/+lAKJSdgJ3XgOUPybNBPCxwDOqBfYRJ9CvKLIDMJa3aqyviukJ6
P/SfTAdg3RopycaUnnZ8FJ1PasaQFQ5qE4ksPEjzevrwwlkQhCEyCCiI0JEd6nXdeP/7z4xtme66
SOghyJp/PNb9XJIIMyNWiPXieZbMxhILHSXv3gtzke+//7z+9fwYvuWiA+cCNmECLaf4L1emhgKB
7D3oDxbIk0tozVRlZT5dSy00z3//o6w/mDvLYWCo5EPvs9Ag8jr4558VowvXnJ5pXjkANtgUee0n
2wWUsrEzaE/7xnNCchd8o01JgrAitC/Sv6kIKhJwkNqwWbhHOgtshxzhA/SF7Ln1lYs8Dd1RYGeN
Sf5Rxw4IGgEgOeAaU34X0cf0KJoTBM6WW7DxHpNhuNF7SKpZExHBhrl/pwWQavWJcmZotFUVleLW
WU7oX/mXbDrmyf4E4wKQxwLXd0QXQMXMuIaLqnOqOQ2iJNbvWg5JvB9i6Av/xvAk/l+f3W+OlAPe
EaL8H98TWcMw1BzqYSuuSJ0xxOJO8oRiGuDRfDyjK5dvEZM6NuZtx3R9MJh3s8jxr9KfUtrw1i5X
CAbkp6z88K2Fn3FzmtS5uc5glf9J2Zktx6mkW/iJiICEZLgtqNIsy7IGyzeE5YF5JiHh6fvDfWOV
HKrYF2efjujdooAkh/9f61s7mc8FHJqUSm/fZMW46zq/+P7xADimhP4ZAIwA3EF+wIp1DEgfy76Y
OCGyjtRNXh3kUk9XRKM3EQiMLYoFBCtqV+GfjbIbo8EhaKuUYCV6t4vDdapzWsfJ5F7SKFWPUKts
IMYsO1E1FogeP/6x2wP9e3HdBit73IA2KfOXNLcP568PI/Z75pltYs3p0ERWjvhdDl6+//gqR34p
nogw2ScE2Cod1lX3yBHcgkRK4i3Z22rpcwK/09dWRzOeim3Twz5EddsS8c1/5bv93cfXfrdd+nNx
ONuIPPkqkeW9vcWhXyAuI2IPxypdYBUQEi3Tdrl1ZJo8Nokq61CxPLD8YnkICaQluEWYUp34He/X
CH6BvxE2Xc8ly/DIy4fmXhrKYRtjpAS8pEPeXcumgzm41LD6KEO7J6yN/7oglkHpeBuSlV3p2/vW
az1NtgkIWwB1okrZuOejS1h3o+lQ6NGrHj5+0O+HkjC5MYAZQDcDcTzvjQybVC1jAhizQ9FpTXU4
sJ37zwOWq7ANlNI1OaSJo7dJYjROopm7SvvAOR9mrF1oH06Rhf95L5hw0VawMQDp9vbZzX4Nv4v0
sTAIAAEROoUW2uRS//2JeYIoArY0HKGP3bhVzBRNEhbcyw6gjtOhQpRjcgqR+K97gTsCbn4DvFKO
eHsvMiF4gVwz9k4U2qedHO3yfB6Vvv/4Zt5/4zZnHI8lD6+iTRDJ28uYQmfSRfkUIiCgj4zn7NDy
r54VeeEiq+iXpyBH8INb3z4xu/y5g7eT2MYhhPOKV5Z/WEcHolbPdgevisNIxx830Yo9jJ2hDmW6
1PtmDXDNkdIZrqOqD8r5MZTBA5ugGKhT1pz46N5vNCCT+BvfhWOjB1787VOQmkiuFNH49rDR1XcN
8dW2054HzqJPAB7+DPW3t81hhZMozxr0JBvBt9fCj95rSjUx5a81eOJrDyh55+gAQk4ODqV9ii7e
IZtN8xJZfYZcuMzj68puYohRiUqf2nH24k8Vf+VeO6rSOxPMgrFF3hVEj/dqZVJcM2LsAnvISTyf
lgkKh1XQeR+UHv6v+Bs33QrPsczpdg9mb5874K6SE5/9++eKdUk6ArLEdkg75pFo2toE5Aly8Sj/
HuoEdJ6RjOp8td3qxFf5ft5k+2C7jM0/wHb7aN7ktEBAq0XkmFG15i8cVuM11VwUcCL4TWjceGLP
8/7OCLt0BBVcdimMnaMRE8iqsteZyy0L3dDcaOFz0Iq1dsYAp+DEY7S2r/DtmOGmOK+zBqMAglv6
dsxUKGkQReQ0AsSmNTY9WLOIAS/XFpgv1iPzMKOFRy/si3s1bEB1MtCjwoL+8l+nC8j0ADo35j+P
+vjcaE8+OpktndyblvZZJPOAZQukFqq5Dl2hgkx4UZKEurdQmp3Yor9/5Nu87jBlcGh9f2ZF4UZv
cguVI07aCdHoYPHN+i5MDfRJH9/m8eTr2BaNII4dVG0DGbw75cRA4AaDmmuVqx9EyBkkZonkxBD6
s5T//VY5aEhOgc52CJW0oI7GUF4gBq8a6JztWhFAaHhBfEYcGSWiadF6BjhcSPscWBvsNwNUFDse
ZE5LhHLNklGS+0EWOmPqDiFNKFoWbY9FiDYFjZx01pP3mclAqqhGz03puzboCZUBju6VRI3mLsEb
3B7wVSGo+fjpHb8o7osjrudwRiSsiiXy7Wi1PLe1OjV1Ye4hNEjWHLEnGPZraszNiWf4/kWhSN+A
VluwCN/H0fKVO2B6seG2IabN8VwbqBuayTqVDvXugMNg3+KxArhhZHZBBHt7R0tKDUeV2BxlPXUv
ukQ3vqPsZABLcOX8iajKiujIYFJfxqFumM8ng6kgBS6I7mdUtHbAflHycbGT7UAQGD3OvWyk2O/M
lYyw9aCQaVWMPH22bTB4Xp2MaajWPD61v3y3seZeKDxQNKBUDqtFHO1oAyCca5fnfQhz/8EKqv47
wnog5UvmXTqDw9KrpbjXNJAeYjJ9r13R2ifQIu/fGh8YyyzSaU4vnifePk5Vld5Ehwl7UTwh/Y/j
lvmCJNGPh+E/rsI2cGMp8SlzoaM9J0YSfFrI1JFrcWbBoCHRsk6ngjP+oBzefsUOW0Gf0jFsMWaL
o9Gejk2WqRo2beVpUnoThNh0R0nT/oJGUL+AXps+9b4e7lsv07d1XujHVrv2fNa3QVvs2Jj50AQN
NkKb+nM+Hya/bc+msjV/d9Pa38RrXLqHolzN5NDnsETifpqxnZUiw09pkOQT4v3wHqlfTzjfARdj
FELnQgu3i28yJOHPTVnjw5pjJNfEMWtym4ve8cMMeTau+hkcJzJHPV4gi9P0GetuesUOvP7A7QIc
3FKOiyJgCurHMgGNSO8Nq8nH7+rdCufAewaCBPLK45+WOBoSxNxw8LF0j6x5mJ+B2Qe/Fdzxc8Cx
/oPK7CLqxdDofZAF6WtcUUAhppqMn0Ctqj31Y7bl9O0rpb5F2VoyOjn8HbO+CBpDjmyU1NuCRqpr
cJKknbpAp3hafYp1Y04n9AB43utl3wrlwsNQlSfuyJQVDx8/mf9vJY5+DSOYnSLPRwrmoeOvRVlj
koBRQTAx0CrAFEKVKiiR4OtylqhybYduOKbTfucwK73kI5nMO/qyxkuVLebjqBqBhM7Nv1RYBveE
KJSPCOvXMgoMNT9b5qAfKIjED7F0qiKy+8W6EWWK55mtG7437SBcQklkJHfNUJCTNENvbpi77Ny/
lDSobwQVZmR+lvGbSB7iaychVbknmTR+AuRLjqdoQVEP1hj8YJuGsrji07D3qb+SQ0oWnQ0MMEg9
HO8szJTXgyp/Ze30L+FJkeG+iGZzGlBu+ZWJbv6y5jAT946ZrGI3d7LBsMvw/UrbNlkPtZfW3zrJ
sKYAaqU4Q8ySsipmAW86WN0if3ReUPKl0MFXEVyl3j3UKHq2YLOgdKKx8bVJmFQ1ztd6Msvswq8W
+U2mM1Z96ab1k0OpnA8icc3pMkhAxYK2nmdwt9MYt2dkCfv5ed4FJgkGU9EHYSU4mEax9ILHoa5R
T2Z53t4ru+kf0ftB6FhpBPU7zj2sXEj8sVfT4H2yma3aCM978avFWvjNx9N93RBEPYeJqfyU9vFa
/zC1W+8FAojlwkn6DF2walwQ2TnZ8oQQBDrsmsb41ZG8rsM+q3Gu5EYpgMklhrgYpKDMXtQlIhMx
lH52GKctvZd1yXvFdKo/o80MPktPQSCCLC4mSpFou0aL8bNrrHxNQnvsyaGWqFF3IA7Xm7pAjXQ2
KXO8pXJRf8Wykz93bVPgNFh6C4+Bojl0QC0KUZnmPU702qZ+edWkHaIXz46rG1K/Ax1pLVxFpRQs
+25RVUXucDf4+7W2WaZM3J39rVI2FOcScQpLKkaVGt3kCAMj97sO6Uk8cKumuwbWXjSEDUSNHTCF
VYPyfjWrNCi7NgK7WkOwJEwaV7luGDtUeT959uLRC4IZ651Nfu26uCtwl+5k1xdjuFCGjroix/81
TjKzdp45gpwpysKeDtifxQX2mn57ePW6h9kxmjBlTDgZ5pLNxRYeNFwZTeB0KNLQTxx0FY8PLZI2
WgPkY39t+nb0wpkU8G9VXJJL7XqaiDTlevHNHLM1v0Y1lz5OYkz7JzWZixFKu51zaLkOlBuy2BPI
PSmxRnvsgWhFya4P3DAtLI7VgCqC/oqiavuYYcAxQ8TlOPmqVbSfSy/lnMhmYPmlJ9+7KtpBlGdo
GqYH5Kf9EBote0p+TlW/jJOV4i3QHilq2AVYh6bKuLAy6b2USaq+6tYHwbAt9iYlcwzTO9caJULA
NSgelEmAx1WxuKMARY6CDM9KkJ6VBZueMMsdrUDAOxh1RrQ6Q2RppV8amS6QGtppucu0Y6Ls83rl
XLZtKcxLYZbVeGXitqK5l8NaIb59S+OYivo+E4S6Xcytod2ILziwrxCTe03IWQuGQdxz0Iu6YQzO
RgNeFsniZYtW29UlPqHOnvqIenVzA3GdUrye82DhmKeQzmU5quLASiyPmOF2XkipW9KfOiGWZl9v
4cOG23mXbh0Y18KmMhUuRty+solHwxPTwL4rk6kNIloL7McKvxI/khT2ZGiDDkI/0bME7rAHpTdz
6fr7pcCyEjJN5Ajh2xRgl5HUeXxQvpe2F2Y64vAb/alqz02zyh7HEW5zJOuKXoIX2wW8+8EgHsUO
xg55Y6BXmpeItwAZoM9AIjiCZMTV1WOKigW+TiiMasC4gWo5RIBpAyQgQcs8111hdvvOlvW9t3bL
rxIdConz42h/dcaFJG+kxywe85AFeThogUAXxw0KmqZf0U1jeDeZGT3yzGHhTtB7hsJZ72q/T1+V
V/rztQxUpc5HkFNg2saZZkIWcEYC9oEgLcqViaDSnDbiN5C/32vjzl8QNnNiEolMgp12aYVYyxol
hn825apDg5nLQ9pZN5Q8JG6p6crrMU3i1kFfn+0NL3k1Wu+1ksYZuK10n8c6qvjcMdvrfeuAzCrU
Q515d3qsH/yJMUMjDBcFwaTtS+kUFxxPYIEXv8wsPwjTuZAoH336mY10b2MXbgY22si3UNEyljEB
q52rg7MNjoQ+8nlgcXfa4Wqx4vxLk2e3MyQV6ZavubeFtDc3q/XSKLzxFby6HxYJNpXlXTj8BVAh
B+Qo+6xC/l9q7+BlfgFLuLd4qti5VhvjezpyG7ukju1vCQZFPDCUSIkU+6TQSleY8FN1H2Oygggi
A31OUfuKkh3/Ll4Yz5RWsisHs7pLyESLzK47y7zhQU3VAc1cZAELvonnkmkXMgp038+OLi9Gw1m5
Q4jvqADZbzxgHaaQBR//m4mQ79xcvLNmWb+5qdx3Q3CTCHnF+7+3RfUo0RXKDIpCMYp7v00+b05+
WUAMurFl1cNacomiYKW7YpSBcpl/F11ySebTQ1xhJqyS8dFqkxsnFbhc9UxC+5peDNr2aYPNX3Dz
n82TgW4WbkVv2o/xkH+3+jrsRlIMy6k9g4p1iOkmAF+oD55lf9WGuLMw0JDNbuzMxvwisjEKgph0
Cl9SKDUij9vElreKs7FJv9i4lNLct1E+ISKq0nXfGWXCz7hzK/l1suZno8OoAD/MyH/kY/lziOmk
6KG+Ebm+3vDnAfG/flB9gtuiwtKwLvLEsr/5GS+ejG/Y57PGnAcVLl6u5pWzAEC2WZg/GwbQvivX
n3DsUVafzXL5NCfyueR72ik3i1bXPE+U7O5n8HXA19nGYYYVM+AP9HqojhfgEZw9z2SHatFOcHu1
Y/8ijKEh3LG4K7P+vJGMijwxQ3NVr3z4n7A/lXgjMcYqjymua/S9ImQcNe34o1DFpGD+Ae5HXNaz
SdIeIuKmvpnH1rzu0fUeWJj955Sh41yYs7yhX3/uL8M56Dj7nLTk6wK8YeX5150kTmpsEKeWtnHr
5gUu5M182WT6PGYfc5YOxU/OV2kIOf9XLqoH1HVQP2B0DMN3HHtGuxtabA8XM86bmJK6g427bpoY
sbbUT25tG98EMoSflSiBOAjLW4AfsAchtWTIaUOXFj7vwG8F3BvOJOwh2WAF0TgsHcirtAsuhpHo
z9AkAcUL00EgZHZ7JOS7FF23jbJuXL/mK7bZcEmXjISduIWv36dTcev5nWvtl44qTWlvawt8ooaf
BwH5VzDjnojsvJknAoaJGh7zxKEy3hpW5AxW9ikOJKLwiq8CNAvCDlyJZBSQRsxs8Io3ULzi/uoc
/FbD6ux9okeoCCM/ZbvZWjM+9TqF5jQLu5u2CIoOIhfmir259qiJqS/OzJE+5q0dd219r0yn/tyJ
VN877jzlhyJJqTCPNXLW0CrBq6E/WIGgdvg1fqYYs7+hzIsZu3bTffYmPq6oKwsoLL1fzExfm8d7
bm0wgxMFiMuxhgzD6FlrYhGWnG1jkY4kVWTeCmSlwRrfhQMpZpx2+g4gs2ZxwVwBU5F1MN388sOe
eBK08XVhE5SlOndCYzIr4lQtR7MNkdrqf7SDo/lXKt+9J5YWwAMtdYB2PcuJ3qHyhtjlTWhmDynQ
cGdXQXb/vcQOGRqz6Ce5S7qSeKQWho+K7NnG7k1uF7vbWRSEjmAVzKerzlvRHS3WZN/bJbKC244J
FsYDezRvT/8juQKcklkRaVewBSdDyd953fH6GsJlnp0JKeVOemX6agWGBTelGHsSkKzpGjN0srXB
1UKfK1Ydt70O5ojwc8hvPL9iaXdzQg92ReKtuK7zZIX9i9W+C1uvg962Bu1wB3st6OA/WutjmaO8
iRzXjp+8bqhfSYsTZHHI2vou4jTgPyqz/eRQfyWQ1Laqi2paK7ZlEHJkmHVbBymtMaiB8UN2fdl0
WBciXyWBYoR2NMCpFJpwS7zRP4eAivUMpCVAJLxaV0ZXNs9e0U63pruN3cUYeco0vIytbDljqBka
k8h3H4U9aqyVHohsCPgNVRGLb0zeIghja2Vl9xXJeDtH4oQDzuXH9a6L2+Qir6bsa6JrGzVqnnlT
6Fcumi0tbPVqOklzZ/a5zYftwHnCDF89zQWsNijbWxsRUYek1R/zNcJPqP2veYAiZLcuPgTRsm7n
i8EmaIgdklldZfidTVTtqIAiSQrEZ+jnKogovdAgzFyVf4rdGdDXmi9ItQGUTLe9XYGGnPt6fuWc
kSGcsNdxPLRT0dxYXpd2OwxK6WvL/+CrCz+zYg32RRd19HSp+VaNzx5iMJqdx9Me76y4rL+vAW67
3aQM8b1x4+YGvYuywmAyKNwYbLx/GGycP2cEn3Ey8CrLP6sGgio5L/mUYNh2tiqKc5FuWAGOYmT2
KQvGn2OW9sFoGlwZMJqwpbTrJOV50qKTu6Nf1rcR/mH1A2u5OUbgfIIvuFPrO/7s9FJaDUf5At3L
lzRgmwtYSuGMArMz/ra6OgZbkg8vI4aJZI/Vn7kpp2jAIQj3JGgvjqEApecxPe/xy5WHxFySdt83
AG3I6IJPQg5RRtljWYYFC2DmGBpv+QpTifjT7NlK0vI5RsnPrAFDnCmvLXoaJm71qTdK6Iwj4wUH
GkjsDnME7F3QOWu/7Oyxmq+z3kiL/bSQORFOI0f20E403wt+Y3KNEg41HCVacCl0g82fs4c/MZrg
Yz03rdNA5QlKjwBXkEWXK6ABvPvGPPqRlzMAdomhNbgsUblnlSevcgIJw6mfcrJfEIxemZxSKaRL
/6Y0FUQ9jrLqR0ZONDlL1qbEZggOV4NpyJxgIlx/DPmcD7y3G4PJvM/1D2gzzP0IuGN2toVWT+xo
jWFvOfHGqsLezaqC2QCEVJ08YDweHpsBmwHawGp29lQsGBNdPrJwB4Ady2gkCWU8pK5LhsNs6eCC
MVdoUACAKHb9XCzDrpEytc5k45sbM4A1Ug8eTNHcxQBNAFKQ3AGu22C4IMK3fMViAeo1Sc4iQ9AA
cF4dY7yiv27DCKw4jERtOnk3ppMbyd6yOu+FzMA63iG5Nb8vzGfiMLW9+aLcfv0llql9jZPYITpL
d97NOLuptyM5LP68pBnO3XLpxy9E7I5dWA4ZQwx3TVuS2eolHUC+fKtw2Wb+yyqVxWBIu2yJ5oHq
E7gsqV5x5RJbxZy1YJPXXZBFQwLLgP2EGs/sctqCkIYViL3vKtiyVAbbfhcbBOexeNX5Z8oBjnm5
sHQR59wlK7hLDwtEgZHy00hxFSi1GbO5SZPJNvYNtWXJuGL9ihqVJHeybxkM7oB2GAt9BvkTAKci
p8hYV2wevVV+BcImf1omiwzrkxLsme2WFdygXqrFmq1nzuo233Jcffbe01MVLqWxdueqWoof1B/d
G1sX4y1wPsZUwZ7YpdDYz9/9uehu8NRQZEK39qfxjKj+hET5XdV+05DRIfdclD+bOuBttZMlrjas
he41vJXu11CXwWvaWuOJhv8/riJc4OH0QiB0v1O9mHZftXmGu3gc4+yaKtWIpRMoyce12/d9I5pf
1A42uTdNI/c4yZtdVNB4GcRpvxBwDX0RHFDh9T9lBfMQuWZwU+uahOkeulyM7+umA54EmV9UTrFD
YWYcXD0lUaFJQ1nM0fPDNTbWKyoY6WVZesPZoH35xXGXeZ+wEkcf//x3fbzt10vk6jS40cz/UbP+
pTIjB3Xwa7OrmYiYCHlfBrUXNDWDhOf78aWOYfP/h7ib1NrpF7okQhx1uPVAwNyCNTtkosdAGuPT
qulVzEGwA/6hfg94wYEtA1Uh+dTMBGTZ1EJtSYqkT/vTzJ7Q3js2vWFDneg7v+9NuHSdN3koPXjh
UfJ+OyQrq5stvPRNmEAEUQcLUyWcVV/9lm3RlBdZF1BkbAr4Cod1C/zb+dQmgEPgXLpq562C/vHD
+sfgpX3nmQ7CrU0PcNT0FPlqNXGeFWEw1PkVgBp9Q/3ohE7lXxexPeE7gsaRRyf87U1bU0BHv6aA
Q3Um2/clc0lRNekJPcE7ibjDIkFcjaTpgz/DP5Y5CcNOe6qhbdjnSXuzMC+wWRqc51pvJNy0hFGS
B/Ynu+Y102Gp9/C8H4TSlNI4QF52SPaIvRuohjicOz5+zu/H//bbXEJtCGwiKfWo8aJr0horTozh
slV4Rd2nB9nE97Wf6/3HV7KOZVjbY5AoQ33h42EhEuTt00atkos+BoETaLLQAa/03u+gcdjcVwQe
BqABIrmdgZrcHQ+uZwfhqIrkZSWDA2e3wNQ0eaN5PSQ2xAdd1JegGigJ59Tlml7Ejyd+7nbnb1pS
/FwqP6j6bST+zG1vf65Gl1BaJVxuw0lhReUdHWsPTITuB3GhsrQ/pOQbRDlr8qXLj9+z31aXmRk/
B+QxRAU7/HuquEQfNrZ5A/hVwBWrnBTzBEbjUlvdifn+WB20PV9Oyj6/GimS6Rw1acHcW/M4471o
V9h8TZYkxB82vFnh/miUmZ16n8eCHa7nmCif8Pug4QzkNrT+mjoVZD1VkIUSutgZQQ+Q29fAq93T
7e8vEMzIQ6dW8372SGSgrthEtjfBCxyW6u7jV/WPG0e0gM/DAyiFiv7oTZnWUmmPwn4oLTX+MmBL
YTmZ64NLQZIeRe2eEGRsN3Y0MlB4MoVTGaN5eqwZ1rEpUxAguPBUX39ynaH+WrmTdz07RX5ihvrX
pZg3tglke7XH2g8fg6xCKke5JSEDFouoCQkypmmAgzwITizl76dDTv88RtP1Hdfj5t6+UI6U2oa8
12JOwcLk95UTkYqUnrjKH83j0ePDb8YIZTIIELOJt5dpijkHEwHmwNA4KsM6kPEzsct0O8UEGWiv
CtuCqu2Q0XxnrSqDKyaRa0BFMhD/eYUmSrVsp+5WrDQWdj0mkU9i8d2HacgHg4NStaodrZrkaZ1M
dz7xlf3jjWDGAnvBx4a75Vi7bBDPSqUnbREkrDISWhu3WW3V17Gl3Kf/Oq758z4qNNYOFPvHEdbd
FPfW4uOKJkGA5Ma+AOVnVe1FhxOZgNw2j/779ah+oDtjfxqQkPX2xeRxE7eKA3Oo4kWeAQ9RGxO2
35tB5X/KVqw8Jxaf91OsZFvKvoPlF7mOczSDTKM1e9bAPrhEMc2RScRfcuF3N15veWfFUFCDVMn4
ZbH8lSJzXZSndj3v5Wku8hnUdnJbmQJsg29vGVgSuctrADR+rKufaW4FV4SEB9TRQYI7UbIUs4E4
VfdiSwYwf/ZB4gzXVesnemfzGaahTBK97AE1+c8uud54o+OeqOiu8ugfwS2JDQ7Zi0ULAmxJTR+u
TH+ArmQHNWS1AybTJ9Xjgt4wlGJJliihwiVebycrFn0DP4eaPtIGMOCAQXoCn+PR5xoBuUORKloj
Q6Gtx5t09DYcSDF7Xyy1IqtCm+YCDCdt0LzilW+neXRE+IKFSUGVDUHypFQgfhO8TPcBJN/zkHV4
r2OVD7+Heh1ArwW5OkcWonVUF7gNwwou4C/8lPB0A9vXXQTNqwieoTs1aBXFKL0wMGGiRrpW4Mzh
P2Yvo6i7F0pF413CCdqMOEWMT6kaqWADDm0R8FIfBYoxINm6Xu0trZe0HNxELL1g5ONajgEELKf8
2pO5gqC4l3j6zZX6xPlMKR74Oa0dI8zWabwYWj/46Xh9c58sCLP2rVWvLzpHhb8zxrW2DibxzCkY
rqGLcStOGd0Fjt470IaG2C0YI59Ny5kfhdNMBl1zIm523eQCRvHQfUy7GaVMsuu14de7EuQZrwOQ
x61Tgs8mpXfV8E04yubhpNL6S0HxkCIpFd1r7i7/nbUTRVMs1RMkPDCFvw1VdRfI3aFzjolOH/LE
Xi1IpD6glQl0a9H29J772KE7NYJ76TGWe+Ur2JCV9Eg5Pfznz/9PNui2npPUdHwqbeO6dRg8FbCL
Wt7aMykPtej6ywQSUZTYPJGPr/d+ucEsQTUJZ4bP6PaPlhu6TJXZTxuhZngmUW1HxezE/PJ+rt4E
gISlCf5/8M7cw9G+x4VKmLxDIWun48m/CIAKH/px9U8s1O9v5v+XIJSNNe2dQ7eNlW303Zgh9BfJ
84BqlH1Q8F8V2azPJv/HXtfdfFHHnijRVfT4FpLO6d2VD11Sy/uFpLR9V6Sn9KDvNZRcy7dNXg4G
Hbbb23b+r+3d6s7aWWSXhSjoFNAfTAw9gJ2oQ8JA0IdtJt/KygASj2SdsBKRqigTrXvz8SD51yvE
w+swTNiSOH8OFX//itag5syLpGBrjXuaVfOFk9dP5E6ZJ3Z1/3qDlJMZJZw4JVvJt/eLuyVvoNPh
NDWy+QI9JYkemqjlj+/nnQWP12cxJin9BJy43okAEYr4QCOHglCEalJn3po4mzghGNGC2IbaN0YA
/nkswCj5RWW+ZK3pf6mqNv2SJo7YkPorFR3pDShdyk3YIOnLkCkdz8EBbvX436tImNsxGnl8oxQx
j1O+hpz2CzqW7YwM4NTajGhe03YnHv62RX+7J+QqnLEsdP+87WPNvTKDwVpoS9Dmnarr2K09eBoT
hC/LzR97xqdNq1wPJwbXP145PipeBxs6NnPHXiofIGpQ2pz/ZarkRdDByVjgeZ64t399SVt9LMDy
hsze9Y/2VZlV0uCxE2jYtQMPiMZsrsPE6XK2qZU7kN0n2lTsYxu4z85qwDiGfl5OV4SJmMN/nxIF
bke0LkTYbmagt6PcyIrB+iPv5PwAK0tQYUHiuJz5ok+jj4f6P56ucDiQbYnQJnSJo91dp0UWVBkM
din1sEdXJ/bubIsTN/TnuHA0dDhG8A6Fx4Vcfzsd/jVDkJtUIaVEUFUtXR8Nhlt8X1hv+12FqueC
Wni2B/HX7rUR67DuMjBN2DvQ0bcNlNzeu8r9Qd+MlAbDFhUTGMAhMa8xOqNL7IM2Gok+v6RK3kad
0XRRNdGr+PhB/WOOo8SAOYw9CaWRP7W5v+7ARs2pLVBjoRg871ATOLVDgnRFW2058bD+NRSp8vEp
U3/GE2cdPSxMl2RjjR6Tur1y0FsnFFAYX9tPBvWCzzmBWhdiTfvPRb+6F5h1aOgZdXD78f3+Obgc
vbKtKM0BikndoRT69pW1rkba4rN31WPhDmRqtuuNbBYH6XE8tJHhp797ndr7JCFByBBz9pk5yPmp
fV1s8g6LfwAYH5oKM2dTOhf9ipvPQuNBVtpks9QjvoA3bXj0cPOyzPaTuQnpqi5/0otVn3io/5i7
oPEgoqZBxSbAO7qb2OpweVoLH1JjL080FPwvlGmnnU0RbW+Zc/CIpT098Qz/MWbwmVo+smd2Au88
jWUDnNKfWZ1BKSCQUFZ+PagOxZqfmidOSRzI3s/OlGIpYBIXjBPl+Eumx1ukVZobO90hZNlJC8jx
Lk3ZC095ia7LnBpa14NjoiJDXV08ZMUa7M3EJt4kHQI68XZEsqZx3as622BqlRlHNRGLD6u7yf9I
kkI+qTb57J4wB9INMXJaTmjGjS0vEyvwvpPzYH1v3dV+bfBdVHtjXMQtgGrP4LQhXcyjMa097EFD
BanBakwkYVpXj2RNV+z/2sYmksYWxt2YWqCjLRWUtzgU3a9GUXtXTdFKJMqxqW+LbqUKPvmddYsO
OxkjZxJGGnpj1/5SrmrISYGUi5IZmmOPjtYgUaJVufugRmk9T4mGHoUuu9ucjkRbGZ5fxwfBvK8i
r+qMy3Fu6f1Rd8wvgyBdOOnRWb0vzcR1dniw7RipzNxPO2pnsJObAizEPnFAH+8mmaDowItxSRsM
vWOXLN1NSj0CbuOwtnEE2G7ga/LnOcDKbfKrt0M7UEP2pt4BWiIiOnj2VR+yP0Ej5wY1hV9Imbm5
M5FXx0AevAxUsJTJblgGYFLBMC+3yiWI/LAYEyrwsgCEvAsIWXjqyZ1dIrq//XcXpjFqcda4fO+V
2H52blnzV4OauLwIo3F/jTLJN8hI7klWquKaqD5ljAIUb0k6EAqyvMW66bSEyfmkEY5na5+g4ENF
TlSlRSfrcg6qmFTY1p8eIWqgajKotnfRrPP2opSxV12DwwU6VNGA3RVU5X5yvlzXsBugOkfF6KY3
k8rcZo9sXt2UHdECZwMaKLRmpJv4IdpP/1fKKZ13y61dey3kwr1TqoCxqotBohCcJtSJujPLnZ6N
Bs2A02pnv5iF/5Mqgy4ue7H0AsYbehepWlJdEG1rufcNkJytTpQOR3OasyijuEyXnthMlwS8DK2q
0AgjN1I8J+CZ7IJP5rjYDGInJn+IEbGgahH0QvaN6ZY/mFGoznRNAV1+nbdH3bjWNJ4RuEv+o1UI
3R5WDHLdXrVDB4Udk5CP5HkY8pB2brceKnd22o1UNrnnKz4bjvqD1ZKd6KeoxBmIFSX6tLGv1slw
xoi0nuVb31sQ56VoR3i9hVvCt//Tt4Tj37a71QYHvTO62qFAQaamDLs0KVbyDGCTY/GzmvbWh1Vn
nQUImPPzoooJCUMG7Imo6DOvvljbCR1twue77PPen78kXpNATJ6oju6yPpuvycJwnycWrO8pzap+
X7BIoniqAnLbUF4C6jQS8NRE4RTQkTItElwKGYnNQAwf5qbgvOINlmyunWFmouxNxWAhwiUg425y
yNX2+zh+dZZlfBq8QhAKO8/eL8IeMBD6E4z9fY0I9Hq2ACG+TD4NnJ1l0iBAuh8HLygGY6QzU34n
UbI8GrYW92k1k6ppzoXcZJvEpxj+FgxK/qB1CVm8t/eFSaT0gj36EQFC8/TxWvuPTRhnGpqOODCp
ubpHpziJd1JWK0dg5PB+WLLPvAUFXPz8+CrvVyP+NM4dKkmcGjmQvV3QsyVBLga1PDQ8QiK76wR4
zv84O68mt7E0Tf+VibpHL7yZmO4LAiST6Z1S5gYhKVPw5sADv34faHp3RZBBbE11RHVUpJQHODjm
M68R8e7yIKevAsGa+qQ5i4txQi3iSaXRsK3XuT9KGrZbS2AWwpJb64SeeRXSHEJki34wveHFq8Q1
CKkQ3RE3kdLqYDSGvDPjIXusy6LwLr/QafnT4j6d+/+yAdN6mXEmRg6kGs0IMJO4kGwCfB7csjOL
H70/mddZN8AjgIBdvwp8YPor7GGlldDlRJ+AOj+lbMshMzHQA9LmOf8j9ARiRtUfwXa366pYfqbr
nGGb3CqI1ZOV+7A9pCB87GmgfpVCzUR6FZrv3tEDsS2h6ZAVBlO0Etosjc+p7M+9Dsviimd26Jcf
P1QR2m01IFsFlKbWP430TkHYMIc3ZoFZIgB9Xf+JZDm+n2mLZBbNcyXFViLqwfCgQ559N0J5/KKb
kTa64xjm3y9/tjNFY/T15sIVyeNcMFjsKTiQo6V04KmVxIhzrOd0YHl1rUAcykcgsoAnIwPgru1b
1UaMdfNuDL6dbvMS9VxwunXyXWR29Nh19TTDftUxJ4hpcJsMlWna42mlZS68avhKlhCS2EtOmBxM
27fR5SwFbALRirJeWY1nKhOovxj0NXBTITBfivflGI600OSAJyQJ4IekSbS73K+79wrHp0cCPcTM
u0x1UOnUxvJnXjdlhHpZqb9I4WA2gHu0YathvSwdDCVpn0OTQiIWm2iOYTqaWPr28nc4k8xYPCXt
EZRDbBbx4kCg6CXawaFfkc7dYCTDphdby1pXWHnyUnftCJpSVn5OWJx9C8lyd5BL1GzlVDr3FLO4
B5Z0CPNxBi5aCG2JxEeARgXZfe9IN4STtPH7boreUo1owE2cdPw2NEVibqJyGvptRvnkez3lyY+V
+ThtsBOgkwuQUSmcxUu9hi5FMwz7KUScqwbNv7LBcQINxptAxeQl1krroNhC3iZ5ND42cTh8AqAE
KUNJpAcr932vp3ixpRk1XhHbJztH8c09LTr9rqHvuLLa5mP0OAX8rXkG5oCDFp72Yo/LCA5R7mIP
0d8Mdq3wM6+tJG0HzThw/bGqVyZnPsgW4yFADFMaWYdZcWnxlbq2j60Mz0QXPfnsHqxmeSWacbha
+QQnrFoTeO9cLUPpAFzesmU3iSBz4gDV5CjCG831hxr6sxKgIYveKj4UgNxqM99YZgOFKJW7fNwY
NBS/BpNsrhyjpzNsy3OlGOwMNHQELY5P0clKhxErKNiGrdN+iZTCRni9Gd+MydAwl1GiT5ff/QwQ
jAMbsIRCNgz/Zyn857R4j4HrjV2Mzmp/R7JFr6VJ8MWN7X4Kt1nlmD9NrcxVUpmmejRAq/8yk6yC
zGO29LwsrdDvIJX3eHb4GhIDEyBBTtZi5t0AQxDfg7QKnvRptH5UvSkP2xaC52rh+zQC4D2QWphF
nNDGWG5o4VeFVuGQ4VqdI30gHN5/5ppWnkRM1irCVL8jDhIA3PXOa2IjPvi21XtaCrVxg29I9jgp
6XiFEAzFism3VmqWZ84brh5qOHxWFjKKPsffdYwrRw1Cymp1giPAleaHUnc3FsHQcONY2q9olOrn
uu2Dt4pKIthnjJXunLEqhpXg4cw8qdRNZwwjKikEMccPUqtyHQ+jSjUae6kr9IJN+DeNfkPRfA2l
dOZuAscIGgytVaAmJ1gTVYtGeAdIwNVTbO7kwW6u88lMXwwriV4UhCvaDds/gKeYtZvEVuqHVDOC
m1oxyysrr7oDOLP8PnEaZ5NEojhIUozfEJlAslLLOz2DKclQTqZzIhMkLKuRTUivFXPx1B21Xv6K
ZHUDhUxubooYsR4LJx34lF15AImlrymRntahGHruYdvEBjRuFmFJiztLNWl4SJdW1Y0c5Khv7BJw
TNCfhhRTFmFHw0MjB9GNj/EQ3URLOD+6uOs/OXJXy1ssvFsbIlNe3+ZRmOfeVGcWlondSCvZDCpF
W7kETg9lwDoWhUB6OIalLo8oq+6mKeSkdLXETm/JqwPPVKrxf/BJbBOMJ/VK+PTLppkjSBrbDkqK
HRTdS5JZ0C4J7d4HopbHphYD6ZlfN5uccHxFBOQM5NPmJjbJiFgLHBJzZe2P+NoE65xKuBC5Pg2e
KwOxkZvajDsXW8biF0CpeDugvD7sYKKOD6kDtAfHG018Ar1u7qOs9p9EMmFBffmoPvdYBrgSneXi
sIOXmUeARTeNNYyCSqWJdQ+Hk+ClmMj4rcTRgCSq8Q+9MuB7ZCqHWIVZcpvIybBFAgbXcpGVELGC
eg0WfeZAoSKN5BzaYQDulnG/NIAUS0IoGlPcTi8ZFYEtlSvjkNi0yC7PwJmhSCKpt6PGgYDzst9k
jooGBNev3cJBf6CCre+pUZRgAmCuVfet+UA+Dj1mwJCJIM18IADIPl4Dod/Wvgj1Bg/LVB8fYIhl
W4cuYHwIlaC8hwiMTQ9W4nB2pKKh41CZPtzB2tE+JzEm826RTeGrAA6lbCK5DR81uwgAi1j80NMt
3DA2djyJa8uKx8+TqiGq6xDrGFAyMtm6t7tGM3cNjZFvoPOUzwhs1J9TmHlviqT8VJ1SfoNtJX+r
zPqa5ly6mzqRdFuMTSJ0K/IJnQg/Ef1G6muM02cfGXnnR432VDu1bABOkUFGNIJX3zRaBOsE6gkK
G1IKtt2Vyo6mWidlYbcZSsf/UHq4cfskdQZlh2kqXiQIeYNpLvIMX8qgR22BSk8a0BSzEuPDAcz3
FvkVjgQwF4Yfvcns4ekxNAMIuG76bGB1h+9NBjtngwOkRLjQmALgUq8Nv1KV42Svg2QY4RSa6asW
mOZaFn967NK3QUVllkqcz5dFwQCiM8wcnfIc0+kfyJ11T8dPZVcmhnqFZEUAm22oV860342axaIi
caflMCtDzV3F40WV9EM71RVhiDNCpDIAs9waEKQfp1g2qRTiKenVcPiAFEndVU+3xaMN2e5TLVOf
Ktznd0Bg9EMAPYd0ThbObY5E40oE+ht4uXjIWQ2enu7cvic0XDxk2csqtnwgh4y4UDyqT/iU2Cz1
j7YvIYwIoRvNNhxk7XkE4v062kWkAjdzJFQp5MHA+n0wBlTD2AXOpnAELFPdmeZosJb7fNOihE4g
1in1naZ0Mc7rJXb0nmKgYoBmrU1MCSk7Gra6aCPnCl5S8GzFSf4O/W+MXDtytPdoIlfbTEkSP1Sj
6f+sm7xtd4Fjjg+Id4hrbsJQJ4/SpI+mAae9dmvPu38xR3PVbFYTm8OGZTinGX4mtRS/XQum+taS
ncSjgBhvczAZ36LA6u7BPmL1Bh+JYpChPRTEmLdpZw77KVPxKFEKCvqXT8czS5p+D2DamQsAznER
YgLPCmzfFLWrT1LrYUzZvFMGUrwqC/xNTPuHPku4hj48vZRmRK1DCss9jcyUvFgtIVVcWJPGQOnj
Geqy20ybLnBRB13tgs6/6XjOSc6o77GDUPrjJjxel31QyCFFGzCcnvQ8XRlfqNDu/avpV3rd45a6
dtmcQbwy3lww+jfSafFmRZx3rdqCdPK+HZ4/ng+H/WbrXvUb76nfrOCQzhwMx2Mt3m0MwAzK81g3
u9cdA+33+18vN08rw5zpus/D0O4ErkG6py+yy6KXgxqsW+mKbf1puBXu+NhdGTfpbnBRmnFrb9gj
RHNAAyTwpkdp53y9vER/VyaPv+FxyXlxq5p2gColFSgXyfDt5DVe6aZ32gE5YU/z8p24c+6VvfSc
XA1X4Q5x8R0mprt0q2yLnbFFO2iT341X9hZ62sqpd4bucfxkiy9QlVZbBQpPlmysTep9YKuw/YCm
uHlJdpGHVtPm8lSc4e4cDzgHO38EmQXw6D6aB8w2P543h6/u9unp8hAn4ZIFIgrMErsGfLi+jMz8
OoL/gDwMDkNSdvCtuL6GPkmmUVprWeVpqsdYtopmnwwYiDLkYrMQ/dKEMxQwMDnyXlt/kMQ7bS7l
NfLD+JuEJS0xQ4AwPB35/gV8Lj4TNDeMu1CdlPdKVX6Z1ey4OGrTqyGs8QPxyOYpruzp8+VJOa1T
A1cCX2hoRCgIPv5+kz/mnQS9sepSlK6GE5C1n4JG9Lha4LWx0xUxRndKDDXOK5UyR2iimvweHYqh
pylutyFtDKQcJ7egHzTi7B61xUPWldpKueC31OHRPuEhwXqA9nBMjrslPS/n0uLraXDRcZ7GJ90J
f41GBhIYU2H/s4VJl+Vagzn+DMo4fusmGR0qGPYkIjk4fd0NFNiU+JmmAvCtgkfcQe5KuBZ9i3Di
AR1Ksmznd3kHm/Jiz/shKRPoJfhkhH+SzkOeyi63qp7SbrQlAKV7Rysm3Vv5GCdRtoUrDn2UWcwO
6vWSyKRbTW71Cei0usv0QxcrdOmwtN7ZodVRC01tD0HAbttSxHXDlr6CA7sZzhfQhP/Jk8xqmliP
kPctiUN42UlaCh2ZYbKvNq3zjWrU+1CVroMoUPZqhyX0kBysET1MMWU0YdO1qOJ3ZLX46lD5TUB7
hq7z/4vajE9oU9TW/Axq3d/3Aac1wsiq+dUMdBvvrCBTXMBGBPiWzOUXoNzTywoOKWBkHmcwkleH
+XToc9/CwzeU7xydrrXfyuFt1RvtLsp9gdbRMOxToWF24lN2p/0qo66Q4Ila6NWO3R1sM4EHLR0Q
sbNzZCoKuUGuvLDVG7uqmrfLE396SKlcRyhKUZCCTCAvrqQ4RqCydgySjtrBa1ceum1TtNYObVnx
/PeHYmJnLhtYX/BUxycuAkNY8kYwuFod40slNYdd2UDPByxfrJSUf4MQjz8lxREiB7YwRgh8zeOx
GksaAyEwhZPzCV1c0Y/kU5BlUmqEnpKEqMEWTk4vDBWsTUcNApvIcMCch5Jrj1E9UhMDZnmWkGOC
avObXKbtYSpSmP19IT6rGqyCyOZz2oGiP2ZhJj3QmFIeA8fCeyWOyitddMFuSLI2RSEjlw+aOYpD
jpvIrRiLcg1tdFJCpymKcqrG1GIRQFPy+H1xOB1xPqMDllij+SGHeZp7iGJJj4kP+mhHHN1J+3So
W4jgFLijK4pXBIkBaAKUvYYgeCdpELNNNfZPQ9MG+L3mhlF6Q6/LV6Viw2cQvRVm6MKkxpvalNrP
y6vjJHzmDfAD4g5j+1GtXITPpGsVDr8JektxF90r+Es+lK3VH5xJTYAwOxQwp2jt2Dk7KH0NNsDM
ZFkKEuPD0UQ6xkrAtfvmkRILjpAF2m5IMppfpmSYXvXGLlfCwNP+Ma9KDgqSFDYXQfui5hgVyFFS
g4c+rSXFFfYHylVZkW9vwDc5136iF+7Ev0j+JeQhRxWZoV4O0R1plQqaRCyttePm3bDYLdwDJFSc
u3D0lteApqML2qdwrI2IsQTAkP2MxV7ZlGeCFBXB9/m1uWlOdbqNALtiR0ccZUDY/wVadxZjaRzb
phfTi74ewx6ASzZgdroLiylEh7YLe7BerRg+EVDU+RYZojbcSm0JnGoK7NHHcFVBdpVKEfibMCwp
hl5eluc+1kwkMx1gsibPv1iX1AGTBFQB8flY2bd1lAWfRlWkLrTR8NA4teH5SabfF+jdPY46WGTk
fYZbs+rqHQpg40oEf+a4piRLS44Gwm/7o+N93k5R36Ovl7l47MZf8bBFGDww/W9y4BBSrbz6mUOF
wWaMML1tOnSLbGFE4YG9waESOP6wDSPzGhYf9rxjj5RIndO3ib6yLFHcshH2yNL9yvjzobVYlqoJ
A0XnWJt9+BZTr6UJqGuyW5wv4+wlNkS41REHglHBrVhOcf95BHjygANMu1XqUt9PUV6hXZapr3Vv
jCtB4ZlNQl4PyoJ/sU2W1U+p6jCB1sKc4gEYrsCUjCsDdfW1TTJP6vKl59qqQgQC5HgpgW3pU6iG
nQOOg3IUhkd2/ayOavVFcQKAAYrUZNZObiRUdyjrWYhOynW4qbUk5Y/pXGZJLgcxzZ4sFdvL3+PM
BHBvY7pjg98ghl98jrC1ZVDXfI7AoPDfoIl7YybCOFwe5cwKZwzmF9I7oPslLxnK1GjpESY+o40g
19RFWOGlMRwHiPgre/vcCwHxIjPT8Q0AS368mezCAb3hcOzhk+DcUB0DBG1D43u5/EbnhrEhODmU
HaFtLucN/wnE9Gaf3mICVW3XuoOTsb3mtXVm3mhM0MRi0czA6vmq+yOvKsJCtZuI9kOsBDnCfHK9
1SSMXwF0T8rKVjjN1kGfUn3jrmAgQFiLSLky0GEKwbaAjcNEtpUQwc0qJX/IM9Rl00JBsHHSJs/O
C+tO1fBSTIpccv1Adx7o9kteK3eEw9h+Pw3ABNeqg2emAuIIDwjChLb68jpTSvBEVLBwIsdGpt3Q
T5Y/1Ckwf8zoKftu9IkZDzEk6fsyxo9426R598xvAntgseB8dLVk7MZta0DQRlO5sTYVcPU1HNmZ
dQEleuYvgIuaS3iLLxZE1PMBqbrUE6tDq8L6n7S1q/20QEjzl/4J57dOO41fdTwKXi4OgOK2wqar
Qtq/G9ArLqfWU3EIBIMdRZ6Fwtp9XNThfYGEcepRUQy/omD8eVIkzQMLV66dcfPGWpxxmEtqswSC
SSCxNPjJu6IC+6wjZ1VY/VOpN7MyoEh+Ia097fR+bK8A+G2lOPvAHKHb6jiQ73tKtisH2mmJEUoP
2e+8SkAan6T5cuNLIIhlSv89HFIavb+cXhR7VMTSLa3n+LGic/OcB1ODWDKSsXE3jjAo+vfEVp9U
vNS3dtXpvypZoGsBbm1rCjyMhyZEnqO0rJX7cP5Sx7MGwRx0Hy04/scWP/6SKBA7WI/zESUJ0HRT
F/YdMrfOTaoN+CBB2dxLaW+vNGPPDIrwPjsdkg0eK/pikU5l3tVGiyBW7U8c+qiT3aEA0+zFgMG2
8KXcK+jeu5dPzNN6LKa8LBCs3ti+kKEWEXIXmomqt7Vwhyqrv4YsopcCAOsXu+z1e0Q4UatDmM/5
bpohur9UW1TFzQ30yOBB++mbGTbhjxpVkXuq2eqMB7XGr62am59XnvPM7MzIMRBxYOkIkuaf/3Ho
CiBKIjZK4eodSHkOemz9UkWfvthqFWTcWWr2o9Tj8VGRguHziD7gTHLX8Yf2y8bYRhA71KuiyLJ4
WxG9Xld+nHwglJmhqRMP6G1fft552hYriNUO2o7QkfrW8nGtYhRln/O4UYoBeCxDvU5hSe6kMNM+
9XmtfbOaCJHvEJTo5ZFPj2R6E6YCXRHOGTpei4lKYWbOXOO53yf3hJBBeB80VDlaMNgrt/q5oRCl
mpvUJMJwYI+/CaLr1AU1qjgdhPot+pbOprTjbjMiO7zyVmc+P5cMYi5EqTOKa9FPDDE6DCSZfqJV
oNoK1aGwf0yaGlxLjjwi0IxAOcwBrZLXXDHOvCPbYiaWErhQQ11MJ0prKTqUMhIxSiW2Qd05Xq7j
Q+7oXbASj50Cdy0AmgDFgLgCuiZUOp5PO49B36Gp7mKEmttuCX7/I69gps6epwgPJ4NGAq1C+3V2
g+Ub/dbibJquytTE6ECS0CfdENFhOwv/TEJ2OANBYGZ2GLiIFVbqIcDaEBX0oBVbJ1AFFvHI2n4r
zTivNh1EDAfzCqLvlTPmzLcDxjF3tGavNdbL8WuVwgHhlPmlmwxG+EZE2t7MvO5bAzPCZ5BfspdN
cfx0eRucXvmES+DwSfrJacCxHw9qB1T28GtBLEYU/rakGrnR4l7+++EZw9ARAO4PZRBxo+NhBqXt
Yaw6iAREowrhZTSfzGGibwe1CaQAAIoDmqeQd/VSXJeyIViwMVbCcxEYoU/EkAitNmNU+3ulVylB
X56FeVscH0M6cEcKVUDSZqbrYofaqU76UsoQwbCd+GamIfQVRJC80URud9OkZri/POCZeBV2ujyr
lpET8cUXVU4JY5QR84nKVUNb7hDsNh0Pqw3DQRxImRw3DnvoKCHusvJGDzRr1yqtmJA4FGmK8Ktv
BZu8Tq1voZwlD5Fft+iItulKKfZMqMYym0kaEIDnDutiXjj2g66RsFXNCqFtUTYzd6oM7ilG2+Qb
0XIYw1ivbCyfdXFtpEO/q2osGNH+D54BoZs3wEbWAKqnAmT0svlSfCUiPdLfxVGTSbmCLLSKRBDm
PiVsW9v6mZRh/DU0yumjSABr7BxKNP42KYfK3HZF275QuMqKne/bGFuktFLgFSMn+lmqGu0dOkqt
e3Y9KbI7TOD8FRoQP1c++GmESVxJ3YB1hl8bMKLjHdALAKhyJUtIs3SYwHR1SpNpNIaDKsZkCxRf
hwQbDjulMvt74ViN4XVyqb2jVG3uLj/L6Vk9n5tgPX9HCDTojh+lRCmZGByN0Doov8OdV26cVvvZ
D6JZqSueHi4MNKuQUDylt2bPP/8jGJFCK8qwDWWgqvddRUliEBn0LS6/zrlRQB+yStEAmvEpx6PU
qh+HoiEZSuqQRdHl9nYokOW+PMrppCH4QLMAliprj5v8eBS1K+jHm0riRmFRuTOYeYdAaXBdq8b7
5ZFO34f+gKlxOMy25URFxyMJ8ubZEQBr2CTPbxzdoKaPQcX28ihnTiDIDvrc/CcKIqxdnPwNdlSa
InzY233i3EXl0H8EgLi8qkYgqmdpfg7SJt7A4MY1uZ06N1XazkMUV7hBXtHxRMfnJg0i5PqT1lq5
409nG8ClQiQLugMtgGUTiL6C4vtpClVZF+9+kqqILtbac2wnzbeVeTjdmEjLzDp7NPrgFSw3pobO
EEdIIm0QWW3YfpOSbGJFra8BZsfbPh5wp5e401yQ6qrnm2H92gKheyN0Vv+2eAmdPjQdAIQpKPKB
6Tz+9HFOYtjTKOK6i/C5k6fhYKpBspbtnpZRiQ4d0nBoN7Of8mItB1I7ggVEUjZXq+STQxCwiWz6
MyhiAzDT5ZgKBU4GSdO17xrZpQcgpvtxed5PvzCsBYhxdMLoa6Nre/yqkN5hx3JlwUUyo104kixS
3GixThBrs3rmGuMdyYi4yaBEMejxWDj4ceZmeBjaYYFLk1Gkc7U+ShvlpiuMHA3l0DB+pcVkRZs5
iLkbR65n15d1gI06zrRopsod7ZCptmNrJew793RMwxw1/2bRLD96Pmp+r9RZRtWlJfzq0H7cqzDF
XxsQVq+o7VfXsdzJkRtoMAvtNAr2yKc/27kNvWskkTgEGlogK491egqBz4f/QoOBkIidcTxn+IGk
odQkGa44bQruVM8OJirpf/cqgv8A5QCWCf+eF8TxKMoQNzLtrdylLyX9KNOouKGVPtHuN+SVItzJ
CzHUzKCdD3FK5ssXQmlLL3MbQIrTY8nXxVqwJ2v/2xVcmhNg1M1ZnQVtyaX6Vu5LWBX2aOzDHiqv
QEMiqV7Zlnd588yb4yheJV6fBZNYNOzgk8J3lFrT4KO36qZ2PnwSSaR90lA/e7O0Wj7AUTA3gSlX
VwOq+ahpTsXf/2q6ZoKR5ez4nW0ef7XI75wiN8mxAKvMxVYn35d2i29Pgb/W5Tc9SYoAg5DJ8tlm
a0wip+OhqBhkoVQjb6OqBZC+bJOrCs5h1yGRstasajub5unMknwBKuQfQqQlGMjuOeRtgVULuTl2
Hn2LvJ9LNU0GgpKrveMayYC1x5BpwYPZZngLjjAvvqcVFbKNXWj6exQA2N2HRtB/nxptvKGH3O4F
wquqmymmCq8ly7ligtIYkYqg/z0B0XGmhsM4BXA9BUr7DPTBbGB3Cdl4wemj1TcQgwBqURfFFC1U
xuo19NXGcPWgR6LEb3o09ayqH7Nr3VLBUOcceC7cfXR65EDCiLnpOwXWe6MnkReahXpfS44foxzT
1TctMmQ4E+Sh/ZGFY3dllkMq4UEVT3gUgPmGWt+Z1f0slxajn9gjeu1UrRa6dPKl77EV9TdOiFER
sgmRxnoIAiyz296SvhXoMX4OLF+liV2NX1qr1t6DuJC+lXJk5ChlGWGxadXEcjh3W+keh1wJf3W9
L9EmJCIRt90sIuWVXYOWKPEM4n+JPKGOBdYllg6THEb7QUfXap8FZjhthFqiNmkXJdIQWPvJnlSr
zrcMGwheECLnlxLTW30jtzIeY9IIw/KhCXUOBQVFRoCy2YBbVZuOprltDYEFWBpPaAejkctnGnBK
j3d0U8uvXVZkKlr09QREsomH1yYVqu5ZSFB8wh4jy73WafCRARlfWZsCnojwIKTRcjCUEU2wGpJ/
uenHsn2bcJ18RaSe7nJciibfpaySAJBuORRbB2vL4noqUQRDDzjP6Ae0KNliHUFx3etQe+42rDLT
8FCIpztVVSbmY0NeovVH8qgOnjlTSb3EmtL3eKoHNhF2A+omGGzlq6YAOdkEjoH5ExCq9q11sklG
xbAjqqP0m9j4y/XFO/CIdnhx5Fa8Jbqhg+kDBsUKIeu7pUAvK26j1DAeIgKWEESU1j3KDeKObh5a
1SytYCPbko1hOVueJ0iOsJ/CTeD31if0YOLC1ULHvi+nqrvVmE1+nRXMXn9ap0/bCf4xnrhi6qF5
pLN3BAvRmrF2CT5zRYHjCXVZjrzLB88pLHCWE5upl1RjlDm9OD55ahTMnLKjXJahPwLV08k99k12
EGZvg4OYTE9N4m6PrK/majZmahD7KZ7YQKMUICIb4uhoyxHRPV9+sDP3GCVIDW4wJBua7ouLGSDR
BAdLR2pbLu2HIk+Hl7qWnbXXn3/N4oohUZ2baTPpCmDk8etTCFEzOYwzV+ppPfTTztcdTInlVyMw
dlZuvIHluY3tCb0uhO9HHViECOSHKutWakcngSK8A2QVAHnDylAIWo8fRFFLu+lVGH6+Nvo/HLwy
vLyY6hthYvv0d6eWpUh9HyV5AmTqMsdD9broU+K/Wa2+tPallvq/ytr623L1tNfm5g41TMhbrK7j
UXRnNKyajg6Gok2y6/VAf42iOljJvc9MG9CWWZrQosREN28xijmQY5bURyq/S7AwqaYdrm+zvqm1
kkGdLkhAUnPnDCTNGTxKpdGhtjDGdg2bTZFE1rjzSyCxl7/NKeyFL6Jp0NwIk0nFl6Fia9RhHUf4
pzsoxmAilVM3cSc5mext6+d+uSnE0ApkdNCi30jx2H8WmtkX7mD08WxZIdpDq7Vpt7JRzrw9uwQ8
HhUVSvzLDkYdilSvOgzvYbeYWwi79jZR0GlaefvTuIRTn6iE6iRFypNFo9K8i9Ri9sTqI2TshzB5
QQUIGYqmFDsaqcY9xTrnSRk0bLBzA/qoKjUhfgOl8WgpafyJucFUjnq586qljrmh0N3//alAS56+
nDPLxxBuHy85fxriKk5o5jgBDjCy3BAFOzDJLk/FaezLVCvKXB6ZeyrLdaCDzpralCqEImARuwBs
wh37lZsoivSnaTDGT31aojeGO+8mo+R9uDz+mQ/O2/0u3RKXkiQdv2WiihrPVCq3Vqrg9Oe0/b2c
psrKcj+zfYEYYXbFP3PxdXFIGG1idn2slLMPUYWWElg7I4vEVerr+draOqmAzPoZ8+ICOAHQ8cRx
wC8K7nNBNmF18mOIoc9bPDnjpzYywisVT/fHtlWSp8APImwTVPOz3iXGq+jIli9P7e9U9/jS4Umo
eoELmB1DlisoLNEX9yPweCZKdNH16E/ylzBpmx/kIhGoL/Qs6k0v+ty+QUNOe1N6EYfXnRmNqZvZ
jf7i06n5pCQFvox50sqbVC3aw9hYQ7hNEcH9CRkGTKlKkfcmdcay3k1TL78nTY9bLXErVfW4zLJf
tt9XqlcEBQXFSJ/MT5ff8/Tj0mgB3EinQZklFhZLqInNoVQAG7rQfGKP0EJH0TJWvyiwuVaGOs2f
0IxAYpjkCfQS6kDHq9WghAzdrGEoTYvU60pWJ3tTxoV+b2s0zq6Q9yjBhveGWPOxODMyTBMaq1R5
qB8sAcBmJUaoPXg+DWrfvOUxMtvYBNU7zRLaNzVMhp3ui+Tt8syeHpOUz/CO4DtyXsq/W4d/VJwR
3q5ZQegM21MNcNTvDeMz+m/GXe1HE6FMsiYUcCqqOCs4I6tLAYOuJ5/1eIITch451WFSJIkiXjJ7
wrtagYOt7URgt9phDLSgwj5Pk55D1YHOaydl+mI5eYtTXJOGj1Hvk+0UpYQGnAKO9CVBQNzT8Hit
ARsg0Hyg8yN+FnVePYfcbrQBjTD6ipGWg5ouJmmPNdIE2G/mNJJwKZPajdZKcbotgyJJbgc/MaUN
Lp0CXmVbVtA1bSlTPFMHTOORhum/JGus86sYm259w6GKNLOo8I+NpmT8UkmVFc7QRr+9GgLClE1O
st7+3dMOTAXbfi6czKZdy2CzMvCKxVcSy7iprm8p9LfQFfC11mEqeJdXyAnigJKFPaNV+Wiw3pz5
eP9jhQTQIG056lpq2lZ6l6iQNmdFt+oKFxRxRcYdQKGw1Hu/SNCSvDz2ydXB2JzmRC/U++hbL9YK
XEwpgO2MtBFszWsQCPBjVUf77wvqf/0c/jP4KB7/+7ys//Vf/PfPAguuKAibxX/+6y76iVlr8av5
r/mv/d8/dvyX/vVQfuQvTfXx0dx9L5d/8ugv8vv/Pb73vfl+9B8UDaJmfGo/qvH5o27T5vcgPOn8
J/9/f/gfH79/y+tYfvzzL2xs8mb+bQF+Y3/9+0eH93/+Rcrzx4TPv//fP7z/nvH3bqPme/tx+jc+
vtfNP/9SzX/YFNVpQ9PqZgnMgUP/8fsn8j8odSJIMjdCEDGaz+OckkD4z78M8x9ENGQ/AEVQMuBv
/fUfddH+/pH2DzRbERgHwDL/wPjr/7z40Sf6f5/sP/I2eyyivKl5mMUdDK2LsiThM1Q5MIJUKo+X
pe4bKVLF0BssC6Ndr8wVHITlXFe/S5g2Jh4iuePnmXn9Wg3Dt1SufdwTIivZ4ZGXYsarhFbtJRz0
N9inZOV21vygzQgtTdqqHYqF2zYSnfOYB/FY32DjKI10esxh5fwlCONB/7jCkcvhFYAQmpDZqYTa
ixehJq1ZE+AIz4RNBlk7EGG7t6dQn65Fj7Qo2hRp9B6plXNjZbL4iMAcmPh0AHJwozIK0g1i/xpA
QGMSlGnpg31Cujl6NH2g7O5UtOnNAPMk9pohaJ7lAITpht1mRgciPztBgmOmU0u2nQZXkmUO4qpW
m1HAV5BRb4r7ACLJKIr0i9/28nWfdRWSkHUfh1D74l59JHbN3vQxGixUU+UU9PYkKkFps0l/lnaY
dds+sIbUC9PR991eLlCerKKGdklM5RBvqMCMjW3e28hwRGOHQQYlLbwZUdxTLFdPpLHDmCcoH0MN
hoPrlAmgktrq7HJXUxGh68JHvh2sxn4y51o/1C4NRGusRE4POrGu002TmUp9ZTqB1O9au69u81aM
9rVhkAXtlVql+GBaafluR5a4FpODU2dlQ8SBWlWhsdpVX2NEJ7Ah4qJhkiQhcHINFdz9EFScrkTV
Bl+NCfpJFzZau0vRd+i8DBfue7rnrUL1LO9DT5UmyURJ3pIDrFH8YQJ9H7QBxj1K/JBFnYZHspNP
7z6O47jAh732SyQVHtJdkfavqBh0kptqofoBwgYHUahYKHyPUnyvhDiMPRRDrt6K3uzxM0YmOfF6
npiqa4W+txXjBW/I/fSaaIHWP1smaOZNVEMW3Q3CqB9kRMNx8e5njYFC61TuUxEZt3ZNYuGGfmEX
WL62WUC7TzfecoDKP7mGR3p8UhjiUolJjOKiZSGTZVR5x9MFDgLBJj5ZQNWqcAy2gHWGhykP+8aT
cjkW3hR3tn4rSaQM+4EiYXUjqnj61ZcDq9nxKXK7cgKdb8dKRHk2rVsiMb3rw//N3nksR84kW/pd
Zo8eaLGFSJ0USbJI1gbGYtUPjYAOBJ7+fnm722b6js01690sZltFlZkBD/fjR3zJrsm9BGJo8Knc
yeX/7Hs+ZkusbpogQZZcSaVjv5jTgqMyDkihVikTQ14SGLns09rF+UDPlSAYJe0JUaEdPnL+CDeV
Q+XsEdvqVVQXxGhHNfLVd9+2B5kMjT8/Bb1B1Ji2TNN7Whr+zbDWTb5aZDN/lLXANqjwV/kT6ViN
mkXTOvKm22HGG7dt3fyIJg1r+0B03V9aPxvfs5bjCLzlrTo0nfD9fbb59V+to6Zr41Xi1cVbsRrn
dOFxwMYyrHmIz3o6yF9Nnrknp7HLbZ/5xBe3vv9JiKQ/HrZcpa9q6vmwc43TJ0U3fded3gXHYFbj
xvOtLePJ7EpXj0cdPkriea3xS83lgnR87P0PrFmWCTe8FVv4oOsaGQYBlunRmK1eMo0V5pNlmgsv
MpxUZjgapx5+rothqSNpMpYRMvKtFCnm+r+4AY3yiMA2j32A9GKH5dlkJFBSfT/Wh0EAPlC7oXrr
JqDECBPBC0mRJc1ssOvxF0jW+O60GVI/q9bTU7a0fbXH4UXrwxndk4iRwWX4SHBXvcKw5WFWrpzn
uN0y4rFzmTNRm9JTv0iUFi3CauA5lP3Zs7CMsUpo4JAfaZIwq7BYZSmSxR5AREqNQxNv/jC9V5TW
ALfSwp6IYJ+xitScHM/AqVikdda9pknGYg3QuS4yDXMii9/x7dLUzl3rxQrXtSf2qJvr7EbeRbng
wl2sWWSQwAldQVcd9pbOhAuy3Qcp0dVFStcrLGsGE8X9BsNq1ygQJqaGne1yhto2xN8Bdo5bdeUW
s7qwvd1UGU2xC5wpeygAz6eDNjAu4HUlPf/SBFVRhzCy5ZdJ4MGrb7GejFpMrX+bc2CvCVLCZUHy
VMrmt1vkG4HfwnRDf0snFiKGZaMJGMxgO2laUSNWKV1C0jqzVWeWNz6x6b6+flV+ZVyLdermiMJs
f5NuYhYhpxpviTSgZInCJUsXoN98CQp3Osu+Vm+5srA8rcaxfaZB8x+9vDKf8W8c/xp8Yf7C4GYd
dlUFtTHk6YV9m46jh+t6UJkBT5jF48/igLiumsI9c2Hl2WPZeFwVQjqtHbqcrrDq08y4+N00fina
dC8hz3wUoW+pwoqGrpsUyULe9FbYXhmE67iRJz8unqMOKWJ1nR9VzGh51TL97HO9JLNkKEEYmMpw
WWFoqr5ZiDsERi3+TH6wGFNCJgC6EO8rvrpupsU/TbNiT2bzfDy5VrOSKpyR2hCibPVVpJnTbN2X
XMhpM44Y3AIJXFXPxYgfCATW6mIOIniSwzS9riDNOD5MMn1Swz2XqiI9ywTgwYIw+c+O8P83x/8D
uvJ/1xy/tdnX8K+98f0b/tEbm/SyHugCHiCwQBnD/tkbG+7fAB35d0AI2irfZcz/R29s+39D2sO0
baPm4D/uYoZ/9Ma28zc4uncq+z/75n+nOaYX/i9zPYM8rlsAIXehFz23/1/QbEHe+twGAaR/X/uZ
rnujr19y+P+HUdTOwTLv6qyp0XdkgMTU3QfiMfSD17B1K73c2rHnd6KKkNS4rJq31FTuDq6Lncxe
2eCIJfUwbQW9Q7lJrAUy69pZ5nToHPfrvtl58kqvO7l486MxE1h21e4n7hC/F2/fzOnXMJKvQRro
fM5Euj3RBPYnf0mtyCT9/WwWmpZ0xWgUYeZTVE3Ly57WTOCPQ1jJnsH6OHWYI6FFfnK04Gep2jzs
uu2CD/JFM9Yq5FHS9nhZd0k6G9pu0TTrurr3Pal270wR+Iv4blK8q2tCb3J9rG6rm+lrNAel/5rl
ok90LrmkZ8n4Y1389GA5pW3E1kh9pyQXlhmTeaq/4iWH7eIktNfOt4Db1oFAZdvMlvdqXLuwLtgz
hxAHrQPOzngO+B7d+trPOhFLXqC9znzF/e3sJplAYbaSWZ8cPSE8IG3DxpbpudCwJGBxY+SRoU+Q
bTI3I++gkE2cjQ6G8xqF+oNl8r71hJbkQnU/ET1nO3K2sT4oSlsbYfh51YudLTbbRLERXj77jXlS
epkF5EmMZF5uaaFd4HuNYbrUjUJDVRRJOvHRkRRY6WzK0WREs4H6DSY+zsNq9sz3Ra3zscwVK76q
Vwds3r4tZf0R9YZz7uYmNYuFv2qW6uG9ESEZoiz7q9y2s9E9GxjUG1MTY9NYRqKvF/rZiZjAeYY1
5OWz+mBCY+7CGfNLm/WzgSf41hENDKRi7bee1tZX9ovKRHscF+e779HOaNongahH00t/iSp7JMxl
3676geiH2xB4vIB64lPNlPs0g+7+GVGlhIPYhtOAh1jkZrnNblpfCT40YlhkHWKg5WyWfr2fjSZ4
spuJok6gmjMkKj0EhTdfss5q9r6h9XHrDL8gShy21tK/1kCzaYvzIdtC5uhiVyx6eyTxOXhwt3Zd
cfA21Q9lzvw4S6/wCTLb+oKfwpDoVf889nUX+bLzX1U/Ns+rmt2oXRwiLRapHeAkLA/B4DUh6PQ9
JcPLI5pLhQdz5YUrbqAenHz20FlSArYlNVDi29Bn0PScqbjMHeJX1HDp0SUH4mimtf+xaMK6ykVo
UBfmbon0qXtj+Pn0uKwRmwENRlOJCda8EOIM6U6Lem7i0i4/OtkIJsGedIPS8uPGJmSnccTbsg39
g95mGbI4TBbIg+BCnswhXC2nuHj98q1qop65SPm70lLlkHvvUZCjvviRsNO7ewE2ugVDTFDrRHoI
g9Domhx1a8qy2zZ268UZNf1Qz057wQ7C/SRJFEtu04NsWr5g5HnSOosIZdYvkRWge7CmJb/J2tFj
D2uaIzkzbIOxR8p51dWkwrQyo266blZexBbS3bM/y/7arBnP8IsYmiApbXdkP8jMZiN120ozNGkc
42ox9Z2DzeZj2uuXWZfuHovk9YhoybsVloEwjTJ96qj9nEE7SxzcOK/9xGhauNTZDJ+mtkqkZHux
+Ae25tfAKPa93+4heFEh3OXot9Y1nXjeRvkNC9SKWPbslCwxUseLPiU8fokJVLo43XPO/MIsPiQg
nlUC4RSNsV+5l3RwYksZf3pfaiEv57SogSDKlnFpyesOHkbWh5DQb03XFM+Mog7Uiqo+dZDAdysO
hPi5Z3c2eCWf2K2UB3ycu1dHH1BBrXFRuUWUD7BE5uYHOuYtHBZSHR3n1C51QgrlpzJ0SoXvnada
Y7YTcMpNewzAIQw9hDBavObNWjPKtPp07J3mtJI36bSln5gSwYVetSnkMN9Wsbl4b2vb8uP9QkvY
dfAZ3MPFxDzmvP/tFfcXfKiqOr0HebqRpX6PRin3+tw1ex669VBY2/uCOxm3g8O0qPr53QmaeLHE
Qt62HCWHOFieygFXfYb0nRJTl5TLdA/VcpCvy/WUpy3ppCTRqaBrwmkzH5QyDpOVaU+GGtVT2sPC
Iorzsdn8Fz/Nz1jW8YfpVeyNxZOWdp/SWomhQmuYuGZffDiZqCm4DS+S6hN5iHNND0EzLEf/ZI3T
8uhqIxOIIoF0E0nFm/2AxNfaK2lt16A01h9LRudf19vRl2W1dzAV5Xjocww9ej5ZuQ78oIfVfCEx
xw1LdihDmPudsU9VYIZ5T0vccQXDODrkcClDgLGPZUSAok3dC+IL/9Qqbwtzg3szG9b0KIdi3Iu5
Sanhg4T80z63mDzAbp/Iz2z3jRjrAwog/TSpzX6djAcIIjKGHe3GTo0oM7dLnWgXgICx/Nwwy4mV
nnpeWIrpZk0I9FPF2Rom7T0fqzzmEBoHLF2Cp7lCrgXQig4GaxzWfKWKBAavO73tijziJbh7V8oU
W5xBxw9Sy0q+e6HlZ1zZnPmqN3w0kI3erLLYW+6U9Db0UGB/DFLyxyBr8NTyYki/3Bt5+l3zXoSz
P32COvK15Soj+LPpzt2K9KPXFnnLCDi5piXeoC7Bt/styNfLpHdTqC9u/xMSPLkGzTakiUcjViQl
5Ybxsjg0W4Y1k+wYsgWnibScHWX9XfbTTk3GXhXaeevKy1p9ZA0XZvkRTPWD69SPRCwgrBV7h7Cg
cMitmwsva7QIFVUvbek8Z9WvoIFhg7dpFkDqGrCIrK6MmLFnHSsxf5gzl+syxsskHu3ZOvT3YLHK
J+OqX/0Ekhh10ZpuMl31U9+6qDTXISxQOrtl9m7jfwqByb31oF6HXAaMU4P1JJhsUQcn2kIU6ARb
Lim6vUVIo3Drk118qN7ZzXpAIHrTflVr/aiPJg6Z5guLyI9Oz0+OPT+Mk/04iP5p4sBsspDhNAQi
Hq1tTEavGJi4hIQl5RyZw3UUdAqPpiUNSOgysoc6zw4bVl1k4vEZ4Xgf1U370ydRKswL/6dG7m5C
HpCK/InrgQgvP+x51tawYpLfcZOJcKlAH8gldI5l75oHWbV7TBk+t76DDQs/FIP79Kn3tOJgu60R
g3/ApFvtF0Z8K6p0NSeeVfS3buBnuX2XfRfa8DPPlzIxzZobG5Dp7Myi3QczlEyvVRFL6xQ5fX5t
lPYnD7zr4EgOF+Jcqx9+k5N5xbIkDNY8DqZ8V020YBhQJVYxjJF1/7O8fvigYeNn6FHW9XHh0zFp
a64+amPicyyX5oOD1hDg273XlXyYffe7nfWXhjHmQdPrP3Rn3UlAXfuwBuu50ZmJ3dqE6g0Aob3Y
jfHsI8LZZeaSPhqjvPW5cYNIsic0aj+C4vAmWrvZWdu94hcddD0TXwpa9AupWeuxKP/MxCWbjb9L
1dRet5quZ6hdrKRG9VO38+bqLxWIR9cFj01dVTwrTX/jmXoCmfuNQW4ibDQreL/rx0VhyozSERN8
sEo7HlhwXqx0xGQQHWTCTuoM8FttAIPey0SuHrN2pdSbX3TerwA5QZQLWV1ScNSYHGsMc3Dd5ZPy
pxirVoq56OfYYMeN27AFcOJhRQ2EUkTCdR91takkrTJajCw/LsLsLkJU5gOT0ozzVvU5p+kNjUbx
mQ75xeOmn7olSDA6rl7cvO7PDU4nO27kAXSbv9EQMEOFnO0vS3TmoZGsH2GAakfha5Teu2lUWGYL
/1jK/gxB5FWDzUZWomE3ZzMgMLNAWpIY3p3DMjjzSchueFnzbXxc0sINddtrXjVlVBgB9M0UZg1v
Rwth8Mht2Z91sr13BZva0FBakFgoVGYIw8FPn+XCbspMXC2p6ftNYmq0NCWkz9FfsCwmFwh4dj5B
Qq/DnsULwGvwW/F8LGGVlbe2JnSj7DH+AJzX2Sfkn7lPoJpGbs0RM7v21IgZ0X7mzcNxwDrybTXc
LZ7tVnBIg+HbTJd+V43q3HbZUIdAzMHbMHMPk0/g4t47eSdrM/NY+I1KfH9TocfSJ5r5q35okAhE
hGbCe8TvPItMaXiHyhvtw+xK/MKgE2gHYv/YSEzqXarViDOvs4GsAdofy6BTh6xaP3MW023cB36J
T3pP7hwBV+njUFUmFnqe2isqZTJB3rpW8xjExtb1eyBW62cghbmb3UmeDPZH1BqbSgzlVYcJnBXg
0ZiML66MiededoSD9acR+98T/tjz2Ry3N8+o9He5mEbkQJH6sdFuk+EIEVZuMx6epdPsDb9tDl7W
zpHIi/qGbzCGvnim6ee0n8fYaFvMgL10vLJ4qeJ1Lo3HnpCT+zka/lpYpkQ9GNp1sKZ9YbS3NXiv
25w88Kn54XlCfBl5gyLQI7svs1LzYGp1G25t/x20o72XCoA/TBXejl2Wd3tPX61LiQokckfDfioK
5xOpsPMmFmNAI4hkhKjv7J1AMQYbx20vadas+zTvBpj3mnMl0+a1HJwlHKTtHLHCaDitzefUcL7S
YY3B28aTW2PFRhicHyHu9c/m/Ylcq+BHZXTV82zp6w4LCiPu7OLJysa/2nWitbMaooo8Z70yna9P
/WIECQauH4uDNJbcz/zSLRVYmgljE/9tefZ07u1SpuWSNJUDHiu28k0XanuoFXlzQ06vP2qd3HOD
sLAjt28x7Yd7SsOHP4v+QMaHmxRL6uwCwZWjS8873Bn0keflgPEuImqHGAfN4LWkC6z1Bdn2Ec6h
+2xlgTr03tLsBdl6bdz2m/Nhktj3DOnXvNGoOb8sAOmHVZ+LmSbQko89NZ1KlNu/NZyTwBXv6paO
QMw0bZ4b9zvvD5h2PaH3+85kEJO8bva3XEyR7x6sqf2luNNPzTbnEVuJ5hB4Y78LCEig7ZQQVoPe
0Z4hBRHTVVXLD4tFX6wRwP3NiSSHxB+0Q+Mv2UWbi9gmXOJWsnL64I0vz6vlVX/s1F5x4hucvU8g
0GvtKApriTSh17dXc2oZFwiM+ZE3RvDRyom5RZr9JxH17VGlVvlzsGefVio1KDvLQNCV5jXioGYj
rgTko2Xu698C5XMRIVdhtZJJY6uiYSa7OdHYUEBkJJsl/2ysEn0Ya68zURUZiby+phv7CfUt+aWr
rd1WmlrmumXIPmw7Iwetcer5MwO6J4ZQX8WtdVvxVPEa97WgbYycTFUXZcHjTZy2Nx47Wr9jYTVk
Giq/b+7JLblxNdfOeneLsnlYa5PFAcImLQjr2s6xc5GpfAHqlVsMwK7liejdBx2/8h9aZ9jHxtC2
WzOOTKYG28kjvFERxGvep6/sBmldMDrxnuwNu/h0zte4piXmEvNZWsnxni+7OKV3xkOi2AtzVlgW
97kfM4iav5wa8YW+ptqugoN8oC51idNjFaOMzWNYEIxMZYANuSemk46JH1sJzMkr3KKk0PBDcIJf
WbA9NQga3ggRnU9N249nc0iBbBitQq65wIvhzWfEdfvuEBe9Yqo26o2M09QnqUwclzlAKICPPtW+
bSIbIOCUz1ByLEI7rtiyrkdnXk5rycBUauc2t14JYozs3lQIcfvdxDgysyZ6nslFPNj0XlHfijFC
bMjkvq38ycMQK3/bD/a1a9joERseman5zKs4ms70YbvEKyo7KWc/j2e3P/oEM5Xifgw+eolq2zP2
DVvkOXUxTcfnXz5ktK435cMdcNADO9D+wgL+MzLzM4pvErWLmitGFq0ZY+GI0epSRvr6o6rd505t
sdnIXaH8V1tvkqJPl0iuB1n/qUgpiBZbhm7h3pxtFK9MhsteX/2/cDFrETYy3C6+M9msvEgXMpZ+
O7u5654IfHTvaaE7X8++ZZb/sQylLnZRHRzlyMgy7oIbUy2w8uofoBcVq2d+T5kilg98tXfWot3j
dH1udaJsm9w5+5bzTY4RPd1S5HhS+AEdvB7V99HT5k54rnLS4VFe/lEmzbcniubGDZx4nVojowQI
9OD7a04H3sH6x8ttc0cT9djcC55Tl/dMkFJhLGWwm3Hp89AzfVkdYUiluQPdSxpC7tk8VeE6IN0X
JhYyhLzOFYN25tycdolLIJRGIqcpxt/m6j1uvnFFkxHPXfDWwsqKtNLOb2xo3B0H9EsMBC3cz6Mw
jJFfpx5EpphNfGKpdBY/RLZGhQVV51kzFeZFXUb/gt7C9dekttCUuPqL7YjER71vjs55DbKfnn/o
C+hX/RLWXvC6aXdszD8b7P+CmVzPhk7W686bv5Sxk/tvaefces3IEJwUtBzaIzaa+1msX3peXbOS
VzyZK6OAm9hq/Ql3M6Rv2K21x+XePJTpBXOZNRyL9CTr4Uan+lDZgMSidrHMT/1PtvUy3tS9pmc3
bFN6vJCgu3WpeVRKsNT307iQxPCZ9hbXvbZvS2sMq8EICBACSBFDbx+59X+U8NJTkMd4WccL/iS3
dYuz2jwazP3MiFjZOvdNuwiigg1H6LD95mxZnEYsIBbvBFSDSmvwKD8D3CytrQ5TNp1cBHAAh6lD
t4R8RSOey1kwiBMH6bUXV28OynoCeaTtl5jKCm6TVEI8kS3aLN4aMDDSyPEWHd2xC6fRc6Natuth
UF2oOjhoy4ptK+Dfk/Tr3VhNPGuOF01LsIRgECFA2XHJWGNq8rZZ+h5mWZy5X1L6DHpDymUe/PZE
vbfKaiLs9083pAD29jZd9dbUnwccLWMv7yit5BBGa4l2ECNpOxa2WRy6dG45y7hsMAd91UQet3bO
6Rba1W0oePWKxGpZ4iFL0g2IbW5Ped8TDW1/DsMPw8+iJQge9cCM+iLYeb3dRQtBdFsdDxBhLFi6
xSUo/FjcuTfSTmO3OwXSiGX/3hl//ML4ojmX4Wj0Q6KN/lPVWukxc9Yzul0eeCKVz+uC2CrVn5qp
v5YOkCtF/lerr49MIMdGyvdxHS66eg/M8db20N1BmLxEYnZ+wJnwvSzKfc6Y4nZ8KF0+RnU6nIp5
4sJdtTeCttAZsNNYo0Gfzzrbbr/ZIHjUkalPsdNcVNUetcI/oIPPzgNfJ+ejZaxRxR2SqZ1Y9tpw
scGpaILsk48+Mq3fwB3CKn3rJYHXVBRvezHMGaR/2hXBfgEX7SYomgoRFyDLqntR2vhXViphPp/L
/p1SFNJzhGAQYZoPLDFu5KS8rbbEpkTBabaeXOfNn8fIMD8d9asa31i3MOwxDnIfjNRdsa3nAaGh
B9fI/xh1LZo6I4Jvc9DvzcLUPkwamNtcoROgpjFPvq/aaES+qM+bPnthh0Hc60jkXzxDLk1MtjVR
bfqvSx7Yu3Y1b7Y3q2s/DswhZopp7PTHXr1TU4nENudHjKiaXVAM1cnu2DXQv8Ra7htnkcrXrhsf
eiR9Azm/nOqWjywPGoZGZHm5J7aLnQ7xBt0nLmfvkOuMoSZ2VLryn8vNdhNXU7LjNTDfKTc7m8b8
s3WsIgMvm72r1UyvOlKbgz856gKcZdfPVj394QoC/fDoZOx8viA8gQlS3Sv5pPzHtJzWPQE+MFoq
gA/KLxuNjzTLMPBotvFZ6m+eRhwZas5aWjzLueU+FhCAj7A2gXDnF7sCHXYZa3oE597d8GZLs49p
stXFw16e3pp93fLRdSpkJ+rtRiEupvm0Ddy05r4qKgU1ew12uGfJxFi91xzvaAI/znqpP3bdDzks
INzNa6URkbJMMYRiP2x14yRLeycbNmzt9p+gqamyUyHv6bO1n+6AwrG1hQkDBLh1V1tf3WM1dddC
dwBzuzjX81sHkAvMki2kfwfPDY6XzDLOyvfSimkg7rrVHby0AVPCPBguBDw8vWLPMY50Wioo62uW
nkvTmQ8kj2XMIWl/CGYxPBuB91EWWXEcR8zJjKEIHu/6oRNsxijnXYgcr/OuQd8cm0I85vmd0se2
1PB/Cb4tdMxa3xNinkYKkfca8h4bhxZsdW8E0g21NhgOwiU93uUQeqhhtkxNoeVqnw69YRVo+YHm
YUrurOeQ/UEdrQFe7r1PcyQnxKf1D3+eHjKa5ld1F5/OkKwh1DW3tQy+GmnvSYi9SNcv9pvdvqta
ewBKeIMtfNCc9WB0/vOGEjCe9BnEKlhA950T3sHPFm3dPLKrrWFG5IQsYas+vTU9pFEY/JG1TTbg
b4G2terl1RgnM3FsqH84zf+V00KHW+kPh01Uv2BE0SE63FdLRV8168VX6X95W//sOUUF5MDjpKtr
kdlvPpOiBvy+x4AMlAP25o5Z/tjX2KQ2q4nRUGfnUEb6l5Qo9IJ9xFafRnT/+2DMv2ufVV4OVmBw
E2b6y+bnx3ZjDS+Q20a64rShLg39ldOdiljPqovmWYoSA6ctxKknP7lLeQJiS3dSLGq/9KkbBzXW
E5lt7QW57rk78DVKRK47y2Mh4K9tGFK9ZY1vEP/kPiy6TnfjdgHRB9VlyVMDDTI6VqLgHBzP7yu3
/pmbtiBU1yyiYO7dfd/KP90MRDG7qEvTyjJ225iV0QBHP8mQ/T5UtfVYlHJC0siZHSa/OU5D15yy
3qLedOuMS/4AuW60vINrTD/TfOt2ABYmPMQ0R1bc7FbNeOHhexoKoBpwLCQmpGom/Tax2yWtNkzJ
WvtwcUDkyVGSSW3oz7LWy9/uYIuj3+fDaUPXHa7LbIPgKXNXGIUWO5WOER9moLvBzeWxX53xqLlI
r4O2qbBdwXG7sEojNMuS/PYtmGJrJZkKUWQPnx/wdS7aPhkydC1r8a419HRDWe6NBc6BaUEkcget
iHER/8hYGT3hJdWR5mTgKLHabQJsVEbYSWuQoGbtam02+wqxoDooV4x8gvJFzcOr8tLPeta1nT1s
wYXWEK7xxOobrtaMerJlONHdq2AALogIOGto0I+Y95RvYlvwrJ475zjM4NlIXEGYlf6EiiV42Lr6
Ubhmu4e9KX5Pno3mwBz0i9lnwS8lR+1dVO36UWChv7fFrMA9M9D/pv9paK3LqLM9dG7+qHLzpi3m
HZTlD/DFJl7W3pKAn2wsSot+b+2HGJOf31VnxXmwtIlnDn0EDE3zU1QBFAVahoZefAtFaddHu/Zh
DZjSvWWFbcZQq9/cgH6mNKE6eXa6JOPqb4esDdTrtA7Fwcfb683Uxmtj6MVPliiYMeCaExrDem1c
3kNhlfulKLqjV8COQzd3nVuYLKlXLKHVNTtAqIQ9nJU0U9sc80kR22TJ4ijycidSHHpAva4irYdH
WGRfqTPWdyIjFW3czDGSOW3D3I1jHHTDKdAvKtO/JtCDXDN22pjHk9XesSmeHojZq0kEl2WRyeW8
jPo47wVefgezK6y/a1L/LfLVf6s5+Betwv9Vw/D/ojLBRcvxP/8pAPg/lAnXr3r6+hclw/3r/869
Muy/4d2P1A9bEt1EUgij/u+6BP7HwJQO6RRuPSbkq//FvbLcv6FOR4KP1BujaOtuaTP+XZdgOX9D
jHS31mG3gazG8v8d7hW/6l8J/diM4NaL2webaCICgCr5//9NMKNjj6hllTaFdFM8zR7bazueQUaJ
a31uIVcU6muyrCej/tryJ39+m8V+woTBVfmzPpeMILj+lZcGrso4vsi0YoA5DDrYm3nArTwsGiNB
lYPBUx2n28E3njdzilzng84EpCm6/2rZvZrrfsJ9azlr3bdgbaQlBpj2m7s+6/XeG15FEzdk4ORr
e5zY+1vogfHaSEVKrsZh6+u92+3dlCAyqq7gn7xah/UETbqJBzML9b4ksPBP3ZTxgO5HH586porJ
/mOLJxf0q+iHl6Ut46r7a5MORpMfihvOaPpfCPlIY1VH0mLoRWB1ZofBsa6V3uxYk+EU8uFXv9g+
Q/nIIo8FhgYRFmAkBqwXMkgGZcEF+AZJvgjnRU/Nfb58kS75AwZGsqZy56iNRkWKQ5P+oFbtjC7b
NYK1Nu7zngWHfTWOmlh4E6edNJadyKxkosJX9BtSqNhY/1pls4eI2XnPqoDMfVwYvm3xOWfnnMaU
xROt2wAK/QAbF3IJcx3UBJl+M/Y3WNiSgFjrf4zt299eteDLcOdoGqyEkN4oV78cKMpTVjwFaf4K
8gTGfnAYDdkq7HVWBav3oRcbVHFiVjqZaDZqNGe6pgtTF5t6kSeEKI0sLIKWrmCr9gwgjytkmQI7
ZnNcd9zerKyhBSyon905Gbol8dbuwcLMk2WrYYpEr2WS59DdNVijfp/k/VcLfqax5pAF3IyzXPJT
kY97LDCicS5xzijOnW6iJ3mx+nAtfwMMkfPBrpcMaHs6rj5UquGnvhbxPV8VBjspCqC1jCUys/br
yPl26oS1Exh1TsttRkD0MJD2GgK9lYEPIPXiNsvZy6ywTe2oa+kX/ccO0xYLs36WwPi9nDL3x/If
7J3ZktxIdm1/SCiDY3AArxGIMTMj54kvMJLJxDxPDnz9XYiqVpNZbFJ1n/QgM7WZZOokIgKA+/Fz
9l57eK1mDhTZVYapp4/4DLwJyxVD+5PoGYfQz8mL13QCG8JsTzcPSfwV7f+masiQMYlBWZAnlYmJ
ZvYHxAFzBLclQKNvadu2NrdWPO8Lqjh6f3z6cD0L5C0d6l7za57G+yIfEYEVk5+R2Y56Y1srsZKj
8kHJYAm+kQvgWb8cxH2Vqus88L9bCf+yQn1vfXKwUH3vGPpzgbF1ZKdLNLTu4L76foEx4ZBTY0La
MrL3eOQAkj+mI/cyyLdMlGbjJmRv8jTOTo17adXJYXLyjRiiTTWrrRaMbFcBep5qO1DmDSHsI/Jv
gmgLxo8/c9CsfCnU3ZytgJt13yKIHjF/g/dOAD+xpszXy+2IsqRJvZUxXJTR3VxvS0dbL0aiiSrU
GtluzU8INAzOG67+5GnlBjP+WuIMGVzecdpT86W03qIkRoaiXUjwFHnpZy16ws+mt2qniFJ9p40P
GR8CcNcyNKLFct1GdzmDaVvtfv2jnq2E39mw/vajLoLa71bt3pk4dFv8qHP2qHfpjVUmfkSI/Yyg
FPnAxLkfejUN49ndgRPaTHX+m/v6t8SjZeMgXYDMCECG8M0+AAYLhKpwC1OARwJ3i0xWiOJShdDz
Jov8RMIlXuUtMycGDsgE3bVN+0AeCu2ldg6KUR0iDtYl40mPL3nrtQlh1UXo7jLPR5q10uW+0nsW
09/gxT8ojZcfjiQYBMfO8sld44N/TfDExMLL+lXjfem7zO91uZ4dOj7zb36fj0bUPy/EpMw0+Hkg
ZX24Q2FPAT0iuOUtMzJ/aVeHa1ftaCuF9e+u5fztay2GcxBzqAEkZEXD+vFqi6FBM4KoX9XapVvI
OycQh7gd9yHjp0GitaOPWni04hPzZaw4I9jmTpDZXG7sHInVeJWhYuqKuVilU/Lo4ntASrcNEyBO
Wf4MY8oP2ecJj2fvzPdZUd4nIT4K8yni5R1jkkcbLIgV5KisPqAeXevLat5XjFtPY/tVWPGOzswN
HZLWHZE3N0d1bem3tdtvTFSW4XTbRGKB8/mefJ9sXA4w3kNeTM1JyU2Gy0znVAec6wXVpyE3D6Wu
LlW29PhZSka1cZpsb4RPmXRZY+tD1Sy9J20f4p6Z33PtJkzbYxPt3Jb+g4tULFB+N5yY/RslXcHc
IHiX3GY2RLcmtCB40LND7FYruyOYHuvNxKpebce4XQl6xQ0/g/M6hM12rJ41+2nZhp0GBdv0HFly
ZdbABfN57zE1G6z7yqFrH6vVpF+RB7xS05vQL1O39iXN6Eh7mJJ4zVxwcvMjcxbshcepR5Pgvbvi
jbC8FcokraYNX3zuUzSLzrUjmFteY3nqdfo6dwM7h2SYXmvPIUl+en3eAfLyues56rj2Whe0SyCr
tMYlbVh6xqCx2lVeaqvM7VHMTLvZnHwZVeh6nI1F0da52JeV35bI7RfHkxyRUVzWFgNlJsId06p6
JsVzzh/cjB4XwUjIx23fGhDVOdaeNoffdgkntv3ElzfTCi0QeMWeyN7kq1Hz3mfiYiblU5hrL95H
zY6m/ToJxM6ZvoJ79RMKHpP3ZLH1IFpeEydhh5cETtPCJpSH2ozLFZHceI11SJCqec0TEKzjKI9G
uyvMXRvZq6JEqyufmJRumLzuHXmzoNYwOe6XLdUck1WuEiRkrNxFs9fJx8pQ+HjyZMdvQR/cqnQT
ZNhPk27Ho7fV021uvLgArQ2bP+vDvamsXWi768G+GFyKxwk9WOIdbGj6oytRkyaraI5XDaOPor2b
Dfs+Mx8He7gyLcCTjjyKaheEj25U0MM1GROaNBk3KLh93FurPLijNb5zNZgdtHH727qH4mtSfeEU
BeJp6UhiKQkY+o/OdnRBmnoBNUzC3O69R9U7u3KDKemusLAbVeNBIHw0qvdS38sOtRdYahPnITNn
LHCjhTwVIJgXviy2AeT2fgYkoCyNQ+TdUP6N7jdQXWt36aZ7SO7ZIsVT7V73tvDteY816SI32cRz
j41ae7Dj5149QOY/aBCBvTG6h/JKug5GsqJbN8Z1oGsM4RpaZl9Rc+9a6wVN0TrygNqMI2rV8H4p
KccE/b9XbPJ2oGFMTFf1tWifq7TaG9SaU3oN/3/b9a96HD1aCrxeq69lHW6o78x2rwVXrbcJ3afB
YaeEKhSH70ZFqWlPaz121hq9b5dWU7FdXBkTsp/S5myRSwadDo/qDYFQdF94Vqa7mXLU7Z8d4wpM
Cd3Y50DQw455LpFJ02beEOK0Lly0H8ZLqR9bXCE27/zAlKA8FBzHA63bmsaN2KcRYgiL7vpTrUXH
kFyrqUyfPFqBI7YFN6Y7RPHRi+zacUJE/dPWpCFSA0e0i25jTgU6AsvPo4z0dibd5JLqQXtdC3cd
SrVPPERz8mBCglAypwjhNW4+hQ3QbNQU3C26bk998iiK94JaSTunwGU+wYYHzF8MZ59aR9/MkDOT
+0y92Rx76pJGDaZzfgVNkzu0sccolyub2ZseNbdae1czlgkMal4MuXS/1jLek9jtCwmJrgeTV0yr
2VQbt7hna2hFhDM0o2F/ETU8pdmBUWStfRZkhdsygyXY+YIgwTHzHc4rIdNPrH5rDS6zaxMWYX8d
RzgbgtdWb3yTp7XT15MivZTLIQDZ8iBtI6raEIFpzz6UcrJ1yXcJyVM1nGd7QkVIwjldShr/x8R9
E9iLWfL6QFxwIN+FzKwj9IjELHxx5+Pg7VH5rFP7CofgRdA9ksHVj0xqml067Af9dWSelnYAihqO
YCj1rWu61cpYp+MtItZ42If6rgqOVgf+7h7RQx3sUTTwDS6dpqKpj6pd9/Ztjb9V+9YyguDsRe3j
2ZnforpNjQtS6leJ3I31p7l4qpbr5NkpbwjaxTQ52PUniWuAsd46ecLNR7uP6adjbFv10DjhZUyI
zMBD62EW0RNjVYT6umeWZk8+3aW1A4t6qpyTxvm7I50RoiVi+PITYl+sAr6m6gsAlBgWtxZnWCT6
unoQ5aGkd5u+Ds4nYWSPokHiJt7RraymeQuAxp8i/L+K53TeRlGwmnUOJhES4k9qaBikbYMCa2Sw
juKD2eMtD5DEtau+QYWRI6q2V3T/0dCxElWIGW9pxfsJCbewRXwFEtPgUVV9u5o5ulZowwdfCTYZ
g3e06bY1sylnCP0IZiWLqV3t8s7cD+Jx9qxb1EEb5aK5lukubQakjeR1eNpzzVJPE3s7cbyKqnvm
yX2PYp6JbBZUlyK7b9mVO21cuWO0YcbB4f5EhBNon8dAfdO06dSa+UGzRlim1mpq03foK6u6qziw
HQpvQ1eCG/OqmXiwPG9TLLMOoDkd+n8vD1aBYiFOoRcHHOcfRpM5AYNJhUizNTmv8FhXkp6estfL
93cnzkdRuBIWo1y9Q88e7voieaDBzmqybHLpcW54rbtxlQ+kkihtw/BLQ+iBR3DNQCzn99FnXMs8
7EnOOsKva/INbdzb9YwnAZGNjGh6s8Vkg73SkIYkmORLfAeFvo/y5NgxO0+ryU+jeIM9ZmOWF0PB
5svQMEVWoo/rKbbXua5OQAZ9whaxvr7XKvdx1O0JJvVt5wbLXCXhE5jpKk75LuY6t/CIW5qPQJRH
396R80WT117N+XxpcuLXguTbgGx9GNxVmle7hkGVhdI3191TtFQpZnudxOrRJOc2tvZiyrdTi1I8
4+nRmYaFpV8GFod2BKH9kwpyJDjJRgZL/MZqWAKoEnVaFL00ea+q7joHJdrnzUYtp1ZVfDaS+tQ3
OJGalH4zxtZ0oJDo31qWzAHVeD+IA763rWuNHFeRE9Y38xRv2jzZJnI+eBSikceBPtw4Mn8znWg7
sOzXBVjM5lOr1NZQSB24j1gf/cBhdyAFODWoPvmNkEmvB23LYtzpF6Y++wq7eKjFW0u+5u5931nr
IWT7K154mi2g/JO+s4gWS4DFpRr4vjDys+AT9hIqz3xvTRyVy9kfy6fGmLekDWKDe5yLRw4FBvgs
HVONlc2sYdum+hxmzq4YrvJZe0ETfuwtcVEnL6H7ksNd0sYBmeWVqUpM+G12rY3NaTTbw9zVu9gY
dzThbCs7ovLy8yK+O5+H/1HnmRYg//MRc/M/azn/8N/afSsX4Ez78Z/639iXtjh1/+e+9OW3rss+
F28/tKaXP/nLFuz+AcdagiUH9KyTKsUZ9s/WtAEyh8OW8P7Vs+Y8+S9kjktrGu4kUTYGqEJyQ/67
NW3bf5BWKS1O1QvYf3Es/6tl/j9g5tAa4tD6XZMD1gxAH9jz/Mdk1iuW1vV3TY5UEb7tQGT3AZgX
77nXea9FTrcLclu/y0wt/JYWA3iBPlTua4BEv9+4U6+u9LolUpxTvvUkm5nDhybAXGHbk2Gymcxq
pk9Y0a0A3I3ck5EqBY8oDU6SpZUhoA68unylvLN7anF7ka2p3hHINAej3gC6wDOI1HbqV3gAy61g
7mRcmF3KISkdo/SBXw0cMcBd9VVZZaPtctsitmiulmN1iDFw5GUZQdq5yOaQa9pxjVugjmEfR5bO
HEsF0OCDPEtezMxFBGTJRRfUTnVDDWZGJjH1rFOfs1jVimGXBCU0k+WtUxOn2jGAa4ExcZxvBi8o
3ts50o4pvjw8J7W6Iw2ouQ3s1FlW/6X9muOu/kwzidp2Ej2RTiZ+F8QX+XSyjYlqBa0B3s8Jx+9G
9VV08LAW0PtuXCxyBbQZVDbW4G1rpGwvTRRWLDReUX1WadvIVZcyncaWo+NVkMAPULsMWiM2KNSd
t2bUEHDMEJrRiFexfeX0ckbOAokg9AE/9u+RHcZPocVlGL66Ml0XrUPLD8xPBEZFH7UrgftkPib4
Mh+nymroJOYjXrkYUSaU7IgSvCf5JfdjuNvwCbo2fOqQJ4brJi9JHW4GV2eTT2iCripZjt0Rwy7N
cWtGn7spsmjR8aUCP18wF85hnIoOXAS59W89fLajWWm5u0JNjQFuGFKsQDCcjF1t8HW4vSbiM3zR
yt5W89Afp9zoF2BrjxonDeLRQsrD5uyjD0MOWDQdxyHSbASWKZcQKuU0FK6aMfh9qU3ORjDyJiTJ
qtHV6kbbX/aDiewayBafYXBq5B+9BBxianbxYqEn5JlxS/XFqnSwqMLqtGaD4QRhK8dgFay7PuBR
aiBM4GXvi+KS+Bpm31Hc1rcWfZfnRHDoAcpsp29jUGgdxZojH8mOk0wBXNR23KowSTfgUWnEM+R6
6ZjTpwQaZRK1nLPc+lKR2ompqyc2TJW99mxNdSr3RDaE77qbjtOuGOGs00qCAn+t9FRHwk4dh0NZ
VdMuqsfcW4vAMOlZwQJ5CghQbRcrb0DPoKk8FAqdOT9VjMAZX+E6Qlo9tYA1taZBcxnlBhuslqK3
pbAQZgdXeuxw72Ujo6dwbEiUqb3uE/hU8zlglh34ppiRTFRI6tor0102d2GmTr5L5zTJj2XuFNYh
DBFVH0jcYlNvs4ThAtNk1D5Z0sXJNTCVXkcpKGZa+u3MPRcYfZGEN0HtrpvMw5M5xU44+sgYXbnT
3Cygj+15lGU1dgp1VCIKHhymyJzt5hIaE+is4dYFMSKOsWYxSVYNyrB7Vemp+BQXpoWiVctQAKhM
qMqvm7l9aXgQrBXWoUERlmoOqImnhDm4dMWUkKsmE7QGq6rlBl3HaWQHt+FooJ2OAo16ycDENl72
E4bgXT6gEDylphe/d1JFwypKvcFj6cFduDLj1Gx3g5yZ+ZH04uLGqZKvIAUc5lWSKEP8e6UZfrG0
wfqEfz18G3pSmZoo17NNVKBmuYz7gdbeIHX9CfUkMkVK22rTSME5Cpt0+ozpSDKhxJLmrRpXhs9O
brT1Zc/0HThKZXfPRR5kE9KYxprg4igam6FaGDkg3V0086XBfBJfiAxvjSnfgDerlqZCPX/xBkEJ
1eBJjdZKLiSeyl1GXmYRmw+ztGD19Lro6fafGT5lMtDoQ6MUHLuSeOYVl22fawv0jzmmHfX0mQjU
BaWG4eRMCmqJ2JpWWJ0gCOHE6wWWyjNZaIEMNWfekKaDHiJ5DgpRnCztGNhG0IlIo/HMjT0K1qv4
TDDCJjboK9eqnY17Zhy5Z95RGCnYR3Ykx27fMOt6idkAoCMhWPnSnJlJ4sxPas4spQhOzryPYnBd
GMLALbUNdKeVWiBMGsE8Dy2IjhanhPuqOcCaMAPBbcKoKI/zAnPCCxhe9GfCE9wOzgs23CfUweVD
Y7nd1di29J/qyXN3iMqnfXemRuHyEV8rsivfKVmxPmRCd9hMxmxgpidndrIR0yqNRex3n1i+Hbly
eERfkPCJ8UFb4FX0s7pn90y0GmLV3zhnzlW6IK/SM/0qOJOwuEH2zjnzsaIFlTWfqVnTmaDV1BKa
FqHSNGKDM2VLnIlbAvaW1WT2PQA6QirzM5srsjOCFOtCA9pjLPguUmaWBimT0M9grmYXrGcC62s+
c7/cMwNsqBYeGMsRaLAzJSw4E8NIkcA0HJxJYvSaoIq5C2AsOrPG7DN3LDwzyPRm4ZGVIqCNG585
ZfaZWRad+WX/vGr+jyqMH0riX6o6/jfWxcuA5D/Xxaf429u3ZqmMv/1QGi9/9Wdp7PxhkHhLcawj
szNcRiv/Ko3NP8A42ra+DJHgwoKH/HdpbP4BNknX+UPUefoPpbH+BxUs7AxkHog+AN7/k9LY+DBT
5VmzKNdh98OD459bSD/fV8YC/K2aeH1XgLEZILQEOKw6VApUa0Hd+k7aQZFLrbbDgBxFuwRHRo4i
smHWP8JlM3TVM5YfjaMrA+91TlTxXCtFZJ2N/TTbwr1Ll767FzxYJhudV+FzwUs/bb/71X8yG14+
5vcFPl8DmK+N6IQFd0m8+fFr6BbWIxxiLhOe2dxW5oCeSw8t5BBhF/hsTPVdqaxoP2peetBnXf8N
l9ZcLvC3D+DqBnl9hskr/GFsttRSOeI9d9UGWXLZJHp61Y0wZFZdTTZaEJg9gtdwCI74zLW9g2XJ
j0LtPpOIAYpq2oANQdkJVJFP2V7PQ1pfG55qd2NTezvqfWoEJJnWBrovB+6i0h4JIYbgZ0nvNenb
2bqyGpFIaiU6YvbYBcc/f+p8/l36qPh4mOK3ZkVGVOSQLsFE8sMYvggdHbBOjW4sTqu7tE28U6t0
e0FkV57cRojHT6Pr4TtLFSxIxByKxiS2DZMUIi969oYx++w0Ac0azJNem+M6GWnph3ZvIyZMEp64
Xz8dOOD/dnswHoPeh4iP/QGq74/Px2haA3ZwNtkO49xJCPWtS6sZjQlecs9Ih4u8HNmHPXVvKGsG
CAXpCfuG/WXKBwZkxFRnfllw9BH40HYBUajVCf1ff2GlYnyc8dd/Ddtq6jZQdeIJgUxeP1ozoOYM
0fOR0qffmrLQb1zYi0lQWDtuY73V8k76RQXYh1yd+kuquuZKeGbznBrm9F6annZXizw7OrHXE0lZ
GadKazVqEIuJB7JWmJNpe1Gp1rl2J9IMy34s7h178N7gSz02qTs/lX1dPJdRUTxpTib9ngp0JUNc
W3HIQCNgc71poyJb5oplQbcoV5giE3mqYJ5flXNRXDdGzQE3GMxnszGCSygAas3J7c4Z5vYUdPEI
cxaMwDZtsvHexOGS+pEWLGpUHIS02pKVM0zjleMwTzZQzITtHJ9Ugkk786DE2/Pa42Tq9fqrUdUR
A1W4eT5dRsZ8BUSrjZV5+q2AK1jQMxvkTimOOLlyE8YnYeXLIdZxVpW82xII8qpumNWBzn52cXVv
mVh3N7UD1CrV+yO4JrFtVF5ufvN8fVx+SJmAYktIokXyCK/Hh+WnkmGsSps4PhziY7OSChGyXbZD
vUOt1bz3ytD3MC00X0vi6XpEQ3U1See50wwNVVk6NBPSEE0KX1j4pqQZ4hv2yng/LG8/LJQWz4wj
fpOYde56fL9m8ak5KTPkl+TDkMnxQbBXuAPJJiVFQl5pup9UgFi9kYmsoU/eXvEEOdBZv4lgGHdZ
KMCIhRM6UYwmr7/++T4uKMvnsGzTpUvkEdrxce1UplZGRNUgkVFD/eDF3N/EqYmf6iexRW8rH6xK
dL+7Z3+/KpuFQ2WnQ4tmGPOhJ6QLGRpajz8hx883bKJhrF8sgF9f+xQEJZmxYTGCGKGFmaaltwt0
O6cBpPo+eB1qErk6rCyvGM7bSw0w8arCd3Aha+Wj52Ps8etfCLDlhwVMEOixbG9E7Cy6k6W++H6f
bkbHLVAJgllF2be2e+eaD4++H2r/KjWcYOfhcRVNPeF9i22ElYO8GCIjJNYkY0TRtrFgoGt8rix0
ipg1EbYbdAIkVPqdZsP9wl7VfClMbU/9Gx+HoWvWmV08k0auM4+pBfkZbXBPnh3xfnWu75zMemy0
EBnA7AbTztLhgQRh5d6jeme2Poao75nDgTftnP7k6vwfa8DacB1azdp5YXapIoMevMWIWwGCXGEp
7J9bg1wwPJrejS3ABTd9oAfkP0l3O+tz9Cn2nOlY0n7cQaFsNq0XBts0hHe2hgVrb7WxlvftxFha
q6Ngh7SaVnEMItPTC3bmOrJebYYHEcYB/vE5EfJFlRqCrxpE28qa0vGy0NAdrh2JxmM0mhvbrtvb
TiuGNyukrcZylp70yggDpkvDfMyjHpxxUgHMCUtN+Q7y8avINiB6Ql2qDLN6kQGSVRIx7JPd9uCP
EtM4hsTQbBKKv4NKsoBuxgAerzTSlZHm0bGl1XiEEDLsiFEMr/NqwL0q9RCpAvwXTgmVY5d7iaL3
S1tLselCyQFC61Fz2ok5lNverOJdUSFkb+gcrSdYeHvVurAi4jQO/KKgAy/CskLcjR1en5NDDvvi
BF1P+m4cQAHo3AMcj26bB/jw9cC8MOvoiZ6ntjIagEk4ZK9cIG6rOjdmnP5FeyJvq7y05rbbAY31
vuTsNrtC1stMHChz5quwKpmw9txnu3SvOrd5nKeMqXrZudfu+dCeFtmVM+AICERl75gd3+it9imC
MHs3NWCOtaRdqAsDk0SydOQG1mjDI2/s6C4BvUmClzA1y9sRx811JheSN7XQY1BP4oky2jiUYYIf
KkwPBF0sWraINpSbTg8417V1mFXVXTep9EIVSPU54z4XzJrWkjHcTSOriR6oFh+1AuYSyoTgIStd
vHrDiDapI7YRfgV064H4BPqSbsET5rV+EhejH7aq+8Q9HO8zG3sI06Oj1ynjZhhi+9LO2/LINue8
1CktlsSQ0G0l0sk81BLf7LNvkzbR9y17BXRbmQNIlCIzjnPttds8ovcmE1QbTR19K62OoSUE2HiL
4QX88iAegmKKkSrM9VWvU51uG6PUbjtemNsFF/ClKMMr4YLBbaym/EotRreYBjFPkCshb1k5QrvI
btbAgPunojbukyq0jjRM6HRmJsMkA5L4Zo7LhHF4xQAr7yHHZtyAU6FF1mfBov+MgTXf44c1HmHa
VNdVa5QvlKrRZjaT6bI1w5TKGF9asmNcBi5jxN+6Kdo4QtBcO4gKyHlD2JV6UfCidVJuwZPH3xpa
mrnfEV13Fbe4F+PSGg9ZyMydZ6z+wqj5q1MDzHAbw4WdME3ouT25E2k4obQFhxBn8Xzdwo25cGxF
I8SZn81YvsMBqpmutbsljH0b6gbZlUlyY2R9vs495WHKEnLXE9rweYjlvvRQG+mVot2aeanz5HiL
ThqcuUeBNsfjkwN1zUTnywSeoZWokXqn3TUEg/DrBIpqA3wSuXU74huEiDIT2Lq4cGB0YOroYC0C
CGQKVsanKJI6b1464iKrh+I+Qj7KskBC+S6jdqC+1sN9MGMlQ0EJ6EV0TATcSYG3DhFFVGVxpeHY
h0KSuQkmcJW9xbJK120z589ugbtobKT1pWcacR/RXTUnAAFBq7mfPQz6V4msmz0vtDilXuVtRsfj
zgy2wySwdatCHgdVWOswdfqE1GdSNVBlE0qyg0ecgtRgsvA61RM+ahjVzVGwjsEHsAyNN2Bp2FVV
1SLrjRUGUz2/jrPUSJC9iMDbAEg1pk0M5V09Qg3kdKcXACmV3UMuhWQl3sYekcn1kLRx9eeVkjGR
V4iBidkLltdgct3wmNeLGICAoojxvjONxm0TS1m+9R5D05JPfCK528xhMJo0uUOpz3RZYO71vGsb
aBRAu2ebDThJhnhXFb26GYupRQxOB26XYNk8OS728blZdNc2iy/NaLJ6RyXUDZBSg4UYLpK9qYD6
YKul62puxyGuR59YGB1vKxnHPK8duEUKxHgHS4HISlpnWNkM74mLZ/WdnkZJ8iVQRWjeWLI2+rVF
MQLhaBBVxigl0FvEKm7Vw3LLu7ehYgqEFVucqiRu9uePmnqhhaqxi3cTcKCHSs9JnSkyccp7HmMG
EOIEdx4om2Az5vDWuP7UsVUF7DKXIi9auSqXbw8z3NvkVjrdNd4E8MU1yhLX1qyhfg4nSiCQguoG
tzsFRufI4U6RJnOK5hJ4FeWk9TmpgZWuhJowHluaHYhtwoESEWY6xrs2WP4hvciafasa79K22xBX
r5m9VoHH52A8QNai3lSvDAS6et2UbnVnVBBc1iILO3ftDQkPbBlZB5AxfJG2mLkbbZU4uF/Jexj5
3yvUEkkC2AOzi7rJGk5EfaaN4WaKxmYPrte+LqkTUfMJL4cJUXjlRaZ0LFaOrXlPXljy06kUCl3V
GO2bVTreE5CsqCZyg8knFYWyP2eB0J+FB05wVQqlKkz+FoBFWiLvs6slV5YHvcw2AEyWlccDGimf
acCRqQH6UeZO3k3hzdqmsB3bHx1rBIAouwx3ND7CdpimbaQXt3ozW58z5LyAmprDqBWA5ue2uPVq
hTBMm8dT1EcDmtmBSUKmnODBzNJGbazExiTTCaS3nKaOEMmnPbj09NrBjXPbZ4Z1NXtY2csMVUHW
mQ0YBhFvRs9bTmqgm3yLSmLrOoHzRUBvZfWpMKBAD6wuRDfRsQ/i7K11qDpqfMqR7iWXBBBTqTCC
2hM0hnaMWNOrPOjACkfEdhGjIQGpyK4R8baoq/517rKlVKkQe42lYAcJUuQwcV4LZIBmMe2a2tzT
VbF48JyKvDUMjhnCxCiY2EHN+MKo2aYdmuyHJLOQ8stKMMSlM9pTTkgR7HVVOBewSNQ3y01a38rI
gmvAKsGwGlDIWo0h0ZqpaF9ac3hlpbzZa7zKT4FhPVNj3jtRiOoYT6lWV81FO0HYyfruzjIdOtom
qrs+ar6EJXKWzkF/EvHEX1eKQmqyc+1WGzG1Kjdu4Mdpt9Goo02OOEtq0p6Q7AQ911qGbIatrsNu
6C+AXJfXbT6rPV0E95MZFQZ8gwUqM6bmdRK6xcZqMEsJGzzQyEDzqs3S4CSROd0WpPU+MvN9rkrd
2puM9U5m0UNDDBBu2FUs11pUwXaBLORnUxfvvaB9CgH0vPZK89atFTZvTYwqd57dluegAyw9y9Gl
MHStnaFVW9COjCOTrrvtokJH4sxAeBMJ04GXaVjcffMtLuxHiFxXDGxLxCnN5r/QKZZjQswo82b3
xOEl3JSjheS6cx8Lys540q/1lPFToTixmaL50qI8dXv7q5GKZxrdTBD16o6J6H2qJQ9RhCkmjT8D
ank8n8T+Tx/ym0Sl8/n4P/fB779GI53wH7Dx5z/5Sx+CQZEzrYtVFruEbbv/3QQX6ENcLItLVKVF
F8X6tz5Een/gIiQ5iUw6nZadQVPvL+si+hATlyPhq3R9F/PIP7Iu/miwkEs2Och4lCj8Y45OG/zH
s3VPuEzhjZ61JrUEB3nVO7cZyDzfihAFIhoL3g2QOptWtwnP/vXBnq/wXdv4z0sjkxOL0IXPsMRW
fX+sN/KQQj6t7LWDCgIjsQVbYWhjH+RZ8ZtY+59fyuYunFPNxPL//04DA5g5EsZcoHclvtbPUzWv
4xpgpjagRPz1t1qa3f9uLP35rRCaMt5YwkdQBv14KRGyt5gt30rEkXUcORT4Vm1Np19f5We3zTNN
ut624TIq+dC+IpUnBNpT2uRdS2/fEfq7HSa9OvZ9UaMhdgfS11vch0Wf4FP79bV/bB799Q0XhZLE
iGvx2P74DfvakBncUHtdA5JHN2Q1xYEpdLnFUaItqRlAWbDF/2bK8LNbSN6wLSgeDMIPPjwtXjZW
FOlcNe7o2IY64KkaD/++og18+PUX/LGjef6Chm4vpiOCgQVUtR+/oNvRcRW5tNa1MUU5jRjT5GAa
ObeywZoF/GfwI8QGG8/FqB7Qwt78+vo/eYR4cJb1wODr2saHm1vEEXPajJs7qCa5MEqvYwtuQAf8
5jpL3+zDo8p1bIfRDc1Qhm0/fs9B76FaJQleS2ASh2oh42qubC/BQTfgDCJ3/+vv9ZNbiGhXEqAh
mKK49sffVVNp0CeOBS1XmHsZjgMR7XJ6tDsa5f8fl0KNhyHbldJ0MZJ//8JnlgF5xc2R+Y7116yp
HAKTsu42slPjN1f62cNiciGPMHqDoI8Pz2WAmKJtbBS6lHYVVuNEoJDNQ3HFOLR9IPFFuevRrqIn
uC/ish7031kIf/I6GiYtUgcpHZb2JXvk+68KXEckmhEBwqoM7cELevgkTjQd6i5Xj/3Qur4beNlv
buVP1h+eUMATZAIyOv0YEFmqqVKhwe9bxtT6NRmwRMua9jakRDmmldbv+gZWfdXHzfs/v7MmdkDC
pJkbA7z48evmi2YBgA9U4YL+WyZ6G+9DavtovTT/15f66ZdklEjPeZlufHxeyfxiDRXYkjtIZr6o
aRYqqcSXqh3kVY6o52aAWYvkmsby77aRn7wrrD5IfYANWzrooh+/JinNSahXNpm3oIn2rREnfisg
+8fi/3F2XjuSG8kafiICJJP2topVbabHz+yYG2I0kui959OfL1uLs00WQaK10AoCBlJUMl1kxG/o
9uwPc9ULeT7vhEUPh1eUqdJDXu3LRrg24DxiBTUaWG4Fr1PJ5w5MJigP9GueUj/S0XiiwCyyApRn
bP+pqBByDn6HjLM6j2jJcKNh/+mYwljV+VWwOP0c8jtCAUA/9MOvvU0xCcllCtYlxI4YPgkeCPFP
LKvoIHbqX/u/YONAlIxWlw6vrXL2y0l5kSYgETsHamgYPJjbClC4mbwRSQdJ2hhzGPZQn/bjbU0y
jWQDKQpSE3ASy3glKkG9YYJgbIuxuqoRQisqWE24IYpzsJY3jilD9rpcRBRkwrca2gxeVDX9zEDE
Dc5/YffQNw1tGj4D1qofUKiypAht+ZddDun7uoc08eqhGhppLtepBc3ZXq3nCbeMJldS1phJNbEz
FAtSY4gFljpVd/uhNobqODIvBnciWLerEwJNrj5XKcGeba6g95MhUL/xUSPDJay5poEBk9hUg0ti
IMNeokF82Q+/cXu/DH/TD61nJSgmhapLLZdsAOGxoi9zMJ/LpfqcqdMO08iFKMaq6rqpr1oIueGi
VoKuxTRJ6Jn1DZ4bUo2uirhhYiX/qNKAT9r2Xt2MR0GWG8bmupFInpdbo0yBFHapC5slr2mE1g2w
y1JWPYfoF+234GB4yzl8Hh6AHAAtdClpKjurS02ly6TGdofSWAncO9aTAISF/ispDf/a9FQMDZee
itV10JPIsw9OxOWV+t/o3G6azo7ReaIsB4uBotpEqdFefFOjUcKznT4jbbEOiaJLlA7ahSq1+LC/
braCykciKxeuu/0MPXlx+GhdgPK7RmcP2fvsIc2H9KI2Rkz/bk7+BsCffLTnbjiY1uUV9zxSVwVs
hTYOnHfXWOVJfpwC7ExKJCQrcz4BcDfvoxKLT7WawbBSsRnhsuoQjudSHHzkjRXlsjvpQJM4odMj
f9qL8XY+hskZNDbEm4Lw3CpK8NSC3oXzbmsXvZrVh/3vuzVUTeMFaJEncc3Jffsino1haqzrQ32B
FYjYThTYj7Y5wK8fLespRTUTeVKh1J/KpNUPzvnNodpkLbxzSX5lBeBl6DRUMtsPmdrJHuI3dl5R
B2vb8T8dP+IST7CR94cq2SMvbtJ/phWFQA44V0oiuqsjUO11K88DCMtlKdxrnlmU3q1Q6u6bc/kV
VCgIahq3oMRnejB/hbnjfpDmng/CF9NF6wf7KGFcJRn//CSqIlQZHC5Wah7Lb5AoI02nGYMi8EVf
2V/O1Q2oMwSx2Z5bYEgo/+rWU0zn4uKoQOziYRCwv2D57n+b5Z37z+8AuaXiSI9dH9nr8nfYUSbx
UEYDDQMZ8NaFhpsMAfgBWhkHm0uuqP/lM/+Ewvaayg4IE5KK1bQrbq6GQx+3lyyw3bfGoBd3vV+2
3/cHtLW4sP0TQpaJ5DNkOSBA8UY4WUULiV/LPD3C+SWlTP9V7azOG9U8fl1q+t9hYWpocU45JlWA
ZcDWDys7Uqv2glZzfu1masWIYw0Pg4jDu9ePDeQw/0OhHLWu1TquAANhpclkpWlVXUrVzrFaQxvd
CBBlQLGyuu7H21oc0nhe1RkeKPvVmdTUUzYAkm8uFW5P185GuKK0kDb1dT85OBO2jiOyPgsQoQQi
6auT1xhVqidh2OIeYuleY875l6JxkvewdnSoPlA4Y5o5SESPiIHtj/K5qLdemFKmlXc/fznPiMEX
RyEcKtuaLGS3ncxyHhoXk8cxop822X171RWl+xJNjf97QgzqPsRiVUXOOUquSlvATA/91H/fhjTb
cEmzwf2kOm5whhL6eN2BnLHwyHAOdtJGOsAjDAyQxWpgR63Obl9v0PR2cTEcMAR56zqoltD8/ODm
efh+DMbuvRpB5YqaKYflP7qvP04R5qHgBXhSkL+ul0VqxhOFTOmZHCbAGkO04S99haSyB2DIwix7
biDpKH7j/ipr2RXuOlSSHSN27tw0r7/G5iz+sz+Ht1+Ey5N3t8zoSReej9sXU2iUZdW3NnaFmFq2
V8wTnVNIe+9xBpr8s1In8TXRU+djVjfTx4nWxo/98LerV97dyFsjeEcBW1s9GXsMbTF/aih4mHQd
zSpxz3whcQehSnms8P+8n1MASIgm5Qdb9Pk/vVy8wL85vZHGpqdHhrY8fmbqKGheYvTJl0HeyGxm
VDsHVdzhuVT+bSuz9dBYQ4Biu1+GF9Fb+nstUoev+x/g9qQAUYtKkCpAPQtKsMtfESINNBe07y5C
Ke3nrhk7FU936EbTw78JxREKQoxvuF597OKiaH1CJbPR/lHjqwE2ocYimt1oHWy0rXm1qCQ5LHVH
s+3VRhuSxBTgqHCGgBsHussf0JsTrWWjlebMv8GA2aeqGu2RDM2tjw6mrUXNdckJ7EIcICdcftQx
zpoJrAukpSREI8IKHRRSkVkAmpBD3sa9h1esIvud4RsjP8KEyoWzXlgSwUq95fkyXWUGsQ/kptVT
LP86J38XlP1AehRa+pvZVIt7DVjGwRWwEZCkm2YOX5rexPqh2uMsLRxDyS4QJ4P7qFL6c9qMJhR2
VLABKWsI+O4vpds3BtJWrurY8iRFums1vb4o7SHy3ezSU1zyOi7stxOoKep0DTLU0jmzd5PkX+xY
naVEiZm4vOnkXnpxVkGOih0dLtDFblv/TsCEfDuKJriOpovuCXjOx8oFou4NAb50mAAm72hgD3/u
D31jw3LTOS6cD9lGWNd2GkfP3SZoC/BePb73GoY7wh6zq27W9cHZsDGv3M90gOitUTrUVl95ViFK
qwpUTbiswV+N7uaPuY+dgWhRWjGbeK4OpnXrTJQ5Ju8aWeMRltxYL75wg1lPMDkIGlMD7k3Melo/
o+ybfPFNxYf9mBr9z4qztLxgPgwA37R8BJED304vr/7KQlaZYNVQuERedflD+JNeSaFiXzi7sUlK
EZZ6HEbpowxpM/T2g22sZoZqsqpsSmhcRctgsyN6RHX66pJMrfm2yzLxgXa8iXy5+5HDH70qJVIP
cgE5d6tDQtgw6gGosmste3XuYwCjDdHEAAPw9B+G3vRx1xHZ7/2RbRzDlHUkdYpnOTXu1cggHYNX
m8wS1aYa7FQrkkeAH+gA2qRjZzHwZyfId2mJOlUY/4vlS/rLCUH3Cfbtaoi5sIBqjTb5Nu56Txmc
2XMf9v54zo1Ru7PguFgH63djIskiZCeTWjsreD3ctreLWvjlxbGR+ivbvEIhyx5+pKX/pwrgNjhh
hae/fqmyNZExNKg3m+Dtlqsn7aFCZeCVLqUdjQ9Z4oK9GOb8Uwnb6vv+dG4cCKxO9ARhSdBKWBfr
RAmVWkls8kcBxLfErwzhlEx5o0VOBtoOO+v9eBv3qGFLaWMN8Byl9NUuZK5smCRpc9Fj5Ohig43B
Y3Syz5EILa+Fof9Ua3XBRdP642WeJvuglrX9AxxeNZQMWUfyg7w4j8zeDrnI+AEdruY/a8T8kSfn
HePkXfZUuqCVzNEJTh3YwO9xrX/bH/7W53aAMpguTVQSlVX0uEtjdYCccCHDQJLKR0T+1JS0pYFP
j48c+NndfsDbeovsawr2KQUe/sFZnb92RoXNNBHdRDHIvgfJBxB0RK1XVcYveZwLtIQ7LNFmRTmN
Shb/Z+oUnMJHF4654vQH4pw3RxQ/hp6uTZUWMXJnXYBWk6HqXKN18d8a2rf1GJve5PjGdX/MW1F4
JnIM4kXJi3m1xnw3yeEMWI4nEMO4xi1AwKqvj3pT5vq4Rbmbe5ReKY0DGJqrKAVj1GeQzR5ax4CQ
4ZY9aLU5gPAUwf3+gG5DoZ9BBYWLBMyNsa6jlIHN0QbO2MMbM/8Bi3D86kwIXQ4VwLBXhyLbM+jV
kmmrwESW28MdM+BhkAi8yg+wRSgVXHVOIg7Q9BsLY4oPTrqb/UDBnraP7JnCNaJPvQxn1o4zoJMh
vHqy/lAyhPjNYSqvdW/TAMkwl98f3c3mJxLdM/lal+K265WhJVMgZnuU+McQzQWA0+/iOG/fq4PZ
v1XxaMU/QkJK/SacYXnVUGL2f8BtrVGOlWnEw8w0yXLl2n1x/NhlUZqRgSVXzwErQcE+3j+2Pxrf
4CcA0s6QOPkGG9+gE4bzAz4MVYyeQT9qiJgLsKH1wQUnL7BF1iB/EE8q2PhAwCg/Ln/QUFZzoqWZ
QC5PMTBZRTizRoD9gx6knyalmT+DIkF1edTMg5W2MfWkohoVYNDhFAlXB1OGc5bSVvSh0iKawK8K
y8Mot30TW0K5ovNtHZw9W5+eqgSlCfomyCGtM1G3m0U3IkDjUUajYFJjB9efccBm96ZphyJ4Y5Y8
L5FsR5EFfUx0YGkjQUJR0SL5u1d1qnv7q2FjX/OLQIIIOlcG2eLy2yPHo2c5J7SHDk/8UFR2eS4h
+V3Y5e1BqNs8XMJpuOaZZsrv3H/LWLqegyFXHbC3dOeQPYJbNxQwbKfeyK+ZSzmvVzDSmOdhQg0M
bVd/aprXTznZqctLR6KzbmagV9QcJhFStJ2tVQ+Fr6We7ht4zlc8rAccEw9Ol43tTiWRlj0yU47M
xZdjjppUcr1N1RMG8um2GVZvNQUD2QZj97+0RojqYihu9RGgCP7pM6mtcfDZNxY5oAWZ7lCRpjwn
lr8AEhDV1JlFTk0sedTVVj+NPn66eG3Nfw0FDJKDT7yxnZHooiJtU4/RrPWuGjI9mVzfx49UUYcQ
kV8RPopMwWoH3DLIdRpBToVwLsLxwOMk1Hp/SW98cp4e3CAqOQ5Dlr/vxfkWxiYoAQyuPcWZ46ua
zihvTrDm7lD+L/FdMO36M/bqPhJK/XxOJ8zR93/Axp4iwYA9y/MAWMH6AxjI/INMrJG8Gzqw8B3m
XoUWIE0qwsHbD7WRWxmIQaCWRqeBHGCdS45Bn0K7cQxv7HL0qKGuC7DXmvHkYJ9+QjnJ/tHkovac
UHHuk9RNDXIszXw3QZPyBrMN3+7/oNvJ50pDsR0Uokm2sC59TpT5tJ4WHpymAMvSCLVYMtr6hPpO
+pjnTQlxoe7vqE0ffYrblIvKFOVe7hK6aP8ovb2YdgSCRnN0R9MbGyPCm8PsHxW25AFW9nY3kQJJ
2LFcXXiZrM6waKK1XUYGqomRoX92ArgLMexRLxaV4SUJB8jBar5dTIQjZYUBTdsFOtRyNSthA9pZ
BJbXzwmqmP44XwQ6Vohi4ia1P3eboWiUuUBRLJ1MbxlqSDsHZY4cW5EUBp/TOeybJrRRlEcjeD/U
5mck++BAcgWoidWo5qCOFPSnTK9IxNPYxfiti1RcegcD2BKKwUG4rVVJbgcUmGaZrBosR6bqyjBb
Gq87farKLwCC0ytbt4Q50cSfyhmWYKYJ/66w8Mn4FwO1pSYG/Ude76tvOtNNzUUPfVaLsP3uS4FV
5hCqb/O2QZ80UY66MZsfln6MimsPYOB1M11zCh+jJg2HNFqb95CZsi9uYPKuS/38wYrK+s/98d0e
thTW5GYH1SPFTVaHbQw/ONUS4g0WH1APUJMLJ7N+GubMuAYuEi9KV+IVXKOu0mrm0Ttra7g0Pilz
cd5TI1ltx3bE3yqBVurpJcoEvo/lAJCmgKK8azzOY3DUH5fTtUxVDVpsFpo4pgRsrTsA5TQkRtDX
iJxCMX6b0sP+rDSWIHdETEY0LYreVnCUH28G5SkHzwGhR0oWy9UrZpeqsFNYHohL49ENYAuFMclT
6Uz+/aSgJTGUrX5wGGxNrM2zkjc7Lz9obsug2hgLtxpyExKnjyp2p0X1tQGTYpy0sLf+TtQg68+o
/ieAY6JcPWFwG37ZX1tbkwsAkFIptyh3ufyJL050fGQGeEC66al+az4WcJwvs6b4XqnMrdehQ3v3
+njUoXiVcY1QDF+dEu7opGlGadFTdDH9VrNYu4L2LH4gPF2hnJ9gm7gfcOPApewFTkDWCKxnAaiX
A0xStSyyTqCQ32BS0IVTdDVJeTHQ637vR9r4lJQKoGmzT5CIWrc2YtwYU63AybwEZh03+a9iNqNL
hAv7Oa7QvHx1NDDXIK7JSgBtPTvLvJi4IkkVpJ5V21M7QR1LUJKwO4T7q2SsMW0I+4Ok43Z0nEBQ
ZMDpy7qBK5YLpa58tOLR+byMeHFebS5oRP0V3HfieDiPft8fJAHPeNDlMWCB1qHDS27PU0ZdBSzT
3pmFymOhzicdBVZEfpDLyj5mQ6++U2dh/MzSsv8QhnHwEJVdldz58L+vahYNT7QiVBoNOR4HyLl9
I4Hlvbv//eXtuf55vG4QMNFJxJmJ5fdwhUJPPA9xRdZT656dWSLLmA4P+1G2vjo7xeDs5yIn319G
aSDxwsWYcNGOh+KubIrowc7sL5ntNg+t0h6s4NtDkJYcF4wLZkgDMyR/zYs1Jej9kTk2vpeMTY/b
DZRD1y8EWl75eA1N/Jzgah3hSG83KCUh8gZmmQuO3bMMaoi4iUP0Yi+Gmqpnbc7Cc5wExpU049Xt
GlI7smYp7EaLitR5Garo3Rl2trTmSMPxsQ1s+wSNu7jMKZZLyaBWb+YCV9z9KdwYn8nbkOMHcoQE
BC+DxmM40nWzImB2JtgWFTe2YLC7z1nbtgeaQluh6C3aSDazcZz1M7TKnCBMfB1xh0kTf5e+haiy
BVeArYCpxsFJvrVBTW5o4vAS5B9WO4CXnzUMQx5dbHxe/0LVXppczgi09vSo7tRMlFzUBvrMo6PX
v7EfLy5NHmDIPhSThswdV407GN3XKRhCzKj9Ixj0c8a52qImxRBAtOxSlVLn8stjjyl8jMLRO+6n
tDjVmogeI71UkJU3EUBohrREYzTDyHnQy3coYkZvGwPaf1U1+ttKFNN7N8ZkD4EkdFpVdGRR/6g7
pH/C/IduIsp5Imugl1khPLq/Zta+YCAqOPfIRMgKuLr0teBQaYDqgZUdXjo1/1wg/PugVUkoaVLh
ObeBAIWZFHvpSl3qrLR3Cpcq5ITOeZfmenABM1Je9n/SzUnEWQeXkF4gnXT+vkqQJEYsH8LZQLQZ
vc8gT5r+hFN39SFxG/HJVLGBe31AtgsXAI0rWdhZzp7f5oUC69k4U4I37vWwEY9lp6Pyg2vVQ9mH
R+v5ZvPAdSMM+FyKZxbn7TKeXc2dYfrQqIxoGK4VdBXgCeAR5gEzmP2h3TyVZMNPRoGOIEDArb4l
Sa8S9ybYdVSvzPrUUCX6W9NgFlIY7ejZY0ziZsrg5QUyNvuhN0aJGDyvCB684EHX+ZfCY6zJyso4
j0rnXKBppbD0kWYwjK77tB/qJrslAvuPMqAt++PrLq5o45pSFIQLKxoQ+/MrmwoFfl1lhl/vgOec
l2ZT8SlEy9ZzguwIWH5bCCa+LbEmJPU2faLVAkIGrwI3FBMfSo/X+GonHQ36+L60rVjF0SyRKmdZ
4zcYOg/aF7fB9wA3zuo+SPzhvP8xZLDFWSR/DKAeKJUUNmhrL1dXCQpCswPYL4HuZueqxP8kb/Lm
9ZuUZIFlhbIU1eY1Z0utwh6f6AIFgC7orxguoZkPaBGXih47vkIcPQ03R8VbTZpCsqbWRNwJgog9
AmM+CzoKD0Me5E9d1acH3+4mLZHfjkeDBLlxIq5TT23IgIkMjXHmzPX/FAVJF2JB+R8JTROkd1rd
+DCBODogOG8ceMBveeFTWYCjbqxeRjHJn2ZM+F5HWmt9b/QcUWPTKtXrbFQaGj4CHZn9NbIdkc1C
bY9i9hpmh9Rjjy8OvJ2qn7F7MfDoUYMKw0Exg1CPkbPfj3c7e4JrkbcYRWRoH+vWJpLqyaznxNM7
XUFsz2kfaDeaB6O6nT2i0GMEqeKSd62JNKgso20iJBlqDpL3CFXEF4Fmzbuh7FKAm+hExqdCbcwD
HOHtxyTpEryO2AkcQM+Sfi9yWV5B7OmOrWBAJ7zv/Dq+x5TBuUSOr74xnXQ8GObtmU48gwqNrdtc
3FJO+GXuTNc9c8vGBTTdYs9u2Bgcd65uX1xtJEPCO8ArTJyRigyVjf1p3DjoCA2pxJFTCV5vdbZM
uOwM4KjF2dQT3wvawT6Pralf6sbGgwlM8inQ+vqKwtDgmQjcXxVLEZ9U5KgOjp/by0VIa2xSXYgf
ZNmrE7fFqAKpbw45BYWgi18hXapqrf1oIYtzMOit6WVdUZYnu0PAYRWqiQJMhH1UI4KuNT27FOO5
1iblHv1ZPBKadjjIdjfjmXxbyTiWD9Pl9Dap0JCG0VlOLKxLoGR8wM5KnzpmFYZsMx08f7c+JcAR
dqYJJokUaBmvswaL5wIiDomDhZim4jU8hU5/6TSkufbXz9YxIHnblL5hgoJ1WIZCwC2xBOL7ZzzG
OlT/MQ0QOZqa+1G2PiDYBQqIpLRUh+WAX+zHYJiCEE0l8zzA8T35YWrhaT/5aNvGf9g9tiz74bZO
HQBI4KtoEPER5c95EQ6pRqyWbGnp1zQVGVaMKFCSK7A9a+mvqNlICuXWwSK5zXgo4zE2doE0drfE
MqhWTjR/bbyb/EADHa3EbvdhnMbuXkWIraAdN9YfHKXK/mMkSvk4Jur4fX/UcqqWWQY/AHICW9CB
ur1m8KHmMrkJGDBsKSYMotQOUnxXRXea4rpfeO/iO6PkrqdY5fBxP/LW9FKrJcHhurQZ/nLoYmzy
whr43k5aVtfGaKsTmsYRUqNY5nSN6L39eM8s+/VQafki46A53GLO6i2fp6aaIMvJhmxwpUT0LLdg
Swad8+fg8PDFOzPVseFQfCvzkPQ1cVzJovydOvbFd83PY5zVs7LEXhJ7CeSOxtLmURW1zYDIbNH3
JzdMh+HsgMz71kSW9ndK0bnFJE7PmnsQ/0lzVqu8pEpiWfFfwm7HX4k15jUmczkQDpRrMRPELaY8
gDdsLDHJDQLTxrlA2rVa1y1avUU/QxCvRvhByLtjU+um7SUKpKBmhXXg5FoYslOtw5wxP8IN3b6p
SYgozyMYLIWB6Ess59kVjVuaviOQfVGjH5MwWvo6Vq3+Rpmswe0yrrvPrQYo9WSYCZ8ji4T+pdIm
C4+/NjK+Fxgh0SYP68q8S3CuQQ23Q8xcp7w9nqKhI/EGzZXFp4DWC9yjMBuOEhL5E1crh9YwmKdn
cQOeBsshxNOcmWFNYmcrxuhp7pR+HkYlOPEgny77q3QrlEnHGFQCPT9wN8tQIu3KUmNDsm6AXTJ1
tGq0ZubWSNuD+uzGgSe5Qf8fanUh5oY87SJGZZqd9qbXy/T7LJ9GJ16BmCyBaB3vR7OYr/sj3Axr
or5Ns4aDdq1ibRgBcioRI3Qqq8en3WgMyZzscI9Ty6787qKUh6Rw7RzE3fiydE8pdFF9Itu4Yb84
TY6CMemWihLpfVJEFahdp3rydfX3/gg3IyGaxVOG05uzZjmHaVY0LSYNvJhDOwcQjKOsa1S1fsps
q/q5H2vjKuZm/F+sVZYx5kWfBx25ctik6uceLZyfpexL70fZHBH6UNRUSBqxEViOyFALB8X/EmUP
LahAcVfup67Q88eo8I+4UluhNCZJ50Eq2RerVRkVrpX4IArPojQgaKH+fgWqk9zrXRY+7I9qYyWS
V9AIoYXHM3ENOu0zexz0EJsDfaoBPaFlccXYnrpu2Qd3SVxpn6YxM3/sB92aMLBtcmHQ1OINvPyU
kYMWLRruiFpMGWsx6qHx6qDm96NsfUWe1yQUUL2YtNWEUT7tUFRmaE1d6z+COv+rzHX7k1Ul/2Kt
MxSSFMSnqHCtpgvFRACq/SjORYjINCbK3CJ6gM7/PPvKwXxtDYp0GiodZzHvl1WsUipGpO4gzqGO
jY6pArtrO4qaxTQdkXi3ZolkGlkXIc1b1sMKJ20wq4GzUWvi8ToXQXhnt/6rkY7U8iRnF6Y1X4lF
v1wLZW46g4UiBmKX9R9kfXgMJphx6gzojBOCf7+/KDYHJWuj5O3y2bn6fpaC7mvpdNQnKJU+5R0C
62c/tX3V24+zta9g8P9/HDmPLzJpeePoQiGOGOBpaZqJzK9RdaB/3BlJDDd9TNnbB7XDjXSShw/P
aFoLOgoNq6CwWgIrzTG0Ew1EUxxcmggzwAlL4NC236atgy3g/jC3PifvE6o9povKv1glVrGGlUqH
I8q5Nsv8oZ3LX9gr6wevuu0gLBLJboH8L7/1i285OX026FZDhSfr20e3ioHq68l43h/K1oxJgplK
2Yy61U2bS4vzLGpR3QXIFD2hPJOe2zSqvVyqWSu+82ZA/XY/5O3AqLToFHfAPyKgtKYfxFqrl9rA
2k95H3iuWVqftF44X/aj3D5vZD1HA4UvO8OwXpefr8l6PUShlSUP5P8OT/n5jR5HyJ1XWJhnAzlA
ge4ECrRxd9mPfPtJiYxIJgVlDiuYY8vIqEWUA7ByJs7Jsw9CEdE3QM2IwbaV9Aby84s5AmreD3q7
CSgkycqjxNBCxJIf/cVqobrZpCGbD/rVIJ8ypgOPzlY8w2y/59yi138TDjgnDKHnutkynBbhpG0l
Mlxh1bghRViRc4F6Y9z+nhT/CC+2NTpOS0xrOSyBF8k/fzG61ozpis5s8aTvYFsBy/OsEDV6DaL/
V0R+lYN67tYSlaeJ5EWSiKyR0ZFmw8kJeLnwtgrOdDSHezXEzG3/I24tFPAYFKaeCzfrElhcI4YH
BRGkidtE73j4DncKpkpIUg8tLj+V40Gdy739oBtDo4uEoIgkPIKUWK1OYJRuCyGbmcMS5E2qpxib
95wy+1FuL2ywXzw9QTmbxFgnwngVWlmbEqXLJoC2do7uv2E17xH8Sl79mCHPkSUU/l2qqete3EAh
qrcyNroeq76niDE+OaEze+5cFme80rszNkRH1OSNBWnRppfdKpbITQMwr+bIQFmehMTofmBV4DzS
1Mq/KQqax46fJQf5j5yU5TNU8mVBWtCjose5RvHaiE+n2TyhBeZMwwcjHsYLpGP7jDJMcE6rEnfh
TMkexyDMPjmhfiTaeDubkCPIHVR6NFBYzVW2koZ9qrqTDTQ/C4af+MepWLVCjrvMxRR0B5frZjBZ
tGBCsQJb0wGx8h3Vbs5hBFdJfVdFk/FUz5N1xytVu9tfpbcMCBRoDOeZQk/5FJmG5bmSK7aeFt2U
YVSf9pB/+vGisiUubtxNb4J2TJ7MEQ2kMTQhBivjk9E79Yf933C7H4lLt0reUmjHrIEHoGgUVNTR
wkGLd3xQI628BNEcHpzXm1HkXUvCSfq3doLjNc4aTZ3MG/SuvY/IckFWUPvbH8vtrpCJClQaWdxj
VPryc4q2HpUkp4gmGsrdIpr7B73tg8fIGqbspBVtczCBW8PiDBN0/k24k2v0d2A0CCUDJ/DmStSf
Wi2x3vZY8B1kz1vDssGEgF/Rpb6lXLEvbp8sttG3ncMcvFxi3IcYgz+mczGidTZmp1YLjuLd3gt8
wRfx5O95EW8q6CnDTMk9e1LepuChviHMOt1jFhVD2XR+tm7oHmy6myFCKab3JQF0lOtuKBKqn3dl
FqD2Ouq1cerjzj0Phl3fGxJ5rmHZcpDc3mxy4kEJoArloBp6I6dmhzkGRHHPSlHC6BrWJY0fAbyB
X9l6+4vyub2zODxlLIw5nxcJ3OlVJjhyPBYI+WZeU/eTezaGMfjOWhrf23PXI10XZTlNN7zZp6xz
L1Xpil9qFOtIKSdq/NTOof51xov6KZ1iJHGTNKOONGLhLYw8+4XqB78/y4pvPOqbe82qp49UsHsk
2wT+tkpRHyR6m1+OM4sGDDcs3dLl4shLZJ5HtpMXZaP1NKh2dzF7HjtO0ygHi+JmHcoPRxgAGVJl
dI1DwMhIjANPbw+Ppp/m4OS/Bj/DvDtuQ1DzVRP3ZyONjpTvtqJKhBigNP5/QwLMcVQoLDFmXqFo
08WdsbbWUlM5+SjmXLNWUYHp69plf5FsfVWKJRCQUW8E7Lc6ubD57vzKUlIvNdEhq2N98hoEOKkT
5kdA7s1QNHzAmqElyPtuOYHD3GAqAULAa0GE4d9sVuckGnycsrTptecxE4iiHgLvYARk4WkZCqHL
wRgcI/XaIXPubLpqXm+2/UVJwvAq3Mz/z/5XvL1PZUBgiwYUBCQh1ugLTJ55NgNd8XCvjusTVtju
FaBz+tjVSvE0BHPzRsFQEk3epPgzcmv9YqtxcXCjbiwgogD9gLdG42Et4OJmoAeL3EmwUIlsr45E
4c2jUZ5MpDDeub5b4bNj5AdBN2aVo5OckLI6F98a3dJkLWRFx0g8NAyji48U0ZdZsxtaLyAl9r/y
ZijqU4gOw+8gL1vOapXzuJwGQgW1Gtw1TRpce0fv3jVmnb7+sAGxI1VFJd3ppkmP+mBvCNyrvKCv
3BNWpc5VQVDpXOT1UbnjJsUl+5FadsB6EXfmCbccVZDFEqbkJwjBZK6H+Zt5V6JVfsYj1f1tmdV4
6TWkU2uJWEBU6uhZtPVRAWZLqS6eEhQmluErMiJL9YPUq0MtPfWdgnJrqWJTXvrdwd23cdcCMwX4
IDsEHAKrE3y247DKzC7FJKlXYZDV5efUR6mq8Ov8XstEere/Xrb2A4VTsj/MQzVKL8uhiY4iiZWM
qZcEevmY2WZ1KUo9v6L7M58TLctOcRhXB0ePHMTq0kUQ/H9BV5duNGFnXKOi6Y2+6JFQxpr9M6Ru
667IE/sB387wigubhvGDoSc/9ge8GZtyFtgLcNTAJpcDxiFqant95rkytuLNnKvticwQxGQj8MfF
Qydxc+2xG3GW2g+8tYioHEs5XBRbwZssA7tTnjtKFKWe2s7B/cTb92usUkDguDqChW6GIlt7vial
bNMyFJWtNMdeLYVSoH2cM9X+XPQ2hOVO9Q+qFFuRhEsnl7eJlO1fDYqPNhqw9RIPbF10nhscrgZM
li/xaNfX/e+3NXGQRqG9k+yBSFztjJy6YGypHDdIhOYPUxZjWeSm2aeqqpU7UcJY5pJUaALU49f9
yFs3F7VI+i2Et2HOyePpRc4N7BSBwsHkpJsVzdPdWFyrWm0enMkKz109TuHJjpxvfRUWNeaftNJ7
amwHqerWTqVZDsOKY4FbezX+yY8SWTdJvNaI3YdOD9HqM/LwXKX5L81BL5tWzpGs280TinNXIk2k
MCDv0HVXqoz0rA9KjOnaCPrnaDTdR3R/nIOC2tbMQkpBukjWMeB8Lj9vmwXTGDZuwvHaje9zg/nE
8dC/clv+tH2znM9Va5fvJgs5i4OPunWxSNsHeHOAJe01innIe2SM6iz1jF6vy7OBD/ZlbJLg3jST
+lvcls4vxw3G8FQ72XRuZkc9cmbYOvAlAx8cBvIeZCWrwXdJFSI+ivcflxzWui7YkLCLvUGlehPn
xhHhf2vHyhuU7B1ANZX9ZbwotbSgVYhnxmZ6diZ39rTKiq8hfnEHO3ZraNB/ePRTHWLbrkLF9Wg3
USFIe9xIx/3SsaDy+819auXTZcDs/mAd3Q6N81WKeNI1o7q4buVbRq3NfhAkXj8On4K66R5blUQz
BcXz6oQOCAYlGXkW0RtZ5yOpFPlyjSbxsrjs7gaVzQ5Uvr9mdW8crNBb0QAJ9+AvutHyxlyfe26T
GxSDMzJWJRp/6E3SVyejw7vthHL9/HmiqffnMKbjuXG7iKa42X3si9w66ah1XLNhKA5Ow9tziB8j
dVI5EmFfrgGFqarYRjsn0h4+Sr8UuTkk59RsjHtroFx18rOy+Rp0ZR4c3J+bcamwoDTsgDVYt3k7
PcjqtseWHh3U36OiRBegB/ZTZ1IK57U9Sdda8Xn/5N9aUbA5MCWQIoA3YHuX3peR4W/pGYOWwhUc
kqsdD+rbSeCn8S9CcauhlccpwDtpuS/nAeNnM2Gaa9CNV9PBF9PFrw8jk/rIf+p2X+pgNVjA3NgS
3L86cpombM3OINRg6Bg7J3DdW3JcrwoC9R68mf7w+qHJWwuEDbBQoJvLoeHP2ul5WrFbcvN96NTF
mbs8vzptOB9E2hoZDwVWhwRr3txXUx4JRxkYWWpFUpsI2sJcZcFpjKLmc4sj8QGI7vZ+lBARsmYI
Gbwq15Nm6FOg2IUde5ZWVdfeVpr3lVPrB5DIrVUI7EXK/Usu+7pBr+kFNf6sjD2kTfsTlQ/rYia0
ujrOnMv+VG0N6GUo+VNeZDp5ZLR52BLKKRLtfdL68R0C3v2/2Mq8o2hEgueHsS6WUUauQi3A/AbR
sGR84+at89avkRY1Mcj8w6YjeS7bw778xtqQNiNSfYVzi+28DBo0eaZy3UceXbQ/fZ/STTYLGw8M
+GcTnJ7Xf8lnjW0gpTz6kZdZhvNRpXIKxE3QAaiaaxNa4wc4Uq/zPbM5mHhPyEIY2T7NivUCrF09
M8KKKB3+8jVAYb84V3UZ/xxDZcSqfj7qSGysRXgJ1BXIRNlp61oYCnwOEYVci2N9hgJmnq0wRFM5
PpQd2QrFhUdhgXomt9/qmOo6tRxpf0SeKnCEDnycWfpAazmLKRztL/utS1bWMWFUkauQ7a5eTCJM
YHtz6Hrp4KsnrEu035qvGPnJj6S6SoofmoM5gReOrnoXoJp0RgElvcu7PP8/0s5jV24kyKJfRIDe
bFmsqmdkn3xviLZk0nv39XNSixmRRRTxNEB3b4RWVjIjI8Pce+M05nb/5/3fs7d1CUtQMVNSq23r
yYRrPlpKIxBlV8R7bcnCtzg9NIrU6Aj/uPOsOrRI6VbSqoQiurkWLcOv7HypRMCslMw3nLq5pFUP
1joWzYBEkRaey9RbHl67QV4fwAHAjVAeQNFsfTtinTaeq6aQrhrhnfWpZzL8hEOwEpEcpKi3996A
Wgw8DO47neDtjAcg/U7FIG4R5NOY+aKthzOANWa1lLD6PQ1t3ftbu3WhoPdkZZViH5vc5mkwhUGJ
dQjqL0jFfaPWm5/hDSrX+6vcWoiU4SNX4nLQYt5COvp0sjN47XEwdaMR5HVSo5XVMmKH4S/+/aX2
NgSXlcQMzapb0XbGo89JoSlRQMSuAHqDqTxS5g/uryJv87omxApUhZn/gRVizWuLQHOUtuDA1OwC
SaqPauMlF9tCd6ohN7ym/G++EynFx7ae3dcbCI841UWiIdly2qQpMM+dyWNybMALzCiXzusvrdHO
/xZLwrSIIp0PbH/HIImGJLtBdlAgHax3ytClsLU61gubfAZCVWanXO2jR0+v56udwek9OMDbK07y
QKRH/xXlRs5wvWBWdegL5UTIbVKH1wrSLiKni34KRWM90awynwzRJwdBy96icFTxYWT2iIxJA/4l
khhSg8h8mqYA5nxx1tPeOTstM640u1fe2HpUfhTMNjsILHZuBeDg/1tUfvpfFlX1BowEAAg6oXZ4
KuvFfaYJNZ6aLote7tvr7v4I0xH552bckJK7NGvGocJeGY47/6VpI2MzXKEUF6HPStDmmFJROq9m
j5EHQkTkylOLRuJ1c5QmokLlFGdTkFqwVOi6zcGEJvkTMahHfc9yX+9mWI8QjWECMpHfnGLVLx5D
s4opSJy5PhHqdGcTBcrT6CTOwRu84wBI7X4KAdL34i1an10YKu1Q9tUUtPRunhf0Fs5NaEAySpJE
0x7QwlGuoaYWb0tjDA/W3nFxtPdkN4wyDEWRjd2k+pT0tbeMvHfjp5ZJSu+n2kw+37eYHeNkjjLM
Y/SZiDW25RCiJo2x5/UY9LEh5RV7ceV5r4JUzPVBXrJjnJD96FlKx4YMwSac8USazqWH93QLuvNN
OixUJNXiKbfo92VV0n5V8iE7WHRnf4geUMKTflTjwV0f4KwqC6UZMQa2N3l+XGRqgNZ6+5A4Y+vf
/5TyPNaPBUxuaOIQ1Cm/oLSwXsq22lDzRuj+WKT4QwEIdzKhSL1QxcuDhML/QWVpdz1QmyBxAB9R
/VivN4O4qMaGeMicLfcpzybxNs6iCr7xFOV/1V6fHyx4a5BskN6s1Gkjad52nFo3rsdJW4ZAa5iR
EtVD9yzaqTt4iXZWQXlOAoykJBASGettxfGSGnqt9AEGC7UZGMQT84mKA6e88/Eo2kBlBIqDVW4L
RstgtL3GqxoMsTEaRNTjcA3HKP2mNL14XrQmPKgC7GxL0qSkUgT1Kd7Z9bZKaywFTd0+8EpTvVbO
oJzjY5L97R0jbKURgSy5XGeLVF5cPa09e+mDzmrFh6jpwielmQWeedQoJ/fOB6RNmoMT2/uWKFAQ
piDmJFPL9daEUHriFasH05S7f6H7m52iZJoe4hnZ7WSYjqRvbu80GRh1RynSCT1gC9VsvRrOV5UP
zIHKGZQTi/qpMTEYqrdHMN6dU6O/ArKJehtUzC17eO4Tb2m7ApMvhvqpTgztmsakJPc9x86GuMXA
wbjE1BC3D9piJUrjamxoCrPsg5403TkxS6YLxkfiqrcrgRcBbw2hHpiMufUZNKtip0tKYhFXbd6b
rWp99vJ80SEn1l58sK2ftPG1R2S1n6eEUDIuePN6Irc1CIbmTUEv4nJAC7yQEP1FuI6PrgXp1UKX
5aGP8nm4WsQ0qP/MwkJBqkhUUthKtTI/ZDLx392iWO0p9bryyzjO89+K24rPc2wOfxO3egD1apTQ
HmZKzIafjbqxBPcP6PZawQGkwIBUhtTM2KJEBogNqRGJLhAR9Ro/nvLyS0rbKIIm5xo+IuuQsLzx
4F7dSh8QklMdglSAQCsmv3m8PDxum8dVFwwQvL5N4aKgejxYi3au+n7urqIf7YspZ+xemhHyuT2H
xn+K01S2v6Sx6R24sNt7juw2uaOEcKCxvp3XPcVR1o50GNAeb8VzS6Z8nqOM+VVD2j2nwokO3pu9
9ehJgxqhNY7Nysv5S+BsMuo91ZKO4Cu39FOONu7Zq+HexmAn/Z75WQdvwu1lp8zNPHKyEhzMzYPa
DrRVspK4UjiiBuvQcAOL9Cha3ltFuko6tvTccdXrXTEAFJg2YMxgKBLvWjIC90JLqjmw2NuLLmWJ
pKghDzbxyCY4GJZGKyPGywaR7oozdbfmoxnWqa9yB1+NDpFLEaNCBqcRvMUQJDNg9syrCf8ZL+Zb
Sz7+kTsMYyUknx7ssIy+3r+Me1tDpgL5JfQupTL6+gNWaK/BZCIurszJPTWIkie+XpTolxl29vfr
15KBCOZH8Z6SzXqtVql6DAaxqrk142dev/BM8Sl9OyhzcTRlasfJYBDEqnJ2E4HCZl/NNBV4gojk
Te3VB2XyHB+1u9KvACE91rM1nXTS9PP9DcoNrF00YibExshR8y4ALF9vMNTqyetU6aKnugesKOJP
eTr2cpiA+2lGMeyxCgfn0s6D9v3+yvJv3q6McjO4IoB+NH03Fjp5kbcsGcfY1xRVUVtDegT/P7p/
3V9nz1yIjtHqkpQ0xPLWO3Qzx+mR6CLtWKgQ5/QR/axyK+bFVtPBx9xzWAgNsQ5vK7npZikaCPOo
zCHSZlw+P0FV7lIlyBckbvNsp+Pw4/7Ods6OUBKdGBntGeAH1ztbplQwK1Ymp4WlMScUhGYvvKr2
h2XRHuaOecRx3Hv+YCxHQms7tioDL9IOrj073oR8oDM0PW9S4ohoSeFJGhmjCQRYAUPvlO+0CAt/
cqrpen/DO0e5WnXzfY0smpdlpNBgIP7DmMJsftaiaDpVXn8k6LK/QVl+lpKhmM3627JppVZnnNqk
RuIymfYMlKWkptHzBjMzfXx2U+1ovoX8SzdXQjYVECuWwtvWFifphOWEEIeGCmCqIhAdNdG7cFxe
j8fmSaUTKSMqMoStJGk2jSoCsoJnzou+d1nivGSLE14ao9ePaKc/mYPbHVHfo9hNAMVARPmZf3nC
ES4Il64EIWO3bv7eirP+cYhCE+iwKN9p06T8081NF+it0z6hB12+GGPaLSecQ/qyWBaevctsiwEb
9j9RbIYnIo32P3qtVF8za2Y0XNQfdRv3bhVMOlI0Gt8M+dpUQsNoXMqs4uXU40UKTCENnjWAK0tA
RgE6zuU56ovlTF9fOXhIb22OEjMuUcUd0/nY2txod1aXOg4yVmolZr920+qjWqj16FOwFx+0ZXa1
xx66T3Sw8O29ohyjkr1REmUSxBbFMAwGkJGZ4m832/Zl6Wrvmew+85chDF/tIllK8vgQdaaLpEoX
+otB2J0a2tOEz0pmpYDD6wxVoDSj/d5Syrr109Y4ki3a3ZzMEwGHAI7ZypCrSt0g2dLzrHbWGAjh
2ZecMRq+0Bvt4b5/ujUdNkdfFeUeIOUYz3pzZdjriYkOUpB3jnnp9CX9N1UK9z0De9tzNUD2szqI
oKqaHkH0b18eVsZT0ZyjeELtZL2yERl1bXvc6blappOXTuGbMueli8MRkYMirZpP97e6uyDDlmhd
U/ECsrpekNC1nj0hY2XXqZ8dKHx+ViblKW8m/RILwMH315Nv2dqRuGiJ0sGiSSEz2M2njUyNQS8V
/jhnDPqTaIzxydNQ4JmZ/BSgz5R9KgFzXMuhWnxzaf589eqmI+vpBj+ADskmkY30rO7pCZL/2SZ9
5UhQtPWN3MWHeU13SuF3XKCYFW8T0XdnTa+PUGs7Rrz6Adv3dqwVLR+dLuhqmni0R8CQdPnwprWm
I6LT7SNEUEHrit8LoJXu8/pkJy11vNwr+oB5122AHKR5Ul2EW+9/0b0N4e24kFQS0YrdGuw4WnY1
1H1Q27TswxlHM4c9k+AT79UDNChCUEWnNUG4IsXW1xsS/GGlmX0fqCkjU0PNTP1iRKewmnP1FCuH
KlJ7W4NKSODAzoj5NmHZUDRTZVVqH1hpVDy4Co407srlbQVS83T/K2o711DW3NDmoA/IUKqtXRiy
C9roPZg/KMtEX/Sw/XRWnL9oaXmLzyxg68LU5bm4zjo0/3OM9s57t4+tnE5bj8IQaAmtP1NhLj+l
c2i/cUqRxEgQWPOR7PPud5ETHBHhM6iRyz//xfXTd6MalHV9oIuueegH5KmmJv4sosw7cE47hRPi
REaFITAAJpBS9XqpaXAjr9b4LGpZtZemLRlSp1DSrZqkOtdN/CmBL3VlbM7E3VXdk+st3ROUrebg
fHaOh99BEEG9jYRg+/bUMzTcHqG6oOwzjymrYrF8hNvsE6mtAV8xcl6d7PDO2XxgsgFC121XNWYa
XJUn0RhMsegfHXegXjkMFN2sUDnY245HhjgA/hx3Qd64bXeoeQkobx6HoLANJhHAEXtckjwJGDXS
BVALgch06vBQL/ESGLk4Ql7uWBN1bqpxrC2zuo3l9zZUWlG6dFtEpD65mfFXzvCdr0NzeMl2HCLp
HCBIbhmV4C0cu0aipVBFiIxzURnnvkurz0tYiwNRgN39ADSnyMz8JDrCa5O16syMyU2HABWp5SlZ
xvEcZ0KjaKpUBye3E6ZQq0EKA74LIO9tDFY7XpHTgRkCy47zL/3SFk9Z6Bkvmp7q/lAxmqoQ2uTn
nfn6qhQgb0op1KU0oHbexgU4ChYF4nwI8qzWAig3xLp1mZznuDMOAoZdHyDV/OjFAefB868/KOLG
6C1ZdP6azqsvqpZH17xIyvOUxp+60ko/DJbevcEX5cFgL6nfe2557cmNDr72ng8grIZgDlcZrOTG
F2m969ZumY1BOaOO52dLS79J1bLpW1yYAKbjGan0+8/CTiIBGhr+MCxKervG5m6Ys25nS0JT16s7
Qcd/MBhMZTvP7syYnYkJZCclRC/q/qJ710QeLI1w5FZJnNffe4ZK2OtWz/cmf/Ize1JejLlMPtxf
Ze+aEFlLAyIUg0m+XsVJDGGZDVPwjC6yzmE4lP4yp/W7SS+PGOa7XxG74RmhcASwYb2UF81Jz2Sv
IWDCMQKKWgjFVvRDeUYL8t9uyocvmWoelQD29sd7BZICi3F5u9aLmrlm9XZZjgHCHBNG2bdloPa2
/q7PrKMHeW+DFLpVrFN2GbZ9u6xZQn2MZ1yONsTuo211QrzUKEhbX4xJvlJRiVqupY/ZUWdo706A
PqUsgEvj9djEmOMym2aH0EJQqejTRwTxQTW0/aUX2ngGU3ik0HG03iZ+D7VwMqqE9UTVJYFaD/E5
q5vyos6ee4kG40hVbO8ULSbLy045yN6teIXUExr6uRwCBQzbN0buMSG7D83+zFRwcdAlOVprY6bG
BP0/1YEBAEHRz+NseU/FTD2snOMjjP7uUhSLaS0jUkULcW2cUWfUKEQCADCq3PrS9Z04xUOunkHE
vp7DR4cXxAZtN5lTb0sS6eApY6ljm6XSeFfU7dyr3oAC8Lgel/suZc9xoYfDgESJfaOxsN4VD5Bb
WPowBBCpTO1c8D0HyUI48sp7Rkg2gLUjzwT4euO64lRQajddglLTFh9NJbPpKljJU+WYUYuK8HJ0
v/eOSw5uhQtJ7grhab0xlyHxCNZEAGaJ0C6q3ZuXumAeWzj1+kHlY3cpiW9gYOsOUYTOblToS0ig
q87FOWVo6GcMo6cmYCUHS+0dF+hcWiQUSckcN5+xCV2dGcBiCLxwaB8LcrtPinI4rWB3Q2DJbZ5R
ur5bsBIKXYsbIyMUlLAoromdMwDLHvrSF2WVHrxpe34YlNn/rrU5p84oDTdxADCgNpBdoTK5z44y
uX92GcRORY2dIIFa9htWT78OlQXg5dQ7ZZD4SzaWJVVX9wkuitJG+W+uNTC4os4ND6KC3e/4k4Yr
ic3AbdbLWFmW9MWI0cNwTpJHLYvMpzhq2+aqpmBM79/k3cXgYUmshsQgb56VBohXGc0VOcHQmqFv
VFb8NHeNQqqn4eX931gNQAD6lGgUMZJ7vTUNASt1SJOfMJTynR2OTAeZjKcoO9Tu2tsX346xOmCe
JCVgvVKoJY6mwLEDO5RFgbqEzSMjQb7EQ6kcwI73UgNyD1JIsnSG+GzCD3upG7sQfMGKUVfflAll
AafUU6l8Lc5D16l+MSnZaZmyb/c/5l4lgzGNqFCj3yInj24uQWR7SpqPZFnoaC/P9siQ79Kay2vS
Dyi894p1zXJz+lBXg/iOflL43CCOuJxQ607PZVy2VzuJjD/UsM/tN5kdF//2xjD/d/9H7p6D7A3g
w5EK2Roz+uNVonm8f546Wp+SeARdmynRP96QHE0v2Xss6NGAsgAwKXsR6yO3CoiptcOjVIQeArX4
h4vdzij862AfmOp1RKre25qEthDpgkwAcrperys0wVMy8bSnM2pihZ18M6UGetm5v5MEwiikhSZz
TyQv10txdWNalWzNrhNGMjAGqvmGpPZgn0TFOJHf8AnyqXCRA4LetU2/SjlgEBYGoZ+WhA+IEHQP
hS6ME4MN4/N989g7M1BwMu8CtQLedL2xYXDiyBypEg+ygR/pzLCeCpM6Wh6lDNb2huyP+wvuHRqV
TaoGwLVIGDb+bjDrzjVE0qNeZiqPUaYjCF0M8cIl7cKDR2rv2UV6DpUDCgcyNVlvjmTeKWeTtcrB
HF7S1O6UgHRwcA7Oa2cd2XGFOgaFkZ7U5l1y9HYucsRqA2s04kcrn+tzFtb5j/tfbncVMAHAcMiz
bjqtMHrygcHD1CLzti0vQxnrj5HQR+/6/1tnY+tUcEAm8gQGQLMmf3anCuhWLA76d7fjIkAAIIP2
08Zp6G7zDcv0xKAxCDaodCOen+ysnDS/rDLc0lBn6Xe1E+Wf41w2/YNRZhrJSB/DtjdBlfzJXCvd
OKuz1T5qaqTEQU7PufcLkTm4N93p/mgKTVN81YjFp04UmR6EVUFxodEQNH03NGkh3eBsDP4QFsZy
6uHRppQZEvPRbUklzk2ZLp+bOWuORKJ3Lpyk+6ESQ0JC1WxT4hntEeiYySjfyHWRDcjF/Mmwy+HB
LJMCmf75iN+0ZzWEg9jNTzj5tpOQhoXpVehBBIjjJrk/jmrjO11VHaXHOwEhpTmYtYTSFMS2lQe9
rfNkqFS6PU0DEU0H9U+0pgZllWvXpSnQ8CMtOjDVHWciWRU0oClAkt9tXoCFzuJidHxMFU2PhzGZ
0peW9Xz4AebrQ3jK4Z5s/KCIQBS69iV9RlWFKdgd5ppaFMDy9JtBX/ggltk7LdkCkLqcks0nreeX
CLdS9EFXooKmXa0q30GWjok/Uh0P7l/xvUKjDFto3Us9bx7R9TqW16Vmq7sdCtSiVwPbnaIPQ8ZU
81NRCPvvuh3hwtRNG41vx6boPjG8ff4rsW1FO5taypyT+79n7xwJ3yjrMO0IHsLmUoBYrBJgo7gc
g9rVEmn6A4jY/wqtOwJH762EHhzgLcmtgCO33ng9qpMaLkxId6mI/Rg0ul1IzKaTHzJo9CDY3rsS
8izJISiNwS5er5VOUZq1htIGWqs42ls9chzAjEOilCcTadv0xUsUN/MR/5v+uv8995wMJVS8DB0V
HotNYDq3WdNqTLkNYktl1MjcZYzcYT7Pe82L7BPM9Pk3DpCGKCRbh+YodPn1VmNLcU1FGQgjMj31
FUdxkFZG2b+y9erAdnf3RoApCfxU47aiCxkzr810tLqg7MzukTFO9im04uE62FX/aEkN5Pvfctdi
APKiBAdygFbHemsNVWEiW3yM2Q7hc1wqBiN0PO3JiLWjJsfe1mgwy+HoFJGA06yXGtAq6gaUA6AQ
t9a1H+bkFFeOuDht2H1VWP8gbvl5rzYIBRi91ApkyYCIUv6gX9wN0d+IyiksiJwmzykfetfzu2l6
rqZiifwxb6cvxWLOfxtKzcNK4zZ+sY20OLooe5/415+xuZTU51ozog4fDHwWlPEhbqIXbKGGEke/
8WLg7kC6/JRN2GJA4tgYGIsDhwbBtv4kzEIDxZm0l7qZzPN9w9nz5UgBy/snB39tX3pNHRM00siA
41lJT6muj28ovarf76/y02Ntz5AhwFRFKKhIRNTmDF2zaSdl6mHBlo59TkZtvhjCrQNQ/1CNbXd8
YxlJ+SYuwOeV+WQ+GmnUXSGaNrlP+WvqLk3aO3AaKLpcwX6Xn4vQsh478ueDePwn+v3mt1pSXh71
Twx9817rqCgWyI31UMua7t80coZruxSaSr+nMyHUtsxMzlOnHa66njafwed732PTSC/M5k3+FJWh
5cyndNsqaKqxODivPSukiUk6qXFcJJXrD1lU6AZp1MCBpjaOONVj6D6A2bT+aKHbHjiVnZoFCwBC
oqOA/MNWTr2kptlG4czFcwwS5CmPzimzSk6LAJqDYNI/Hfzsh2oSR95zZ5PQnYAVI1AAMe7mxjfl
shDAUdAdmqg8d/XERbcSgrpAMyY3PfAwO/tEORq6Nx6Gtu2Wi2qi9zoOLlykJHRN3+4RVy/M0fHH
uireAvvVLyJVf+jT2B6kF7v7lBJv1OF57bdYHact4Y9m0JMoU44gTaz8XCNteVUH90iCYc+LUoWX
GGqSMwTO5W/5xYsWMJdmQ6u56IUhHuq51/3CqXrfSxh1rHSuc9LCdvwYKbgYZRSMHjDmV491YmVa
mLB+EX8jgdh68hAEVNzR+mIYXfW8uF39Rqdz7Rf9Ybtvf7+kbCA25FiK7Rxex01qUPmUYYdFU95b
RWS9wAFzn7yR6Slq3KT+ssxOkCMl7zvG7JzdJDx6MnZiK6Kq//0NW8SrC4GDdAQ5+Upvm++TSlPa
ZubIJ/QOiqdxEt7HNsnT1+cAxKY0p7k35DnbW9uGXqzkOfCRoR1GH8UN/TkkbD1YZScKkNQGWlYU
E+QMl7U5RYi0AiBmFY2pDp+jOCmTU212zrtlnNVzGFOpOfBGOy8V3F/ZVqW2Jfv96xVVVbR92Kp8
TDOeFz/3GrX09dgz/73/Vu1dyl/X2cQ3UAbjGtwCBUKrqi7jlIfnugJ5M+ZjfaACtrslHZQPw0xI
DrcBaaZFS6RaPfcBVcQgYYTCCc71UQVyzwrRX0VdBlNkyMimwGQbqFdWCUfVm4T5kR7K2Neczv3c
1EGMr33IZ/uIjLX7FVHykRpn/Hfb5nHtErXO/mdFtyye1BlB685iFBlDFOID971rirJwAO4Z8cpt
fq0twCa6jr6VXaKFXjBNWfMXF/8G4S4LoqJtP/2GhUiJIgM+CoD/jSWOLjrS0UTMZNRGjrLsYJ6S
fOpeDMZnPv7OUsRnJCxAkLeULG1eXGWWPTmtZfxdPM9lULuJe3ZK44i4vXdiDLBCaZ1/KVXLV/KX
B8JsUJLXFOms6rL+2tdL9AcjPaw3Y6GFn+/vas/uZSQvOeIIlGwfXPL4zulH2U5SE/czFOrsq4J2
wYFd7G6IMhhZLeJw5O3rDXWqAtWk48WjiqdcmO5R+2PaVA9joYYHvmnPBGGXgGJG6wH9xo1FREwp
mTSXh7zK+uiC1rrykDVJ+nkx+uaCTFd44Dj2rjQwATYlNWz4jOutNVDRI6YVkCCYUx1Uveq9j6Np
8l2qHmcRGzGzepfwr/untvc9OS+qoaCQiFg2cbGdKFU1MSMliPLU/QzNf2RAeF89hyOK6veX2ovI
fllqm5WQO6d1WlFqUd04ny4iFsq7rHSUyrfH2Ds5nZW/nZwCeCTuzgvuL753mLybSJkSO1Ay39jN
UiXCrBRw2nJ20FuyzfeZ1aiBqs/LW6HHR3PY9y4DoC5YBrLSA759fZY60xJRhR2BhZsqZCHTmi5K
q75e1okha6R3kluGp9yGf104ELqPShf0Uaw9am7FUJv0UNZpzy6xRylNRxkCKNl6L3GIhhOzv7DL
pZ/B6MzzOckoGXeNpV+M1GCqR4w09f3z2v2AANfolAB7AjS7XjTVcz2JWsqEQPfSa9UxhgJKyFFz
bW8VXDBmT0kS1MfGKkIEQAxbZDQ2prwCRsB8mbkL8/P9vezdMcJVNEtAn5MqS9v8xQlPCxxca8Dw
EzQ6v4mkmHxIPXPkO6n9OwGVpKnBFOVl0W6AsYjvZ71NQcOpXOuSWGUOs8Y9Yn3t3SZiUTyjAY2Z
AGS9IznVPYl7FYKQ0nUorZsyELDya5Wn+aPjlNHB7d2rGhMFgJiRYAXW3LxjtPNUgBcwKBmbDEZT
LN41U4T9xlSW+DyGwPiNpbIu9ZIofpfaBdPqzPC66PPRLPm9ndNpluM9kIijhbTeeTcOo5454xjQ
Vur/McwsOeVAXZh+xhgKLUrMH6+3HfTM5CQRJhzDB1ivNzmM2Og71iv0rnxwzLg822bVfBuMeTzA
VO9dBjqjEjqBgsLtFHURzq43wmuLp8a7RF6bfhkZonp9/YYQoSLKQjiQQHKzIS3LYkOboEJVoa74
hZZEway4RK+K9xtcNqg5cNmwHCl+svEhZTPGIO/Q90rsLvQTKyz9WguHz9k8zgfdkx0fSQuBvjmw
HWQ8twX3Nm0pj3lSSiy27IuRtIU/Z9V4QSWtgc7guCfaskcyhTsPqhztSfqEar8cS7C2jSHsReZq
3Yj4gpL8oSeu8VA2Q38y2ib9bzaaBaao+OiFvXFgKTsOjbYeSEO626T+2056BfyBbh78wEER+oXO
/T/t0FgPahIdRCc3JkmxSJIfJVvHlFS99Q7tgaHpQsQU3eKsPc0tQIGSpuvLfZO8udNyFV43Dg5o
Es2g9SpxWhdU7zNWGfrxyQZZ865gVMiF4PAlHpRXa5zL5RBkgIOOvZC+rZeLMmNshor6Whm77lVR
+yZQBjNhOKtmvPay0TgkNECECgfCm7ANQ2Y6mGHZVUHtTf2T6eVL0M5J/oza1lFgLv+qVYGVpYj9
aVQizCtnyax3pXZR7uRRVQNzGOUsicryncZOL3OheA8hCF8f9Zb6saL47Y/e9GotP7k8OSEiqJDJ
KDCul8+R9ypFC/gnR/DoTKWsfqlyyS0lFAuaoqbx1cxHQcrNPZCL0iyV+H2egu2eK7VhrFge1YGc
d3RqYaRfSoXZnoYIo8t9G91dipwbQBuFcMxnvT974cltLaMKnMVZrm2i41tsgvWqceaDx/bGl7Er
gge0JimVy6E866Xk/CobcEcVqF4kW/ZG2P7Q46Kf/KgylY+l0VkfoWXEX+7vcOeuAzqSeAGZRYKM
XS9b81OaMdKqYNJK5ArmgegiKrvf+I5yWyQ7PN/ApderjIzmJfXFToqhK66GpeiBK1zN78bIO//G
hiRGABdGiXQ71DaaHcUzQzakq071YuRcUqppNnJD99fZMw3qTWA4eezQTd9uqaPUHWdmhcCXyM9u
nfw39R7AlME76ivtrSTJeYj2sSFq+euPh86wp1AmKQNbW9wHF9CKXyee+mZIrOq1TwxGSP+KMwL3
IEGj66UijEQZHSojViVGRjmP6tVdJt7S1swe73+/HfdPQwTCO0YBR2bLtMQExICIeRFEpd3Xfjtn
avJWJ8Z7TGlhilPluNWP1y9JcwDEl5QAvunPMyDOEGyQGajtKM7QR00/aafF15idfS1c96hJvnel
f11vEylMWchhDowHtXrNPJVVp5ySSZ8f3T400GuI42tVp0dKR/KIti8CpQyMX+PFuxlTUvBcW61a
F4GuFMWZmrh6yqioPDfZ0iB0qldvIhQpTsZk6wc373a78Ejl+BDSR1jwzma7jrAau2rwYAVSY49Z
tBjB2MH5GKKs+6SmY/3o6FyV+2d6ezkkeZUSAykyPLqt+J2nA1ypBwQa+K9BH6JQnibyCF9HIeLV
Tgxr5R/KGYgssdz6cvQlkRm2TKM1m6yv7TDN/mSF+ae8caqDy/FT5H59igiBwi2hbwfIAiryeq3E
sjNlYWcgMpdOMGqidRO/UMr0RzYVJYxABgWf6jaPulM/ae1b4OY8tinUM523KhI/7DBFVME1gcYe
OL7bF4OkmrAQRwH1xd1e3Hoo6zw1bT6DYiSfEopzJ5VRK1/un+ute6DTBDYCYWtKBGhKrT8A8yK7
LHYJbBJVhy0uFMune+x97tPquz527kH7cG9TLEieTqUA2LQ0s1+KBctsN2ZNhTNw7c68NFDA6/fM
JrePtA33tiUJtHA9ETG5qW5S3y4WDKeGfFwjPNbFWeqDM438wmujd22vHFX0b/UNYfGQxKPRDTYI
091YLbJOKiU3rNZN4uhxiqbynVnO5YONeZ1n01JSX5905S3sEfOzM4ewCBHTat+Gvdf/SG2vDcLU
K78lhWs/t13kPndtYv9n5qX1papjk2m6SfSSVZqgfVUfgnFuvRm/ngG6sjiLzMOWAeKEpMyGKRp4
uF3h+IqXqh/rRc+eDIZvvvOcTn1TWLPxfdYU7yC53DsqgAsSnUbwh8zr2iRm9LcmdzAIrTvzv36K
vHfeUhdn4ZpfG/C/R1XFveWAHEG/peMoAczr5YxCeKHaiDaYmVT0T6FY00PPFAy0IAzX73PzqLiz
4zh/ipo5eE2CmG1JXxS2WXSD0iDUoQ/v4q7RfKqn5mPljkeiwzsPA0vJLI8MgNxrc7lUM+7UlGE5
QWs1w3Jx6746Fyo5wlMEOPwpM1o3aCMhDir7O7YDvIYqJl6Umua2C6ONVBzo1rZBkkXhl9aEqXeF
qNdOz5YxuxX10zb9IZqku2oVCMHLfQcmz2vjwYkwqRHLBhDvwqbIWbRh5ral3gTq2Pffk95ETN3N
pzeNNsYorvXGVzQJCmZE6KN4mYv0aP293cNbAJpHmZXemrS3Xzya1y4hxOu2DZpoTr9XzNvwnVjE
j7WjRCdXJMvnuerHh6p0jjoOO5Ylp66TjvLpeZk3KQUEQkvrpr4NKldxgtoeow+6GsXPQBayj/c/
8u5SVGNoYssK5RbC08GMpm9SIgFTMME4XyLT74HvnXIBxvv+Ujv3k1qP1JtxZUl02xotew2OPuob
Qa8yjua6KM3Y8SJbQDy1bs7PrR4fJbr3lwRAtT5CNzGYxoTEJ5OTHbqjthsKskHLVk5iUeY3Q2tN
r+XpopT3f5sEjbBesXbsOVGUsAGsvixBZDd0hbp5eWOlxpFT2N2cvJt0fX8qX62XGpVWE6GZItSa
DsY34fXZm2WoFEZTzwKEVObZH+4f4N6FYLAIxWySUDzRZm9VbFfqIhAxjfVe+GFZlI/eIP4Vumg+
QIGen5zW8t6hgnDE7tmJLShVgCSV8znoTm3iYjQO2tYQTROEfWpDKcybE+Jar88SYaVRgZFoINlK
3zjZuc57wybNDiK1+rMssuWtoWkhdM25O9//kDuXjul9tEqpcCHPsS2Atm1VLtFAGmWHTJhEm68O
xpFZEcjeHqF+dpwo0Q/bopcHJXnbszdnTW9BVeZBYxh9e5q0pH5ueuh/CAMp7ZOLktbXeBiLp8Is
0jdJD8Du/l5vsU+yRcX6FLjIiLn8azNdXGdwColN4C+fGOk7/jMMVPFqpTSvjUGhRott9xwR//hF
Z3tXovWjQYY7NwU6JSkrQQi/4UZWLFHnqROMbjfzMbvYiTm+H2sPePJ0FrmXPdzf8Y61/qxaQjbn
qoCNXG8YOfR2ClM2jHhF/JyVdvxl6FtxsMrOZWSVn0Un1SLR3rwRWa/FDiEHe2KE8I9BTW3fM/L6
redU1XPK4IMXYpaKqG858jt7JkVIB98cZ4D01Tasm9w5HhuVIkCkWQ9xU7lBkdBKikQyPrSiVeip
aXowLUZ5cdwp+3r/8+4dJlRjmlmyn/Y/lF3Hct26lv0iVjGBYQqeoJwsWbInKEeAIEgiECDIr+91
3qh9b9dz9cxVknUkEmHvtVcAgPnn483loJgugQnIrNhx5NQfBmXFCU62v9NE5H/p1f6vrYpxD847
kBVRxv7jZYLJU4qpx6GwY9lEOrvJ3eTT0D/sQP3/slX+/UoxdcenYOKSo+76pzh2blorg4EdW7uy
7VlUhHUjojQoWHvkDOt2feA9gwKK4Rf57880+/efeemo0NaXMAsC7/Qf79Qw7rzg2h1qwhH0NwjS
H3OfWBy0yAFXNN3y8qreV3Ksk9CYY1pvw9mFiQ2nYRYlTRdjJU2qsYBDYALNTyjX5dtffsnLs/6z
IATvFwAFgtCBGKI8+vPNNxWXc7/CSNRGvt3m++Um8sNM/RInGGA1y91evWCkf2h5uQqaxopc9YX9
f1PY0GCAxwOLo4sGHaOQP38NWEtUmnMP+6u5qK6XJHzhDlFeWyjVKYMN6lGy/W9Y6b8XPaTaF7XI
xZ8KQpzL1/9XLcr3fO45c1A5IZFGHpM9howq+GimZ7DX4QjZLnaT5//+wP+9KFD7lhjTgdaDqdk/
+zeQyupCebTaHgkkHYaPvIuhYo9OKvIX9OA/jIU/322N5rTEcYkLGJOQf7xbv2FLtCOsqFiylEgy
MmzcqWNFm9NMi/Vm6eFKfkY+pJlpsYIL04Wpit93m4Ti2BYS5i7pTpr7xls7dkntw5c1t0imSJqt
+Qw3XL2dED7MF+qm1D3OQSHT778/rn+/I7wbggcGI4nLZPMfVQqYvTNTEovSS5V25VrVHVhRyW8+
CwW5ZBhf//vn/R+vB90JSgiAXMBd/tmdITkZP74e7KGWJa/gh6nb5x2Wh6+WrHhsf/mwfx9OIK2h
F8QMBwcv/vHnCtSDlGSzNVLOVTqb+yEvGPmyDivy62GhMTYPYL2QlSbI410OiUqQPElGL9mpxtxc
ntR6MarerNLvOeaHjs5zlQvapLO452MPhNwHwQCXJPtD4ceA+IVWt29GQ8VNgaMhhIGtTf0k90m8
7n7XOU1rGNCfmCTisWaNv1ubJOWHeUY9RI0SGCMPqoBdIhiEbj6CZUSQXszA7evWxBOC9HLE/l0F
KL+2Lup160+7mCTiHiGg5TfjoHxBhxnm5V2rYgpNGPzg2lvku3CJsOxehtOSmMbfBlR44sOC74nk
gnzhObwHW3jfFjxlT0UcMn0FlzJkYkyZsjVAsar5umuYIP2/+yuQIAC1gG0NtArzhz/fEAimucgr
4Na87lvKkcvekcBH2Ce37VFtoj7+ZUng5/25ZaFAgpPwfwgRF8nCn5+HwJQqc6B3gzCsxIcrjT4u
MF56mlY4y//3j/r31kJvih4VPkpoANAR//lRyAHgBiJPc8hXM55Zk4nbekMeJ3rH7Rayk7814P+Z
cf35t2GQh1WFg+9y0/wT2ymWrQD3CQzejRGkmW653d9z6Xt/HvAf7qaiYN8dnHj5ARUs409qm8ux
mwHM7F1dsZa9zU1c33BV9zMdMP1lt6W12c9ZG2soLhfz7pdSPvVxBo4ier43D7B8RqNvAl+vx0TC
Pg7dVh47O1QmpUvetwKudi35XLuCfxDkbL+azE6Mkmok+jhyFTndvSSfrRj93IEUo39MxTp+SuWU
fFkCGHLwlFibzwL440htz901JrdqP/STt89cJukvcM1h461bJndabxMK9svbeM996T/D+K26UW7I
f20BkSWHqtz776jvrD5mERkvVCtE9z7uohkxHZGmfhZBuc+IKNqBoyfMjZ12kJbfjkPWvO0Q2PGH
yYmU0BHrVH/avVjFU82KcoHBgZO7OuQ8ncgTG+Ej3rUou7Dx4Bdwo5o2fi4WQZYuKUz4SOzYOyiz
bL+dZmwBeHDCPgi+DIiqHA4eZLIRqAYbntVwiZ0uM+YfVvg0pdRPcK+jWQBGepqBTbz6RKJ9nZAb
snQVKzdJPWQ/t7tv5/XJxz05co4p2F/W9z+P8otxOipZTMmxdyHS+Mf6XrHNwAYG6StWVt9kS6vu
oAyRdWc3fOEvH3Y5B/732r58WI2rFsULpC+gRv65mZYFeonNkwwBqKnqovL1qWH+bySff1HfLpON
S24fbqYLgEeKPz8G4/fSQM2XdpmcRHKcGh5vgTSxI+E4d6nN2/iJceJvq2AczHNVU65UNWkiu2zK
zN+Yrch2vXzin384yjYkpeBpXjzC/8nNhINg3setRv7EhLLutfYqCeCLkdbCp7zqyfvKkXFbuvIi
BcwMbBT4Sqb9Ck4qEhank4kLqAR5grx3vVj9OSL6vQBfahUgUfBpFYe8tUNNnfZWXjHENgDZ0kua
dyCULOxZEzkUx9nlo6As9iw7DmOF1A0HwcUxE8w/2eA4vluJy5HTKkebtZn5CUTFPXSIk9wm6kmo
f69pb6ZzW4ReHWXSZs84KerpqJbYPtrcxa8j4+VOTc9IfzYzXz5Ir/VT4037LZQJtrhgDg995ZWL
najm8pvRAaTO3jj/wBQU9ZS7IvOvNgz7K8t18mWYefVQw1QshSrN8rXLCIdpqRn1cJe0LWzoBjUh
H7w0+XwrhYjhrkx98zFbU25IpLHjtRO7492wC5OeUtvELxj8LdebjRKEkIFlr75sFkITP8PqceDz
I4ZIszxEviMezjTNwKj3zVx0PK/lPaTgWF0Ypm2vEMPXN4gOQHkHf2nMUEa4tDcUoUlIdFggaPFn
tFZw4BzUtt9yNU6gjCMQpavhufMV+wG/YQ4ywI1PPeHQ046IHdIqmdeT4eUGYVoT5acK+pjsEAZi
0JMJxDZSW9tBH1gYxROfULW8+MbYr0KmcIPmSCR8w4Rvamhk+fplgtVkAjpknH6mqdurqxnWxXs3
JGPzEXtuE1Q8jg8d6A/kA2Dt9imopXkQDXJguy1Z2h87fvlP0WoEOMCDo/qyzJkcuzQp27c07kwc
XSWYPmzTntWgDbEcNr19oZFnsHK2dFvN+KPPJpF3cYGKiCK5mEtwcorY07HaWvd5Hhv3MyQq3Y5g
xOsH8MswdCj6jNyNu8mHQ+vNWFBrIP4FMTFJk0PrZnmyYwK/KAsviOKE2WL9c1rU9gtNfI0fbXJf
LNeqIRBn7yrzv9FUTPYomri/EahWtre64IgwRRh74rp+smtyt26WmK4WjZSH0NfVM/xb+k8eakhy
SwY8PYr++SKbs66HDelU9eMZ+4i/2CI0yBOb7L5I3IlLuIM389jeEF7Oaxf6WMXjRWsn6LpINR0n
U+E3F9MWiuvJxekDcbguUlPXyVnIBQkC8KkR3/s4sYd5bYxC9JFOPwhorTUdi4I/+xVpyxA75OUB
GwJtYbIS91QmROVdJbbiV7CqXmjpodShEW4tD7loLJboENQnDilyfobRlLodAmvIXZ0xECP5Vur0
GkkZJemkHHoiKZ/qKe8IImbvitYgfCmJOfZrHOTLxC7wWhz2+MqQoMZA6uWVpiMb1tC1EbyrWOTa
oA7JSgTkzNCUPVRoiPgVC71+hCq/+qantbZ02RHn0l3SquwJXjY+0MJiUd2UshieeFJylOWF1/W7
G3h+HtceTRThY9GJvuL+0bNc9c85An5N56SdFaxpMcKlaI2y5pAsIb7URW6bAxxomgWWrjp+qjF4
mLqlEAykHN6omVYINQ80i7JXp8ROAoKmhon91pWrVTfjXsofCUPbeq0kn7cjAn9EejIN/Es7EJnr
9sDwyHbaxMiRFrUl6wvyTy/K3bIfHuBNDiZJDk8bcwPJaaX7s2R6FnTmezveB17x35hU1PURRP6t
OCWlh7FArbb0W1wx1aVwNFnJwWZD8RMdN2qheZPFefeAHbuLkeETHElG1hnNFnBy6rUGxTuXCkhj
SZb0JknmlmMr7sXayR0ynfscy07jq037okVeP4Y6K7/yvl37q13rtXqCHNirk5lbMZ4mZdLnbSD7
dvGunB7rVeCdIB1IICalVzuWda70tczJ+C292Mt0SCj1z2UYG3FGmu0Ub7YQJ0+Tecw+76NdcDTn
UdwEWHwSzCvy+QOYXRlgLjWtn4cN5uZ03etlQQgcgqJXW2C7zNCgmNNYDs1zsBniW2K21OQAIvHe
HJUHMYeqnkR8uJua3zZ6YsE9MNNnbMs0UOS+JOp6zVn6Q5a70Te7H7NnpGoU/ijdXN0McNjTZ62U
a/CQZvvCqgrVY2rzan9ereS3CUpUVBYMr4U7eGlf11yr16RPUocL0Y3f+hjmnGqj0+/Q1/Y5ZWxb
7i3DMj+sEf5eNzC1cjOY/yXpT0S07VUVww7BEtJqLXUqRViOWJfQdhrEn4OfoB85gBdny9tW2AWW
8lJHA4aXGS7wWLt9NeHCB2+zZXkHP2B5VCLbcFdaC3/HwbNU38yZxo2JpLH+C6rMEsHzWTvPXR1A
Vr5Z+yD6rkQeuEZ1kCU3KFMJZFRY9bs6I4JvHiDY7X0Jf8BthsM8kbpEBPRSfLbW4Czsd9//BG+X
5zQxpeLXxvdbTuciqOmJGQc94LyH3NzLBvYmbztK7/5uxkRFUExX9hbBl5O8kF9E9jjs2djSqhiZ
P27Y1qHjIVMFOoOlgY5X7ZulVdgw/PFrPh9BRdsd0A7ntitWyk0cVD2Pn1MlJaODmfWjS4b6my9H
fJusOIEfULTbo5ZQR3Sc46Q66b6VLQWPQL73idTPmCiXyzEMWR1P8FNdc0TWDIvscDkxmN7XGmKR
uVpz2aEVtyel+QYQgucipaGJWB3WkfVeZ2YPYPHEbL3LsohO8SI/KTuiDXtBaDdg84xr9pIkmZ86
DkbNt8hlWxyCSRl84HWK17Sl1j5kZk7r89rb3t5oAvHEe9/3qORq6cm7k2mydMi2rD+aHejHIScK
3lF17hl82nrF7+H1zhoKENmv90SUvqY7fioogjPwi3bJE0XjnBcAPniflNvBz82Ka0WnEs070jtx
j1r85R0f8/hY+00i9oul1RMaq+ba5X5Nugmf9hPppRy2xxwOHa5QhTqVMsdOND0ioM8D93l/SoGc
t5Rpy36AQgCxL0q4VHyqB+2Ko64K/S6zWo1UliG7a6uw47WMWfFZAGCAvVkyJFewJEqag89DWZxx
lpu7+mKSQM2Wpb8AGBDkU0aPUmBt2MFEhbIpLZhgV7FZ+7SThgjbabISeYB3RfYTCoXk8jZ4hqWb
FcNhYEXjT/B0mV6KmXBkiG75pmnR9manORTrX6GIxb0xuBLs6Ewh/QC3xDSLbuayWW8LHFDytgky
ztjLDlwTWOjVN/sIJjbdVmPZCVvSmm6slv2+nFzODo3naqM9SHK4V+vSAtgAwWztVPBanD1kyh46
DINZuXQEOcLcN+Gqz5OsPmXzlL+TCTDwGYY/2AQmpukz2qN+ONbZ1LR3YkAmI02ZWu9VQYbhWmW4
rKguerjPMkxNPqXOZstR+D39hsw1m54Yz609S7Wa9zqNGCWhh+BPZEUj1RkBIzhK2lUjWNVtGBks
KYKWeDU1N6isC4jRAZWOZwBXSXUwmJimMGsvsHcngfvmhHlNImh1MWtDwA8ys9HMzRWyFU3uaIme
A2gV8hAsijyIUDpEa7hX1hI8HweLoQ/H4fCDxSm2pku9aFBQTuTr4PLFdAopQTiMsKxxlQM+ubPR
wDvNpQ4krRzDqgQoRW02OuSLu5+iGgI1Y72Do1c5pbvGYt121a5IcSo5EATKSAvGON49hFv4ZB6o
XrX/7mRfTTh6xvazrHyToYK0JespcnMqeWbVCsIfJju6QRmGPE46gNb8hsK5RKFWVqGhZuXFDz3B
P4zmyI9ypyYxWr42U2wx0YAjWk0JCTFAwacB7Y9trY6+LgZ3nMEtJBREdK27ETIeHGdti/gRuyej
O6u+L2/2Ikr8GfCbys4jGcayK2aJ2KK9mIa9gzIxZl0x+fBEdrHCZQ58i1+G80qhI+jrOzsbJKfk
UzPVuAJhSfXEcIx/8WTBDSKxLnc67NV+h5MBZXUxW5QmSPjNf02DYM92nMyH28dkvCuGsCVwlyPx
uIoC1jUXxQrrZFsPb2nYNtMFtuYVpkpNeyv5Rp7xRrKis2gDTtBc5PWxn0L8zOUGnssAxlrWlYEV
souE17c5DFcqbK5U35N1w+Vu+2bqoWXDZPTA1qpUKLZ0cpA28VvXOlv9rshO2luiF/FZIHgEb9+H
+OE9plOHYUnsz7lsAWtloayvs7kMede4oniKRbZNQPyMuotD6kDmHIR+LWeOMjNwide8LghP6iqD
DHpqi3xcuilqdpsbGNF1KwSmxaGPYlRd4EZ8CvARNuC7WlBe+rb34lYLvzLk1lTrTIFrLp/sHMl+
DE6U8w285ckvUfflcOgXjXa8ylZeX20Qgs0H11fLSu3QJm/7lNu5IwAM53M+an+qcj82lEwVZLT4
DqBiY4pOwIVx9nSvQ5TYdq3uD1ie5XdcfeybSCTMo2zUHvHhOM9HhL2z5Scxi8/v63FX7li0S/Ur
YkqC5NBdK3TSKEypG2QvD2srgbgNSAbSuLZHfMteIJbsZ5bs+Q9vOJZxKuXFmAAaAIcJSb/92lgv
brhcKg17EtjAdAGY2LtNStArkQY/YqOlU4KD0fnyDSaRze862whyLbKlEQcZoqvv1rFcnidfiS8w
a6vUoQ+pGyiAW7ff7Mja+4UsgOW6QcXVInk0VT+ydEhX3L89MAVvG/8p12vPr5YUYrurhhUrNmAa
p9/jmq/yOKAwGwCETsVHnFT45ms5Jx0iTlINEGZsAcKo1cari9ZNU6L30lASymA63/j6ObEEUxI4
RpcgwjKY2eHmZvOdQl2Fw2W2+RkqFqSxToYXNYUHUf9bIVJAUKgE4Ms9gX3+c0Gw0XcvnRjQRg2T
OoA05Qe0MxJ3EZY/8ufieul4RBTBHFCVKQlc0ZuHtWYl3gaC8IAJ1SHHOAGPfD2lJpCPVAcMCapW
hoUW/VzPVOKcmY42puS3qSr0E6G/jDzhuYC+W/agNWN94fceJ7d+hvCE9x1HAfUpiTpZUBjE5Mpg
QNNQaN4sLufgMZ0dYFpBC7Yi09ahxP9sRlMguj0G/zOZuHlQpuc/xmFm73Hr+68e1TKwarhAv5kM
ds0dm/j+tiHDHH9fmUDJqspmowV8Q3iXK3ADa/RmPc16nt/bDT0OxKaQbR63mPFzQObyi93m5WVr
esAtTjs5oJk2uBYtAGh/SARuiA7O3vq1qRGxSks+x2ec18AQZEzWbzop599Gr7OGXKmvbRf2cpjo
Duu+Zxh6FZ+YZ8M1ugH/m+xL8SKwg35FPYO4pwCdzGj5U0C3rSgqyINMWq2UwUO3oSl6UOTal1vz
ZtAZBioAN3zLMjeLA1gttTwaXaH8ht+xw2SF7PYJOM6mUFsvMnQYykz2maAF7W+Kdoc2QOZj8cWK
anryeR6+tYMewp3ZVLNiNLnWhKam4vqut6KZjmi/4Ycd23U+9M608/WA0cHPHlD/bYssyOkGppL1
M7zKLgZzGDvqDtZfjTuifhkf9qjDMxuC/A6V+XoL7zsmunIRxVu/DO1Gp2kCgOwxyr2v3T5zpDdV
sA4GgWtw1PmJvI9j9AwnaIUjZ92q8Li1Cuh/ViaTvcJRrE9LOYqEVjnDYR5xn2FEls5J2o04s5/3
DNc2lM0LsEkw4wg8ndJsBlAq+fSSVdZvN0A3yk87qmVM/QIa52PMkKxEOSD4HYijitdhBGbaqT51
WD42AYw/jojAo9JuU9aJJmnVcVuKOHbWK/ie5SDZPSpbwPGLt+3QPJQYIf5WSMR9mw0aXuzFSyUt
tqG55mxcJUq21KzP2A0AhxCX4x8cl5OFF3W1jp1q4ZPbDYMt3kg5Y3qxICviMn9JpuzOiGK5EQAy
GF0t5LrnzfLdHFk/1QotdRYx9Fx3/WPdYv8GUu5sDvDj4/LABEGSgLO+RGGAOfpvtq7xbjNh/6kG
nKn36Zyt2KHQfi9nlMLhhuxz7q42o5Kraku5x2Co8uw0rm07nR3ql29tjOhlC73nJ80KMx7G0shn
5Mgmj2Wty08Os9SeelPVz1Asj19Mvyb9cRpqoqlLcvzIuCGXvKtImNAariUDFBA3XB0WfSPpChzk
w0Es7MI1dsslVXLalq8oauW78A0uxpolmmP/N5hjgfrrr4CN7B4a1wIbZBgkuq16SzVsGNMJBhmD
QaHQkv4HKwJxdAkgaMFXLHKFiUzuRgrN+hwpqPT5G8qT6qVUsXadV0284bPOWqprklyrsC3l7VqZ
9Tr40fdXasvF27gDSLoT8Hk0Jw6L3h61fkCLUhaafNnRuIgjAdCN60ECsLpa6oa13YbR/xvsgIg8
QX02k4NXmxEnDHH5MxhTCrkqGcApPWftGdx5/4WYWN/bmAwYsg15eg1yv5wxYbLYCMPYDncZ5lkL
zcPQPyV5hrvd+uDkcVom9o2D/6epCRYHI5KcoQlr1F6ONEU59YltIUMZqaZhOVaBufddTeDAWo1T
g8Jy0b5BuJj8kFgAPxYwG0SHmQX7KIdcProFFUS3r6bAfBymLme/W2B8oteTP4aKO6QehlHdqMkn
/JSlLrlpcPBVRziklNPBhZpNV4NT+9hVCE8Yqe4rXDzOkeyuLBdfH+FOgNoLXTAkzHndi1Nrcz53
wprsegdQj/nCbPxZYjJGqBcRpWs1hrUByG6WCfhZVeKixmmLaoOD3dfi+NkwLG7lfW3nFuUR2fOf
IzgZ3+cSxq/dkKkMNcECR4uW9zi0PZzjO4zfXE3bmdnHddz77ICdMdZw8dgQ9Ve2fivPVaZSjiZC
7O9LQda0G7ZqLg5LAswH1UTmZVfPsXyfFTjdtwLxSzm1IJrcb8nWZp1px+wx7Jc2E4cPEbfgms6v
DNEgF1JJnr0QFNKOYqSGse6ohptwKXo6mI4ln2oDIxEYZcn8UaHbmZ5ZPu4/R5Aemuu5nPxb0/f8
qTLNqec6dVcxyYQF2m5z4ALlNpSgG7Tt/dJu6wdGFo2+gkZqvEVDZH4miuNksDHH/xjGJH/a1921
qC3DAq4o2oFHjasISVXNDuyWoYgAqFOXCi3nUIjjpeEOB66H5oCDlbcAb1ZvrmaQvYAeaQXziw2Z
8OrOqkLgsCxX+bCVLH4xuLZfCrycHlyuJf89NwJV78Ut724p2jme8TfOj6WUGmWsjAxIeYGvpT3C
syisiEH/2lWr0I7WWOYUURcldLFjACcQL/a5WBmwfUD75GsVa1QQuWX9D3AjYPe0wPlT0hoWHe09
BrwA/ZqpBECFfBuSHjasUILjWyUQNIFnYh/FxMeUzhU8w5D8Xi38OE9meS1bZIbdegw23HFTkM+h
Ha6gztXVrpEYgmTsb2CTDPq0Jeixj+kqcdnkVvD93AJ0f4M8urjAxgSdyxYwcrragFp5urgBWjJh
Mw6OEa/Hkg6yaYABJbg7cD1UfDqW+wRTQRR9mTr1+wAq5DFtfJsaWph1I6dQLGPyMAJ7RrCtHtSi
f2lhrXiIvFmRXeD6AQUPciyLDadonw/5UamYgIASOCid9sH3GE9vXeUK49+MN2Y/o4DRPKGSFeA2
tRHkTRjT5SL5lC+xbOBGnw+gSFE+VjgHj7XJJvlS8MoERlPYiypYiG6meC0Rvjs9mCmJKYAYXDrl
lUsryKoQq5mjyp7SJHlPxbiO1zKupr78v7GfbwX8KvynKgs7Sq2k2Zv5FwJGc5Q2GPvhMxbdQslA
/ZyQFW3+vqbZFYlDvt6bEiA6JgY6TL9hZB32ucM4GY3YyeqKs9+s3WvkR5fSqVs3IR73fUDyyvKz
yXB3PqTNzKouwng+fsa4xaavY6hQC3Wsrcbsy5xoklYnpTAjvGJZCBgqu2Jv9p9JnC+EHpRz4tsE
6uxwxsdYTBP5JY57w5WIcIKPokxSbO6s5jnwsgGWwjDIb2zpYPU0g6AABAYTFbg8DHg6EE84X5Or
QHaffBpJPqPS8KsmGJawYDdQnJfUYEsR8C6a75Upqvq7r5qhXs495qRc0DJWUjsgUH05fugGt8zP
Fq0rO8YmFv1t7Hu1PJLNwBy7g+4Nlt+ijqy+jRaSjXNfhDDepejQy3ODhI31qACd78+Vxu8/07TB
qAAW/kjw+8l7HtVrJdIkfmVbxLWBWcnWXlmsb/xpVTa0Z8DiPlxnS8CVKdIcoxTAa6u92RIPU+fK
1UO4cuOKLJFlUv2Kq9I7+QBClDCnea39fGP3dJfHQMZi+ApnD2bQ57rGHoF6lumVBdVkp3La9uxQ
JNtYY5YBsKXbSDk1HwN2zAs8AWW8cxtBN7OnuF+PS1xgiwC/5+2L51H8snHP7HWFQ2A4xHJgXxJu
55TyJKxvcNnk+Smm7fDSz2PhKdTzCiFLuP7KI1zMhvkrdwOr0WsVbbziGt/U4d7Y2DXHdvnpiZHk
kILrvJ1BzMzeIEACxkSA2bfUt8DhKEQ1yRMmqVwdhkbuXzdTzy/QQ2evW8PTGg2T64/OiH7CEAE1
IhUGcluKEYq4n9B7PzVw7wCRuXQjoaxi4uviuMu6QOwS6Kj19jHm+7aikA1pesh8bn5sMCX/WP0Q
bxIU+wq0mLm69g6G92jSqmNSYF8g5HK4LqQ04Aws+x3GQEEdZx7K2xm7Z6V77jG+0RtDQG/Zr8Od
qhGSuaJtQBtZaD3SIHKNjAAMxjGZBwj0fdyz+KpnXQM+rVWYDkaB3n7YBSa/LxIn4muaWAdMGh6m
CIcgtdgw1yhAQlBZBdKHwNN97Q0BaXqYg/0A76h5YcOYDSc+sbp+mZH8/W4QaAnCThnJz3YOwwYw
hrjtwDYyTh1Z43C0vI0Xb4ehhlMzTMNUt0ak4N65JVth16HMeB3SVVytIDPP9wRSph4tNcH13doJ
WAbs5DCvgdkksJ81T8UdROtEddozyYE9O+T34uKfMPg0rC6pIbX9ajjupmPcRvA5JFp33MZDi+Rb
v7PtCrAWLw+ucaO4BZsqGZFs2I/q2LPdv+2gCbgj2sjt+1hl4geM7JuGroLE2xHGT+G0GdN/tcsK
unIjhHxadNljdJk3M3iL275gyrLk9hb9EtpX2PC39xd5A++ysRJLB6YP5jAYrmLau4QJyQd6RO4q
ReCow2UVVJlQw/blkxDojCmyuGCeX6PSsYcybvFpkUXQeCSRpFTgBNopt7XCiZe1IFzx4HCcty2s
1c8ZIM13DPbBfAgDTKk7LEsA13Lv9S2PKLGOAdKdgMPtEkpI9t58GUxRvqZtZIri2Me6yd225HeJ
tranKSZBH5y7SqHHc6B0z87K5n84O7MluZEr2/6KrJ4vdOGY0SbpIQBEZDKZE5NT8QXGIYkZjnn6
+l7IUl8xkGERl93qB5VRLAQAhw/n7L32nsnIifeEqcb7Xq2U3rNpXol9Ltz20WyjZdX+mdqtjBrr
AbQOmNdCMonvlCVz5iBO5vkhQZr7pCd1Xdw0riXjIDSGNPJqRAddEJph5NDrYZOxdxq64msJgbL+
YPZRRS1TmPVeaEVa7PvKcKn/cACkCNtNg9fPov9SsvYaXi7g4HzCYlEufq2ifaPuFttRoMZuAiXd
1tsbOimz/CzSxUmCxVCcr7ZsHd2r63IaAj5u6AlpURbku0+ta1zXquxuh4mUKw8SElV2pyjKN5pU
KGHHgpPcng2C9rE2h+aZOZTmVpaoa7GIyrbK8XMSjtekhEF/SNNmuUqRUuTUYBVas8iDsg9N3Jjv
xQSY+Eaw3j0uhbDYD5wXab7SlaEWB6vkQD1S2dNtoUdl3s09myrqsFXa7IspNq+H9OJVtlZYIL/g
jiCAQ6ZzYR5tlPAcUmqrWErHqypq0HbO2zelQPuUoemYZj3yEmjkF27tlT5vveiLHBRHJhXF9c9/
kd/3kWAlCsFSG6QM38BJlk+SiIFDQQv/9y9FajJiXehRrCpbwxYEHpHPWWV7lUBXoDtJd4isrD/E
oi4vsEq2qtqVl7ymtL+EQkCi2yj04rEq+ewGxwvTqtxlIWkJmV0khzlNrV3VL5dMDCcGyCoYJpMa
vBnKwM2ry+ZqCZGQuOgHZu06X4bp2mEivfAAT90VimY8rRr401cDBDN7YWdT6npI+AicHVGA66HI
/HwwafumjXlBTnlibAhy3DU28rgl6NQfjw0NhXjb4vD3XKv+lhhq5kcjGvOkl5fwIKeeH2hEaFVM
7IzGjUoUi1xd1UrielRAmicEAfZtzrb3wvN7Zdhbh4WLT48RYcFX2Pp0K7MxOR3ympSOIr7MKu0W
1YbwG0fR74faGbw0j8N3tTWJj3QW+0BDI/P023MJHh803wZrJo6a9VH88sFxtLOxafBQ2wbpvJe4
SFVQaen672aVCMxd65B0qNyR/qxvLqSlMU5uAk9x6dqDsSNiAD3ZqFbap2WsLmE7Xw8VHQgkPS2k
t8yT7uaDU2LR0jrhCK/E2fSN/gnNzRkmwmeMdsmljOmtYWO9s9Wra+krdp47PH6EadqKkDYHBS9b
OLeVXX6t6VLv2dV8p/pVePgrDD+LhvGClef1BM11V0IH398qad5c15qcRmFDz/dgDua+Iq7Lq3vD
3hduVflKZM2eKgqxPz9eTt4sicWMGcTGGHCObxYxyWTUGX2ljmIGXnak7mj85v1E4OCuM7I60ESN
khS4/29//tzuGiSy+mttHEDHVy6NmoCgYnK9UF+Kj7lSlO9mPaeUOk5jcX/+Ll9PAFh4IR6v6x/r
0RYck+htWg21y7XKyDmo41wfxEIf4fxVTo1SkxMt1iK+f7GlD3AsDymj2kygk9ngGJb0rfqyuJnR
x19YgU6NFVPD+YWZ1F57QccPb8nctrYhMHkuaq27qZvDOwPtz58CHoMaLKURjjs2AakZnL/FUw8S
/h0paCQqYqNdH8Ev04uSqtQ/e062y6gVX3ItMgs/dzt99M9fZ2uVXb9BjJU2hk4T9pi+WRtaRZB9
MFsuVgKsgiBg+eLSTvh0JLBPImAgfKY3fzSIIO9G3fndqMr18kzjpk3nEi7qNvq9HzTaszSXvRBI
tmcAa9+lmk3g3JjCNlS7SwS+UyMHZuPKYtWp22/5mjEQjnTGxuo5vTrsyYB5DAkN8slHcy4sUpeu
tHmwEESXZK55sJElzSAvBIEPaRb6RV0Z1+ff4clLrRmtGtgKcGObD5xyVhg1oeF6hpIY3wBVkISu
J9XHKokvZZS/3rqs0dr/udRmMWKDYfU0mlxviF1g1Rp5ohH1s4CMbxNBJtmS529tO2tqJhuXleig
vhCezc31ONwAc+uzPhiVURxwH01Is2Z3n63ZAbo+DXs7ooSjz3l7YSbbPtSXKwMGwlO4rrpb72Kq
9XgaNa0PnDZzfhZSutcZ3V/A+EJe+AZPXQpiosrcDG3QNDZzjAV4P587tcc0Ozg/kdQbHraI993Q
KJeOCdv3t94VdrGVD7ymMWy/tzzvGy2JULEq+nRLx0V8bIqx2dGcsN7lTn7JFbedPbncas6FFINm
EeDl5s5E1xN84rhDMCkJGknLOZgvpgk8FDRNpeR30L278Oa2U9p6UaYT9mXGetBzN5vQxBzqzpYo
Mx2anGtiTnY1gCL50OAV3rPjMAOKPPJN3NfO13iexqffHrJsaXiLHI907nnz4Q8RTbRmLrqgmJvu
0GV7Kd/pRdQ/FLFjBrRaJZIReemmT4whnPkuaDMX7iGuqeP1YujZzHORLsialD6NpSmLxw7V+hk1
CVqC87d46rWubnzDWQG4DKbji9U9whD2Zh1GKT3x3MIa72QTtw+hmON9VyM2UyqpXnit4sTYxTIF
phX8IOEeW1J5ntiRGmVVhxK90e40yrZ0XRyr+5Z30r2qh3F8b8dL9ibtWu2RE17+iaKwHtQ4dmvy
b2iVhW6RUJnCrhGEMtR3gnDxSzvok78ShdoKEERjuh3yE4d0UqVTRMkqBr26c5Ydo8S8anKlvWos
M/9+/l2cGu02VhcM6WgX1O3uDrNnWejW2Ac6qmgFDaKSh4GOogmxzFTekKWa+LiXwpssydurEObF
sD//C16oD7+61tYPjr2RRdI9UGQkFMfDoaHIqa0JRkFWWcUNZbdib5N/fmVHSeZX7bx4su3M21Zd
qsDMJTJu3nBQ931GKwWB0/mfc2pwEjXjsM8GFmFsUTwI+KNQarSYlzEuboq5mx8HFXOFEpvfsiqy
6TFN9YWxeeqaIB/Y+wKJZbXaLFNjrqqLMkZdgDMo9YxZG9ZWVGc/prMzZDuad1QTitCwL6wcJ69L
WMBKqkSWsE1EE3TBl5gyG+HlukX/oCtXcGxPDindlBjbrKLG+zSrjQuv/OR1gRuusxxG7u0bl108
Jb1ZdoGq5fqVnWaWhay4S29CXN/+IGdBUwQz2YV5Z32M24HGp8USBhAbgOP6LfyyKR6R9/aajtMD
YObwIUmm1td6y/xwfgCd+KII9sE2zgcML3LLEUBLmpudu7SB1cg0cKEOXWMLQETRRj+xLQ9eq02a
x9ZAh+ff69fnr37i0eLWVAnwNASqve2+g33C3GQiZijlqXWTWqjmHTKZDuxQ26ArNfgBdXsJmHNi
0uKiVFPYFawu9s34ZSWDNOuyZvU9PWTIKazOM0X1zA4TzzbH4fe/UVBH2rpIk7qsbtdIp12By5bT
BUY+Kzet1TaPMcpeuVfxRiaemnfRfnbt+eH3ny0nf7Z0PFiNKObj8dPhmDBR03eB0i/dYZaiuOrM
Sg1w2ToPGnp1DILN/Pi/uKhBeUMDjbLunY8vWhVtouYmK7OVxfJmMqh7N46pfI+qajqopXZHsO6c
XfhSTmwH2AYwhDWeowaB//iic5jaVm6EXSDDoqXIrfdPHRmbOetDgwX1/B2e2KQTbIGbmlHLxbaH
/qFDQdgPIxuuGW+xjn3sjTku+pNCH3PX4d72dBjd+y5bms/nr/wqfJSlh0YoCbIrOGuNvD2+T7Vc
WOJnFz0RlQL6E3N9V9OE/IkBY97HlU48ql415nenCiu862iUEXMomvomJ/j7A90YBInaWMY+qib8
Aud/3amvinWZD4siJYeIzUswh1FVmLlZFx3Eag5Z6ZiHIuuWzri6C6Phd8l+Lw+D2jUVWPZkZGUc
P4w5doRd1xxZ4p6atdlBL9AoTh4SrdN+fwFY+cDoRs2VXrwNw6FXpLcxfrAgRGN+YMv7seQrPzDB
cHZxG/Pe1Yos+P3HSSAu3DsQ+uTvbD4kLG3SQsTdB2YhqRWIsr8fk3IO3BBhiUHW27vz1zs1E8PY
c1ydzZxDCtTx43RKldzNuRyCwQjVqynuBR76tvuA+1HAni7CO0vK7FLd4NSgAWRKjgvIy5WaeHzV
IYndMcJTEJS9qXuWW6MsyxPFRxiorEgC/cKbPDFT6CiEDZ33SRjI9nqVwwxM23kMzDnKbiszaT41
mjEfqKdlf55/oCdujUo5KDjuj5Kvtf75L8u3uVDrXJZ0pA2J/NJ2ahsbsYUBUekRf4OKXy5sy05c
0MBlzSJOr29l+x1fsJQGDhTMEkFWR+G+tMbnwki0K6LSKuhHsrowQE88SnCacH3p8MKU2B6LaKT3
9H3VMWiZtAKUfdkBXYOButy6BA9/obpttkLrPogENDBfVJM3E58VIx2zkmkKujSer0wdakGdKP1j
2qfCt8au5fiplg9J36pv2gp/jdm6y7069tGXBBL2N1zdBoQDvbka1kAWWzfDpyhs+juHQ98bxkN6
VWJiuYqirLuEJzt1YMCnwCGVoqP5OuRqEToRmujfArNpJRKhECOWqU3mDRF15SeJkoNd7DxFn13W
42tZJ3BHkAopz50uE0whAAFa//zYPLGG0Q2gTSbY69g0sI6HiqpIwKgNQ0VYnYLYqHBW+tIAlQVF
VyWM7GpR3BZzpdQvHOBOXZnaPIVsehGQirbTjNmTBx9HU5Cq9g8CJww27Et3h6PcDESn5Z+sdkh2
Y+v2F3aaJ4YrLRD6ShzZGK6adnzLEe6vsqvEFABFj5GXWdmOjEA9MOvhUgz3iakUyvZ6HWrh8E02
96h3eaSzHE4wG8JVnG+MxQGlzkQPd0LcOC/NlV1rw4UbPPH5rzMNERRsDFRtW0Ofhdk3mcTYXs0Q
TlQUsWi1wXVcLeNUMgOA9qi888Po1TNlNLPBNNfeBOW87QmF1r8Uk9PPfH1Je9eKuDxo0hgPSCl/
ty+ocSkGLIQKdjHOqzy6Ks0HK7XhYKyiyzd475JdNjjojKhoX9jInLorSFM6b9ABWrNd7UtRzalj
KXOAFZgKfdEYvWciWomRKY15cP4Rrsv40cwGRJDCJJR0CqwIbzdfooNNBiUs2IQEufQdCmxa/csi
AbCcv86Jm2Lu4cCj8fz4P/d4+IsI6EFU63OQD3AQDDxf+F/I+Y1cWX89f6lXw3/lIlpsjZmxOXq8
sC1/WfiszAVBsBbMsa3WV13fVkGLu9LvemXeU/qeP6kiH/fnL3rq/ijP6StOlpPANgwrhpGHWVUg
OkK+BjdDS96VMzU7u0Mc+7+5lE4EwXpz7JWOH6WF702gWlz1TR0ptWaLagn+HJJ41/6rH/d/v0//
FT3Lh78GQvuvf/DP32U1g/iKu80//us2+d7IVv7s/rH+tf/3Pzv+S/+6r57Lp655fu5uv1bb/+XR
X+Tf/+/r+1+7r0f/gAUCX9Bj/9zM755bnDsvF+GXrv/L/98//Nvzy78F2PrzP//4LvuyW/9tUSLL
P/79R9c//vkHx7Vfnvr67//3H959Lfh7VFDH5+j59V95/tp2//xDF3+nys7Gn4ozZ1tO1n/8bXxe
/8T4+1qYY4+Ag5Y/eWnxlbLp4n/+YfOXkNZQ6GBaBuy1/qVW9usfmfbfmTfJ/2DLvsK4iHP6n1s/
ekn/eWl/Ax/0IJOya/kXH33Tayt0rdiAwkR+RX36pbT7ywcQguGTYyeJzWNP8d1SRPVAVwxLgKJV
MOG6oive1vjLLszGx1PJetmXVAmYZQ6VSVorx+Ny0fH5YHO1fCNXyg8VhY9DrJXthdH/sq/7z4z1
12XgcRPbCYWfssJmJnHxr5CKEZmg+Ir+k2gN5cmcleZekn+a79zE1N7r3WizQ2MN6ry46IwnRPVt
vYMrVgw7GatdcsBO5ui+3lou1rZRyjZoei36rr48IauhQ+Tn08RmrIUQk+GrTEK8T2ohbpM5Xzq2
0vjvgqKV6rS3xyF+nzU1cDj0tXHlCW1AkynRVy47c+qNzLM5VSDY1yMR3k3sXH+osCISXxslVH8z
keJrGi/pe7ePNXKNcEJGN2Nbjk9xg280QDGsfuycBBtdB1oA05UlMR4W+phpu9Qyi+FNONrZk56n
o9iJcExT3rLqMoLQHhSHxUGPeIWnSrVwO2YCB6GdEeI1T20eFEMG2l/ApLie6yqBjFmNzZ0yRzHo
lNyUuQc2KTK8/4M22SzcsLF8Na+NB6DHlrYr6lHeoLevkcK+ZK8k6mo5VnXqhf4vX+C/h/mvw/p4
g/Hy4h144XwezOtrQtHx+BpU+LoiUXS/1iUkjlARO8skJb6mZuglamJfGGkvmaSbkcYHtBIf1+GG
TvT4gjFugsyGcujnS1V2QK1lbr+1m2nARqZXWK4iTauDDj3nO3eA/bmLsHzFB3LMrNjrCVmJIa5N
qIHLbE4/m2w9vwGutNOdSuLdeMUpQPzMZqdL9gpe0H2jONWww/urvRvQxa+vivp5mbUtMUzT2Fzj
3W5CbxTE/XpKmErcNnBVXZCnVXydA/kUO8fGnkvZqUbApwupfGyHtpp2sArc3mfn2bzJCrAunmlD
cdnJPEq+LKUkBPm3XxUFehRN7EMph23PZu4spAMHYRU2DEuArS46JHhW9ppadFdJ5YoLupHNAe1l
bKyVas7xrk1tfhubKDK7N2mrCj8KdftbIZXUj2k7eopbjXctTTncY1GaBU6fRO+loeOuGPKiDhw6
ax8jPSt9OzObDyihx2kXCqtpaBviUz3kIkeOFS52TOdNqvvR4W9BZCsvDO4XBdvxYKPCb3N6fgkd
oMx2PNjAeTlRuRBjVpTSSdGyt8lNUeLZ3PXT4Ga7FjHMQ55gaAnMBH8PsnRUr0GSFXynBY6Biara
VFR+irgRmO1C1wCYTA/NIKriOsTH3vZoY6sBwmJkQP4YqrDvdq7eaPe4ZdV41zkYgD2stLl1YZd5
vDtaXw8FHY3oKY7P9KW3SkWrNUphNLnpV7am3XahWgaZ2ZdXS1aqFx7kRq64XstBCUXAEE+TPvh2
J5bxM5oVzOlr4OgILs9A4e2WzEYcbraYL7xewU5txnr1pcaEfANfdsTNA4bjEoD39Tq8Shno2Wro
ktmNbuYPyi/Q/2gOrgarOohazdwttbLOmY6GpSIji6hDWHlpGV4XwOORRIUC/SI54EiGwdMcj6Su
jDLsgl0cGAN8Za8DZij3aVdVd3qoNACP0jHLfLNwHE/amdN6Qxa7sN4y03ib102VeD2o98xPnRY1
8xLn9rxrsF/YXoYw6l7vytSBXQzzmuN6mYVv4YVrDX0a4LYYwPTo01CXzHK4hFKsk+TE7hycHVyt
F8N972RDvc9bVq03jdSTT3BhclixckmXgAOWpfqYS3smU1fB1jehKPyIYJFsEayv0FzyxVYTOn14
fgU9PigmhJ9fRxhKo12RpsV9UZmd6TGjEi+KY63foaGZjF2MgPlSCerVioT4Fr0FLBxOhxQiNy+4
i2l+uvgOAo2Qyuekq9OrehE4s9I43KuZIS98RqevR6sVJTitHHNTQ5hYFpAErWYSyEJ7u3HmZWfV
roJBqDOCGCtQfWEwvfpwSQFc+wzotIEZIDI8HkvzpEXYS2Qe6MZU8LnG4jC38XyjGNn4/vyasQHE
8uGu16IwA1LcQIG73T8WIm9lxj4kEEgl3xLQoR962GHwkvu++1S59LxpsZrT27QMoQODzcY/Ho+g
CJKBJsSFX2Nsv6I1/5DZg906ukdtm3raxWSxaEQdBHyrAlylq813Y8WxvzGH7C3uSulJSkc/qD90
HkGN7YdV8hcsnYXnYxbRW9kk9QEUY37hlYjjEtZfz4l2E7+NgyYz3aa8owgzHNG2ZgF21hDZYCbF
oyMQ6e+IdIMMGSKsp6IHhhIGCchXyKUiL76Qr5SESEXcxfLCGUN/oJmKjU4OVtaDik/cuSJ7GLYM
uIG8u8mJfW0O5x/qidHE6yURFXwynZotaTicyLXXx8T1M2W2rrCr1Td8w+o7VakvqbxeLwOYWtGv
0B1ghmC7uJkFra6lWjVFip9rbfsBVEx5BRa/+DpHiaDs2kVfYmuxrjGqLvuh1ZxvCQXsC43XE9/r
ej5kEPG62ENuvp7FNiY4GlZIcHtkJHgPDfm+t4r0YFqti+2OTKhLdaqXKOyj2X+deFe+8lpbpZW8
mSNSVa8zpSpCPydv3Dx0baGmfq4aOLVKJyk+lHrR3Uch2jQ/N3FUuW1VQ8ShcYwPoywmbTe6g235
UV9jmR9hIeznXmOVAk1mf0hB7XNwgEL3YSgLq9qfHyAvWuLtr+cgzLabitTaZzyebyTlgXXGsX3Z
hcgbkwVUN2LZph93IxSv3gNqYI871hdj8I0uCXHBqfogOKAV1vfWiBTUMOqo46R2R+2S9ualU775
eWsiFAphJECqse29GjAFk6YabJ/1cQnfjE0DwjerQvKDwhEQh8VofMCwalb+oI7Kzdg7MFLqRc+a
w5Q6KaAc+Bvpbgbt+3ZKoULs0M8VjW+SRpr7sACU0UtgSd/lMww4IFVl86xMomOBVHRiwDttMQuP
rrsYAtVt83xHVjhUAT1qpsnv+zh+b6lxFXss6S2RFxGAq9tksTgkAI3N7kIrH9/3bad9Nwon/+lW
NId2Nfv4nq2IZoAKqYhs2eeqm+Niq5SMBTcynftZuMsT2MfpmaZBQjpqFHOuGWxwALtxSKEtFFFS
4xJq9JL5BmDCgwGe7s8ltYd3bVrHllcuJg7h1OL4ioK2+DOpFOtHpk/tszDLUA1U0gPtnY1I7GtM
KU3u5rZkaQOujsUetA2ZN13nzBZ22VRXDrQxps9Inox3loG26XcPMByFWff+UhXaCAyPx2FEAd2g
WqL4TGPtbRLqimcqpUUQTltez1Amf3vXul4QAezqtGHF3XaYMLyT3jEXij+EZvPUjLPh91XS7WOC
UPZLY+BFiWYbKD0Gt+9mZ/d7DGCXrEuvdo78CCZM9hbrzMGu5viu2c0YqWI10NlGYUDQLJpdUw7m
tYbA2Rez+wMOVPxOtOa8q9s4vvAMXm2Xufq60LIRWCup27qtUy7AUzQAkc1YQG8UjvTDUizfO1Me
DBHN13BSxwszNF/G63V+tSiiGuA//JfNfGk2igJ+lgcfR243eJox2Jn0+rKOJ5haOUcmjlaww60x
H4crANtEJRRAQN8PaQF2BLKobR1mSAg3WL5jXJaSLZqP7XYyAtLxjPcKmUQp0PFJ/SbBf6lEHM5t
e2UuIZPaQmcQKiGE8NhrisyFVaPE1hUPN9E8OIfJO4A5UexpWDgV2OpoeWhQqyt9BAA3rmstAzwI
g699L0wKTrsyn5z7MUKAK2vHeIaQWjx2JAo/tFmCNTRyUlfbdemUi0PVyPAxlwMwS1tZlh8ms2fu
meaY3RnE5n7rc31OA5FNse73AlApvKx8kt4Yplq1m/olvxWjyrrmJFnde+zrHM03ABQA7HAX+LHD
GI9fGnA9CCULQ/0CYiNVfQgWpALXsRy/qTXCfUyajfNunssJGFFLysMO6Fz/bmlFVnuTLut3Mks6
kKN1m3ypLEMKjqjVCPlet5JbG74aPW1A+vXOrhLzXrY9iCELiSCZixO6qN0I8oZi2dzDb8RCqyTo
REEaAOEJDcWzej1/68imgVdv2srnBPDdD2zeRebR47busrmsPtNNG3Hd48p9VocJzAeAheqqCcGx
icyJS4/eSvEwx531oeql+0DLpn5qQXt9nAlhq3ZGF45QwOKsnJiwRwPPt6aMuJUrJfo0Cw1qWTpg
zPVaeI4RAvFZUq5MZPMpVhpwWkmHVtdDJgcQXQf38T4l7AjaeVoptwY4uRxxLbsuP5FSBWGcutkb
y5phUMCkSO+hPQFqIrdMXIPylHR/s7VWGY1j1F/ovZzY8awnE7KXKGJjutzMm8WQZ6ZMMF5ALHU+
Jk6e3TmjIjxsC/WBIpZ7YZ4+8fWuR2yHliNFd3bDxzOWGLBXS5rtvqxcmJVFQ3BhBN6lKC3l0t5k
3TFuFn/q/WyskF/RS992cFHyK5k0U9fvwgZM1pS7JrhSR7ke01kEdtIZHxYDhMShJLvxhq1f+zhm
4BUv3PKJadKh6ckeiU7CmoBzfMs6DHiweoPrOyDn3CsoseMSaJnSUtmIwXPQxibFJCjqGTDq+e3Z
qUuj46N3jsADcclmP+s0uSiQtIU+ILXizVhY/b6lQHY90cN+sxRzfRUrU3bh0HDiuIMKgkM2RSRC
lbeHBigSoymnnCE1afp4iCm0szosKZxMtzaZMd2qse6LoXc94XbJhQXixIBmPHOv/AB+xDbGHJiG
aGQmFUKUMEomoBk4TXW950jEol5ftdWf558xm/TX44z2Df4UDiikrG33Hpo6F0m21KFPwEaW7AXc
lK9R1rfjrm+WZr4aXKgIPtp2UgjdyQnFXsR4JB6HBuoSSHJJdSubpe3NWi+/LpxLWiI9VMXdO+o6
y5VKwkKRzQvQonzU8BRE0bIG7TTpNwC0bKZBJlZgiZnL/cTpos8JW2IZjEbURDDiJrvZS7e2PqNB
W6ad5kwsB6OatjqLtmvdFmxlSdWFR/lJut3Y+9glXR2Pawf8aawwNMJfK6KbwaZsEZAnRC3STcLu
jaA/DLMU7DLT15iqV7PywoIrRopZCTWR72WL1jIYEm38MpaWQ5MpzDtv5PY7bihmUYDBK7/aNti6
FbRKHKbSAqffJTpswt0UZUSG1BUx0r4FXenDEs/1fRnH+foLnBAxub5kPbwYTXmfQ2kEbFdOYFOK
usPAQCSi8pVptoOxGkP/2IF20YxdM6MgAQ7YWMR5ZHH3LMfBJHhCpD/Z7ZH3NMLxjZ6SVO1gsZLI
8dOZk9D28hYIoJ9LfXyyuiRTgmmqwO+OrTBwUMRZP+2KLo71XYppVvHSdmyit9UISLoAXQMfM+xb
8FCWyXmeehpnpiZbc5Th2D+7IEGhashJ/VTSV6DGZ8xdt5MswW9Ih9DcHXph0KPDEmo0tmq9qj9N
eT1+Z+ZJjZ2d5W3vFfFUXesVCzunj7mhUcZy3Oy0SRo/mHV6xpJRTuNBlVDQ7nUAIGviF7YtP+wq
/i1FAh3/LU2SRVwDt24tD2B1qO0LPPLjznAlNly1iyhJ0qNzTE9qCfdsRvXwZSzIZDm0dpIByZl6
m0QUBTYI0jw4LQP7VFCuBjGYHqhN43HQm2W6Qrw9fSM4JZx8RxHTdzWezO+Ry9e0A5vn/mQHY9pv
nEyX8pBAgF2hgapZvyF4h7AVSzryp77A3+C0XqRvTQ2XhWc263aYVC0CXMrFmP8cNNLOK1Mtk9s4
0bXeI+0y/QQf0vgulrByMcwpzESJBTWZ+YnouCsNzE23n53ZWHwbPIyA12guEQCZQcEc1cy6T4wA
PLChxdRAopWUi1dbQjE9wjdH8sbzeDB9NyvL9/ySXELBifPcA9876dfw8YzkhgyEFgQkZY1Lu/JT
sxFyHk4DiGexM2/qKFFumwS8rnUUQ3dpLcXQSnHGTwfZSdpQJpVtG+v/o1oMJsgqeDYX6l0nlnhk
NwKZLfU4VvrND7A7Fa4esEtso2b5xhykuI3CZWU0x1/OT72vlzdOIMiXWNs4+4hX2ecVtCV7Mhzf
LeJ1lzyUdSCSMfqhgNU7mBUA8mGGlXf+qq/vD+Hp6mahW4FFdmthwl8gIczbxFA44XLNFD1zzp3k
4+Kol5K+Xi+lXGrdwhguOrRXRJZ50nP4wlRXtEWVt5kVrURxShNdp2f3kD5cXmBs9Z8J9Lywqr1e
RrkyvmdhrL0ZJvzjTYsDt3QUbmlDz0tjnEuhtZt7Od+RfEDL0x3H4PcfqsOygvsftgK7lePrFbEE
eaQUFGqKymJZ0pcHkzLMYytEc2F8nhg1q7cZw8GqDMVKcXypOXWbPHeg6idNSZGt7sRMsB3d+mgF
C6bXLXmfh0y2l/ajJ8aNzvYPpgmmINvaCqbThHSEtFEZrdYo7lQJWnuJDefjwhi9cDLfCP/XEzkx
wGx+Mb2x/6U6d3yPZjlEam90Lpk9eTT8Wc2J6vdDF830qPPu2W5SIzkAwLWwQXJOBhLCShPwu7vY
c5ZKaTy9igYyCGPDaK+zuGwunDtOPAxqnmg6aaBiz9vKOm0pmSIdO/TBuo+3msiWqxJWpW+49aX+
2on3jXwb7g8qG7bC21kiTk0Yz4sR+nYDvZX0N9IpJGDfuh6Vu7LThoA/6C5RbF5PwwIHgEqHBPEq
Pp7NLDjrFhkrJHv5Ov2u6FA4GvXsfC4E52nFmLzIUeQ17V7BAqJ16qPdqMnvyS1fRgEKQU7xnJpX
FsRmpNMsKMRUqaGvpnXxs6SY8qc6z6vdk0bh4/kP+MRTphGOL8wkjpTBvbnfhrKfYcEn82M5Ex0b
w+afYZIpVroXxgRLnlyXj2YX1hf2+yeuS3mZ6d8C4MF/WdtCv2inqsg06mnWHL9xUyKigPT/lJzq
SqpAEe84GqEzdoTj/P4isNpJzZf2ONq0zXw1WaFi1fRP2Q+YwjnYM8OWbWQpA0xO3QW1xIllgDuk
2MZunMx0c3MxvCNKW/GhEEzd4LgvVQftCTQctK1z/mOGrHwNNdc2dpYLezs4/2JPfKm4ElDQstrx
kLdNcTCRRJUY4GiJ54meyqHtr6nuq7dK3roXLnXiXVKBYOuA84mD1LY9mxEQiP4JtY5YcJ+91Y1K
CcLc4YhcUEiGSKxmdgBKNLywIry+RY3bW40zKBAwT69//ssYqs2ScDudNq1odfunrdbyk+o46bUI
B/Pq/NNch+NxTeL4UptXqY91l44aPdMkomzh5QVEwR3woN8/BuN51Yy1okNVnJ3Y8S1Rpuw12L1Z
QHZnCSPRae9LOl5vlXJB3IbIbH/+vsTrd4fFDXGfioJXx+SxuSARGWlKGlMeuEM9IGRJCzeBm81C
UwXEClR3YdKMT7Ubu9PeQWT5mFE1/ERzrTkQXzLA5VQEUL+SvUGMYCwtSZUdQ+lXc55emyKkfXv+
F7+4cLevAm+uSpVihZlt4Rmc5lLqGEocxAP5BQhMo/wDSLW4uydXZnXcEJ+XeKEw3C7AcxT/7O2i
s32lKUgjGlbo94GwKvuzioAHJAsSbMq+tbS/NHlFv4OYmfBpKPT4i6q19eOEVmjNDymLEaBtMcA+
B2jlF4XhJDtATAXA8MSdiTzTOmok5+/1xACniE3ZnMFnMyQ2A1zYhc4xL04CYwJgm2mkfU9O9jUM
De39+Sud2Hms5DFWApzI6Fm3sqi0n0n1VoAU6xSM92PRin2m4x/tnFS/o5a9PEi1Ht/1bDrvDImM
JTOTsOXoWsEbzeAAxmlJFHEX2jRzzv+2E0MUhgZ6dnbtSAS3EIgFiCoxLQkvnNjlAyHLy96twHI2
Q7rci47NfEKWz4VhtuEyrIswnyHwCQPyzIoS2jx7JxnmdKpcxRfDbKyw+Ey7xfK61D6RjRMcbLJy
yRYyyOzZ59ms2e9NuJo/NLWv3dtwaKc1l3OkOhTOo0HmZ1Hbnx2hk5dZ9FbkHs4/o9fbFrbFq12e
I5WKYEU7njeQaEVRj4E9aG0KN3B6C/y4BIBFvjqEifPG1FOiHctebwOjdNM7jr3u8/mfcGKK5CdQ
MkWLzf+/jLBfZmOWeBiUIkKzCZx235TK8EzM9/Lp/FXWiXbz9a9cCESI60kAk+zxjdZzi6ZgzVwl
NzKvd/kolGDJ5sS37R6LUw1K48JH+PrTWCVuWACoEqLNeeXQLOZKk3WTmIHazzKiKEDiobnY9S0K
6XCvyFg8xKiDDuZcNddAyTLi4yITznX735ydx5KjSteur4gIvJmCQCqV6WpftSdEW7yHhOTqz0Od
SUuqkOL7ew97R6eAzJXLvKZw+s+oP6sPI9oF+0xjjnX9bVx8dqiUdGqBSDLMNOF8nL2NHL2nrrct
zDgHumITuf/LWsseTdTB6LR9s6ALHZBoJH8XxdxMliob/Mr1H3FxPvkRQIV1F4YLVKjzFFImo4LX
kXDDButKYHDVegecGrAOPgB+JWSBv5HIw+uLGu88OiJbXF7AGOgYn6NzRj2ZlSbL43AazIEWoWmu
HUZido3JiiGKJvRqpFajpIyNT3oRp39AWw6/bETUf85D3NJINNzur1zWjvBuKB7ura5LL2+VZfxD
b9RWBdu22kh0j+X815mByBPvy96NkjwWH2dhYt2O5DBQ8VxiQY1eiakFNjF672ZLXvnlYiw/LTtv
1BCDXO25FGrpBKs6J+udMHNHD0xcv3wNZzaUMvmd6TOZsrCOJVbs9o385Z1vBOEXTBCncEtJz9J8
aSqiaw0k9zMnb3e1rPoPo20kEY4D99RvaUSTwru1MS4iAhGUtjpkpK2u5XY53Z1yWBBNb9oh7LR0
OODbpCBqvTjgSq7vhbcddhIUtoxJx2DcRAh0u8NOF5pmu21bbeXpXEN7nBgpBQouaXsz782wc+tu
l3uYA27+obvEmpaAlqX27fqPeO8NkwAzuuAEEATPHhaImNG5uBeGvaZm9NAyGRIP5mDBoSUsbLM7
ACnG1+X6qhclBicPOQTwrxsbkNHI6ZMjdDwB2lyGcKkH465eIaNUqpLdoU9chin0BVxzhh99DV/2
+sKXj7vhygBs0G3a6I9n12OqdIjRFNoQAv/2XnUGZUEx4WWArmZerTgr4g/aa7lyS/bxIv7zwNuG
IiDzB2mo0wfu17xyrLgDio0N9dPied5eGIV6J8ZKu59RKPp5/Tkv0ZLbguQfvF6b/s85WqI3lXjE
/mQIM69Q5a7PseuNqzzuNtAEbmwJLAw77ysnGDWjGwI8p+VThz4/majeq7dIi5e0nO332DQVVVqn
8AnPXkCjOOnCnTKECtoAdbbr497oApDIU7IzciUv/XTtQdCMsEg8rAfzDY9dV6YeNFUX4+1NZ+he
7RtRHt0ONf4QjsowYxYC7ouU2i4VDMHxztn35cw0G8Wt9A9Ku7l9BOydf5jJFP/D+KffUmxdofdU
9qqP+oab7TDfJB0uGjzLHoZpzV8xlEf0fc4cIWD6Aw9E41Ii/G+q/KhyyuwPKb46X9g2xguyd8Xo
W3OXflOVYml9PGOExuRDa6xgSdTubmiAGO5bPARfYFxYT+tcYQ0MMTU+eKtqbC694DVDKBlGvLO6
sll+xz1t13AGyrvXGbtgkAhumIEm4kFe9qX3hgyL6azTsNCd0+YQZ4bs7siOMe7JBtyNDcqDr/Ws
MdqABLQaB1gFgIOEMXb6vhCTc2BWrSLkbFXyr/T6vgvNLgM+d30TbofpNL7B+aIEIIDTGwSzc7rp
24RB2Zy1TdgrUhwALTmBaubrwdrUyq4vRW/gcjE6fLRYKT+Z9annGVbbmLiy6FVYUDOOL0Ix69fS
3ZRdxbBh5ZRZcX5Som4uvUu2vJIdGfrnekDtLyI1wlvaGtBtBzTXqAHGx/1fTR9jpB5UZZX3U5yM
Xwsaqs5dv2ETj3jKLPrDXNcVYPI+bxtYQI744o19g/QxBjPmLldXlYtyLOrPeYmQb9CixjxDZ6cs
xUCtX756gz1vhDuc5J4xMLGqcIGMW2EFlqs9WvEGNJ3Jgb0jYKlibaRCwAq8JkUHmLklACgTOVDr
wUKvvTtQ8HoflrrofpdZvWI4rU8FLq7AHT/iRa06Ow/h0gTXSxP4IRapyueGSKCGTpI2D4xw8XCl
Bhi6o9OteGEauDY0AeYUixWgd9r8VygjKLMJOjA8oiqdbBwWbOeAj2kiomJhyE7MsRLS2lQTQQ3K
0Ax6RsnzTpY0/3d2RV0YIUXG5baunUNzuJ7rQ1bZCXzwatR+Z07aVS+YuBrWDpMA2sK0k9U7W9io
fcgFA2sfqCJgmEJJld+kM60eIpSRPApkGr/PI50q/k3sUJ5Mk68bmKBw8CszLRl/lEnXaiCUCkcL
gG+Mr+DvTUH33cj+DHrRuZ+XIh6XfYr3lw2UZ45HDKV6E24VIz7r2GJDhA1lwi+KUNfDHmFKxrn8
wtYeig89Fksfy8TR8J2LoTfsxtxbmX8urRkh2zqLncSFZX70tKT4thhJZu5BYbTWzlZsuXPmHpsA
csBhxj/LFH2A760NU6+06Zt7loK/nlTlkO+HuBJpEGPFQerIH2vfewwR9l5brJjoahXukhWKfH8Z
p+KPAA2z6zf7desHLkHeQudbY3obp8b6lMTO+mnoVPWlB58yBCamqCgb6F72YilNnuysZRi+FNoC
uUgrJn7UEDO+C+C8ySeQO8lPG/ZE4ntTXNGAGUTyO3FE7jH9A37lN1CpPN+0tbH5OGyGGB+NyV51
vMcEWOqxL4wdVsXyZUK67Mv1WPDOHU8HwwMqiCfKxsk/DTtSHxeVl1khCFyndH/SNdhwAIe600Ea
jYv+UubGeiOjeSf8bOLHMJgIP2yvs0Ut/NJb0S0o27k4oetNa4UFsMLIpQfyLe1ma/8/PyTrkZzC
PyDGevrpQ06TuUw1JjRhjcsmigYGhYAtER7Mh/HOiYVNx6u6hbV5L6tA6A2JJ3o75DHniHVFU3vV
GGmbKKMyOiEJz/xXmh3MLaeYlQLMWF0c0e3f3EcMgWs8UrR1dwDnZb8MhYm46fW38N5bJ31G4nrD
pVLpnr6FQa3sWtpZHzqKl37r1gGEB5DY3ZgNa9hjx3tja71zo219FcjTDEmZI53VI8Ugarx2zSnU
2yb/1HUAIADbeA8gbLIbH/idR9toWpC0wK1RKZ59YKPDtRzHwymkTz5/mj0kdvGL++1CG/1IJ+zW
RPSdjHxrSG9DSmbApIynbzKxulqWKVq0dYyOsM+sjo7EonQFXTQUf9n1XQRrubyrwV3eUAa67Oa+
qfTQhkFPalMI2d7FPz2YrE2d2Zg2LaJWNQ4ALsq7lv93F5PGh8JCCg+vWSUax1xjHoF9klFqACgH
aw6oSAvDb2pbRp2tz4bfOW67s2VfRao+Wu7u+oZ7p2azNuQzgCndYQ7zxq/456dOCDBa1oQiVDoM
5Td4dMkHOHryi9lmq4O1SjK/dlDIw1QxrM8eQ9ADxvHjjb1xyeLghfGe3mDQm9Do2b6Hwu/ZtYPi
Fz26otibo51UX6qEgXJYgvEcdh0GbZ9TbZjsnchyTYW1XVRfJ2PVvidcmxtJumqfZgDbv/I2U49r
bs4OSP+S5lQzN+I7iOj4sxlr640T9E5wBsJOJQCUnQbQeSOsyXBqtAdU/xpvce4nkKzhKDJxr7Z1
G+Zg+o/rWlQ3skOT/XOWiNIaphqizrYupaeUBOSnOzLMctwclUqr7r81bWLcbLlth+RiHZr8FPQo
1FPdn+5joCg50g4baq2ZDBnli1u/9oOePLnDbIKzxX7pgOT4GJWp2bXRlqA/4Bld/x/eMdNgIFpc
D8gcblHsnz3qVZS4lttOYYeA4t6cVe2+X9N+R4cyf6iH9bfGzX0j178MVxR3jNdpbdE9obt3uia4
F89LStbM6ry8KycsrDLoym5AtZeGGIAY9zdO4vYvnr5s6lpuGGjDdBHRVTldMS9te6rUlQC5ZKW2
MyVGdmm6NtNus+F+1lIXMN9a6KAPm9HK6IiZqfbU0Wn+Tykm7c+Nn3P57SFoUHJz+W8s5vPAQBeh
ijsp5hBjrBQaGSHCwGH+oMwu2LMBmYC6VsVjXuD4gk5CBnnJTF6v/4hLnjtM003mmMSH8RqqXqfv
xPNEP0jss8JJMwYtbFcA/oFe1d699Oxihh6l8ENceM4KpXPff+xWKbGLl6750UksHT3GMdlcHvu+
f43tpSvDXGsVbMrpW7xKJYYYb4uivyuyqZwPoi8yjJDNVL8l43E5xyDGMtZDoG4bDMCoOn0SQSMi
S0Q3hxCOKqb863CoXIZz3EwG706ilAX2Pb8r6FqG2Htr2FUqYPF9+FL0OlXkNNoxa+6coa2OWaq2
oSqM9nD9fV82c22wDtsEcgsrCNCf/sh2XNDzqKYltMjdGfGUkOTrBtQeiOBPMAWWZ1FP6l0FtDPU
Rd7fOOfvLk9rUNWdTXTTPjtz9MnyBZSdDO1UjAvG80a/+NKZnPihcjADww2H0Tbw3dKacY/FnmND
1sbKjev7bdh6dhJJuJn04WbEaOP8NayWW9LsA9nCLdS6j0O95ulDpk0TNrnLAA0pYTr2HNPMfW2V
NFWeLH0WDUla5R2xHquLg50aBpIMzTxJv8AYbg1LbUWApZMd5qZCo6r1PaX28BdhxKrf4VU/g4gj
YengfWfKj9rIaWnXakfyvdRmBZI4bmhsa0hAHzrsLEwfq2e+wjIBYJY9rr3JXE6Wjzw8PEa0p5KD
vuLRFdUzkhuB4yX5XV9idhqyeWLPb4p0HY5itIcf7ri03/pYmJ8SOy2Kr3NsFncdiVXn25IKwNVL
s91LNIUfHGFjjERfW72BRbxMRMHXwEdSSdoASZxnTNhb08ESJgfdltlDbVK6lQ1KVqre1NH1Tf6W
aZ59XpL+TUkKPAiXyna7/nOdzN7qqULdAFue3pmpr2qUorsWyBYi17mp92FKd6N60pSkowBP0NmB
9Liszi9t6Dv1rranIf3CVmRkcf2nvXPpMDOEmEXaSOv6vI0M4nPqhkFHKXnNlFe8u+sdhIvu5yyG
7wjFrLvry72TpzoM1dBDJ/Ei+ztHOIkuVidUn+kxJQacZB/+JBs2nlUnB40vyilySrUxjvE44tPp
cR/0O1E1WBIuM/bboQf7RQSVEIB8m9mGmt6uBlSxoh/Es4iX+FkAZjdv/OzLvYLBBOwITiZwBqLV
6fdzvGy24WsWjBli5kX5OIlo6mfEdoc0tv/3xViKoITWMSPV8+EJxpZDIvUVmSCtc47eKvvQdarm
PmGsdmOpd3JxLjmS4C0A0vY79yDweopUmFhr2FipeFg1rf2u0IWOzNJOcLhk2cNMmhlxaSYwXrP0
K2DJWxKxlwktzXrAUtvInaLQ3f7+n9PhxIjrTshEhRbZ9S9AJM6XxWuQ8ehRkgw3A08Brt3CTfr6
Znw74ifH0qDTCdQGFBx0bsggpwunqB2JuEMVo19glh2nRFWf+mEtikerWtQ2Svuhzfcp7ZjXPBXG
ay3q/IulFTCQ1HJ2/zDgTZ9bHOq1yCoYDHPHg8fE3rbtFr/sN0tQ4aDJ7JsxgVyB3g0xucPxDCkQ
Oba+XCsrDqbGBHhvx5P1y1RG96XpZTLtWpB36zGr1OVTv2TqErj21ILP4Zf9sencC3+JUan2aU4m
xd0wOOnX62/n4qvwcngvTL/hYTve+Z4H+JiaepKt4daNKxC6qdq7fhy0JizmScMOfsbl3hUKciLX
F76oo1kYALMOARjUB9vv9KvI2orpDZiY/uhzWh+XWO+5TeDiQBOYrOJrm9rYiwJG1TD2TRf5cn35
i7PO8iDLAEQyNkVOdPv7f3ZjkcAGT4uBeq8suedca4ELmGvR6lK6X1/qnSelxcYRYw8Co75gxpr4
JYPUXcPEpfHnpz0jaD+xlzlM+9l+kCbFgPTgxXhpnOyvr/1GKzjb/KBdUa/Tt2LSPR8tZJlKHZW0
WohgEXxO6CYNPXGv7B6aWKvd3cLUtt4pyLYeykxUCgrDNT1TdGfy9EB8t+jfVqq63CG4CxkP0VO5
o6+u52G6mLHwkXgzP+NKF7s7ifLaiOhMHkeVozXqblQbfVOPnPU2WMem/bDq0vovq1P48YXWJX/b
WGBF2PFegF301XBjb7/N7s4f3gTcoW7QV50W5+lHtmatNabY0kLPneb2qCqa9nsxnBSv9zRhoIAS
VZNEseWsP0XtrSgqwVefA091ljbsO+nsq6E3k42kth4W0sI4wOyY3tn1j/TOGdwQq5sphee4IJNO
fyb89DqWxtajH1I4+pD+102axnUxO9I7e94nkPIwMtbXOLtxCi9zFo49HoYgg0lbTFs9y8znxakJ
jqOOWEyN+Y6UmftViFH+nbSJcFRktJ5dk545yBzniXbx0AYWZvCvJryqAJZtduO0XF5W/CLwkXTY
ECZkx54FBtdImtxV2bEGM7xPTS3k3UqA1ndOjbsa9VpzHLmoMSNsi4+eWPUdysrmTbdOk5d+tnfg
z3N2KJ0JUufgXg3eLS9DqmEBtlY5tipqhwHIJdHuGGDHv3B/j8vAtEDIi7rHrSkdAX76KlTGxlfi
dHwmpCHEYHRQtjE1okt8Y9tcJHUGJRVilxjx4NFw0YnUJztzsWk2Q1wGzKcGclHAsdU+Td1afy2x
Gv15fZu+sx7KhptKMMkRed3ZaYL3PgGmFEbodmZcB4k5xPe5ohSvTiJSiQozTaUbj3gZOkHL0ifa
voMB0OF8dzZWhsZ0YYb9pMXBMHibRUxVoCpnSDgSeS6ZAebxGrlQCdYbnZp3diI3EzIwdM1h2tjn
o3io1gvccdcMRUrrGod0ndGR2vYaTsVphl9RJeuD6sKE0WazPebZpKb3JljVG3fVOy+eoplXsE2f
KR23t/TPXdUVU2u5mWWG7QQLdIQE/2OghsZufS1VESyZvt7yc7m8HiHC01RgOOTANbpI4FdvNswu
scKFodcRmtdU75qyV+57vBaL6H/eWLQ4rU0ZcoM9vBF5/3m+otEZzC8Vi7kTfekBxwlRlsmjzKrf
AELaG7D989e5+QZs/TduY1w/QH6cvk7PSRZtyrokyrGV/+ShA3mEESKHnTbH1jEF1XZrG58H+LcV
ka5Dsm/LNVClPfmAdZMQxi1VCbk77AeI/yNKBF3zUUXxBca93gSDO92CjNJpPwth27I2A35mIkg5
Ajg/XVbodewseeKGqGfqT2SxXhuVS7e8aBMgOL/FmPO3qcZ4P3VtQ3MGhT/t6DEGHv0hjr2NDKOp
z+h9QMES9mCoDLWb4q7G3PcjgrwLZXxtWG0gcU361KVG/dkGH4Asp1pMv2c0EOcobpKNHVunw48x
U6fv1TKinKtaq+34BPEpCZDYUEsgjPhxZw1dyKfVbbo/a1U6tZ9MqRPNYExwA8iX6ajXnYNIBW4T
/6UZgAKGp62Qvjo0Tht4cqZH3yg9OYw7JLnvKu0qAIRYMDBcZRA/EgD9/TYwT8RuS3v4p4C9/2GX
THFQrSTXQdYwepcNPL4gNcfmT5H2oFZywnnn97Fc8rBIcx6875XY3IFTUp49Br8pvglO/iAtkawB
9h7jnafyrcO8MD10lxQj/0WBgFZGzUaL/cWz+68x6WcTxp2OWKlmSQ0Hoxn3JH+ejOJRUTOoHVCa
U/jJJQr1fjZUoAkHrU90FH2UYX1C/Sdfg0nvBFWCaeC6mNCqfOj5u49xlaAk6+lCSYKlrre0s8o6
SYHVGR/XGXBCJJpW/LEHl6xwyc3hpWGS9WcUDdULRa8Lnm1Mmhe96iUSqFji3kNUjcsdWJUZFZdc
S/8SObV6l+MToQfTtOBdUxgxYnKyMtcWZZIYNaQcIMF3Z1K15JDXan6IdWdGG1MDxeaT7rQgSHt1
k54z0XYNrKYZ64B0Y5E+o+j0yGQkMViN6aiPrItifcNnygDsIZjNQGNeaqSKE48xKtaXY3JnTJqd
oLyl9A4wJ7Fg9w505/eqxlDuZ6j6pl9XWfk4AdVGQmxa/+ZYK/7GY8gtAygUtNzQClh2REaRPtDF
Lf7LrYKTi+EsDssTxbHt63AhfzUS+dAQzzTnoWu8/CcvDkq1pWTE5evh8TwWc4xRzd1mMtsYi+nt
6TE2B+gvOppjkWo07d4d6GC6UpGAjtXl9fpS50nPthRNeQYy24QCtc3TpXp8M8okxX2t6HqFxrBp
iQeltbun68u8Ew8Zf6DmuTki0hQ4yyRcmtKrvbllGQyGtVBJivgDQ2SnC2xcCEMhu+xDr9m3pvLv
xEPY1yRNZNnAis/zbCRAFHrEGWaPIqlDNVm1A2o2BnZD4/CENat168tdgPl4n0h4Oy6u3fSTzHMu
i2N0sk5MIwZGpzvDz2ldxleq/LYPvUzJvXu3S9JDZdTofvXw5l+QHYF+qmqIHgRjF8flN2ewAU5V
NImfihoK28FCMqILkNzxrJ2eDEobDKOmfdW8Sh+DgbnFr4zBbhPV7cJgWjLqRCQng3Ptxxkqoz5e
wsa9Eleq8NHJlR9oQ5m978W6UUeutNSHtGjFpixRmqOvwAlRwFdVdUSOsWKiUMWiASsFUoZjrmp2
YOSl8XVSdEoEKKzTd7uQC4rIneIoO2YWLYMJVYwj44ak0MMSGecuyGXbfp4suU77BUmiNYIxjVW8
JlvtZ9s4fYoojE40zmXuAGWKjWzYobynzWR8tUPISZC96AswM34xpGgSt1gnPsVasqDjXzPE2hT4
MNilxTrLPQfT+917dGD91aLbGqyJV/ySalk/lq2nTofrm/uCwITm5hvDn+hH8UlufnqInM5aYk0V
RbQaKX7lsp4RJMeIAv1vC2WH0ir1oEd2O5rSRrsb1kkJvKmI56BsXGQn7X5WV15gNv6pa0PCYWxn
RK8ptKoxk58N/BjvPbeX1N5qg0umXF3f6xMjQLCnDnrbXJ6QmqvlDpFrWAHNdCNbu5g48XwMcVwi
EfQskvMtiPyTrk3bPDWfvSpCFmUBtyftAVh9KujiZEJvPYZiMc0NWnHtX5Qjl5QUXVa/4J8lzs4c
5uo56zBQ2Mm2cQ9tuyHlU9ddYbKLWr9lvngZaoDQ0prbmkxbpDkLnlYxVJkRt20EHkELmg7KQAZC
/cdUZt9Far7wkOqX6xvgjWT6b+nIC9r4THQbobAx0Dl7QY2LMMzU9m2k2hMSVUYTN4el6NQmbPOB
nmGfanYd6LTAqtBUagEsVqkWuav1cbCCQepd76eJU34B+lYjhjiPdvzB7oS9n+OFbI3jnQNPdkr3
awZlodrZi9a19F9sAA0uyNhnLLS78RGLuZWx6tL0uwGZqfXT1KRG9kFPDQnh0HQAr2N98bGolAVB
SDUuEJoykz/JlFjfLZCCGexgb5HHQi/bHyvTcVSgk5GBoeOOzJlUkTJOdvOkfsqUZfxZrSJhU0NK
RTEl18Yv8FLMcl/zij/Z5dY+9bQCX794qJ3v1B6zOFrgLVH/AQ3yOs2Chr6Tz9mjZwKyJjuo6r99
mqrMtbgfEeROZL0bOs43U9tY2VfgGBXgqmvKUMEppyYoO7CGAUmFeGkXbZl3qVFM/Z3W21MKPadE
PCfpvPLruKJFtJ/BtHb+qBELd9d3wBs442IH0N4H48L0iZLt9Ij01Wq4o/DyyMh19P2KRDdI9lVz
8GO7A8cols7xV1S+DpbkOPnaYltfcalYMd5J7cUIOvD3/40lfgsPwuj16mnZXgdYMTJuiiPRWI/Q
M4s+IDaTdhgShWFfLypYjIQ0QWarxnXzwRPJ+IhTgZx3bmvkMqgW5NG5+hTnz4i373Pl9fZvw66Q
ibz+Ci7vWgQ+0fAhj6CF4p73lfCgMpzalEVkLU19lCsqa3lCV7lWbW9Pry+50TbaztTZG6dhBIwD
8gB8hfNWn5jLXoi2KyK9SlMN7SStHh69slz315/rMhnDwoCyGL43g0W6dqdf1tKSGbl4K48EGk2P
udM3iHz2wwfZ6/LGLnpnKQbFxgbeYGgDb/N0KVCmtOyspYwGkGh7dA4Bnw+2+0xvRrnB9rhoExOy
YEBszR3mAMymzzKyWE/gh7pZFsVmOrX39WSnx4RBvPc0i4URiE3aQY4/An1388mmoCqzFi0l1ZJQ
JVc7P3ikieVTnLsrnERrNJ69opxIVCZQaTt2Sp8ex7HrEQRQtOTOtIX1V+jeBJdOm1Aaorczfess
c+OYVitDFslseAxUa+i/ymYwbPhWNEMf4sG+aVBxuVdtDs7bfBSMKLO40xfdKQ2gwXasIoTulzoQ
szd5n2NHUe6VsqcYVlwxWzc+7oX6NA27bfT3pscDcOMce5RVpaYO81xHuVJ4nj+Mlr4f8sG6ryZF
PcJStg4VXjw+4mXTH1NJpAx6N+sDz6itg4danG8hsPnY4yU6IX67iXh7VQlIWVOn2tcHI7mR11ze
pDZQKZXBH9I3KDqcvSUCFZkMaLgNjaVGq4YcYzMAO7RGvQh69Cv35WL2N471e4uifwE5Bylz5tdn
xy3F/MNehVtGbBhnP48GalhjvWs7i5Gw01f3o5OO0f96xD3EIQhflCj8d54yxK1bVNwpfQQPo899
lBitr7VTgghr6fddX2vLBU/DFoRKSEcgwVxuinPdRRPOIEpMQxOta+uFVHqh15QRpH2LKqjynppE
lQFUDPX1+roXsYU5ME+GpYKlUfOcSzpIm1DZLnMX9dL9Sn8BUzTXLMxICqP7dH2pi9PFUkx7sRJD
rZzofhZaFCzDcoZtbYRIXPHHqAZzTzOp+snsn+6Mk6y38G7nADNgXSjmMfDSUavwyMROj7PJPeDi
0NhGI+qfn1OshDfUNYTAdujmfWVpm9pOOvL33FJHZp91hC6ceyOkXnSP+RkWCScOGgDNyJjPpjpV
KVqUCdI+SvNM+ZVrwg3AXNihtCB40SObzXuzyRUDBqFb+pMKHEq6dXsjzly+fUaOnBugf/joXsDD
JFMndbXWKVJLTT5OvbfueHnunVYms8qvQJzZv/69L7Y025lifVNu4Bpmc5++fk3AiomzbIhibJsO
pU5jE7JMvq+SZX20vAp/lQlta2aF5Q3NmctNjWoRE12gPiTdoI9PVxaTYfYr4mNRZk+FBkNOn46N
RTZL1pXHNx7zIjLxmJs+PGeHL01b93Qxzqwi4Q8PkTsYxg/gBdphGNRm15n6vPNgZN4tUKNvLPru
EwLkRMUPgA3p5emivTCY1eONFblUTDtVh43ftZ5+KNtivBF531uKK9FjaEN7EZzu6VJ1gaxlontD
ZKip7U+T+IGqoPhuDk7yfH3DvLNF2Zqob6GgScZ4rokCgL+s2lknc00V5yjnZcQPVv2Z5qk7gtKj
0ri+3uUGBZu03bxEXANJs7OABD9YgcM5Mr9R5vKXExdp4Kyxa/uuxQza15fK6GGm9ejIS8v9fH3x
y4eFyAvxTSXT2qQAz5K6NB88HLVd8mKtdPcpx/4bevTVUSFSPEOJ/D8sx6nXoNJuwK9z7AsNCmy2
tKqM1mE1H811kP7SMUSzEqd4ndEWCK8/3uWpoE3HZwQE95Ynn+2aLY0UaWvzeAOUInuyl6NaT/Gu
m6bW1wZNua8X4xaUavtgJ5coWoOo2m4oFhAJkDJOt2pFyrMAO+TenKQdJdVS+XJWIM32XRtQ/lr0
V5jVDmZTPtitSG488+VJYXk2E2PKTUXu3E+tdaTntuZQgg7Siw9K66IJwgbbeQxRbkTz914voiVU
lja9M6B1p0+a9I4+UyiX0bxo4qEuKPriskIqNq3cn6glzQApb2pDX2AEAPCBSiD9YvDLYP4cuQUa
yFmV1SojO5mbj8mmmb1fK6YggKH0O2s18FNAj5UBBopij1mZT35bedZPF5ujYEWr/Mf1TXZ5gMGy
0V3ZxOPgEBhncR44V1JPKJtGXqU2z7WEfDoZ1CGaWSFG5Q5p6AyGsvOa3v2fPzUvHpVCDc4CW9w7
296pUteuxAokUtui+CYGWiiW3kx3Webecgy6oJAhSMZHBp0EqOBtX51+a2vEo48q1sFyyvEOFgI+
T8yO1udNkPFQCsvo/byZ3GjODUgiVgyjq9DKb2Wt3sLRXMQsfgl7wNskUkhqzm905H+ctrKEA1oc
UFCjL18Yt2cf5ZDgX1XhQPs/fl4Prt7G6AILQ754DgAp89qYE8Ne8Ihbuk9ARR6k0MyXYi6qA6oE
8bPZTP3PydGVw/WFL58TfDH62DpFIFNa6+x25WXjk5SvatRNjcWMn+rLRKn6g1MkP4pav4WSfW85
DSgFKQvhiyN2+oEzlGz1Jm+1aERFzm9gHe+x52AsNdNVFVOr/Lr+eJcZKVMGCMTcBCi9AwY7i5OZ
V6vSVlYtUun6PJvenH+YEjvbNyn5sC9L0fmxZ1Oc50X1ItNqCQbVRK3v+s+44F5sNlCb4zxAkq0A
OQ/XSatYFb6MajTgNVh/HRC3tp/UNtdeoIWAhfNmK513VFyjicZ07UY4M8n2gUHgSJ5cGus33eHQ
h11saKuvdOpsBbjGdACuJYQbf6g7ewxqdIcrJK1jrKbqBKoWTgs5svbXH+YiFG2DG+APkB23nu+5
XiYaMGNpDbMWNeDLJfApx/kqwZp9KBQ7PhhKmYcZwlq70l5uwVO2TOHfWw9nEVjn5NiM6QDJnFMs
RxADE25Va1DMhh4kjWsf81Y0N8AS5zfOtsomHscXAw518bEwftLNPlXXoNb09VfuZP/Vi10+jZmn
PDIEYlib9re0fy4unP+/KOMFuFDQks+l+WfXhIIgzDVIyOM75oOgcpvY7XaLmehftB7FtLKFARmA
Tss+NyNY5dWT9ZOJg/C+z0R3IzC8+xJInsi8uXNRiTo9qeZiFykeIio4iZo467z54fK+JDgJF1mJ
Shj7DhDLjZNywV7kPdAWR8GebJVa9k3K4Z9Ji1XFfVPH4xoo+Er6sVF5e6UvvC+12SS/8w7IRt4i
bjAIddlDaq7puHfJXalTXyI6JJ/AnnWRF4McNp26OqCbCESsGsuXJcFAIynd9Mb9eOE7tf3iN6M3
wjLX87lbWN4MCwL2AAd7c3QebINheII6H1ppSgLJxO4d+BelpyLLkM5Rbxb2DjtXJ3T0XPkCipOE
ZsxvdTcv6Ajbr9rAjUD5CDsEwNPvpykNTaNE3/CK4/yfXg4CDxYpvG/z2rjHJosVdYf0qpbsUmWi
f2mi7KL4VatOdwvNVkadFOrYLamK+kFBYPBba2fGM/3ITPi1Bdwjuh5VzjPK7fdytKnyKJ/J3c8C
tQDqU4+ikOD5suEZMfPsOOGOspts+1byenEpvK0FIwsO9UZGOHcKm0ubLK0EGoLu3vhFV5z6i6IA
vkpKMf3sEtX0gWblbO82C6XiDNE62bcEcc9vwu03UGhuMKUtxTgnztjJQOAaUd9tjPW3omUM4nu8
kYMeEPKrVRfqrW269SDOYueWVdH62u4gOAGnG6KncobyTOw01ol52iDTQKGtcACPgFMXNkX4QjSF
c8eR0/cVyF+/WBbZ+a0Rzx+vf+t3nn3TOdtIcYDtLrIA4SE12STdGlRMe3jicd0luVkfVXWQiFqu
xv/j7Lx640bWNPyLCDCH2ya7W5IlOcj5hrDHY+YciuSv36e8C6ybTTShwWDmHMCYqa7Aqi+8YSeF
+EMyW88dAXhCAQ0uBPiEy7kriIiFjLf4PSJH97oA3P1sVVNHgw0i6HBwuxCUYa50BPhDOaS2H4Gh
/zFY0AgPJq5GyF0ZaYvQSKjMP8dUQQ+lHGLERR1jUc4T141yRhCk/Y4Btvk+yqeCQxPV/b1l95bY
uZq3lg/cIIeXQiZ38yqIiubOs1ACmmlllsqhE3b2PLtOdxCA8f0lC81XQlc4qlTBQa7AZSSCWseI
zYDkOqLvs9842Y/BE+oJV0uLzmNTIL6Xc0nkzXJ/+4hcXQfUXwhHbdAERN/oQ13uWLNE4MKQ6cFL
0HTfjEsBA9DNIhRl9D0n1quXTg4li8IWrSDyvVUI3ESLWELFZSi9Ux6xJBHIkZczxDXLRmStso9L
1fU7a7o5P5Ipqb4ovcvkn//1zIWYR5tG5pUBnePmB5CROOhaFXlcKXV+eymvgibmh1CeRJsCtmcb
L4dqU47/hDpW4FR29TVFZ9a3E0Bxey/35jgmB0VWeaRq5+U4NaZFiOfC3SzCcHmgGELdxWNhg2xJ
wo9GmJU++hH1d3ssxrexNoNcwx7NL+0CZYmwd6x/+mY0TxmaFjsrcPXBYMIOHwpINfUDnupVLNPq
jdBDdOWpHhreC0nfdIRzM0P1nJFaQ+lopxy/sbkAiV0bryOTZuaaYDTiK2UnFZ37pnIcFIE0gB/Y
C/nR4u1t7tbUOLR/pscnur7VsySdQSnwneDHDSo+BbPZRXHt91WXn+tZU3aWcmtq5OdS5wQqOyj7
y03WQzXLLQgUwUAv9CUucK0rnbp5MzjuXuF3XeLiabDQk2FOgP1pPK+K6i6oANVELSaAD4UYqkA4
HtXxyfjJx2I8dhjMPKNiNSqnRrHSo5r1fXD7w1knOvIHME2uPEiEoGlWF0PVq6ETltii204zPYG3
Ut6WbdHcSdPO52WekgeBrFtMD3IqTreHvg7f5NiEwLIMxee0llwhl616zYazKtK+qo62OaTjGeII
ZtlE3uFdo5J7PVCJoJsco/PknEOzENgsA781f2dL2ZwcDdX9p2bJzU/NTGn20C1K/D1CchEdU7g/
O6/SxjV68YtX2xUVpRK15PYBfjndi2PP4z0ktxTWqwlCB4npl9EkNL+9TluD0mjiQyNl4FDKz+Ov
a9R2sPIiF66C0QuT33Pbor2lZUgLFZ14C85uOEXAJI63B9U2bjrZ2qOXzaUKX2d1n6DmQClQKaog
bjQv/pZ4CLL6ateH6RurRBMU8Bcgy6BuR/M+j7vse7dYfXKE5D5N7wR6+QhL9g0efsZcgjN3Yam9
3P6JW0eX9SDUkdkULIPLdanyFLRpTHwzisI54dw3Hd0RvUGNnvvvcQAarzZmcXLrfM+Gd+tCAo0h
VRyl6pK1egW0NFHNfM5rTM+MHv1CFZUZNsL67FIJxwu2+fHqmUoDdfbfRVnlCpzS4FGWx4Chgy5r
9KBzzRSfmCr0sd9Uj8UU/6pUI/2KGuOeQ8DGROlooPJDGULqjKxuQjR2ktSiGBsUEfaBmtkX90Oe
DYGuKOY50sw94fSNQ2fzkstwAWIQf11uqXDMJqzCiIUl4NNPg2uV8T16K7vaKXKHLoJlmJuE5yTg
tKgAPawGqpGHCV1BVzY0JLRsmVP7PA5h9yjaTqBbMynnRqkzP4xpqB5EOfRP9jTA/S+jwj5QqYgP
QtPT97f3eeNLBxAhU0T+hyO9Sl/S2UNSb9CQNQT8/zzofeYrwDbuyjbsPgCsMx7btPp0e8ytJSca
gEom2yw8d6slX7JcL/FCwdO2K4M8yu0nR4mbnXra1UECNUkmilCBvFDIgC9HSWtTEwVSpf4Qpemz
pgUpWlGpxADqozbsXAwbgyE/g7YfOGW2+E8F/q8LM0kpCyp0dtjWMvHBYWIvG1ZwYqdBfRjARAW3
l3BrPG4gKfePJwNVtcvJObXe6erouH6FUTv47tE70xe1n1S3bPwmEbtI5KvTC5pLUgQ5wIBfAVld
DrjQoHD0SWdAXYHOo+Sx8w9Akyk6dpjJYkUs2ioOrKVGvVmPkAeLYWHovgaw1ztSj6a+VOmtcVQw
pgWaz112spIhLk+4usa/J6DWHjZrUXNsDEStD3VSZ48iSerxjDtq5x2UyKn3VDauzj5zIhFCFAQu
hGauuwMGIvxlWReu71oK5DcdjCxyPVAej+Vc62cNWcuTYe3KCF7FegxL8EOFgpYTF+TqhsuNwXaV
AQyHNhsdsMvJxoyqLw3gFLrwdhK+q29NDoZ6oEX8AY5/fb0Vs4qAuMVgpjSDu3NTBw+LrpyiPWXt
rYGQA6HAiEsb7ffV410rJO+NUnj+WII/N3tbfKgqq/j8+nNPJ0eaQ3OPsoyXx1DYlaHm8wzAX3f6
D5rA2q4a8spfEFS77xu0r26Pt7FXkCVh+FE95q5a58ttPIywzwo4XWVGvXEou+qxR/pYO1R61f68
PdjGeeT+YO3+nElvreMhYAAlKTZdSGdq3ZNmzL8XQ6QHs86Ge6/Mi8ecI7sTXm5cJFIJHctTYD0k
cqu7eEYgjeTG8vzKHSHMTRjGZyBsfQUT0p/LqO9C/uWDcvEM0u8EsUD/l3aHZIVe7uBkZRhyAODw
FxSkQKEXBbYXJOfNUBDgZUjgRzmOLX1LQ2BqnQaK8OKdbdGOd6g+7omib06fYE7+HC7uNQoGAaOw
GvQ4lLCN4VyMFaQ5WdgtYucrsXxyur3DV/Ejk5cxHIUfkg8KTZeTd3D8yJeYW1QpQ0t/IM52njNP
jI8pnOGfi7mod01nuLiUaIOxM/bW6YJgaeKbK8OddexqIpjSjw7cmDTE/dlCf/mxSWDhlUXbvQxF
Kj7gkTztMcv/tODW+w1jlBMGcptO++q26+gg4IyWh37ZRtb8BkmabPgGVh+B7aFSpq7y4c7OCBa4
Xv7e7cC6+2LU+n+UpcNUuDMVZ4JUCEXz7DoIb/n6FLofwlAXrZ+Q/ZTnJKa9ffD6qG98TFi8ImBt
4fg14RTrP5dCjT+mY19SXgdCMvrmaCO3a6IKdKztCiVgAB1e+SZTpjY/pAvEwlOvu13yHtGz8a5M
1Eoc2q4oPtmhhfr3bLhhvtMYu25SSQyAbMwA/cCP8Q8H4K/oYVbDpKvSCdWqdrYR70Ct8bcdVsVD
A3446PSl+I6+DZpeg1ffa0vaHdLaEy+5QmvmkEdzvWcWsvFZgBmAr014gbTJFdZncOd06CbdT8Jy
+LI0wpZPYjq+SRE2lhLLUbRT27mqSlDd+j/kNKEozObLL6Mp66YSXqr7/dSZ/rDYkw9KXTvPBVDL
w6j0VJnTuoGjSRDSUt9L4NXe/jg3Jk3KQRRMdI6r9doQM0Nauh2jRvcLVuWuNqKZIbtc9Y5IUg/P
QzFDd7s95PXzIqVruAipoiNeuZYFqPBfoblcG36VVsujMJvigP9FDmd02Kv8Xs8OND6lZgbB6+3K
DUGP9YHMhkZnngryKrWcT86Q/kzdNDnqWvpaASwuVOj33HX4qJrEqKtr3laEaiT87QMbReZhGuNz
7ebV51mj4P36RZSx6f+CY/EmvDw686i3UVXbuo+JjpcdpioZfg5DaTsn2lSwhm6Pdn1QSRJRWKEB
yHNBR3s1mjMn5BWxQdCYUUGv0vynPXhYOGSppp6XJPa6oM8UOMJaVlc/9Vwoe4/WdaglsfMoptNA
wP5znT95rekMkSmA+9at+mbJF+OFQzPsTHTrwEgzQGDHsEYsXf75X5eSsHAzrXPIgOlUoUtlz6ER
ZAb85ZKq06fF49K9vbJXMCV5ZqSggiH7lBBvViOqbYNeVlJAWao9tzppkz4c+6HDkgrx93fAF+Bo
5XZW+E0xNl9CGh2kHWX4Lcob/d3t37L1YUJJRK2FXh3p3Or4dnM/NpOA5dXbMVaMVRHfJb2tnqXl
ws46bwylIR5FQQDGNAu+SuWm2TAUBx6MH6Za/tZM3Rcy8fCxi6aPt+d0pWHE+jITap/kjdC/1+If
uLlhrpS2pu9MbfmBUlv9MST+qYkI5gQdJaDQ7wAnmPMxa6JuOkxJ6+C83sGVOsR2h0VT7JTDMRqa
yj5YNpxbX2tg6b/+e5bGqkSJFMR1mouXB8/VFbXLR9DsNFYbrNaBKJzQnigEyhF6FewsigxwL+MT
edxIF8BjYAt0VQCx0ETpu8HwCxxJDHQgam1YMHjSlviDm80mnIk0ar9NuUcPADEh8W/h0pBcTP49
XzVFFe19BnLD17+IgyDlpuEzsk+X86d/1apFm6o45sX5EQEF49eAycYJayTlnx5OdAfBosAWAjRE
gtdFqZ7mpe92FuY6XEThV17dhOtAHtayLXG5SA3KCF8OMUIQnkgj79FJSptD5ClJTNgx5t/oyhY7
HbytUyojIVB7AEShlK8igQRlTyV0CtUPy1w8qGafvslTtf1k9dH8QBUUL61iqvy4WQgBcyXSv4+q
Wt3lUzKey7bLX0D6VN9FpeYPVmWl/94+Lxt3LxYAnE7KHaSFawCjayKAWlSZ6ts1JlIGMuRokLR2
vKPveo2lkKqfoFTIdWF98uVdHoLZDatmjnAWqxvdRsVPgJRoe1gdh2iqGwir5vSxJnPTpb6E+jZd
4BEiARvthKYbjwANKVzApBaprAdf/gxhm6PjJK1KMFbEH/Usab6YepJ8hh1tv5nAq+4c/q1Tx3uD
AhXPDs/s6nXVpJ9y7WI9YiFi8LZ0neg4iLx40D1R3/dGC26LPuf97T3dPHLQ5vjowGqiHCR/1d9P
HbOpFzIm3+bJ+yH7YA+1yOePQLHLc+kueQI3OAx/2/bcfi3oC5iA+qV5C/m5+mxGkz0f+kgtQAm4
/XtRVBgs3f6JW/sAgg2OCL17MAryWP71C6uFdhNvByZHihqdhrn23kHLQ/wPRnfz3jGXduecbw3I
4aPzBUKcu3FVF0gybxA4mWr+qFcRfrLNnLzPoAkaSFbaSePr44gGze1Jbn1bIBAlVcQm7/jTvPtr
kkrnqLXZzJqvzubygtXcZzwzxbfbg2w8t4TA/z/I6nrJytitJ/pe/txKh3gIbQuifl5UFihj9tN/
WUYAsli90Wml2ni5b+HS8uqXmFOhPGsUR5LAQRw5/zPiiA3ttS7e092/LjHIOg60NdgDcLXWZCJl
MTWlrBOi4UQv7usBT8Up66zTgBfPPeZGvyh51A8l+O671y8sfA3oSxQ4wETIhf9r97w+XTKnQxkB
RDCsUwMn1D5rx2cIdN3OQdmcI98Bz5I0k1wLfqaAJBSbm9/vvGhqv2mFForHKcVQmsZyaaCDhYzU
KTIwpPJ1bYpe6yZNIEW8AHsBiBkw73UVMq2SXMQuyaqO2tUpmhFcaNWlfNcgt3K8varXTVHGgpGC
hRuyXvigr27Eml5ZhUWT7i+2PU1v7DEV01sU20TkI7vAIuNRDpi5VLNWecomE+3ztitJYvNZV0D4
G8rP0Jy1/uz08fA5VltzT/hx66pAEJiOLf10MvfVVQGIKcE8OcTjKYJOVmsJXiFL3D1iWPQLutuy
EyBsPRGS2oXsjyrjo9Un1Q9ATqyJEhai1/AcC+PziIvbXTjk+dkVjRPAO+93zvZWakKNkLYHG0Ge
6a3mWDpWYowaV1O5tEP5xc2m+MFsvWY6AkytwX2mKKfP46IMhyEpFeNBdJkoD0oMTPFAphxX/+Fc
kIgCsiSjJ/tds78AHmgVp0/1Y2WqlLMaWVp/At7cZF8BNDveqW2cLj/2tbGIcxwlEOCI6lOWZ8zN
r6lW6CO5OfjogzphZwTsXYv2Du/Ghc49wCuCPwt0nzVvtdeVgmy5UynjNbhFJKGOMbY7n25/IvJi
WcXL/NfROkVKAXf3tbMtbdVhxMYdI0+SifupWqzPxTC8V9NGOb92JC5WToDs/uN2tX6FPS9s2z6q
bcQKRHFOIhfNDwrlP9JmLF9uD3V9yhmKnhTbKEdcv4UxAAajMzrbLxwefDdR1BOHCSsGBfrBrGji
NFnztLOSm4OCDJR9PgB0a+mGZjEdSJK4zPEs9RQwbArx1ADck4eC9WNSmNO916h7+qjX9weBC3UM
kGS8klxxlw9Hjj2NoTcO3nYJ/FPeYNRXJtU6I+1TnJ0KR7zbS7sRW0NEpdMvAYKa7OxcDohWlRgy
6jt+O8/Lp7ioabID9spf4Bt3RxDE4ZOGst8xbXXjKZyc+WNXzXvP5RV3RWIHqYdLSx5ZBFznOTHe
kQItOpsIq9acDGUtqVMVpdOIKAHM7uag6b3xEA3O9L2vYv1tvkgtLyuER3TQU7v5rVa2+90q07p/
sgrRfEGuAUHN2Jrm6tCNyvSradzGO3m56T4kptUaD1BMlE+3V1Mu1uXXxzSomLKcgGavOtFaPJu9
gdKW72iNUM92oSUu/n96RU0+xm8PpPc0nQausOyYDUZS+RU1CvP+9q+4vmkoF9B7pLSBQjNKMZdb
2up2p4YGHEE9bSFOWmnyvkNjZCfuuL5pZD4Mp12C5yhPrEZZsJislcU1fXUSWvWhGetcCUxp3lwv
pNE7j87maFTByLqkFI21Oqa4lw5ZZHum7+FV2j7QORLp06IjfOQ7doce4e0l3BqOIhRiB8i1Spm5
yyVEAVCSunAOWfrE/W67aXkcwjj5Wum7HhIbu4WEuHRhhqrNPboqefWY5klDC4ckuo3/0RDu+1xH
yU6csHGtSJ1ygm4OBn321bUC+NgFVckgi1orBu4LVXaiqBdD8Jnaxb4vUJP4fnsJt26WizFl4Pp3
DKwDBHHH0sGRAw4VqIb4iCLSdOoh23+gshm9LLPmpjhOiumcTrH6Zuwm8eX2r9jYyIsfsTo3Vtgu
5jjzRc6IUh4zXGaxVq9bdLKiPU34raFQ3qd/CpyBzHQ1FNjBrqCm6PrwV1oduZslfFCWhgtKmZa9
2oD8j61uGvDPwO+IeGSOuFrcmqZh7eU1uAllzI1zHefGO9PqFuPsaUWTBV6ioyBr99ki7nRbQKgF
VhsWr27ZUJnTgCGTF4OnMFfHSg0js6UvzdnNOvsXRM/iB0n7NB5SQxd7GfHWGeYDIf0Gs0tdZDXY
SNu+hErBYDmiOONilM+aIOqNM7XzdXcedviyW/uJwx5jkZbyLK2W2IySJB211AGa4ihagKqBKw5a
oiYhEMCx+nH7oP4pYq131KHLSIGLfBX0yOXngogh4PyBT5R0nX+aQgy93/TJAEYrz/WXZElm88B9
hdUObJryPLYGpZcSAGbej/F7JRRjcPs3ba0A5pbEkRAX4HnJHfnrC15QR4xidH4h8ZjDpyJqR7+m
mQ4t29LOt4faugWRI2KpOc2mt6ZLubgEJDk1UD9JRfs9par+UCPbFu/c63IRV4tM2V+2V8kiwdWu
Fjl0Ziw6S5AxsWXhuY1lsvoLRV+ElnrFMA6tUqjfU/y+d97Kja8VAB6wBVI0WVNbPSdmZcwFYYDr
i9p0S0Qj4uYUE1eaJ9zwlugwzzYuMrpaRx/7dsox8Ra9o+38iK0gi+vCg7EHF1sSsS+3s1mmakDr
y/PrMHUQ5x4VbQlaB9jwoR4W5UOsFEXiT7YTYdsMMiVCb99aRGAlffJRFcvy75zn1TcwtizgYGt4
QZuD40QHHHmNznfVDoKZM6f1vdLEAtiKUWPHm7ZAPF//aVoErFKCR1phrrsiSpIY3dhI5Z/J8ALa
/5hO5Oryy04bbaf4fP0NYGLCSEA2aHEST10uWieMqRrDPg7oDPSPToIKDVqJOU9JXO4czusLjqFc
bjbI8g4ExdXh1Honq+eoBTk4Ds05s6VYs2uU52zGvRikxh4I5vqbo4oqg22qpcBC1wAchZwKf6RU
8UsPFdUIs/qDO6R7IKfrBZRem9KrlzQRGQ/5K/66RJolKfOuhySioLZMqTjjxadE9WzUvffqY8FQ
VAHg4csUag1Q86bRxQZtojFagWhp62EAxCIVSlyjOt2+rzZnJQdi+cBqrOH54WhgIO7N0JxCOzzl
RdX4KPSpR71G2uz2UNfHAhm9P3kvrCf6IMblAqYDtMo0zhRf13Nk/FLPmo+JEs4glpy3hWr+vj3c
lQ4taacKUJhgkfo61KLVNaEicIx6GTC/JeM6OdBWQZq0D/FjxUMAVUw03tVetgVj6L+Q11pvOPS9
pX5zUV7FZsUx5v7gda3VQH5KB/EscAvWz+igYctzWKoG75udn3zdJaQLQOJFY172CtcF+pBAcqAh
ovhTWNkvdjtNL1mVTIdmwJCQnzYGkedUd3ZqPOiIJD9FCQqlt3/D9RUvKQJoEPF+kcauEWXxbAmT
6hJqxMLGmLKSCPW40U9pW1SUwWr93uHaPSK/nT7mHWSq28NvtG0Yn9IS8yc+Apl8eUqcGDN7YKCI
9GeuhIDBzvFTZPF/6YaC5QMird2hiNLqWzxr7YfYXJITZd3xF54CLSh3Yzhbseadqnwcw2PqYaR3
+wdev7z8PsA2KMiRN151Mv+U5FLVUejhee7RzMKMvECLcSmKhzNiE3OgdUW7M6gM0S6fe3pnGlLh
bAuf0Lpjlyddiy86mshkWdaXsK4q3qd2DPTa6YNZtZf7IUlmP1XGeAdwv3U/SO0K1BVpVBGyXm5H
AxkYvGaORq2moWyQ6k7gFaH7YFjlXvFkYyjZmCZQRXdLnr7LoZRYT8rZZGUhOROrOSIDqjVVYgpE
1RZ752zjU2MwIjRYmJjreKtzhkNzwt88GpHuzO63pK76gDblEKjDrKbHXM+j36jmeOFJmGhTwQi3
vEM8lXuSTVuzlkKEsBmYPbf95aw9bcmwWINnig1dEvmeNmm4Qcah86ZzreJ8+/BuDcbhpZWEiA1Z
+mqwqnO0cBiKKPDywcHKT8Ww5zDirwoaD8H5PdTD1nDyKuNblvjUdUtlrHS1qVrYGo0ngMIoefW1
UIHkIlLRf3n9zLgzCO4puxHjrJIcSrhD5AF88RWTnDU3neIu7RIsOCYUSf/DULT/pNaVRBjrlzsW
dqJG4coI/WhKPawmFiPyu3Qs/lVSe+/N3FpB+i82PF4krZD2uhwLUntfYAob+qYZjUNQQihvz2g5
Y4tYuEX/+kSJSi1IZgTaAKFxTi6Hy4yGDRNK6Os4uD3Ftsj8KkdknMjYiHaWcet91gGiSrweJSpY
Q5eDJTqiPEOXhH5qUsl4w3vYfw4tW3kxaq38vYRZ06HY05jPpKoOlXKEbXGS09waRZtl+mfAxyDk
BowmFNMJJjCJsY3s7YDS/K/bG775SyU32UVoi1vfXH02+LrNMQok8rMpanQMchcuthLW/TFtHPMD
EdygHaIlrt/WjRrPwYwK41EZtPGQhN3wbCUoWyaYPnND4594xPtxuXMoY+wBCjbebj5r/gI2h+zP
mrAUdaiclbNFMBc5yrHzMucR/oOHWIYwjpQ/zQAtQfydm7GzDnkHaeT2Qm1EePBvEV7jg2el1jSA
KCmEZ6YA+squGE7toIwg33kWw2l6hjbyWj0uAjzQqDxLcP3gFq7zjNaaqdt6XJ1YFD/oaEX5mIIT
InW5OGvT60VB5HByIPw6GHf9CBeLqndCxQIx7fvk1FI/O8J5iO+9CYeCxsjqEq8Da/i4jHn9JXK8
8j7uRvu+HRdnJz+Qn+EqHABUiSgw5XEQf1e4arQDBkSvFd8Y9eVB+t2iUGt2d7d3c+M0keRzbxM6
86GuNQqIfRQvCvU4GPBvvMuWOHqnpMJDirKo/QKg4KnnRx/mHsWwRBte68zA7iLDScQj3ypa5Kvr
oTSUwTVmQDc4H2qnAlMOLKU1FOXa2AysxlIPLpIjO2HBxn0Ld4t+9x+YGtO+vJN6bZKqPqSujRY6
R9ChWYBRnnMMxf79txGBIEZA5ROMIl/LulTUcol7fIlxoC3tkvhgP+zPZiOmh9ZU46PuZdOjOSXL
AZliygIig9bQR8me3sPGjMn4bVJnl8CSEujljJPOa1Dss6MgWYR27isCSgon+c+BQG3vxpcZ3urc
mlJVAwgLvX51rWadYAHl0NGP4cTl1X1NH/ljayv9uUyy/G4suuZrnvWefFhLrMkh8N6bbQ1TJLfC
H0MDJXrqoZvsJDwblxacPYlzkD+JYtrlArSAHEwjBUCheMlvowNdYkSxe7SLMT1XXjft3JFb601+
Q2ZKSRZWyCqgXhoTBGStY8wylbR+Bd4j3M8NJJiY1uh/mBslT5BX1H1pzqwGo6baoVg/MFjVqWSu
k/fo5al7X5Xwa/3W6JedAbfSN6ojIMwtelzcTavjBKxGKSwUPQJhxNp57A3n7MBqDUIrPGM+9BYM
rC1dPPL7iADkUOM4+rZrRy3okGV7SA20KseoRrxPmN9uX2dbC08eA2mJniYh6eoRT3FQnd3MSIJK
rdxTuthfWjTZgm4Io50tlnNcH3P0ionWsJYBwC4/g78qRVQV1cWxuESoSb+147742ePwS0Gh6h+9
UrPfWw5sf89R8nevniINDCpg0HzY9fW3HCq2GYZhGQVKiSzeNC3YA3QJrHtj/A+RIih6QCo0ZyU5
erWawI68oa+bKKjGcjlbmLO/sWOIS1lX7okHbLx21KcALkusnXRLuVzOOUSNv5CzciMtfDLiyHiq
qiV+fWqEXreUTKT8AjB2NSHYQXHeWHMUlMkYYUrVDl5zTAX2812i7nUJNu4cPku2nxWkS7AOfY2x
B6WTELlQubYevWLkRZvLKTkkjTe2QaiY/c7p3xqRmEE61Urm/JoynJVToZcG1/zcVOHZqZcmgM74
O7aN6A24oT3ax9ZwJH2oasgNw7b4cs/aSF3GxrGioGsaJegbzTxyD/WHeIndT1nnJv9h92QWgeqB
dA03VznZgphP2FVmFNiCKDcLqcDYM471WH79h6QWFCampyqBICn76qCUDR6Goyntupp6CZKwan2n
SKz3IY/T66MRzsgfT12uLCi9l6voLD2Uq9LIkS/Wl0MUDsqdGuH/EOMX9Po6D+UlBpPWNWAtVkM1
SeI55WLmwSya7q2hF/YDrrbiMV0UsfNGbFzEtAXwwJJ0AN6m1RNRNG4Btj7JAj2u0Q3IeiSYzKYt
m0M2jtPOEsrfvbqLJeNC2uPCP7hCWhrj4C4OjbEgs9TmM6iW5k0X7eqbyHf0ahT0q6hqI6xyxcMD
1ERDKmmzoIPgeZ5TF7uMBjkrsbg4YMEqPzithhJrNhUvceu81riQUBnyn6SwybOvrf0SG7az9lKR
BbMdizOo1fdDmBQfEQDt76spDXfOyrWKJ+oDVNVNh+FI+NYA6IleRG5oTRpkRUtwYfehSW3YDkUw
hV7x1FNPvFP60jkOZtK8BUNYvnQA8B6j0jQTvyoa44dpieSf26/fxlZTzcNMCqAEBb3166eVutca
RZUGSzKqYBIV6CVxtkdl2XjcOUZ0t4HRIzKxbtmFM0HUgGUJWz0DDwW6jx2mTlKCvsWS2edJOPYb
WxDRuJPT7BWCN74d6mhcBqRGVIPXoQWMkBmIRJYHeT6n/5aOEj1GorEfErfcKahtzZOWOagrCglI
kqyuOX1wxpKNBoFRtvYDeUl2TyygHqnZG0eBXv9jaPXpmSDAvLu9jxtvB+8vfRuNcgsANLkGf4VP
QxertZUyR/qYye/esrqjmI0Rj2Gr6e6GQuwhwLamSsWZ8g4zgEwv//yvAft4seEdgXDOBnU80fcd
D12aQI+Lc5xO08Z9H45LfdDRun7/H6YKR00jKgXOtMa8k+wkKPGwyCYiEQdkrMWnzp2/z+o0nd3S
c+5vD7d1eigb0AUmt5ZcgtVEZyA/ZjohDzBa5deptSKfcjN+XHGv/7491NYmSrduQg0Z4axVROsS
ucByUfNAF6UNx6zUfpR9XrwbNTqohp17Oyit64+fKhvlGYhVFPR5wC6nlrRL242ZgtdhsmQ+zjrV
czcue+qe1wt4OcoqzMA+LyurHDWCVs+1T2NZUlvTyv7dJGgZvHYBuWIId3lR2CjS5csJaUo7d3G+
SNho7Lyg1PpdWSr7zgO1/iYvxz287vULxnDS8ITsDZDwunRoCktrMjUqA1caZVQkqd0hg6T2rE5L
i/ILvsUHS8jcbcL/kecsS9qduOD6yPATPGoD9PEBVv7B4f31GdYhlj8qgkABCDe3C/TSrD9aUzc8
hIannHMUal4t0IhFjhTNkL0XKB/rKHUsTfosLiOqdNOOWZ1o58WNPRpQ5p4UwtbJYTBMk2l8A8GQ
k/9rcp1Zt9R3mjJAfKanz0y/4gnmXTsc8tDydrAeWx8DagcymcFPi8TpcjCQYL0beQJBRBPCK/2g
8oDParIXBsgn4DLqkTOScRy3F2271deQIaWIdg9qX0nTmdSm7PGQ26NNe3rRg9SYvNM86/mx1vv5
7MYh3f5QD/+9/Zlc3928AvTxADBQqLzSXVKdLHYrVy+CsRq9gyHIpEqgIPeY0qd+aE7zPYd+DtS5
GHeKsFvHVSpiE1yRdADhuVxkfOMXJ6y5C/rMnZ+tdP6dW/pYHJAZtX2MT8Tx9kxlyrRebXQQpMQO
jz/gusvx0hyMcqQynuosv4S2mMOhKkX5OMW94yPEXB+GuI93qKJbyysxKH/M7qAtrwatECdp8j4p
A8+kK9SFhFNIIiC4UljZ0zBo2TlLvOSzpgzR6+u/DqIBUmcYVShZjr2cb5nUPS0ihGGVeoh9Qym7
5znGG6hHKSrIS6vybTudd9LkDU4QjzGddrohHCnqoZejKqVb26OHSCbFWRSTSk/JTT/JbeM7V0TU
HyMAJOW9gnJof2idECshnLJb8MijFFvthL4HbpLHaLXtwEEwSpMMZQB/62UgCBxSFS2/xWq1Q5M5
ywOy+mhX6X34+/YJ25y8Z9L7Q6gB5s0awm3VUWeZ+JoEeWaLoE6LrD7ECBfUByJZHlQrGR8rES9f
QJwThZEwju9nKxrOjZl6/s6P2bhdZG+Hl8+j+4DR6eVOzFlfUEZDy7pwYgQU+6X4NspfMWlhcufi
IE3U7Rb3FgokQeXp2am1zT1WycZFKjMc4MkUuWTcdPkbtD5EslzhN4AWEBgijLikd9Xd62eKfxID
/TGORbruchRuy0IJM9L8iOBPfWpiSzyZ7uyhW9BmrDNxclwdLALR9lGxk/hzmKetQHrFJM+8/Vs2
wgBazdLPg4WHC7Fa9ClVZgzcoyxYtK5+GITu3mVaIR7KCoiYYoTGQ9WPuY/Sw/Bpgqu8c91cH3aQ
iTSEaYgQAlDOuVyJOTExqh6Rs1rmAiw0loD+ZCjxYRyUNrg90+vr9A+phM4LDlEoz8k///tBzod6
SrDV9UHyeTB5tfrzWGdzEDZTca/g2vLFnGw1f/2ppp6DAgZEaFJ2/u/lsH3VahOmDR5+Kb1+18Ht
CTII6U+Qt0SAoStX22LrL/Ar7mbhVm+0qSt2fsPVHrOwtmyr8XICBvkj7vXXzJW86/Le0IQ/awmw
siwBFIoeQJXDlxoV56C5i/Uhruakp1DfTuWR8mt+/8rV5zfQpqZ1SRpCQrvaaKEAr9DB9iBBYEUP
2dxXZ8ds0mOcKs57MeTewZt3zVSvXuw/g9KXRfxAygyu0p9O6/porGuEDJWqRuskHu7C2hyO3Vx8
UaJwPN+e43WZRI4nlXagFYKqWIfwMLRHA2lngbBm4X2ucrt+aL24e6iXZQ4M1KDues8WDwQMzrt2
SMP3+KBad0PvDY/VpBrfm6ifrZ3Nv3rQZT0RYB0tehm3rEGRXCcZaoutAFqquKeyqnWs5MveN9t8
OlheJvzMQZRMH7Fhvb0cV9+2HBn5hz/1GYL11cm3cP30BhACfp970bFpmzaAPp/6s9PuYRg3JykL
tNKTR455+ZEVdIhNzPVG37Fb5Rn5RfUAmVe7a4u0PgnPU06t3rQHlW7vTky8OTJDynyeKH8tPOPZ
S6l4NZN0rRHaXjs12lMJauznrC/VudLc9j0mlu3/cHYeO3Ij2Rp+IgL0ZkumKacq2ZbZEKOWmt4H
7dPfL+pulEwiidL0DGYhtCIjGOaY34SYu6vGTtS/tcDy24JRoJ/LW3I5a72rRWtXjE38MrRBlRjG
v/2c0r2uTC/b6/Rd3Z8kpTwQOIVB2gGcuDrBSCtMZTfBpHCLujgvQwwQM8FY99M4duO5MormgzP3
mGTe3kWbwxKbkHnQpr+S00RD3vDaKRug0BbLOTRG+04vJ8xc0yU5eq9GLUXS7mzdja+KsCM6wKAR
gGGtb0zw1ySSNiKGXdam2C23/QHresNvoGXBKhjCX4YzRvdiSYfT7elufFNoJOjZviq1wAu//Ka0
yLUBBgE6tqVa3sP4z15cY8x/a7Wm72zdjduRWi7vIewV2SFaHZpsbgxBtDsEhIBo0wzYLmGzUXdP
eW+Y78oqar/cntvWp0Qul8Iv8a0Etl7OTdcj9HC6ZsANMzaPUTrn97nhoaehlu0xaUMUA6ekfCvT
i237inagBMYNsb6TuY9dDRj/ABIrnk4hMnMPY91FjzC+47/4dnRiYemgMUvzZlXBUVlOm4M4BC0y
qOckbdV37tgWQeL24ffbS/m6VhdZgpwWdDKbSi2t0nVVWnQW5g5ONARKqvUvvZKloGZ5U6wAUqsX
+wgrJu1pNrXe9hvFC7970ZB9zE0vHP00SnsYaE0GDSU09PmAyGb+3lB0xQrKUY2dB5F3jndQ8tD8
5hGSv0vLPPrRoPmPA6Cgy+DPlIHfDCajHksQyomD78lDtbrOtKyr1XjwuEr71HzqDdGdO2/Ijp3m
dY/Awve69q8WFas1lJLKclPIk77GWtraHC1GQ8jZgqZwsQbBO/43RbPc8tM8HKOHRYzZd4eVXO6G
siiKD2kz5+OB4imimr0TJu/dISw839JLpD0owYr565RPEzoWFlLG/tIvw6d80MadqHnj5IIjkRxK
zi838WqlaMPmdhwqU0DCBuccJ7roV9tbDc6UiRdHPloeibOTKFxlRnwd9jU1enJFYnb5m/4IIjX8
xtqx07BMq+f6Q+R5P4Ve6TvbemsQrFypyEsFAWotl4MU3ZJootMJGeK89+PStCHDlNnx9uHZuIeo
eoJvA8kAqGkNNFvq2k1UoRCLasNyxycd7s1FSPWAaL5bCjTMs9jzdp6UjYvdoIFDOVC69ZIOXE4t
NWfhFQtxWNa25X/DvMTLKVQcg34DCnA7Qd/WDAHRoW3DPiH6XVVx1GHpjDQi4q/rBNu0YjbrDwLh
ua8t0o/oXqTtyW0j+8Ptdd14Nakng2mnoYxi6BrtlXajNlbQSYKpUoUIotJOPqQz8o8D5rxInOVW
9qSaWfIuF6Oy8023lhcUH/BFCL1U+FbbE7ReopUel4fsCh77dlajMz2PbpGEQGXceVS29ikbVLLs
wfFf0TNK1ZvALMVT4JSl/Z1vruu+mtp7FcetSUnnWZgxwHthZ1/umcXzmtaiHx/ghjdjtlx3j8NU
Gw+IbSDpePvjbY0lZd8derzUNtdN+onXWZ17YM49Na6DFU+EO52mtk9p1nZ/cRakujwPF7GOs5bu
KJGMBNeIAUGroR4esj2CmU7vw6xq6c5J2PhSpGNc2nRvJfZydez6cRnRIeUkGCoC5F1tho9Z2dY7
+2HjQqaAiCMIfDoJu5O/4o/L0TBLYRTzyO5rYjoZY605dA8tUfjWEFfNw5zb9k7wf127w6kPPDAR
KgqG1MJXjwClk4YnyR3QWasT5cjpVn9DmTLfoeM0/4eXH/gKLe1qUBbeVKiHLImKs9oonQ4brkJs
6s37R2a/EE3kzUpgebkEcREBtCpTrm7KKH46zQ7YgL46j+ih7Ex9Y6uC3OLlI+miML4mJafjpKfU
OQYsfSv7bHXC/tI3qQFVLst3htq40iyqdCadTQ47kIvLWdmU3fq2x5IICL958vril9Cs8Vlx9OnF
WjL1zm3wLUBj13j/5uWkQy0FQ7AUlHIelwMngmUMDeZoWXP8HOW1QTiRjHXuq4Ux74hsbC0o+YxU
lOfRQJnwcrDegZbcz0gtlE6XfclSyM+qYlhPwHTT+9vz2jgpUteOoJWyDPi01VBmY9m1iiEBHE1l
fJ47TT+9okc7dvjBaMc9XNrGS8h4jmxYIQwLGvRyapmnd16tWWjclv1wiqiQ+crQfLG12Lhzcm+6
L9Vd3y158lZxJdca345wCdPENfDUVlQETJOhD2bLzAo/okfY+ebs2c8Rmh61XxlD8TXn37X9qG6q
z7qbVXu+jRuflGob0BFOCqROR27sP26k3gs1qHusc2Rlxb+xqWQfZ9Wb39muSPYC9601puhFj5Pe
KvJPqzW2W8tNIjMmr8PA/L43JusIRWp4l+LKfZBicwC68z298K1F/nPQ1UYSWqotkU0CVNsljmGL
M9/nSwTLOM4cXMvT5FGxy18Fya9Ue/uLF4xGKP1WOtcI01ylsplqdbEcHXEf81CNWn2Cbq/gFFt2
p9snZutLwvqgK0HWzNOy+pKtGUXUkljdKR7mO60k78phoRxEams7Q70SaNY7V6pp0bOGI3AVcOD5
U7YC9cHAGezuuLR1+rgoevrYanH2o3LQLvC9tGk+Nr0eWGl/19eF3fiF2SZwGHLrLIN3IujF/oUT
wpKSc/fW/+IeTdXbayI/7vp3QsWTjCPJ57RXb587LboNjBvtu7lUfjlTPOk+rsDNx66G/o32iPbp
9oAbHwG2BFcWH4KlWYcRYMZLkaUcJ5hpWFW6efeuoKZ8ctpo+foXQ8FtktAkWjJrAwNjpN7XDmqP
YnWrfDTKDBxUNhfcW81g7CSSG88bjwvIfVaRAGmdctMuaIrSmvugcdGfVgwajh3n/HNfpgqKmGV9
VwOm9NsJg77bs9yIyxiZqEyq8FC/XMVl+txR8LamPsgNW7nD/tQOPAgEO/vkWsoJUAQ1BQn38CTr
V15df1yDTU2msZhsaKXQiwe7zd47TjMeRzdSjmakhB/HwUv9SYXvFNUmUo9OuefdtLl1pEeVVNeU
FdTLn+DNhtmxELwGKqfWjFzzoLikuOAG58PtRd0cStb4kdSAwL22wuoiFZpU6rJLvdm9w00gQ8Mz
007cKm8GJ8iFpU0Pi0gKaK+RNK4a5fFCUzDwaic8JgPlIhHr0TmKRR8I8mekxas9Ks01L/N1VIDR
iBtKh8nVrlliWy3i0uiDAS3101I42RHZweXZRY3ujuaxM5/qymxOmZsa2CtWeQUYNxyeQjUfT4ae
judBGVHmc6I+PubgOA4l6II9YdmN91AG5rLjxP9xsC6/eNO6URrlGqeqi4aXPplTnonKe4AXmH5C
iNE72HQa725/+433kC4fCRURHOdpjRYx0UkASsU2a/tpuIdv0n7P0mV+py5Leh76IrN8PezDp7RF
RkCJe33PR3xr1pwyiVo3qHOu36kpFZR1YqIeQ5ncc96502MbkeNFZtIfGgWvjUVX8h1MztY1IvcB
SgXUpNiLl0udCL3TK8rzwWBV7rsIvxK/j8Y9t5Ctc0XPnWqRvEmoT16OMpl6jXA4l5XZNN1Rq8vy
36bofodpI3YSyWsxLYniItug4yEVWtYAhD5kz0DM64O6C10fcUnlpS7FN9sW5bOuRCW9S1M/qJEy
o/VagtlXqw5X+MZ8KrMi/n57T23OW2IEZaGM/ssq9KiGMR4yXT4PVihOhlB+ojo7fKYBUu30IjY2
D0+QhdIGlVZAyKsjU3aZTmweiiDzKjXyu7JX7ks97UwfDfPlJWkr4wMmF3tgso0JShQ9NUA8bhDD
WU1wSb1+qJamDybKcz+0sHH9yRL2y1RMu+z3rSmiKQ9ilXozogWrmCVG1j/kHibz6VXzVNfx9AUx
EwoT+mj3kuTqHJym7EJ/FJ3A+Arlw1OWOM09+PPy7JnVPPlumabmcTB7795L6EAdIqVSjqPVTH+x
5YHXQZuT2HoydzmbPx7OOtfaOhk9zJBjirC5FyeHPA3TJ3to97hRWx/B5L6gyvXapJd//sdQkzJX
vdLULEwDaS6Z6vBn3NfJo+1Uzs4227guZI4rIwI29ZX8VpskShExHF0TVszr7OKohUL/fPvYbESn
QB2kwjBgduB78s//mFAzjzhj9hhJC1WfEfsdC+8pBzb/vZ6E+5wqWfvf7QG3VpDkSzLMCJpgFl8O
aM5WO86VwelBF+7ONMVnTVHwukm6PSm2zalRIYTPg70zRZbVSHFeN83ISOirERxCXguSKESvKFen
+z4t451XbavKJaNDGQdTMcDZ4XLAOTYj3WlYSzosIYBHNf46oWD5YJgDzg0t0Jojzg7qN7W3jKes
D5Vnhdf3bsiaXn17hYvYn2BV0otIx1aftWvGdsDTEW3DsW1e8rAwDg1O9rFv9+men/HWF3XBZhOb
w8lAkP9y2oDmDVJa1rkuorgI0B6wHroK4UTfULLp4+3ts3UzUSOgZg9oBbz7qsg1KW2uLDSvggoh
qO9J1mffGkApHyo4W+Iw2stc+jpduJ3XZeswehoK8LJsAANz9WlNp+NvtkwRFFOIj6zIwpPSV+rp
9uQ24iJpygb0henRHVidDSPpHTtpGSX1xHgIx1T1ofNBRJ4LK4Bgmj2FIk+exgp36tAa9uow28PT
mCB7p824jv6VaFJCpL24CwqY0eVk1ZDeZuNoLELcL45YHoRliLM3eQp9WjPcOT/XnxZQJ6eGQB2Q
3ZWQSTtOTSpM4ASZtizfpyF3jyFqfemhmjwqw0XojIo/VI66cwVe71+yHf5LOZioDDzv5f4tXbuq
yjgeA0x2KNHMhfq+s9uX1uKo3v6+rxHRZS2AhiGnkgQLJCGVvsuhZiWfjLSjPoJlbWsdR1Qs3msJ
dqt+PLfZd7W19XOoO8qPaUnLF9qY+oOXpPGjrIF/q7VBeUL61v1UquGe1N7W4tN6QH6UdEzWxy5/
GRiS0sicsKdUEsL26VQMl1rsniscqLoYg0jX8pNu2UN8XW85DjOlVQm14wZZG9AKzK0dE8+vwPOy
ovGrxZ0BqXd29x3MoWYHyCykZ2Oohx/xglbmKTMWzKhuf5Xrd4LfgNwUBTJuy6sG2VJ0tQMbbgji
amjOnZoPz0kk6n90Gtef6dO8WcZDFjn596DngbuDgn+51IsTV7qbUOYdC8pOGBxlh7jF2Qxki71z
pDa2NjMC3wHqi922Ruj0qCU7bc7fnfMcB008ROBZXBuppnKPILM5FOJo8O7J7ajQX85KSUVpNyal
INWLnytXOioVnlY+2nq/a0e4ORbXFHgg9IgJXS7H0gcnj8qa1JpKidY+TtZYe3dVhqm96pXzP2/e
HjBzJaMUEDT92tXJiGMvUQePweoGD4QwNp9TYwmTQzw6xUGbx2yPgnz91qCmRzmLIBOfTh6Dy9nx
CiQGZsQUNgFwPMNyBOFdcxPcntbGgZcbXuoJ0NUEnHE5itlmiiUm0okZUeDpELvoXvh13GR38+R4
nxO71Y9pHVZ77f7N2dlgGohPiNmviv2Rbs8YWXPRhIo7Bl5SJWcwHOoezHJrj3DFUrLjUgPvKH/H
H4Gt2kPHoXJMgcdoQdF2gHgLZD+ChNLb4fZSbg4l/zY0PWX8txoqq/MwHelKBUatRgFRkvZQDMO/
Zl+6OzXQjRohWnV0SUi4OWkE7JezUtCHkEVELgu3a4LW7KpfVbm4h7wxs/tqUewnU5gfo2HUfqZJ
snzFGWmPjLf1AQlSOBOoXnA/r2aLKrYlPJT6ghgWVRDZy3JCqTvdWdONh4EWHx0EB+01GlOrI44j
WlG1eQGCc44XnoExvB+suTgaldu/E43XYdYnqMOi2n1uDG/PYWjrk4IcpTUMBp3y9ireM+rWiK2B
Zk2/JOlpUrLmgC4ArVV7Ese37x6Am4DmZezBE3T5Sbt4UtyirDChLlMr6Jo5PQwWdn+T2byZUsjf
TvRBHwgaOvfZ6tNFgs5zowL6Q3W9+6kOXf3Fi9PiPgYatrNTNxaQ3QHpzcTWBbrS6nopZmGWylLT
ZyMLOZhF3ByVyRn9Yuy8t7/fqKzZBOeoj3KnrbbKqIYD8ihUE9WFFyDRxYC+ttS/dam3RUGdYSJz
+5NtVL4k7Qe1EgTXADau8QxtYeWDKt/VMsXWzC/ypbLe98o4aseqm5p/bWEmAvB4X1rQ/lLnQ1M4
GvTKLnRepgzbkGNkl1r/v52ftXE0AavCwPMkL55mxeVWSicrUmyX2yEvp+akjHbWnHox4srGpVH/
ti3gJAEExFj/p4tH+12GJVMfpHlcPpspDgdPkxU7NAfzQv0kjCmrd8KRjUMt6yaIwtPjIB5ZnSqE
ciZLTVKqJ4ChDzYFogBdePPoNdlL0uCyyDOl3Q1z01MAN8ydBsvWltR1E8smKr8GENvL1akci4zc
ZsJ1jPcsOHTlMYm0n2pvazuV3q2RDIl0AW4FpcBbnbPUyyOlIUlj72EXX1WUPUHdxIG1TOPOPbnx
jMtkkWWV3F0AEZeTMoi2YoSeCCbjZn6s22gmjG1doBeJEZ0bfcZ5u6GKfnunyb91lcfgvmPyuPLg
kTOsYiKHomoHwW1AjSwZg1Gf8u+2VZU7gJaN7cIojsQEcjFC0LicG/ZEWjqYAFo0DHIPxSL0x7jL
jP95aeqcFGHGJ0Sr7EPiRbpfqZ358fYkXzGA61lqHjcLaAxZh1ttmGTwzBxS/RCIAQfsOz2EkBMY
cxjOEO20OAzCBmLM0elrxTyGcSUmH9eJ7ncKsxe+ba/+aMq4OVd4EJ2GMIzvR5Rfv3RKltjHKBvN
7mSMsa74SR531IdGrtFjUnV2fZqphsEjtPIxf3AspTzmRuRVO/O7zkYJISTGXZYbKKesyw0Zbl/C
JjLCxsz7J6mHsxfasoEr01FP8ehMFZhEzTN0pAIkliavOvTyvxWJ/aEU6N9Z4sPtJb/azXJHoar2
yvMnmFq9Gqk1ZAktQ0pJ0Ww9CtSgMl9tXPUxou50coQLlZqAb09jQ37Iiw/9OiwtMKIZiutradDa
wYcs5+EIotnzyM297mR2AF2XcHYAhGbdzvtxdT+8HhzAJIwFTGJ9aAvKVjVa5hSsG8c7180w3uVh
XwTC1aedMH9rKOhqUkDEJeZegz9IblOA6TQrpHXzQVhmSzLRz3hPa3uoa3l7r1cRKAB9PRJACQK9
PK59qVtdUgzQtdw2rKBqCfN/RaaFXyFldge8MlFVTNPpuZ8Xcyfa2Bwa9VMJcQGKsG6dG9ZYpao5
8gEXO0b3Vjd9t06HszuN0dMkpauLps39bqrf7EfEp4Rgz/+o+jLv1R2VKR0mJx0I4hTinC9yfUEb
3B6PYd7uSTtv7VIdZCj8TBSE4J5frm9mtFZqebPA9bLLfQqJ82HykOAsLCs/LIOt7/T3NsejpGsz
GkH4uqNGJZKPTBsgUFVFPRYp2PbGNDHCcbHapMm3R+ffHI+MkLWEI8J9dDk/Iq50GpdEWrxn40fR
N94BVmR139oRAJN23nMCue7Q8+0MB1QOyBzymfWC6krVUA4viIAE6honVcGU5hQrcJoCo3eslyK1
C/dgeE7Pu+Mp0UulmmJ8r8b9wvqn8Tj6ZWeUru9mvYsFQglVkz/UP8G/t96ckcgfi9j9q6kv+fBq
dcg9Jw2dCvomPPdHb3LT5zAhayaxzb/dvoWvs0zGAjhEgo66N4nm6iRHY1IWS63QOVFU5Rtntv6W
mYt55/Sz9lO0JQxYrWjpenEJfDQVd/mtqW3v7sRrW/uBpJrdQPkF0ZxVrhvO8BBSZNMDNQ+XQxYn
8ztT6PZXNUySb7Wr5v/cnvbWePizgE6WHkKoaF3uP6Qbc8hsLeXv3uhfpjATaN0vQ4frTZhmB5HU
ezCEqzCKdebCgixoUHGl1Hk5YhNltea0DTdmVymfoUFqH+I43ImitqaFsikYT76obFpfDoJfy7KM
Ti2C0Zvth64pPqUdEDQrU0gApkG/u72KWw/On8PJn/NH3UXTwJOqbiUClPuLQ5zoXhAj63routQ+
3h5qc2YUPCRayaB7uYoW3L4YnIIGdKC47fxETVL9UBGOf6uJ5ypfmbmC/bePSDVAKlBwIQKXuZyc
Gnp2SB4vAtdtxjvPFZ1PjcL2y8iyjzqwwp0jcE2dY4cgrkjkB2aEDHc1RfhsljUZvKnxMBnx0RKd
8UGnpmOf6HK3n5SxFinWac2UHDFlnpMjEU7k+FZbii+Y1s2Oj+6ElgcxDXjrnusDxnyp60PsV3lt
G36i5tr7NO4AQlm5nt2neL2Z/mAU6a/RxEPYH5Cu1He+29YWoU7GHYaevxRjv1zFjg9jVxar6DkL
ttGUc0/CyNSzR7t5J1HZ2iLUbCnlqKgsUo24HMpxy9opLVpa5ZTNx3YorJ8UyLJgtC0FFWB9L8Pd
mpok9tDZ5h4hA7wcL1YXI9HChfF0ipul0huBQCbkbJrh3l7cGgrhFcBzKODBcV4NpUW5SdGRFq+T
hwn6zGPzlM4zRJiuTHby2Y3wiqICuSSkZkCl6076YCn2YM5xH/QYnP8OUbOv/Nqch8BWleYB7GVx
HGu1OoxW30Q7R25jmuTsAOINuiWcvdUd2XZullR1Sc1AL2rfbixxlwGT9B1tzE63T/fmUBIlCC6c
ZtTa48XR5tZoSoKNJIn+G0RlnPS6H2hHjenOSPLbrEJlWMy41tD5QhZzXV6ssxg6tsoDG5VKdUwl
89+06j1TgK35WNwblFF5za7SDO5fD2Y28xEW2qV+3LTjt0bo40CuWec/3754PGP0bUGdAY5afafZ
61QLy7g+QOMuCZR+7B5y/BGeEffWvtweSv5VV6sn2YncIfAR1jTpCctEO80pr2geNpG6XnlnYxn6
U5aNVoD+tEZpenxzlVFKE1NiJB6hIkEqdXmykfBtl7pnULAt4VPPM4Dw7aif5hCe6QDwbCdx25ok
KRu5DHtf5jWX4+kxJBcHmamgt0VzHM1+/IgbuHnHdnJKeFRtdZ+gv7uTSG3cl1KdmzuFB042Jy9H
XSazsyjE8d40rXPMy9G99xCeweIZRT2AqMPx9qfc2qJ0TmhC8XxTFlztmixNogpZ6S6o+qU8Zk6v
3lXK+C9A7r2GwsZ6wtim4YqLETXANeFddhlE5ygd7xyo5jis9a+ZmSP+XqkqVAFHbRUsP4Vu/rg9
w427U2rfSv4Qo9Nqu1xRLtOwaWWMN7XGdHBTxfK1Ka/eVYW5SPMAw08rK6aBUzQ7+du1xAtqp6Sl
8hmixHPlaNBijuO1PQandiuqjxkU6IaKwzC+iIEKNC4oRuCkanFKe1Ed9KUVHzpvROwe/eh/61lt
j5GSVn9Ra+FK4mehCSCfk9V61MZk9FZFwgz8ZTwqVqPfR4YR+qUn5ns7stTz7fW/RmXJVfD4hyAK
ksI6SjRaN6bmTG1AUyjTB51SESBlepG4d8rQLx+1uezMU5960QP12Uo7jEo2pIFZz+1/gzsQO9z+
QRtbnt/DqUa9VoYI8s//DJCbxI10ld8TTz3hY11aOL/q3ylV/EV8LDUDaJFLc1kwB5cjGaC5qbWk
FAwQrYjPS0N26c+OIYB0WkX8nHpGvgd737hA6EpSNIAYT3y8bl47WmHVkOS6AKJscxp6vIdmqb1c
8FB9XHKE0W6v5uZ4vKGyEcOzvSY9IrxpR7Ord4EzVfYPIaY6EEqu0/CI6ClMxZuV+NlNUuSQcjTi
IFcoXFfETZ8Lq0PixQx9c+zUwKDWc9aF8jdDcZl7+LBI5sL6mVMWJ4+tRutgJhm0QNMmeTfN3i/T
G6OPb19EwmME43nkqHPLRf5jS+rhko8t9uiIDNjxndUh3Igb9TfF7nCVEuQCt4fbOgFchJKTDjAT
HMflcAm6jXNHXhFMkdX7sGu8wKwS4dvjbnluI9DiU0mEAwEQckCrI9C3ngWfOaag7Jodds+Jdoe6
e7tz025tQgm2BNEFeooX5nJC9ZLgiafR8dNL3XhpFOxLdABlvlNXqk9Xt9yJxzfvNOJHsOBg/CU3
9XJAL7G6NHc5ZZBZSu4QioJJJbyj0mrJYcnG/jQLVzlAeSulxort93rRnaPWMXd+ydbMJSULyTaa
yuD2Ln+IcFvYEjrvt+aWWdAseJPrtdP6E12pQ9Ogjn1762x9T+wvOHosNK5nq++Z0OgVScL3bPJI
O2WRYwWt59nvb4+ytUElHA1TQDQpCPouZ5WQW2iuyETQ4n9+pBz2q3aj5mMNymNn/baiA9kMxUpU
Wh6ucaWUFdvRMIi3bPSngwRz++/h2FZPlDsKik/J8uhliMkQO0Sfbs9xcyU59FydErW17sXaU4a4
sKBOEw+F9rWskhosBzyY26PI77EK1UmFJcWH/AOpjVU8KQZQTnZNiQY2gXJH7z/5nhhljTzkOB2N
sUMRAMGnO7UY1ECb+mQn+Nr8kBJr9//Dr3Xi23pM7MJjkoVR23S+J+s94g1tAM0tubs9080vadNq
IVRHqOpVwOePO1TTY0XXFHZmS+5wqLRIPbNH0ap0U4KbcDECum3tSbjLHg9n8wwyR+JoaSe8TluV
NOkX5o83uBKlANRm9WDGqhXERHjB3EDD/4uZytHAE8r7e5WZpFYjeVmMVxVx/uzFRXieB0n9dIt8
yo5hZyof06UXHxfNrXaejlcIw3pDEcgB2KRgDwxKfvE/ltkWAtCCG1FepNUy34+NMWjo1S3ZPyAf
VP2eDNRBcE1X4vdj2sc273SeHfMhDpGSwBPIDkTaqB5EB8CQfph5XeVP06SOftc4unKczU796qbD
2OLLPhjmztptbUibGqTELSIivibxKLNudCkGowHq/f2RiFyL/UldEDar0cV/M1uFYOXP0Va35Vyl
Wpnqck8iv3Wa8kylzZwUyUOyOOZePWprG5L+ozyBxSLWUqtHcAT31o0e1QZdNEtAFlbcqeijBm4+
Vyevq+OdS3rrauGLwozhcecxXO2EaCnSYlZo2gKQVh4NNCJV37TnWYXNOQ910KCCNx56rY//SXPL
/XeaTTitt4/C1iUKxU5Wn4HMw7K/3I1ZEseKnbUUxvJYfVzq1vpk28Uef/UaiMB3JI2TAF7IWHDe
L4fR+Xpp2LmQHqp4yc4J/qe/onZEBV9h5yP7a4efixKfJLSX8+KQaHn82wndJqFZhNElFcKINso4
TcU7pTRCcUA/d5j9UTGW3nfbYvlR97UoAtcoasdPOyVEVcy2ptjXFa2on5NO12CS502ZH0ZXNG9G
5rA36KFS66B0hE76KiB0mjprC8mMnPrCfhncsIaqq2YnIdSd93bj/PGsS54YTVsoT/KD/nF9NEuD
305NVSVrLNNH0MK6I8QKfT0FFX17b1wLFEikJ+6ffDNqYldkatRECWRcMn8vTNMycOoa9u6CPMqP
JNWVDzRXU8ePUuRX7+EL9dYnUVc2e9iKxsJPLBtTg2VOtXcuRbDWT9W6T57arh0/dDNLeaojHKF3
ctONIomMCAA5y7YbPIXL5VlABc9dSqHXBDNwSmarPrqKXgb2one/5iquE78uKtvauRW34lmUEajm
yR6+hH9cjls7ud0kMal2a+Tms9KN1oH+Rlz4FWURaMKIQsPsH4cscDMo8cOseL7dutWRI75nDrKx
RUgmdUo1FN6kPfTlbwHfLhZn8ZoAWQjjZxIP+lFrXPCu3TBne2/pxoLDDgewx9sNcXENMXIVSg6a
O/CWhk355GbCCIZuiE6kfMhc5nrxAy/zfucrb8yQQalxc58QAa4bq1g8oe3SLkBoxwZ58r7X781e
VbH3Fn/R6pEOylQCeK4p3stH48/zhrqb3rltF3TmUBzdmhbqkE/6EW3UvbrK1lLKUw0kGQDKFbh1
cd3JKnKyvEFHEALcSx50kJbOdg1EuEZr8NEx473Ya2sp5RKSLZA/Q2m8nN8yunakY0qGDmSjBWaa
ipMpHLAASSd2AszNoQjw+A+vwRUfNB/VxBqSsgviQo/PkVcaZ+HV46Hsyz143xYAgK4q/BToMBAR
1jDzJFErOv+UHsqEk5ZBEw7o/8THSZ8xscnRlbT6CoPppJ4OnkeHXB2zbid1eJW0XIV6VD2A372K
lYEXvVxb06nVekCENZB6682p4rN+plARfVna2kHgP3O5J+tMyaM7txvgNk5qXdd+IUTucmM50aOj
TfT6KPXZ92PZEpa3aH19uX3Nb4Q9OJITiL728qmyXv7KIW4qZEH0NnBRUqafEy9Hoze+dK2WP4Se
Fe0U6Dd2ASw5DE2o7BETrKGllToDWrGpP4HOyXH0DitYlmH0VNeLuveAyQVefQBJi0MIRNLAsZS/
nBrB3hAaE1WGuplC+2jMTn+gyW0g9DU05d1UYsfua2GIobUxK+cUP+TCtxVLOb15iaHNyRgB1gOm
G6uNUFO/cZKJ8oo6zBgS43B/iPVkPlpe3z5WZRP9c3u8zTUGLycpOCptidWlVaskCNNCUm54vQ2k
DAtAyhziYaAk8OZ4hFzGM7i3UGzg/lgFzdU0a7qwDUyMoty7w1QEny8tVk9FI/YMjq9nJYdiEKkv
SK1mtVE7zOGxbrbboFfL6WTBDvbVIexPebjLBbs+E5TaAYHQdeQlBap2uXHmxsnMsIpkPXFBydwc
4nua4PFxsfXGpy3Q3N/+YK+l0MudygJKEVGCJtnkkXP/45lBfNWp6JAxN4r5RlAOrlWdBoVU3B84
Iy9paQK/xt42I4CxhPlYZaaHd4DpRh0S8yOpgzHioOGHTllkR5SijIe0CIdfqVvopzBMRHZop0l7
Yu1wMqzRY34foeARH29PZOPipUrJ4wWumtY++fXlRMJKmW01U9ogM83xNwX84r5C5+6+LOCc+Y4i
xDGbFO/cYON777mh+pVyexvtnPyt7yddRSTXma2yZo8naDplTZxxySi2flQiRzmpXW+dh1DX8bPf
NVzYiP+QmaCuB6gRwg9B1+W0vTY2DEXeaviIW+/KaaSaYIhUuatzzCrz9BTb5viUcfMFIpqcg2Df
atau/NF1CMHPQHhPB27O3Nf8CXPGPbUXPLFGZI6Yyzj9ecrjAbHqjsidyuNdZqZ7Zf6NxSbaBIpN
AZC+yVoWpiYxmvLOagOvdWH9ONX8FBpJ9zx6WdZD/R5QF769y65LVYg1gq+EQsuRuQpaRkctq1A6
pzW5AhagUecgH3VkzRv6XomiWPjUjerBGfTm8+2RZey8OqdSmwZTE3onGmHh5XemHDjVY00Bbo4n
M6jLKn3nLvtCDJvDwKniH9IKRGEuh2n6LlvCyWsD1WyQlQjtubp3u3n2RahnnS8QRouPCtKGx2im
7JomSvp5LBLtoHpZ/EG4Q16d2jCOT0tsuDt31dbnho8ry+WATmnvXP42pUOnUk84W0ta6Z8NE/pL
OzrZyYlAuRy0kBrf4faib+1qqfAEOQTFJbwVL0dsQlulSsaIiirKYxGbZhAL13kRXob+nMLzbVEd
2xl0a5p/DrpK6a2mWgpbjWm395lNcyJtDp5C5GDaof4yhNOb1eFYURmG0eqU5qPrxF5Vx3SMMpwl
7Nmb7wGXtX4TtsoRk6LF751pPFK0NM9YP+85gF/NlD4E9BuqQNRCic1XM60TZ7Zp8MOFURKnuzPN
NkIEQ1pgIO6Xq9m5XKZoz75F7uCLg0ReSkBEEgdLEvjXqq4eLnGaz3TPgh52dXHWe6P7P86+o8lO
ZOv2FxGBJ5kCx5VVGVVJPSFkISEhHaT79d86PbrdUrTivem91eJgMnPvtZe5K1Sf3K5l0v/JFe6X
5XS9GCQwV3cPYK9/F+r/c7p6PW8i5Rwd8BDSx2V36bGWa/X635/pL7sSrgIxPAx8rgj6r6OdGAom
FHQg2FgzPlGBAQGolgIIdhUa1BEQSALB7DT3f5Ik/0qUwKWxDwLBQ4tawIzunyvkaiTJeQSIzCuS
fNlTPv5AVVt6GKGCGoBSLLsGTmf0O6K7wxs8j4a6GZyoH/pJFf4gGMIyQQXv1fN/P5JfVu71d+FE
ALgI2hKe/T9/V0WWxEUbPK3UtNVZK0WfHCtraDcY1GxKiwJQSIKUhP++7G/eN7yRMcuEhgBt4L+r
qerKfK6vVPNy6ef3dSVjAqww/yP9+Te3B9zjOnQGcgqS2nVl/c93hepTKnwMuI6LpxPLRzI3CXE0
a6305CNwYzR1UbSbr/99f7/50q4T4RT6G+SZQVL4z+vOMByETAXXDQOGtKtW25FQnjd8TMKhDkmN
rCuSN8Ak/0Qx//XJwrQXbRtQimsF/u9BsXSgQOHsgdPtVO33SR/5F0k3/Qd859cdCcUjKn3wa1BQ
/FIN7+PkcePo3vU01O2kTX5GOt6XEDZzHh1w3v9+nL++RrDF8LGAxAWfa7D1//k4kRBa71mOcT6F
jpm1CNbRxzndhvOUFf1zX9j0RkWT+H9thK8cNaAhf0cB4jv91zm6CIPOtACfK8CP7TjwxXV8yWhL
Zyf+sB5+3WxxKexIV84S+uB/Uxu33BQTJeDR7LD5/jpy1393E0seJ8C/7/8fz/KqvvgbgkSt9M9n
GSWjxaPGwLKAiXb1cUmHYTyUA0WzssazrUD8Y/SEPJ71T5GGv71JFKDXWQrc5/891fNRJhXgXyzG
WPYnUebzLVmW6pQBnP3DB/Pr+kNjCL4f1jwYhij4/3mTcE0roigFsANVPzmJHKK/U62COWWZJD+q
Ieak8b6o7vN1LP8wEf61w8J3A5Ha9UONMQL4NykKlQgy7iOsuUGpdG4WEm8z5ka7hMP/IMI7zUu7
HIdg1GtB1vCzBlkFBsJsd8nLf7/r32wGAEWvsCFqh+tW+8/HEPXjbF2POeq86AWxOBCWtglbSfaH
x/2768BPBPK/a5fxSyz7kIBJCl42vql8UbdDGsmjT+mfrJ9/t+n871Wuv+J/NnMg+JMR8M0BEWuf
odhFwi3RPejgfBPbER7f5sd/P75fRfhX5juYC38Dy5jqZP+8IgcAGK0w1Wwxgk5fkYGZj13P0uph
xZD9s8EefAPAJoFlLrHZBbYj2x2rM/q89OtyU40ZRHT//Yt++wjgdoDkBrQ22BH/9YNg5EDnK5mD
z0y/lRFnN36uks+SLFVHEBn9J8j7d2sWNdAVqgK/Cc4j/7xgsW+L2gKAsX6O6Nlimt31ws+Hq63S
H9qW317qCjqCpILd6ZfJ0FYFWxJQxCR0YcdQrewCosHWTYktzv/9GH+3PWDYCdkhcDFg0P9aF+US
7dM2EA2gqmJVV5Bp/7GN/b7BVTq/2sUiLTlWND5CbDGd/vvav7nNv5Wc2CPQpIGz+88nGq4KihUe
H62BW+X97mX8NNgKylEIZ47/fSl46/5mZQK3QimA4hPt2b+BzVwjE0MqcOYrRDap28jNBEHJEjNb
JMFk/FmNEW5zKMc0nFSy76+QwDug2ERFW5OP1UyPCai0L9FcRl+8d/0LV31fNvAmWJLOx720nSYy
qRukaXp/8kkxmI6yisYnsRfiu1RZLo5K7du3cl2da1RQ5dhoQ/WTjyFOa2kp8u9Euvl7srmJn5EF
lLNGauE+IFZm5w2QtGuRPmXsG2r65G0lSpWYEQjyyerK6JMPfPp0zdHlYBvnuoRytZ+faZ6hblUp
cqkQM6/HqYFcOL7Xk6nFGZArRFUoOcHCmOKgvhujSvbASgBRYJOiO0fVimSvGiHXfecYVeUJuZxw
T8mQVHsc60Doua/7Gr09WSvTwdtyHVvPvWYHzFHW0EU8oe4IgxB2rgWzgNVERLJmWbwcnpQZ+CfQ
ZYcvq1r3T8jiLDjIGovQkH3Cfa/LTSjuEUWL+Eyofc0DsKEk6qJ+310b1alLbvtpEXmDTWL6thbb
GN2TakyewSeTCN+iVf+SKIFCc4fFEhwpRwbyuY7Xano2CIGZDsSAztewYvXvkAGMtEnTbff4Ezm9
BRdMho4IzqwFfEeAlJlR368hQrpHSFb8pr1IendVV9Ef9VoNiE6Ddn9oczc7/Sg2yAHhAAYHreMA
4yxgjRFNHyJkv9AbOLytD7SqetzpWM83QxEtxXEh+PxbHFD5J26m8YuFEPYTCIg1Uszh7B9jHjD5
04IDNTvQpMBsgLkJLnJ9PqALZuuEOcGKOML7PM69PQy8kjCHpIlbm2FUyFgFqdYvp01kSOtah/7d
LCEpQDWAOU6nbDLlx2rnNYMwZxXzPWwJEpAeFjPeyCQGcQ13kRyHrRjzmyh3gLhBEMrnRmfLKBpi
YMNyLkwVR9226xS5qsCCbqKxJz9gkYSUKzECLcID3Wp7gaxkQijOEFdfclvL4lj2kP80DKlJpEkT
WGM/726d/YnWzJHL6otk6uBWyYtT1vf4x6LI+Rub0yKCYcTEn0gq+SMykcXWsFjpu6kfs2draQx/
9X2xf5UlRv1tasEEPiGNi80g5G1lcZOQvs9ATUKLiWh60PiPQZOQIKSn0GCxUYLbZJVx7BKXsFO9
Ra29Zk2FBJHnIhoi+EXGw8aPzCsJs5Nd9t/2svLzOZf99o336fruCkQ1gO1ucwBjyBvmRz/45Oc4
ldOdjx3FVlSO0jS5qxT09NWQV80qVf2ihwifK/cSWBqe8Xx2+BYhuCx39tQPApbWDi3BjYNjcHVC
YjA6yZWn6089Yb4BOrjZ4D+AwNm5iXapL1XFsqJRKLzXIwMcBbxmZMt+tqzquxr0/Pwwj6RPL+Am
8Pm6KMw3wMTZ3ljgdc81ojVIZ9RiL0NB7EdlIrBufT73n0uHT6VbkeSqLmZw4w+02/5zkctSdmbJ
LE5KXzhY+uNNx50gdbS0jOz181Yaux7SYZyHSzQG62CJGcHHKF2FHA4ZsXHSZcUehwZ8jDw+zxmG
3IdNzb1sOIcsurUe1tsHlawRkjhDHJAe3IuBdDrma9yodZzAjo/5Pj2M4w6vd013bzo/r4s5035y
/W29cqtuaAy1fzNWyEVsh80Zc+EkYkiH2jQQPe/gWHGOvBOyqcY4cn+NdHDsFR1u/j0hdkTIiBgV
vweDIQWUPgeuwpPGz7EHknkAYvCdd8tdIrPKnZBiPpBbPHwY1JcezPOorSWbtkdPXEZv+xCZ/iBh
FMe/l5kpl0/DyFbsid7LaEAOdkng+XAqC1VXX0s6aPJ1SPyWUsCuRnm4ecIet3pP5wLWmo0twh69
yLyY6h8e5aLoyOxXFZ3isXdJ1BS+xwC0cUmqobKKBJmFh85WWR+3PJ7L+QQLfT1+gUVyzJotCyR8
jxJjZIFgk1LIcz8U8Om+7UmNPatNaL3Fr5vbE/cGWmIP67CEJ/YBvol0+z7v6Zi+R/mk2W2EUyVr
4cU49D9VhkT5/SjIlcFzQn/kpycwZ1N779zoc4m+oAbRutFLEvGpU0Ac+Q9ah3Rd4Ye+8f0FTueU
387OygqjPRKQ362WbfgE17YiFvh84n14mKwUOcL9BsfvBiD2INjsS6GzV5LC7xZAfL4bkEhtJqbn
iJV6Hg48nbMJ55XceiLgywD66QueW5x1oCOl+pFgfjlETdBwt4RdTciH3LdoLwtu3lkG4dNhilfi
ResASDva+IHY/ryV8zY+bEttxI+FhqtLpM3w6T/k0vrimGBtgIgTw/8WjjcxEJvpB0YmelCdyRDJ
fRnRQQ9d2pfLg0ndtp0V4vU4RvW5EbeEw2F2aOoFfj1ZW0rB+0dYAQpYDCZV8DlpVmFrWPlMY75j
Tpdztt3nwYv6fmRVNTR+2XUP4k/mYRjVIK20Ll8XTfFSwE2L7Dw3m6t3cXJzPbnzvOx5euak0Pll
5q6AQjzm9XQUJehxTc6uxSyPMra2Ydn3eEDQQD2M30kVzPAgwHFMm1AscKAbpPF5E+87XKN0NGK+
mGbeP+qrDUcXeobCVLCMIxwqtQIpFnCoXY6741neSgvHK4kQ043WHeIEF8zHZ5rEUFivyPdYkex0
PSVDP3aIHoOZfJHs7BEMcJg0hz2Z3sYNzO+Wm62IThkYjY/1Wg5Zk/Ko3jtj0u09DslmGgYtILI6
4sFeMKODnfSqKoeZFUXyTEfnMnv0zOlPmObb0O55lKgGvVDvblZRl76DpGUHz4PKlB7geQFro7La
GPhnfYq/jy0bvi4FLFZaUZthPfsisDtEjS5TlznBb7coicf7HhoAfwimHx8N9j08OFBqPxZXat3Y
hHQuCQ4szP/abZUM04gK/227TDuKg2qqwDIzIzDVdlIw5IMBEGIomjXWOv5LzHrBOG6rlWhQKhLZ
1H0lsiOS9Ex9IjDAKBqrV0G6auPYmZWQ8KGWya4RPBDvfnsVy2blidIl2K8oHdO8wYSPTT/GyE5g
jCAqwZ56DTmYexjsmM3HMAQbosbWq5WfyMq2uDoGxGen8HrrC3WQurTsIJOhjr4mRsWfhYJ+P4Xp
vfSX2CpLmhL8a6wrOtHqECOpPmo85DwL5j4k3W5XXUznuC/oemOQ20aaBO5o+1MS2zhG/V140Q1x
v4ZDiY5O3frNeXdyTqYbCttqX/CpT1veIScPAbrJUgOcLRcXIKJJjIVZckHCBflOY+hqvhbJwVCF
uqxBN62GB2zGyfyQ2nKcn+i2Juuj5/AHOkwZVxz6KeJeYNjXszOYetWFSjaKVvRUhFNOAbLd1XiP
p5yFAt9Gjqr3ADNRNz/x0mfZYRSS3OgpCj8qAZqjk9e6dGV0fZiLRb0zRHPpppIxShTpMHAAUdcu
ZUMyCjJqFTL2Fatm+1pAgxE3qQyivBNhE/uBx0v5syT7oA9ZaeVyk828+mlMrsduwOZ5xxUs3rqh
nEHbXlDgLm1ScEY7J+vlxWKbeM613CBwBHUQ5/RC1/4BeQWZavQ+w+kFHsDp2MHdJH12gk68QXnM
P4QFp9tFjylOWrFOob/BOazgZDiuqGI3NVzdxyqPH0GKUbr7GgFj97O4mkgpFZm5wZYqeTtGckX4
BV30X0Qs8xP2chIw5F6XNzfPAPWwEsaXXhT4R/cSkszWgdGLysxEXh3sRGERZgbEDB7KzePyGo7J
Z0gObNVgtAyt3TzX69opHaEdgzdb3WpZMEihXR8/jXQqJpRVCTLrNqL57eBMvLwDntNf+l5ysA5N
ItQN1mR1inZQjz6XIxtGzLuXaWqQHdK/GTMZ2YBkF3RXD0zFDQo8+tdWyu0YyXoVTWrAeH8NJVnC
nc5FRFugwNt2w9wuvpqsDvjBEA2C9JqNxJ63HLvAMvF6P8pKGXZT0ipcZoW39cx7Mt4lBjvjwas0
JDdYmv16AdrBlyaXyBS5s3uQ+kRyjBCOs1wR9RDVtJQoHDaTHbYKSfefdGrn9VNi43JtYMW2Tm92
icq6jQLPp2aeVgmLkjWre1Cc5PZliBj4Heh8Jpq3i91F1boa9R3w6xQFLswk0nA0E7PkZlTZPLeL
GGP1CaaanjRDRftPKfZWeG6wwXzMp238HM/BvpOQyzfpq/XBLyJ8wXhrYheCrcM11OBL7tKlMMup
5+P6sRq3HhAoxcNb4fezfYn2KrNNpkDxtqUkb3Isa3MeNl1/Jf0W9KkYepM/12rKi4P0af6tjxJX
dvW0FuSCbRxbakFRqaows+SuqDi/G0sUVQ0OCgKWqxTxs1nQsJ9hf5NkD6NVmz5bxJ9jk6l6vt4z
Hfb5bHMxJR+XsAv1YU5Q794JQ91pWtwkQBgw0Q3epPuWB2nEKY+4XT8sKEyzu3zP958jqJmqUwyS
4CYnVy+ymXDN251PyMDbChBf7kfKIDpPYJeYPPYpiWY4zBXkexy7+pUhV267AMygaWMntsb3O4Kj
LpbOpO+KKCfmZHTWoxTbCnZastUOZ8pj+iEyi3W35Zpu9qxJ0h9HQDLb3Wqn4lKahBftYNMQ3y54
Oogbv7rtwfo+WS8YvpbTZViz7DUbJENxkW0zGPWKZO9JHBCotnEAt020AUm8qn4YMAKdpTOuDiJq
A1U2mgqOQNNPu+3lhGAafKOTiPv0INNEPIM3mq0tzszoViqpps5WGUITcokLN7DzUD/SJepRtfUb
zcGHZnRHabvlnwvn5uWSKgGvor5U2Q0kHlPVGvS+2Qend3JUaUX6UxGWlDVKhWk7GIQs2sYs+Jg6
7KDY3FD/uW9JPtK149JEcUMGQn/wSfnhsJelu6EWPm6uYcmQATtGZKu7Y7znqsn3DVBRRmmBA4VP
Kz/GHpSKE5q8Dc6TJAqj5U2yInEI8TuEP6RFNLszclOApMWwe8dmAlmWumYrs9s0TMWtn5YqbmJg
1cnTxLUMR4BeaXE0GK2/Z65OfSsn2HYeYyAFw006rVvowL2FEUmf0unH2sMSv4FhYJScsKzT5GRQ
oyxnl8MJ9pIPwdPbybtrYg30WHnDNpgloweMRtISvCN5ltlYnXafQUCJXSeBtALOScVx6PdRtmDx
J+Ee5ppmO6w1T/e3LUKdeAj4OQfUrNCvD+BQ8NaIbB6Bv6HRwRqthwJmZjGwE41Ly4ZGVfUyJP1a
NXQclrEZ+A6khYyDhNxoXvuoTWGD/0gjZNg3M+Ta6jEffXWeYzapDrhV8gGbOPsEksOYN6nL169j
lC83ZE9Bwo0WGs8XYVEnwqyxsGU3zSF/nqCZ+gu/9pomMSOf/jQBo/gMC5DsdcHqMyeWSskO8MUp
3tfaU9lkmVX3W47D6afd4vwjDK4TfQATf3rYB0MCOpIS2A8gNP8XhD45EkONS8fWTmlM7yKFh9WM
htuL4JnmsMZMk6d9muPoPCpEsN0VmAbsHRyey9sV6pO54yutxRF8tuyZLJGqwTtOJ9WUZdQrNH1/
v9tg6+g7UDohXgJJhH6sciRbHuSeD/aQ55qwbleJfimwSfwIBpVqC1OxpbhkTJuPsYLL+UGA+V4f
CI6bBLs/MXcO2kR8+Vgnp9nVLPrI13n/GtLK8m5jYyaPSW7ZVa6Vh8dNCs0uBkrHrcH5mb0tSRGG
jiz72J8zn/dPIeUOyymOUCPbKJYdNyNMlOASCpXOqEeoCrLNDa7ZwyYzvNYBr23vQ/UIRjOwQ3w+
W9owCSJL50GvPFsDs5omFaDLH9wax6rLZ4hWUI3tK9wbZu6/GBBuRTv1zM4NrTgFbLhs4zOM6fsZ
JlwooM9wIAaOMxd6ftoERG1HoLXqVRUzqGUgI26qhY4J8006KvIdvY27VBH6xwZYgjgtNAX2UG+M
71+3OpX6yHWcidu1GFT0JSAz8Get6Na3mo35Xa+Y+E4ADM+Hydv847739BLSfmAHlAwFbQo7ImeW
AEL8mc0Azw7jrmB+raS2cKdYe0zjG7z9eX9WPHXhuEHAZLqAneKSo5hmBygL89e65w4DuzHSb3W2
umdX4uhhHjhRKweVvHI/mvxmcYI9OW/7+LlEUbAfo9hiuOmhFVAnTDz1I4M6gTXYWtfHKKB5PORS
rReCIWDauoAa8r5wSzhZmACiTwgJWw7pOG3vKbjP+gJ7VvYgmO7XphqKzZySSLMzcTylN8uVQIIm
p1g4wC7GUTrhjIAyurfLdw8w3QNyVkvami1DOW97C7nVUoat73xK3DtBWCtrZlJlH6KSjugHHYnv
JWIot0OV1u4LalM2tfGG1q2rUOOzFpZG7pOo++IDnA2n5TTMVf5RkRxgnSnLKSD7wdeAgTmZvuyG
Xl91GopDGbn183XsMbYirFMOteAentZ8QQsHDwtY74a4H02jwyA/QOKK1NLFVjsWgliqI7F5bx9M
KesBVIqwHcK0l/phJxEqpoHI+R5ljaedpjQ1natKmzQ1oPNXPiDM7G2W84LHhFgk/RKjAfsM41cS
WpEhfflBeLrf5TCEKbAaIC6fsOWJPGtm5GX8ZBxjtpP3SjxAMVYGTAMQq/GY0RIfHMBm0UzpdC2m
Byv5aVi1PqCUA90uzRYE36Zw7n7ZwChbb4uB9meNE+WFhzW94+k1viwlOwdDeKn78BTVYwpJDmKd
Ggc8E8ZDcSTS+2GPiq8ABwtxQR9f3AfJy+Fsg4TMEuqv7C/Q5OevPXYsoNjQuN35hFHeoODSbyyj
LMIMJ7L3peURlj6COeA07GWetflCqO5IP8QTlBUL1ieWam0PVYR7AfDqqjtPhio/JDAbB7kZucmP
SVEAn/D1ziR4CprEDRCnPGrSkYRXoQpUFtJ78Aj6KMM8Rke2h7l9HpJ2SIQYGqAeWDzotICBouaE
6W+VIY4F5QMGGZdi8iIGhhrS6QyQ2rzgjI6Sbvagqx7KMRh6VyYa545D3SYfgFD66c7wGu0PfIdT
cVmSYcy6Ykr9Yz+F5a9JVpDKmAIxqhlBFOJDric8NnjT0aidxcbCvVuy5d0UqMDe2FJuX5ihRfHM
skwjVHAr9uSOIBH2xrucmoNFUgxWVJ/RHFjqWn5ncz0kDYZmfLwfRWzvN60xR9Gq3j+lA60mIJAw
00MKfKgaBYHJrSgB13bLMroH3k9mf1Fmo+QAAwm1Nnk2CExuEEdzM7h5ZB9rX6f79bWW8Ou3ln/O
KrmMF4NOODpkcPB/lc4ZfLGI96m/ZgpgHPKV4uHNWkbeIUbFj6YLfAMbeAq6vtu523lXuqwXZ7m4
yt0yMq9PHh+ov8mE6D8S5NzlrytfKtmOGEG7z6WY1A1cB0GACXG2RO2iUgd8zqga2ZLY8zfUS7gV
7CgMVvxQjkT1uQdMHJ1XHWXRPaPgINxfocQv5ZSVDhYRJcoSI3QaOr/GynbWFMYfomjK/sr2TUdN
EtWrbnpnJD1Ki2laF/JMvQHSqaPzNnv1NVkxzngQ2aK+l1s8PW7MZFDugdqatlvqIeycE2dFW9Fa
PmEQD6VWNYz1xcM5LH2dC4phUpLBUquDvUVVvztM0eYzEGVn7ggt9QtbMDX7qvN9n1qRbBwbfbn4
jqEL8Oj/0IA3JriyuE1rrKfzYBD5fUeDKARgRwgLLx4O3exVj6OiDYoYOWLAEwCnajR4dTuPJqN4
ipUHmF3OD7aw+fpU243/RHp4jlQsELywmy5DpM4b5oTijLRS3BDOfY1HAxpZcQb9pPItVwU9+6jP
eVfD3eo6Qur7W4x8CvQDdK3vYaFTUvDN6glWCLWUP7McHUeXrRqpr2XYy3BVofAnCHHco5yYcq2A
4WGPE1Qg9aLEiAroNzbVvRsIT89X5hf8/0W10w8YucKvDEPz/luMjh0mHUsVYbq7lSq0pEzUA0VU
p2rGhIYvGP9iRIjg0KJv4EaKSgV8UtSsVwPKW14anp21mKf3ktTYOZYpDN/0wvvlgJ4bf2xB7IUR
LrR5oRE70PPjtJD+eygX9SOnEsW2nROKOn0tnnK4PcoHCdOU/ahFFh1QTkbjUVK5bk+FseKcoL4L
QB9ZwZtxRMd0BPZeiBPupUoBfS3+JTNgSj9L9N/yZJyN3mq2eZgNGVknJ3h5S3GZ4RGvmzke3QeC
qct02NLAwbSmvbfwKgloWYAmbTECzhLsg0HrxH/KvJMYJtarQ3NKGMQADtHirg2Vi5/30VVfdjkm
Uxv+/j5WiEBY50Csxgw82GSGP3laf4pVGBNMMjT7tiY97KB5xCHtHJe4PBmiJ9rhn5xeBhnJ5KVe
ETTS2FQzfayVzDTMhCoPhGfPMEaYkcNWHjEuyyfA/DGEERY0rdAUvBfrDcZPcEVElphTRyJoHnfz
wAd/38N28zFkHlQcbE7xz1VX7I6B7L2fWDwhPW4uXXmYsKVcochFMnBWsMzHGmKrViibTvAmywBh
iX0jd3NBRHTJRMKnAyKBVnGP1nPYG/T7aOSzpZw7TPOcuKlngvFzitYUs2qSGn4wOAQAIA8RgDn4
yn1RWTZj6kvWTRzGNZXoVPZULM1qhPsM1wWNc89l7ATa5xCwvS45Pdd0mPRNjvkmnkNy/WCZcENX
Dii9LgXYt7TNKgt8TPMejkXAUeBCAE+xNYe3WlpyeGKMtWtmPtbIU8MBBSZJFrDooxXKnwOTu3iQ
M8U8EtySkTRoTMRn1M+Tb9Cos7JJKpRk3Qo+6vNKkXV7O9kKXVCkC+Q5wII7O0KEs6gurJWd7opC
iuVQDz0BgFK44bauo9nfRQiBvOPaQhGlthQjvNyNUPDrQe78jGMq/sjTJf5RpB4RFeOVoQokhy9I
AmfJjO8t6t3c/u2vddBDpo+9mdf1s1sZingzF/GD3oYF/He3Qm6bpyoBvhp5rRoC3bZvKsTJXOAU
gslCbguWN+Bsji8zzVly3PYesyyUN/stRtl2POkkx9guJAP+etDg4VwcSLwRyPX5JpoAB2iFCac3
zwOGUbply7Djf+gNZvFZgBWiX6qJHlEzW3jjxsi6a9Bn2Uvt56JqMWab5dWzIzybGaT+boAiiJzZ
CAXGhcIT6k1iPnljw+Z5yzGrH1Ay7ZYdvVijqGFoJq6hFon4uABXeVuDD7BQs1eKgiEl27qealgQ
QUU+yZsIA+oXibIp/4huUIsPeeZk9QO4+wiaQEUxvFkACLmO2TEBxgMuIqrewfKv8660gM5WQ7MG
PUt/6ZcJznHazzm9ZInTvgOPE3s1pua9/1lGAX9o0AS9gKnBUK9nOmQNyD8xWiNZ10dKxqLCfrr4
9MyYmF+mQdK/hh1zZHi18AGEhaQ2AcrOdfqBmUaCAUPALI5iO3dEH30QW9oBKwARAvU4aIuYVZXw
9ay3+nb1CsF4FUJAwJBaCnCKDBfiKzoFlAKBVOwbx9zMNI4ChTokS2LCrZ/n7OCR724gdEllV4D0
Li7oNXZ9YAOUBR2yCMubNL+yD8yIvbwF/cLjhCtGh0m5KNa4ZTwP6pF7mEMAG0POXMMFtjbJwDk4
m51jvyaqXD+AzSPzpzjFe/qrFIGF8469nDQ6NmP5MhGRVlCaTRhhO7i1jA+Ye2Cvw2QZIFyq87SG
1BdGa80AmAurtWQrYJYlsUDeWPaGyRGO/mWbBvVWWmz77yynDC3o9czH+Z75dq83/Qqqfz8frpZY
Y4fHLN6l3av9nq5xOl2AsmDqv/x9KyEmLMcLRq3zNNAMZAMnwvTuhR9lMy8OmrtaDBM8dymdMoiw
g7g4h5LnSrWeSZvKHtYuGsYrn3JAGfiyQA5ZWofYj/WYLDmOqgr/5xdpi8ICVSfxa8kd/R77cRoa
kE7ir1xX5XjbK4mcOQzvyu2Y/B9H57HctpKF4SdCFXLYIpAUKYmKluQN6sqyATRyA90ITz8fZzu3
xpJIoPucP27D8LbIrf0bDo3cM1KdxHI/qFZF9JqFIzmhTkks765IBj5b1lT8a40pLBOyowlyxMxo
vrADoT+fwbsLPnuWLG2HKLGEZ83c3xNHetJRdLJkRMIVfxTSqLcZJf3CHyAsPw3dERhSuq5hpzLq
iuX3EEz9K1X1ESKlfSqaA/3UNrqCsvLTtieenhSRcSSUyLQk+oF9jGbK89y9rO6nJrDXWNRkbaVO
MQHej0CT9ztCAJRF2+r9GwNNzC/R6+M7PW6ScBIZbq+tP1hWzN3jwFzXxCne7wNHYhrss09JKfBw
/jDKCYh/GlcjyAYSLZffSnemm2ghlfkA/W6NmdsR3ZbZRt5cw6mzV5Cqhlssn9Sun/3F8P1Uym0Z
z2I1GBlkLd0HP3fUlhF1NZfpvorIzDjeBjMuQ48umhG6JuvDQe7pXCJxu+Gz230XTpZ/0Ju2XKxQ
47BlnSF8H55va34ZGnkgEIHiM68XFIDPeRVEHNhq8C85c8Jr7rgIvpwI2aoGp8Fwko/+cogiGVwZ
Q/ovCC9HPoZTLU6zaa/LqR/5pwnHaOpHy+01GWbjMFyNrg7++XvDlADhGnYHeHj3Khl9vyALei/G
H4PAhiBwgkLHYQ3C2CsRQNzlLgiTURBp/bd2yn2LBeoQ2NFlWOuUKRPpy7RDgQzt5FbZOHbaJDGW
NC/PLEQI4WGyMsXobphBzQHpd0bRLfc1TTozk2gDWZN1XlugAIPOfxkxG3nJvDjTT75xjF3EjDwj
za3G0ulw2yRZZYVisM6L6qqmtZVvVY3e796gge/tJird49Dd9pMPqjx9sc5O31C1rfM4N/napqhm
ci8zmFzv9x4eNbEWY7+vpnV1Y/QQkReX4PvqnmAo+Vp6Hl1iPMkcQdvscfxRyTs89rtPVSn6i62J
9bK1v/1WefWZ+8z7XnJVPW4E6LxF0+iTNr55qN2RS9Tv5PvrPHFNEFeUTGb4BMbvzg+lz8UTD7KM
yOpTvv7ZKxdInoSeYj81dlk/bKaoUEnB5QNsyAk5RDg24Zkh3SnT0oIBSTe/aN8WTSH2AUW0NK+i
1Jw87JLyp9tWcW1lbvBIdpz2yZw39cGaaWSBQASJ/di6dp5ibdDljB4+3x77ZV/kH6/f16uyHR0e
Ge5zK5vzWUdoGI3o9z7UHgshef+gSqiKrD+Bg1Ywq7XTH29dGfjTWqdk9FuiqEw4ipbpIpxinWEP
iLlLtF8518Hw1H9cu8tGZ4zTr5k9W/1HIfYa/dFEvuepi8y1OA+1mmA8xzZ6tAblu8mWh1DLBIE1
9qmI5u6d3buFkl6r4sohMAZpicb3e9gC8eXoAjD+Bo59uO1Yvom8d4KkADPibya7h4exrsNDHtIz
kQW7Wbw3ZtmTFjkjOUI91OQFIrmeA7VYp/EF6iOK84XiYJSkkwP4NKFqZXwIy89GVc2U1WE0vOVV
zqGAYsB7QhyLkMvi73tuJy/yOCoK0cZKju70oFqj+AJgpXTXrKqeYNFo4Jj1i3o6O+6+bsnaV6Q6
Epi3/gXVw7hJZP/eJEpAcGdEohEea41+JG+7SGC+1KrpbeRqq1USnG60j3tUO58Kf4V91qG1nFna
bO40bhV9tN3d2Z9rwK//RLitRjKogK2CNbPwD5XSwa+dxGjxuFa7XbDBNt2XtxmBylafj4QzttrZ
SqqpN7NgC2aAn7IR6iRU1GOhLZziDixadIfO8sXFd1Aew4k3XKnNtoHy73tj/2esbmQci6Yp+HOi
0X4QgMwGT+kih3QvQ4efs9n25zY5jX9E17+cbJaA27ovx6dwMewymzyPJzNEhPVFShyw6FI4HdLx
pnypZFAUyaiU96f1AxRHLdV871bbWa9VbWgDlZxPuM8SUS2bjAGjx8FoZ+8r0HPzp6os/YuMDNzn
fs/Hy5xm7CBYItKx8oL9n0Zqoo62PxpsbZ1y7hs0g58VKr7xsEDjBKg7brQzpJzCy0h39oDAm6mt
6txhSxBnFYzF3dBc5jxYukROtnh3c8fakoU0GeO4tzfKn+4f/dyijYI7yYPmFwoet0eNYPFB2ZXv
QRmzRzxV3lxQ5VpFy3/aFJw2JDiF97mJwvKwbEu4xGC1xVdeKxMVreFZpE05TbvFhoB5Z3gkVmoo
qkFkYKTtZ4uQEWnWbDX0Dbk9iTPTLVfnBEA6ccpbkw1qKIrnnMcacXllAFRMsguRtLh+R8a1cuxT
qSyzO42Wt159KA2RzIh9gpjslFXEBM1IeYsTCXRceBuki+kCvD4FdW68IJdClFFMs3jXGo6uizVb
65mkhLpDX7VUiJ4xdLMyMSpCHBmDeyTK2t3SWQbRyD9YIKdD/9DvcY+IeI5LmQ8HwH8JYRhtpcsu
oQv9OyKD6o9w8+AveqDg4kgPINlamOvR6VR+lIaRKuescFbbPgZ8Bm9BVNluhghO3SnScuZHmrbq
P8tolOYjYgxPn6d+bdS1tIbwGb6z75JBS/tJLGSQnXVvtb87RN9IrlyT7rjWWNQjBYb+EtfKqe4R
mcwjBfCt8QuGsER3jFA9sQefm8Je2ua5H4zgeyE5N/qD2NCZDwLVuQufuYgHBPOAj4Nyo59eh8BK
DsqyTGIppfrDrvsqCfXsGqd602JHv7rt3dmb83U9tpPVtqlEXejeQ4bkTyqE/z+sshuA4Z0iNw/r
JCD3jXGsqS1wKuAgttZXE/1rc2Cx8A9yK831cOsiwSGyD6FGsaYgFmtIty5bQ6QgL3pU61cx9fqq
/LAYDipXIwSBL8ccJ6EJm157rgsSoA1HEiBoe5diQfoXm1PUE/bfcPr8Wjq3lt/EunPPbe0ojHRH
1lY/OOHWjS9eWy1rbA4MCwj3dW3Fql5V6o8subcCnMqK/RlGm/RvdBcH7LUBTMzgNY9FeGv3RBRn
HmhLsfFBqHm7FJ3mqCcRAmmY7Nvip8IY7TN0A89ceC6crFs6zkII2MFGdzxyhRP+3mykbnvj92KH
eI7yfpFu4mNYB/QJtSq5NcZ6fLdmG1iHRRV2cbl5DZCSj3N7pLKur085jdcvBd279b10K9UxU4vl
gsZl+LURon7ZmsKxAKwqjjVzxBIJJbUtq5W6zhJamTFEgfsQqsXsjrOllu409JW5pd3MJAzSBBAc
W7QicWHjnjuNHjJuDMZOjTCrt+pvliIXc5G0limzKrQvSPFLelZRWpYXrzHghMqgFDwJobM+tB05
bhlCtC4zK7/vWXfDgV+lWeWXO23ofQbd9neRPcAq80TAhy98G9PzNBQIMWXjDg/RwG0RF8ZW+jHC
UZlfQ21VCIbyzY2eyoiam6xW9BI8BJpdKKG8I3Lu5qZoO8YNv9FpufpsozXipXvo5r4/ssGqZ0+5
6NMKF8N1bOWhLe84tqaZVa3v/4YBwBai+3nmIN+jsEs81Ez5waPQCN1JY/bWnQKdoPUh5CTRNIG9
yaqpf4IAniyjLI2XNxgn9WkAszuchix8MSrMYjv0SM1opBsEWVa1pZt3uyqX8tDWjmmRs8jlmhnl
4EFMj3rhpukK2uF9MYS/dpQTDOSRX4J+iBVp/4JugH2iR5hbIc8FMssV/H8ZmnW66bz1ksXb9JWU
h2HNcKdXMtl3tUEQ6LlrHjrIoyGuIlv0ab1TCxvvfO4r73W9rSnkK1qM2fCNo+ZU04eJopzyUO7u
TWOwLvmju+oBdNoYyjwezUV/EHEtn5dezqyNFJ1WyYD03oOyxCgTe21drYlTq3a/W3iaAXPbLf/0
+JFPjhPMr+1EV1TW8UHAGAYaobFsAjmcHZCSB5AsRaaoe0tYsLk6rnLZa3EIyyEgxn+rViw4qB9l
UqymKdKbjx/alFPzO8A04GT+MC81Qc62YB1XK305YU/pbFy5PeLZyOVQQGQ45qzYGlHUiAZHETfT
ildDV4G8U7ln3ne2CoHWLJyME7pHsAOvd/yLGWDCwtuwiBc62ycYtqCbLmutA15qUKrvOjd7/wAA
zX/Lay7VBHBifp2ZO/LYmaPqCqDghVm1ek59DbxBvS6dY64fwikL+26mejL67rS/3jWTIw3I+rw0
fzaYMvnYSSKxUtTvLpH3Vt3Mx9xe66ONWF/8tein8v+Zg7n2McIAAlKFPVk0hoej+UQlAkDdsE/e
6y6dtv3lsyZL4NhK3h71/fbIDFsL9G7I8Mhv6WwnnBDq3Dht4Z98p7ER2QZ7m1kgYmuGS7dt4J7I
Z7wrsDmt/D0Stj0HtPssio6zxUBZ/68rXPOHzEHER+Tz+tccDxNQ+1bgYBRATdFRLcDaiSKDZoam
bRQyclO4H6BnlswG4tRXaFjt/UTzgJ0E2STqaQtB9Nc8DObvXMrIf5CN3tXHwkX3yTWyR6nrE1uX
oOYoBkid1v/GGQNMKxdPVo+ajbXIhDU2W0LltxHytdTLyR2gi1BElbWfduMI7tFNg/kqSzjOI78M
SkgWluGjQRI8paC59pTZtDGJjEWg+TthVxT/DD/vfuoOBcdRTIEzpz2FwS9eBdsm5M7+7wCbeDNU
c7n9MnmsKQyuqHBOomjfrwKZ73bm7R6HX9UaIOKKF93r38Ak43x0IchXFlR3pooQY8/83qjCFi/z
4JGprzwfbb27R+1/eeta945cgIjqgME1bUOS4fNiAU22NtPaLkgQmz0Re6Ne5qDD6MHduZw7V3eE
8xstEkkYQ95VGbmcyI5qOHukmv2n0m9WpOxGET5MTj+Htwdmhukx/V3USeHIqPxsxVaImBGSNgbY
G4t8oYpvgyyo4lIhKZR3sw5GtOyTz0KQhx1zKGVZkjF5aLclNVwcKnGoLLkxsTjMFvwS9tMKuzQf
dWWub7xcUp+EmIV5LLj4TjBlCKnmcbYfiDm1tm8NfZBnfMgIRV3SqdE6KTXcRzXBJqkVsA/drVgN
XRQ/1NrGa7/aqMWEte//zS4lhFebiqv8qGHp3PthbcNDI7RtHWyiUn8W3OoPQE2IsVcQoMwTN6aH
j9eENA6W/x/FQpdgzb36N5vh/l5LpKyxJVX16pJ3taRmM8mrsblbf+z8BvivM5aWNF6vAKNzdl50
WrzRC6R00fdrUluu1313wTSCQVpj/g+QpcZcYo+6PowTjpGkrnjImHDq4rNsTEg0ZtYlStpuB28R
AbhzUvQIVs7LBk6k2gmUdrWECc0wgMuzF4q2OQm4LOdJGst+xWSBu2yZ/e3SsKNzJZtzya09meUc
77ismdbcFjNlBZroP64akwduOw6EcLTNF4QRa5Na3M7Bgx5kN95tNFhiLXN5JDP2q/XKTCrqWFTg
xizWuBHBfsk5RsMVOSpFf2u6KcltgZ3Wc6HfQsHIfLbqkkXJWYz8MnBf3pmOrz6GKYeTc2gdwccv
WgRoc8hJccgN2/xYJCNa3IpRvXq48p5wwoOfdDpvvoxZ528mEDI43DbXfTKOsvgB22ObqmdiSN5N
ZoI/pgO6CnTHJA/l2mxP475pHvoac8wxNDvTT2vupmdgFw94W2HfPYZh7r1vjuiM90g4OeNwG4Qf
fT/snz1zIyqLvWLq0t5KaIfZEbBsaBNpobTa6bHhQW2yoMACyV62+NV9UUwbnBG/E6AEhaVnUBLP
PLgqNNV747VBcWc2c3H7ftoSy0i5OgywTHaQIp5DifMYVK+AkXl1IlWi/MIeY67gcJ2EP/SwLB04
I7ru2rWm90h3ToV+lKjCt7bujE++mm5LkMm17/2N0016pwj+amqS//XSZLxXzuB46byHsvlR3Sy8
2wlqLz2k8WC+S5sSvjPa5r17hX/3Ck6eOQS7EcRT/UjeTJi63B8Zf0VpMajVpp0QR6YRZG0GjfE6
rOtLHmhnfUF665yVJK2R4DiUBaeuG4zxZE8A8UyvoXIPoAgVivEFxRBUqohgpKX7PZtOwz1DWhaR
buUyPxGAhMtTYEt/myrT/ONMxXaeCqsG1GzgzpEI7usT1t/hGbla0QNrkC/z7Jbu+F71tvFLtY10
EsXccbUm08hPw2QYD2g88/nd7vDdpQSV6hO994DYRqvFC1OiM/L1FdqOMXibl3DsA2S5EU9QbIM+
ERngreYpaFXQH52q2Maju416zQqhkIeGw+yJp4ie0urL6SMZXQEGVv0gJcNlOqz+MTJI85iV/dvd
hf0KrWNOzNzT5h3L3LSr04Sxob+RXfY/SjVyMNRBzM/AY3V5QtRYXett1+UT4ENYxtXuL3/J9+d4
KnGrr0ZMTF+lDm5lBT04XVftyZQH3NBdhzssGdzKDY7bCtB08lovGLJmc9xjO1OWfigL+jS+bKIj
S0KyhIRzFmjHwLeAAlK1hbi8UTiwIqbb0pf1XTOo8S9Hd/G2O7OhM6sRUFWDM+GTEbQz/zOYwi/I
5rfl0gdsvYlbLYS8KWt3ssUevDod21CEh50ISNwUK4h9U/O50pjCDex5W6uheVsLo6uVW84dTvXq
Aw1JWGOyDOEKGYDy8c3YjO4bzwb0zwAwSjDApgYHo4jE51n1fX9pitEipWmm0PC4THi1f5HWvcxQ
YWDYcPd95TPEey6DcrMhD2pd2lMQ3M1/CtDzlZW9q9GXY1oGHrcNxIl4DJDkjpbNryLXsDpQTDB4
KK91VICVmfi0GEfVJ8Ri89vhErB4wFioESGL4uCNxOLeFALBGzRE+bhiyinjrhnd/hh6A+Jb7e8O
1Hc4uPcWk/k/uws267CH8AvxSFDMn4n1vryDnKv/2pWHKrHQWn9ziAwrGnvG0AM2uf6/yqqCEJ8L
h06Mx82W8bZjiE0b9kKcPF6XQyy7UfAbm2xLLkjVhhZMUtt/BwGeaQneGiSCge+SF3NIJZp05R9G
ATRk/eJ6ESkXXd/dOSglXjpK6nkpm3X1wCnr/p9WZvjlKiwPBCNB6trFynsfGS434zBNQ3iUm4mk
tfC79RtaW4wnxHP+I/7zarvuM9KTE8s8BCOh87vCRTmbP/jOAMfwKRTn1sRLghDSappkLZ3VyjCw
YsoMZj+8WKBvzaHZI6yGJBCg8XOt0P477FbwoeSgHuFpgci7sNPvM+9xy1vutxfMMIjdOoVLSrQO
nIW51dV1mRzXPGxT4XKUFBKlfYm4+2x43DgpbWHySkL48B1WlvtvG8b6sm/4AaDL3B5GD9PjP4rd
nDeHvRS2lNoj41AFM+VbtQZltJ1ub1OtyP9Gr1ggvuEXZLdFMrE/8VbLPygeif+fOpioU20N/okB
gCCFrjdwIxlThw6RtEiRlqNje18Ra5RKReF1duJ2UbmdnHm39d3S1N2588yqTAqjC9wT3HffJgVR
g8RH9OY+fXq0YVh3yMnh3Uk3aBEvIZibkILw4MdL0K33bHlVdLZYkaYHjQT5uV/d1ieJoK24z0Nm
2yw0ieSLhdDbg7PcIBhLLFGQLpPr8o8YQVf/rnZ8LEeAcR7zsLYM+UImkdsnbi6iS2kYN8At98XV
o0/xr4mIxOT/XgUXswyL32wC0R4HS974d0S1dc1laECzX6xqNKq7bpfVnuYo+hG4dp0FRITNJRBi
qJ9kvQgrBqbpf7dRBO3kdh0s4mLRQJjNhaXLtMZt/ogJFLsia6WLWdtf1ns8lnDvAYOHHQ92q5Ck
qoBgyqlu3TW1rbX2uDQpK02GSel7O5+qHzuc3f4rKFfrvxVeqBOp2Y55l+E9Kh9D4K3muPRbhKqP
AoQomTmor4gxHPsP71ObX9qytx85J0sO595b5vueAwFDY8PfZ903QGvOuSaIStx5cILXpZz1fwFq
pB+TXfJlJlvRzdZdTJ/hVBU6K925W146BN9pie0W1/5I62IXqiA6U5ZZnMy+XWA9C1lmlU1WcBqg
qC4OTu6G7R2YazfSuh1x+vL7y5Vxa6nfVTSZ87WpK3EJeHY2eKsRrCHX1F4cFSAwgVFN3SQWino8
eQTC/7KWm/ARJXr03oX4eGN/CcbfhS7dGwctKB3rfWrwkggWuYpdry7+6zsoGdQTYJ/0aUBXpFwq
62svfN6vSmDHjA3ONXmXi1x/esyrT4XV9EwPrr38eJZc3lZB+QZDpnIOERat30JWU5siHjNOZjfV
/4VyZiGvnW6OYbNsMtSRLjtpCYmtD7lblX1KebP5ieKp/8/wxHThiRi5EUsRvLRDZeYXm+KDC7Em
q3NXhKRxH1DOYokkJki9kIY87CnGPQwpA3ki+YXtCclN0EL4xxvEwxRL21cOe1DvfUHKReXJ4rHn
CqyD9hcw0qTvC+R5zcGnaFQT92h2/xjcPYeigsg2uaVsUudxO4TuSbIBYaObxh5LiL0WdiLETa3W
V8Jq70mf08uhjmYHBrdr+ucWFhJoyBIhsv419/aHTjBCM88o37nrRjvqmVrsOj9sHkBFtgSWfSCz
K2QvhoNAHJe3Y1Jj96W1s543XJ6bbdwtCwNKtszQU7EJPoKigMIKgib00rNtkZQkL7O+CcJtm9uG
JOkpQE6VYwNDnymulMrCZTlilUTRLJqmtJaGzgO53Dt3bUPuS0zknPy9LFPzlk/d1p6brduuU52r
R+ZgyErHtTdkk5M73ufoRrFYG/nEEO4Y6mrj9LfxVXn6MnV9tP/C/b8/BuY8lKz+NspphlkJ4LaH
GMl5JV7WgCCkg+HvZAHzqYQBES+cQmcRctsfvbltloMB1chli5BOZOQYtFc6f3lpufrcF3Zltzvl
A6kmZHCN3ads8uCyWxz3MYNt+2t0RPugiV3u06LJ5wNbWIiRDZDnjkEXBVPd9yTp014WHjzGcJ8F
t/ehrYNg3H+G3kU1MezemM5Vnj8SaDIX90CFXikS2ZoRf9aofxl14Z0HTN58qlBox7XZXJ1NiAhV
3AOXAsxXgd3+2AsFAxclMLzp2Kjctf9oiFj5044O6jFjtlYbTzuR94t2vTXueqcPDox0DD+CEIE6
JptwhC6rN3SJEPRWkbU6Ny+95d+sQhj9BIJ6w0GGcFM9JvWK7BwPnO2C0s4kDcZyWDcvDW4wDMCM
m+Ofw6e+xyNKpPnR2NCKXIc68L+HeXDQ6DMgyGx318j84IYbwvNK8d4Odc7hG5drL7GHrb6BHsIT
+9mv4WO62Fj0bByGkYkwnc2RE7xD05mYePuLJEK+iH2YuzFZq1A/gpdHvFgjc91B1vhUbwnmq3NB
TkW5OODAiOSwEvIn99VcvKMcLaeDx3OUJ3M/ki4Uwm5h7q+VxHmLgbB8Urk9vCAj0vhh2QXDhKyO
6I+7qLC+C/pS/7TrVj6oUPuE+gytdzUcz7P/q8lBQh1dolSJB9gNld6GdpaCssZ4KPXmLyQGLDcX
2Vb4z75JFQCXujEAhNpqmp7bGvc8P6zDNhb6azVlYTW6L/nNCsvEbbptxg7r4k6ekGbgYCp78xlx
BdI4bRb94813dLe2SD2AVloQjlaW2JvGqBonVu8uqI6MTfgaHH979QfyUX9vBQ4wraOwfdp6t+zu
yryU3d/FAPWPsVBA7vfw1NMJfW7wgJ59hhkbbbwNEbAaMFAe8ea3SAefYf8ZbKStyP3xCeT5kAHu
kdjZvO0NLNx9lkqu3xUs6Jef74Pz6NRiJ8yGDRhwZuhapoCg+WcVxfbXhMPJ43lX02vNL3RDRWB/
07rEncguVpmfUx/kthNT0RLyagr+Wg1lNrQRROnce4j2mZOgb4k7TgSRGTASIBmZVVAeVCLanQ84
h8xzsftW1R85M2R55ii5NcIhYvYzGx0ht6bp7N9oivSeUsAchue6BoJMXFeul7Hl/spquy5Gwqns
3nn1m7GU57DL1X89zAdeKAJVft0crRVRCtX6yInIvBVUXM4HWbbAznJiWydtA51FhtqqbH+XxsCZ
q0whozsxLdZzuRG7eLJ4b4q42Gr9aKhoU0lE9AJLhjcx+U+jVDphr8c6CiewYN20CB9G6993f62S
yMG4jWpvzpyOriqivAt8YfwlOfCX7Rf3M6KvrwBCA1KgKkked+egjNKCrJQqEbVYn3oaAz6Mdtun
t9nhCeEp5Y1HFTq06p0FXqiPwEeajgV2n98NYno+gHpu3v2x7J/youavgSZV9yRzjJToUFU2xFE3
e6/kEpJBsFRi51ZguUcPifEgTCJhhtfImiUG8BW1r4Y3qPrp3g2cEKWGVcxPTh748mCRUfFBGaX/
Hx+3453cfDdZ2Cd8qwdT1qt/QmIrzhbto33iTJ4FaAY4QDDUjNo32amZhwBn7Q0fomZlHdZ9yD+7
+f4WXsZ+W+77ohin81LlAQxaSExMAogUAo2APGCB5X8BIoKj7w/4AHAJabqnqgQLiMLFVZv7kjLB
Et1RbjZv26aL3E3rqUSgq2SBBAAolZF1IDYZrQB5aVa24gc6orYY/czAysdQAMpnphgs7TbeOxcz
udPb5vM45TixOSL7DO9raSRKoVFIqmnfbXxEoZCnZfE5X0TTF+JPy241k7lD5Wyst2X4Krc96k9o
+1w/NuexeKt8XbxrTPBwl140e1lRdfI/oCo+r7Csp6+pMU3YIUwlQYyPSN5Dy8MKzHIjiMt21jI8
4i0c/9SKmGrCPMItj1XV4fvIcYpuB9Xr5XmnYzaPzQ7FLpknbf1KqsxuHYlnx5CW+3wN5ybX9tJw
rpm3eGPS5xp0SYZ3DnEHD+eqCYgg6JjmpyNbu3jdJo73pEDDNvMPACVnAVb+5dB0hK7EYUUYXOqU
Uf6qWlNYV6tv/TvUAKpKyNkpDiQw181p68q5uiC640KbULKa54hQ2z6GOZvxZ0TkByJK8o+wkVLe
WwSsWUkodf82LW70ZmGidg+SF+dmeu+NoxqqsTjyeN5OeWVITmk11AdYXYV6aLWDj8lvkRlOq4GA
Sbu8k5Gy3eMyKvQaTWW34VH3k/LTBUvp4UbX4nPBfnpDKF2gUAyO5nBY5yV8MWSP6KNyu7lJI7T6
XxvJXUHaoBV+QYkO25TjOEaKTnWjjNVgey2BKCUa5lVKPD0GTEmEyBRbFuNXxaK2eigIsRet5LLd
xITlaI0inolj+9Hcqe9rv5M1gADJHq8LP+vR2vFPZIRnGAU/t5lOG5Yp4wJE6/jJigt9QZpbe3c5
BlWVNl0JYMrJsUQx7rX/n8FjWD21wgb4HGGnYguuMb8sm+rMg2psMhHIx3Hcv1Pgho/hOMsFOp70
HDRzYhqsGPdyYCZVHqlnvjzdQGZ0/XdED/DngKAnOAdOLsyTFZlbxNhs2929s6rd523z7N/Yu4Jf
3PC1lSkUn2y7lRV9W9KwXgkHYPud+gWco0XZKzEu/kTjtNtJS5yMOu95YRVHQOzo7+APQ3lnOWZB
8DkgvJEsjhr2bKSAaL0ndMKpUgYq5uC21/Jjl7lbxtIIewzMRmkhYAk9ZvYaDYa+s/x25vWJmnY9
OD0mgnQoQPcz3yPVg7w9indh/3MjeCWpAfOFX6C+PexAi4B63ureWUDAA0SMS/CaR5biWdH47SXk
jZFzsK7TSqmf6YYcIQgWn8W4Chc+WoFzl8iEL06IsZ08WF7RVMAYEdxnG+t/JKzk745vdNUJN5n9
DVlEMCfj2UIMp7LtbAN7sxI/nKYensvDPFzrmry5Ep8Md7mpKZzy9C2DGuEwA1+A3ruLiQDu/rnY
u/pz4DGbJaLl6s9o+wpuKX4lPk3eq4iln/wR9c6wxbfUU9i4p+4WWOLLHP1pRbQ2EIhSlHv75ERU
Qh5XpmCecHCB9oWMzh6scnfBEmqOhU+jQXN+Qh47kSfZBgCKtI906LA728/xGgcmX/pi8VFfGwk1
ccdgQnM629RanxHtmLfGaF0TPeo1ZYivNyQ4AVM29N/ejtzkHBb7fgka1eEVafcmfMQ6O3ePAND+
VzBCyb0ZpMCE2QZuxw80kHURbLEPWKOcRuzH/3F2Hk2S40ya/iufzblpCwKUY7N7CB2pS2SpC61U
UmvNXz8Pay8VzLAIy27rW7clAgTgcLi/woKhSq2sDf3yhwvs8SaFvDXeAXMT01718Ib3nVNV3SP9
VO+xza34h8iaOnwPCBzcIntwpEQJ05hXRKmwMRFtZ9rfFCX/6AbGXBht6tQno4hZwByCpwQKVtZ5
o90E0hOf4hH7zkPcDtFHkTdIHHR53kMjiH14Qo4TJrd8mO7JrfM83HL95OmPqCbn2dZaOJX71gzH
e/DkSI+PemV9CWLghQPnm2PrV3UABNb2h8dsRldSgXLeC+SpoPtKFe1Kqv09LRcaCO8z3wJ8AY8g
bu9iVw32Tmhptp8ELyA4uqJEkoLVuNX1oivX6KG51raLjM7ZdWipgtc3UeuHdhG12bFXTvUV9c+C
FoWif3XIBpQht33Nw+YQIQqxHSO3yR9ds8m+mOEUf3aQDOQNpHvjx3GKovxODsDptqQ1jtz6Evzy
xh8m39s0zggKM0CQibPhg9WisqzTKeIhSH9/cCQwwhSz6gD5oOl2QECo3eeuHxtrvl/cwe31BzZr
XmXvEy3qtWfgxbjvuhFebXc2npjeFvRx4NIzEzyS9L7PkgNvuLi6r7WyfhKDKrpt1/RdCEohCsyt
jvzllxhkVriza7dp9zRXAsxtXR5cQyFBedAkSbkIJy3qtq1bFndK5YWBjow9JfvaGySn2ATFy7tD
S9vvjTuAvipMNAChoLvOfgLOGKx4T0jek5OeKsQf4yb/PHAnAffQtSZdQRDK6J5Rkx9gWRlRiuyF
3RYrIK1qeCIflMUaTUgKuU6cmzcyAuB97Kq8D48Fa0GZAOhrcQcStO+3Eyim+9jpfPOxb2I3vu+H
cKAZHdfDHvho+KvXNFtg2hWxaLqc5JHqGWJP0srmA15r5ksWdOXwQO/XrnZ1ktbuzaDBBKR50EMC
p7XW+FsduU+EsGpDfNJys6USMlkN1789UuxBNyeCNmqFDmwFM505ahrWRE6TCfQCJ7qRVN6krz/W
hev36JRZtrkt0PkmJDRkXTu9oGaEYhHCfJPS+l+gNcyXOK/gXztpBO1Y5fl4D+8t+EUWUqQz7b3Z
uP0A/m+O5RuePgNd2WDw3+dVRH0X8AYVQVEJFdFky6rf6JWFP3hk0UDyyPf2NjWA4A62WI35Nuiz
FleOJmk/hH3Ou64JlPcuLvX8V9/AP0bJAWLhNtZrrF+DdKKooTs6mvA21U4XLQeJzJZD0OAigt7w
KUjL3Lnx/Lz9NGXT9AERDfQXyMZ/Q5bKCT42/saIMNTuQdWgtxDrmcaPIi7NGcwwggi02F3vahVE
Byy1/CeeTTSgrAbi/E1i1ryTZtWxfI08GDIKRqVr0cppOt0+Fk1c/WrLHoqkrKDVo0dbwl1yqD6M
BwEbofhUJIjQ7maDsO9mPDTtTcbZ3cNW9prbocniFyqKtQBchu+ZCUyjQX4UDsqL28GWopIH0pfz
65N4d06qyi2idLm7qpSX7t3I9bGJSimE3AxRlOg0/SZJ3daEqQBqpogf0CrzkwdEagjFeReT5VqK
ku+mTHgyzo/YzrtxBI3FrZCTnW9F5aJZa2bw6FYGcrLgM2G3Nw85J+2bUbnNr9LOvTuEfwSo5r4B
D1IXpT7ryPOyIbe34mk7OYH+Dh1ooE+VmxTvQEfQ4q5Z5kONFBgNfN6I3wT493gDjBdhZ5RjkV+f
vEKPt1qsrBcWq9LXGRrcwdEIB0m1pkAGce2ZSWzectW1/h49IiPYw6JkCfg/u4MTZQk3k6ns+s4D
El3Tlh89tmCdOZ8DcpTq4AtkrPUs036bwounw5S1odwNUTvlM5smfQfilVqs0WvNd4FCkAKm0Uwv
aYrM3j3yLZXaBZ1ofiJkH/zmPTM8hEAb3xl9Du0vS/TiU+zo6pmg5z6Ebdp8ceFJtltfcx0o8qkB
W6uXn30SyU/mNPX9ykcHoeGZNkW4m6ODfYxBNYGIC4XBdS7Gpt7EvDNgtTsOqP+maJFl9gzPfEyA
2WuE0Kj9yXuZ7mXSh/r3EIzmt65V9ldRdPhF6BFiRzy2ffNDIluAUTkevlxTsdXfoo9lqXVCYSIX
X2mJpd4xz32n36aUvYx1BHm52lHl0j5MXjh9k6Kqqg0G1eZXyuRsc0yJeCkhPFs9jegYIGGAYAut
b+BIj4ZPIXxFEiNJlTI9fNBK8Jgrt/HzfutqVkLljF7Qpq5Cp6WhTgcCuKrsfxtjlDxh7uuBcuYK
Q6nKM2qAcx6Oy2vT7ofoDi1O8dx05AVal3gYyXYDpUvh0GfrTTvT1p6rXOvBmVwd1c3aFF8teA7v
QO8EwToGjooBaYaLPFpYXnugIwKNPys15zNOqra+0cgBdxQz0SJqkw6xEUyehmCXceOBGwCLt4Yd
VUVbOGHUMc0UKbb3wO0FXDnURGCfFS2d62FuRWQ0eaFaJPCL+knqzT4AVjArAtQJb66QHvCqNukN
ohwGeOwG+UK5Vxi4lo+1HSH4ADxHk/tEH/BX8ihAKtDhhZV+ai2ks8A0M/a7yqpn6dyUXzSWVfPL
DxHQoXHX68UNuVR+F/WNjsDG0Be/R0sTd5IaDaV8GuT3KpZFu3NGF2R1zIFVd5QJp2hjqsIl6ipu
7Ad9BDKxndJQS3dF0jqfeRtgyyYq5BZXNJa4S8NxQsKvjKoGsRgywH6XOhNpt6ecvJp7y364MXsY
DRsjknObVzO959Eak5cmI0t/MXXyvR1KpHp7m5YI3KwQ+UMjvyvpIq6MaMqtbYZtZE+PgdLJKggN
87kPipx+gyOp7UdlCIWcflDxa7SmdECdMa77TQjZtVuhRlaa+NBL63cKxu+2GmvxMgOL/JXe8SYg
+lB9WLWoC86cIyD7SMKO7gc99bv4qdecNrgN68KCyAeJn+NYQXot8zyCFlX5zT7F9hVBUcNNeH9q
0/QjpKSD+F1e6bvctxqDko5jgA9sEFK+90p0dFa4t9fJobdNKlrw0US18hrN/BAiF/yrsdBERsLF
7R9jt/L8talqIqwXcn53ZgBUYZdU5miuRlXkD6jt0r/X0GdBP3YQn61a1T8aZMhB1EjS0L1jdeJ3
hJtR8sBtmz9AZsK6u/aE3m61yhMApRMIikzAj6h/otJ94/RN9BH5E/pRSOZVz4VRYtAJHaj7iUJX
ma86DBp/V0YuvA2yEzQyUDxznprECsgOiLZo2ZVG9OJyBFH/lV1E18norbueBBiOUtDaP1MkbDv0
ptDOWSU8Be0VKkwEgSwRfQ/jvoJP59J2vZlK0g2eXgOZAdo81i+rBuJdR1XlrWXicXvkqrLvQZ9D
cAGJ5H4GUx4cZBWixlOlPVTkyESQe8t6AAlBsLwBsDM49txmC0Bb6KqMs0eRFvJnDiagOLoIRqZo
lNfiF84emlqPfqagjGZWE+0FaPUHwxnSZu9Kb+rWSUVvczvipCP2oO7GB8sZWmgrg68PmzQ2i++J
74dfPYCMz4blDgi9DRWH6RduhiLdo/3U1isrFb4AbNO270L8IrxDVMVxeATrQE4NyK45OkauIyIF
fPzzkIXOZwdpffKXrhuAvaQdKtP61H0PU0W2PjU16L3E4MkJINL8ODmGTTETWS5oiCZWK/Rgmjh4
1DTdfNbcBC6wFhvJ7OZJjbtFwcACK5FWFnhiSk5zGoC/c/7BbCaCYlHAtKPbWXf1zuoy82vrFxb0
cjmpj9YEoBDHBF9sI/rUIDXQ1pD0ng1ep5yhwERvFKLFBjiyDemygB+4EjREw60+2pSZjA7J25Wf
Elo3ATWwbY8+U0u0oVO/7mxA3w/gQBr0ymgCoWwtIEHIcM1YbrkVbR8nH32URjxkrgeaj2An3W6L
3i68A8+KB9pxnjOmBy7k0N9QDjGSg1Kg6baF7NQPtH+r8FCIADB2YDfqDjX7Lt60IPiJ7gZ+EGw2
TX3RK9/66PG2dbYq1acEiBL0to2ywXJsQO2QpsJgzO8G7FI+peAhfrR5pWW0/hzjOa3HDpUMuNeU
J/xC/4L2fPLe6aqR6YPyuneRoqjwUb6Nk/GmFNZsokMR/iUjto4g3vLAQUyxK6i5I4GNr4btDM9p
1w5fygmwu+ZEMRDkeupuq3CgxqwMEaKFC777OQGHJ28HPAjghZFjzbIC0Kz2eDJVT3on2SA9kLqP
Y6Fy7ApzvhKYIejLiDT24KnQFoeCYYHk1HYAjNCVajBB/ID8nC+/mVZNzbzH+ushIIr/NHRfjjsr
Qpz6XoNdQq14dJ2I8IrCO8XAVDlPRhJAP2ghcJTbSQbQKqNgVOPGB4J55EZpEwRJc5DTtWaY79vU
bLnJEi6nAg5puwplqcXkk1Z1Y3Wh626iLLBJUlCIUVt7aLpvkz2qT3owZnJT05XFo6srHba1j6Hd
hi89Uj3OINUoYEfp7WgKJSiyuF7zNeihb9+Rr4w38Jdls6sUNX2fkADFnvY9euDQefMnsJ88UWnd
Bs8dXqEgvltfRRvaQQ6FeY+ax4YnVfxFQ++jXCNZOdq7gh7vlyyorQHxGW24+afkYcJriC6TnZjc
MiJHqKOrSkTM/ykDt+/LLMGJxlGpuKvwEfmh9CCiCpwKeiedBzcBae5S/fQbSKfQ0ICvoVPQ++8L
k44Ori4R5b4sRaOBMoxoALq06AJ+ozTeOk9lFWTtPa1sSQ6fV773UW8HMW1kOBlHuEZhCtOmDLLV
P26v1JiR223A1kS39BVcdMPZ6vHuH72gYlFQINwEtmf9olfXPGcqCucEChiWgJn8+Z9pgswoOgX7
16qlR1orACtqoFuphRSptfsH8mTjCttLtrklA7UWXJ43IsaE5xCBYR6v2EKd8TOSs68af8UWCFXM
nkN/OWPpwkfcRRXNGkzSiNKUCchlN/TNoA5D6yd3Exi7b6MXj0eHwsHmv/7zf/7f//wc/tv/nT/9
f0vQ/2Rt+pSHVL7+73+dsxgy6H2TzBuGcPWF12FPTmMT63j6wO4AuoQkLeU89/byKOdsk5DKMwA1
gjBxnYUFoB+NFZZBvJ40SXMVFcYXrW2qB94Zw83lkWYPrRPjU+IEqHNDKN4+Jh/09GP2UeDnaGph
KVtp4W0/tXLPZdqvDQ1fCDNV3yurR+Acg43b2mx/Xh58nsZi8HkNddvA6tWiK306eBl0fgwPH++I
rIqOhQjxq0SqY1f7DQxBowvQ4ImT7eVBX31bun50/hhOAKiT7mIFp7Hom8AE9TbVbfFJKISxs6LU
HpHDD9/qqcjEXNNQjkLfB/+yxTLSLBsa/A0gmBVFvctsN9tAVW02g4er0ltnZejUVHTTNlAmtMTC
5MvwZFeggY/YpG19qNwouR9U+WKkXfrw9oF4Sxq40Ot8RrEwZUt0ywTYhFoAOrn1aqAi8CiJqjt6
4LAzL4/1ygCOyRgOJpAuPnsOVN3T/QHDFsOV1DXWNmqjaEmPchWrnIYFKOEVhhjdWw/3PJ47Lxdx
RcKVOx0vKhofoTPGq0Dj79F81LZGO6Xv3jwrfD2lS5NCUNowFkuVlv7Ebe6QcGJHtvbyyN1BGEUZ
txGIn6jeuuKL+HrDI61tw+11pU1HaHnEdQ0ebCrA4CWirdfStGjmlsgTGb0zfXrz1GBXSpP9bvMN
jcWCdXNpIA2xm5iyxHqOipaGg10YLw0ChXvwqsFb46Rt4HwOlo/yAAdMzlP/6yrQ8APgggRFpyHG
e5j8nIwcCNWa2/uaH+OZr8i2wMIOiSYDdsxi1dA4aGbiAoIz6IAeMHThBFCdWcNda68YTJ4fCiXa
+V+XnX86K+nBTIFDNJ9lo1xpMhRHDwBhpUXGlQB15oApYgaxEKgt0X+xXoUEZDgETKUCxwBDlwd2
7w/RPjB7FNemMnp7lGI8VxiWZbp8ykXsxeujTzqXrZjhgrwfeuVvDDzD9k0dvVzeiWe/oXQVUiOO
sLmwT78hJH+8c2yI4XFFW35qfW9b5RjUR4Nf/ZtJKeiUgk9omWoxlE9Kb+jhQJTqJTp5KAUcTQ/a
BcIP9hXXyNe3Nf7OyHrSVwOgiKft6ayAkgO68ZAURgsnA8zco5qz88nHachjF/rSVxVwvUZqdEEm
cMk3o6t48P6LT+sIxzV0x1HO0qA95/GeVQM6D9LTSjyQYJtTrKwOwumjKwH5z986zRDgLwtMLCxB
91fqi/RE+GmT0xBT62zKgi9aRQdn1QxYGxWgzB5FkMRPYVUZtzTH6jvM8MQjV+60pdXuHIHi2L/H
uOh+A8vOHN73YLPo7seHKNQp7mrQX65cWPPJvPRzF+ujacBUY8tR65h+hZ8FdGC9AesDjC62yLWL
dTo2IVrDCIVcXpM/eeelkeXpzkAZBYpLz8g14o0AHlCWS51Hi8LZutSt7tadIQEUCV68SlV3IkyD
Q9l6V37FuUNH8Ge9rDlwOfN//yscQx4yIgW6B6Yf2pJeiMZ4Ddz/iEh4eWWo+VC9mi8CCpxwYMCW
tTh0lFyiFuqesfaabyYYzT1NmYy2LjqyBSJCl7/uucHUbCwK0gP6g1zkPG4RN8asf0vbMfP1da4b
xZ1mR9Xe7IeEWrwB6+zK/PRz39KhUkBGIi1bLt2MXTjWZBF4cCLgUqPtixcBCGyvONqk68cRty/A
KNLaIRfYPxXcFHS48ATYUhqJnjXpWrcjqO9yA39G7EqK5fvL32S+GhYLAKlYRz7FodbHFXK61tn8
+XMktEDFQax0SvD2Bq237eVRznwFriWXhJYLSgqx2NbeNNB9RfZgXY8CSV0DgRTblCu49+Pu8khn
QivhW+dil3xxZS32btKrDrQduR/doeo4BZl3LOjurCmjzC0IK9t3tR6gBelqdziHVG8PqiTUxDqL
mjdRdbHF0gHmZ9gH5trVcu1dYwm4FWIs8jso18mXy1M9s51NLI4NXgpsLH35gAYhCQe4ZCyAwrML
gMKnljodaOqphFiG9dmVb3tmFS1uRpYQg26Tbt7pXsFEBzFPk5I+oLX6puxjtP+KxrmrpONeGWr+
U4ttyVCuLklreDkvLZxx6akxBvK4jBObFlBShy0SpWGACDimatveEPIeZyztSoQ4O0NHOpYJ5sY0
9fm0/BX5AHFWEepMKKJButhR5wRFUqCJDqsjP7x59ehMoEfOGXZs5EZPh7I0tOShl5LkTp74YJRF
RN8A3PEBVmXsgsPrSnklGJ2dnWvxquTO121nMTtTNToxkA0jfL8ptxqiYvcom5jRJoRa/vbnCl+R
JbQcSyoy4NP5NTycUIPjU6KsYoE0Is+x8eveVgXwzsuf8ty8iFyOKw3sYG21mFeMjHYO/thcQzgz
MRhCfVhL8KhtAR9e2SDnLuj5BPB4oKQD13MxLbj6wmpbpoXJk+2vCyfvTGACdn5AWF9DwzhAcjjp
3aznnTb2v6uq7I54+VQ3U6uTnL995hZ3Gc1zgqppLsJNneAKZffoZGK6ax9aGFC7wa2f2x5S7L8Y
yXXRwwLfw20xB6O/TgavNwxK+QVkixJDAehhSB1JcK844l35xufOvj2/z3BVo+/rLC6LeqiAaNXA
KQrgvkf0GOmy4V61qejh3CAcrR2hJjr/4jjyvoB/S+SmRqFO5+fb6DyOCGeDKE58mLbAMNLA0r+O
RnooJte78uI9O0faR7ZBioWe5WLhcjgOjhzRbfLCvH1nh0a0xoNnOqCoEd/BEsRyAq3Ctz8Tid1q
hlbppHXWYo4TEnTg65BuT8Cq6tuZNApOsLHlg8vYP8wwCL9e3jXnpunYDnuTHWoR7U6/Kkpohjeg
47G2RrN+HiaExqscOGuEI+mnPnCSu7bXxl+XBz0XDqgroyjq8pwzzEU4EFVml0aPUgJUmGGTj9q4
thINggDd4v2bh6LuSU2GquBcBFp8UVy2Z6YZvQPov/omoFp5R1k53iWl1125Ec/MijI5NCdh82Yk
xzn9lC30JUhZNUqxrhC7GGQlvZDEQv7aebk8qfkvLe5eaH5sSvInqjFisWiD8Lw6LvR6rYCVPFSY
Vg9wPTM8Oi+PM+/xV+MoHsFQ5QRTWoRSxy6zOELaFrxL5R44K/neGmoL33GF4NRk2c+qA7NQcB1i
gmDHPy4PP0es5fC2sACW0CizKAqdflCnylrTtxUnXpj9B9sT03tQ3UiWOl22K8dMu1JxPXMWbLxO
qZBT41LOMoK2YBPtIKal6Ew+zKM0t3/novbXIe19BExme0ogkO/fPEliNvIvSikheEicThLpY0T7
wWqvOxdxuhyViEeL7vQOPUg0TXhRXlnTP19t8VW5FNmfjjI5g/YieLtJP9ImrRFWa+P4hxmk9s85
xP8QNpROuFMV+ux6MARQmCZIH6C5/I8pFUhrc3nir7+2aVsuGYUiy8JZfHFcIHMg3xRSKBWWJt9h
mpi80JLAARUCwi1SCaa9GiHYGKvLw77eVKbNMWX+0EIQbZhP8V/XpIW+cOhgqoR/IY5jcTZLmWAz
eYTP8ptNGF6Z5dnhdGfuMbm6y6V5OhyShTrUJUBOswbgR3A8xrFK4MUP2gApO8iRmXvz/OYvis8X
JHidOZ4O6FizKnHe19B/NNqSkUqbD1NrWMfI9HoMNPPmygzPrCOGboxpc4+Qti4uSlV2YYrLEtRP
N60PoSpQr8faYaN5XnwIAs07TpomHy/Pco48p5uYmj7xnCcOrzieV6ezpECb00biqOLpAbqpGjAZ
jMl4bL0ofllBWf6Kmhr/AEhGV87P6yg/j2yRGfAet4BfnY5soCw0VqXJhYl+6ZbWs32slCPv0PnJ
r7QMz+wdKri6oipHKZcgeDqU5smoCAwDiEOBZmM1jNMWbjVg56n4kHs4eV/+pmdnxgpSVwJdZ5iL
WyVO7UCbQqAnUJyzXU4GCczf03ZI5yRXPuK55dMp8LiWS9tJ2ItNGskBjkc668dMEAC7SvO3Bro7
KHyrTzR+5R5Bo9kmYdCuZHVzUDndN+RXDOm4pJF80cVmjfsRZ6K0aqCAUF/ScCnahRQ+rhyJ1wvH
+4PyMfuSUPPqDHY6miQQv5t1XUdI6kAK2CBCU+xQ6kRxCGeYK59Tn3fCclr2/Dij8yTJjhfHoRIF
IsmNamg6lcZDlPCCDKIMUzNDlSGuLV61F0UNWcAS6aEsU6RKQ7fZNp2vkPXoy3uBqNrz5e30eo0t
9PskpTw6z9wgi+0E8tqHgsca12mCOkRHkP3ix82wRyfI+tw0MDEP0QC7cAOOG5Dl5dHPLIHLO5Os
j3/gbSzCvGtbA7zcksZ+PX3zkT+m8YLJ9AiliRC4uzzY6zyJKKTTpuXcmEou28+zKS6CiLhTCKDd
Bwy5ENmxp/7gpVjmUlizj7mfIibZNk20NYEivL0ebHOIGJ9fYSHIvjhPCSVSgcBTu3bi6BcPovoe
h3YPIdnYeHd5qq8PECORkEEh5e5mvqcxqS2x5otN8DZyyGAcl0GzD2l3XtnQZ0YhA+OBOacG9CQW
q1dqLjLawuODTi60X8x/bjSJVOrlubwOePZcgpxnA72F7XI6lxzNWpSkB+RZZzmvMVDd0dKjL6qf
pv2/GMkiw1O87KiaLTLZDtEy2Cs9xq6AkfEz9e2bFPFh9D5Ucrw81Jm9SO2cR4iOSjWd9eUCBQ62
NNasHYPvYw1LojV3xiD7e11Sr1+lqo4/piO8vdruys91b729koz6HJAhCUDBotO5OPcI9FLfSYFR
YV6Y3dEOn7Z5jy5lLAZje3mu5xbwD2jB/bN8y4YgGjBda7eyR46nhCYVQyaD+x49oXZ4rTMxf7bT
CIs7LjOagSwCQenFjnQ8TKr0EbZlqSb1Ab274nOhWfKz1MD3rrrGcTdpnuVvvq4YFeQaD0qd2tly
MZHrGYbEN7r1AJTyFmOlYqP3rvkvzgEGd9QBZzwBjdzTc9CPGEMLA4l2GIfogk4KrVY1VWu8/N5e
pGIqvCeJHzRWqQieDqVLGMuArIE92ViW2Ii0bnHCM1e+Qo7l7ZtjrqXMIAI64ObizMmqxhSoU926
9OpxP7koYwc0indJN/y4PNK5aEUjjmtmhlfRnD6dlNWo1J0S3DbKqmiPTcULOXNA+l8e5dxm50JV
JtxaVDHNRbQqlEfpL4J7WTrYhqDKjxR0ZZaHqcm7K5fnq6GYBFk1L2FMvkCYLLKkCZ2l2mrxdhVm
Z++xRxkPZd9SY4CFtL08q1fnah6KL2dRJCXTNRY3l4aRN7wi5I7iLPUPwJ99JIia4AlPtvqr2xlQ
UiMcO/IrMzwzrEWWi70QXQSumWWUpJXNPijwwuQKIKtuvmCbqO+TNJa/kVx1ckSgzPKt54wHw9+D
Lja/iRRO6gfDhJZdDjlNYrCDKkezG8O+O1z+rGdWkE6eywwVEBrxCooU8gSSaCasC4Q3b0Aso8xp
4+cGANy4cs5e5XnzrIBO0q7lWwKYON39HuCSUA3xbMyZDFizIe1qKAR4gC9o+6KT1jfysPjDYNdX
jt2rm24x8GLroOkCrN4IpnXT6P2OdyDqRaEJVVOfouIGtfVgg5IXDHzMh+9oLKdXDuTZPcRlwMGn
g0Jl+nTiiOxNTeVidSICTKhWoUDWcuMHSXbnIREQQdEoUQYZkbi4csWfH1iZ6E7RRSPjPB24snUk
WHHaossXd59Q/Si/S2yI9lBh7E0p7GkfYwL59oM698ipBnL9AQRbfO2+0Fw98/J5toD415Ss6vSu
bbKs/zl1mfbUBXWkUcHNq5+Xt/Kr6AqsiFcw1VsKKAp43elsrXwyyhEFnDXyC9oEm6QFFY9jsf3x
7eOQdCrSTRcw6bL3xnUhS6eCP21RhpoddcbKuw0CeCtXlu/chAitVC44chgwLiYUNpNtJF4sZk1k
zFtz/BemurvWnz0TAey/R1kcyyBGox3hD7FGDqTZ25aHinvgzipE9ptLIqwQyTo9EsiZNGgW1wU6
UmXaBRLQjZXLr4E26u9ka9PtAk+0ubxIZ7a+TVKLa701956XODqMchw3SzyxRvENtT00K1EF78dj
1Qnn4OOsu+oQZ7+yYGciHPmKZdE+0BHftBaZhLADW8NkS0diLq1+Unn5jiLi9NATE26h4Gcbc5q9
5VwbUfnL0z23iNZc4aKaQL1/uVUwu/ObNGaXtKk17qGlY8QYwfKTaO1cuZzO7UqydmBvVEasV2BZ
l15P5ZtIhFAAz/e5yMuNTVHhSsyco8RJGs1WoVgIhM+GvegsO4e2geRnOeHiBrx6RD3SLo+z3+2u
nO0u+3KUVxpq5z7gXBGZwZ02r+NFjHYHLOOw+ZLryszSbR604w7nr3EPr/FaHfTsUDYBRJCumzwn
T+OUKGFC0WyS6xJS4pZoiTAhBmXoTtrXILJnvyK3H3VFSoO0Kk6HikPQ+qmdyHWNJ+YREoNxLHBP
uRlgLj72pvL3l7fhuVPHkhEZJZka7a3T8XBOiJrGYmpKVb9j6IqHsIE1F+OQu2kwjMC8esqvjHlu
jjx5/pTNqaksIQMFgHc/Gwj7o9uI9aSXcbQZyz7N4NDjw4gIdXZ3eZavOyNsTperDfQMwQW+7Ok0
zdzCEGB0CcyR24arJPwjeT24+i5GPhnhOlTDiHPOLgxM1OjgG+o7LxfQzC7/kHPxhnnzhAf2RZNm
EU9jW8cnKgjBv0WOfNIwZBFgNKx+Tzmt/5nljQl1CVn6rq7UNTjc67E5/wRYjPwo51NLOv0GheZb
Qzd62HXlUblpDWOI0clbSXcHN6nelEbQb5u01raXp/w6+jCsqbOXjRmTtXzoQtinrjVf7HirG1t7
jLz7GO27w+VRXh/ReQDQ3rykuSnEcnKxM40YyQ1gaT2TwONjpoXcy24oys9vHsk2iALzm5ocbZlM
4ItOkW6wJexEJbduPAX73nHLvT711pVJvT6cNNJn4K5jAcZ4BTLzrdDUsjoEmu8iq66yHPVwoSFL
lTneDkCshtRAfQ2o9Pp00ncGFMp7l8cobZDTbdLakLlbExAf3M3wYJR421bYzB2GBuZtHYIjfuv3
nMtJPOd5J9JrWn7PrIvjGv8pZLKCqYXrO1REhpyHx10KvubKZnx9Bk4Hm7fRXy3CovWCvp8RRHbV
IETt1GhF+K3aiMnsseqFt2/nhPgUV+8r9Z4zIUgC+0JMAez5nOgsIm0uzMb06X3ScY/se2wMu7UW
GF8yzcStqED2FGFS7GMHJEzLCsdjM5XdlTD4emktLkwIVTO7hAAw77e/Zp+HrhM0Qh83Y6W5N1o/
+vsxsb1DnJYTCkPjtZTu9aFkPPrQ0FgYkArM6XgJEo5IALkjTjrSvafiPGCGFqiNb7TXig2vF9YW
BBmpS4tnMUSM06FQkxkmtDL6jVlUHaqGXd08hy6a7XrbxC2U4cH8hvFKdevjxn5lU73+rIzNooJs
NqisLClWyaijpzrk/cbBKvy+h0FzyCjIonsl630g9PZKpvz6s855I41g0h8HDKM6nSuOOYNmhXaP
IWJJ8HajYYWcBkanovpy+Wz+aXmeJnX2DHDl6qS1Nve8TodKgsqlYu+PG6xjkWnsU/BEq8rAKhWo
n2o/dWhmPVko7TyCyh3R+o9ojqxmgWg8CjDYXfVJal3pnb6+UGxJABYkzfNVtkQBIh7VCmDEqKh4
AtNB5HyCteqz8eXy3OereDF1eFzmnKhQAngVB+GJ47qlG6gr+DUKQlDdxRrQTxnudXxHwaYpAA4w
pZwNcp2NWqUjunmXf8KZhaboMo9OsQ4xiHnT/3VeDddDOzZ22NSmiO9IEZqDqExxA2BeXXkInR2K
fhoUHGI+yN/ToepIkYXUer+Rk9bghZYFurEO6hrFZ1v17ZXHz5lgSLGYB5cCCTe/9xYzCzpWQiBZ
ghJSr2XrVurwpdHUuVFQVtddo8NbV2O4hyXsPNRT5T/5k36N73luhaGx0iFygHHDCFrOGQ1BqecD
/kK6fjdKhU9MSOUuSyf0CnGDRelSapskgd9PFtN+vLy6Z4fnXBE8TPbz8sFrJLUXxASOja7HJhqU
Og3luIMW7UTmgF4i+HhA1i0qDwU2sZr9Zry1wxrQWJ5JQfPrcLEGjQW0ox2qYeN3afGjwLFwr7zW
XPVt2V45smciJBcPexlOKFWRJanF11unkVM/IJMSI6WBg/KhHwB5I3UTonojm/3lT3tuNwM8onNL
J1MneTpd2QhTzNiw2V5l5w4fLQbYwHBsbqMivIbkOBeN5uLInC6B9Vru5KYVGEeGYB1jVcj8GGQO
cksYoWE8cHlOc6hdxCNqFNzbcF5h2C4pr3YydoWfc8PlpXJuMUc1t16ODFHeNtOHxkT0Grktd3t5
0DMfkot7rsfMyAr5B53wVwRC59Tu/RhBPcsvekzE8AraFGo2CapqxL+uhIU/iLjlHOmxAzeCRTLz
D07XbQR4nGZixLIZ9HGvo3eeuRj+TZmwd1PZ6dO298ImR3c5HX8gymCiLY/cKoK/5SxH01Mh7VeN
iJADjXG1eACf3Yx7eqK6v+tbpOQntDa+tcLGYBbpNtYI2xhreqfpvuatzMrvnC1K7UNzE8kwv2fi
foIys3wzZ5S9osh3SI9cmA5yUXbKgrxKbLNFlA9VzA8i72/8HrlFPLTsm8TASuHNqwgdjtcmIFmT
gsm8yn+tIsJ+XZ0kicETt3W/OI3t3+UIFHxVspuupLlnNgwMegfGKGAC6COLoeq+RGcpaI1NqVLn
AzIx6W0jzOxgDQgdXp7VmQMxN7KoylgkJ6+y2bYO4JO1DEUjfLgluXY2ejMFN1FCgw7epbyTmB9d
md+ZSEZySZ+TL0kLzVisnJpkZXtIkm3SzMrehXZ4xMaCJKzqQcY3zTWM4bk5/j3c4kBkyfykpq6x
mfC7cg+N4yO4JibMElduzVXV0SHFicYoxPbyxz23jkhkohnA65MS6SLHDJFORW6QIm8/DuJrTLXm
Syn88jmJ0+np8lDzPbM49HRYeCEYwKpA9SzmWOuonvi06DblOIktRUTMvFv1gskOJl6DJtc5BjAv
ZU2D4vLAZz4uA9tAN1lMHVLO6bEwI3S0Oq/WN3Fjo8PTS+0jqKmXvBXdw9CAq7RG/X85O6/muJVs
S/+VjvOOHngTcc99QKEMrUhRlHtByFDwLgFkAvj180HdM9NVrGCN7ovOoSgyK93ObdZeq76wrmfO
T0Dih4wvdXds3Mlkld9CnewxpoyFz0MBQcldBQgwD3sTlaZ69r3d27M8s5O0iesrYIRqCwna41n2
0IIF4wKBqYIL6YuhD/39bOdI+FLKuxBfnlvQtYmb3cSIk+Y6HkoraQ+roHyAdnTQYQcdhPKHR2+o
Peogg2luTOH7D6qlW+jP50hro2XBwYQn5ayr/h8GLutI/Vg4kZGIYySEBlhSP3SlJqBXCypxwZk5
t6AcVhKKq7eMJTgeTHjmUGQU16O6jv1PVjM3CEtkiEa4fjZf8BHP3Q1nfQ5B6AMWOUXcFMj3DUjA
GJEXxKJHB86QN7L0Hdi6CERJx6yWgKKXuYUVYLwAmj/joAYAfvA1yA4z+omDiG1d8k7YSBs4rSav
Zq9MDl4M1/ymmxNwYkNp2u+r2HI/VNIZf9U9+am39/Xc9MlUrih6KpN8kOOlRhfUc1TfWZFbVNC0
l72TT3u7KZ1vZSH0KwfR8W0K8i/qZ4K0C4Ofmz75GtBOa0fpK/yCZU7j1LjKgiwsrcvt7FlJB9ml
2T0VAVBau4mLGwQD3IhwVW5phb+E9zp30AhvYWBYWYV4TI9nX1B1FxqsQyA6rRoi3EEPszawDxr0
HP8DI0GH8Iqexz945aCnRpGnHnzlUaVS+BxTf9xXaLxeVS1KJ2/v6TkLyBCAngjg8SxPro+Z1AY0
Z7kVoVdvJRtF+uSlVkCSQ7Rd1I1ErvnPh4RqgftDjhFcMtw0xwuZOE0LV5hYsEtKPoz0TG7R7US8
hr+dvrUxvGVvz/G1IfThtYJdYuVJWil+jgeEYFy4EAUuUWmY+WfwGrBcxZoRFjpyThV6iSE0zNMF
6/v77Th+SGk2tqjirGQPpEZObstk6mhAF3KGATTRm2iSk3GjbCf+pugqfyrjOb0dkh5G7Lmt3cNQ
5equQPF4P8tA//n2Arw+uniBuA3U9Gl3e1VXlbCcQhKhkflDDOCDThvx9xq84F1bd/Wnt4d6fU3x
AlcwE08qUdGp+2Ba1IZzkS/RCNv2dqrMYJuiV7ttq975EMRjtdVVJkJeV+/QV1O8fXv418d5dUKx
EFRY8ZVOYecJndIu6TBYMSBRrGFtKKDIy0E14JyZoruVMhAXNvrM6TKsFTlBGgwUun/y2vl0SUsE
C+fIWNsyZOmKrTVqwRaZluU7GkjdvjC9x7en+doSw+BMlt7nlcXTPE0dI1JmTGMHRaHos+y5rMyH
Pvab91hC7WCoFM5Rgv/Ixxm+YC7OnSSMH1hhUNjEoCeTTSpEO4O00JFehf9omMzkRivB9hdDkVx4
2F9j7X0fzwVoBXo/nKTTxGo/jKJUDgIXFqBQALUqh2G+QEjQF3Fzz+FRYYnEbJSbarryjGR+n+F3
fYBuFS3UoSzuzM5LDm8v/LnNpmhJth4YFh7AyaVGXSxHzABTki00GyAK6gNGR7gp2cTIWyCuBNHw
VR048L69PfC5HceVIltDvxwIavPYhuUNYl75pJaob1t1i2CQ+RG11vLK763q5zwJfddAeLAzCltd
ON/nrhTmC4S4SXxMivt4ZKOBHyvu4E0m3z/cT73RMFdD+wQv1nAt0iS+YEHOHTEuMXfKAYtL5et4
vAqgrvIy5ClpHx13E6zUG1w/hCImv7nwMKy7dWKisVWsJhV37NVpRrepEOJdFTKhyJ2GRwoUNoTz
g3r+460jX7PGVOSl8IdP7kwHCeDs9/mMemc1dRv0Cr2rroYwx9CKdgflJlmkPhtQF6XLQ7twbs4c
WDw1un/xkQmtTnHApHM72ZOtipZkaVHP6rorp1Xm/Yg02Q3p8jGcjKn5cyuMO8HbvoKVODsnW+hQ
8neyrF4ZVHs0XW0byQ10oXe6dJ79IjP3by/wb7zA6T6C1sV/gfbA4dU9PjIWbLZmgbhjRKG02ED+
XGyRqpx3i3Lcx9Yam68GzM/RjGbKdtJRRdwKobt7NDSLD9nYwlsPo6S9CTqCogsf7cxpptyOtSWL
jxr7aUISV446Zj/Mkdt45kMRaMuVJ8fuCehb/T1BFW6rz9CpFkqkn1uixh85kj86pJF2s0PxMtsu
6AfcDtiig17k6sLpOJP5J3lC3WqNgm2y/yf2jIbwdvEsOUXKaXqodVqlyiiDZudLr1uat/M0dFKv
XVgyfiiw/8mmSWr9Fm5mmAgurNQZO8MNNHQKdxRlAREdb2KVkxxOG/L/jkSlEnW9ItmNMDzfrJX2
ZQubi3U9I7d2cNFIhvA8qH+M89xm2wausqjztPoOXKy9z7y2ui2EQoRvLDTnwtE+499gBXGk4KRc
iwXr9/8ztpWdR7+XPkV53Eyk6Bc7uzHnprrhrQy+Qu0OvW4D2ztLWc9tqA9z/PHthTpzo9fmAYoF
oO0tLPLxJ3Ag60MxUudyZQ7Sfgly2dfoGshnt/Qp3sgB4u0tan3+n78DdFwx5Nq2CHDl5B3Ih86U
VOzR6tPGFrlRgUz0SyosjRZqE/gDQu9eZV798WSpjxs27Vag2KzToNeJDcSxMqVHKA6J9muizekh
p+rZ7X20ArIw6VGLukbpZv7jzCLZRMw2mROMGNfteJUBIdrIItVkhkTRdujgBCi1WEVX0sUca8sB
xXqruWQsVrt4YsdAma1MrtTocXtOHnnaP01apgv46xsX1jsjVgUSg2N7E8j5uwUGaZfr48MUFHI/
wbOyoQA8Pr294K/tFekJGux450GdQId3PG/byheVkqmNQJqZn0gWOXTTORA49TVc3m+Pdcb6gGvR
cWNXFAbF3ZMrnwbEO/rCZVlM1Tc3FQaqjqwy9b7Yo+jFXbXMs78LbDHb6MLT5LjpYzi40aypmkvt
3K99AcAg3u+GLvxbeDGPJ64yC2oTmjGQZseshH1npPsFyZwLt/e1lTseZv3+f9iPQbX0lvjWGAFv
8xOUSf3xpm9RNkDTo/8W5NLevb3I5wbkwpI5AjdAQezkTA25OzpTVUi06GiZ9BsUg5AypYkKBcQw
Bm5zwUM+t44g5tftJKEAm93xBBHZNAAk9DKypEjumqWvP5jOdOnJf22GSVXAlmFB3YSXaJwsI5i5
QNXVKJES6PodzZiFGwZI0DxQqRIPixPED12hWXdNm1SRK3X74e1VPXNNGBvvBgfVWfEmx7MktZHa
Kmf8tOrrCO0tlMaHvr+bl7nbvj3Ua8+frJcF5ANDhOd02v0AmfVoLjTRRMg6FUiktLn2Ka9M7zox
DKS9KcejBFKb8QuRQXEp6/aatG/NuZEagn+IetWrckCnITWQmAMTzRC32KAIEt94qi9uan1wO4iP
YKz9Lan4OUUreRPb7fhx6MYfVTpYH/psKbdFm04QDErvlhrR8P7txTl3DmjGBTK79pfSbX68D006
2UgKVZJS9tiS0YZk6L3mNul+1lrLQjfa9+C7kwoKo9zSnyB1dy44n+fOO34ALKkYMcKkk08Q+7Ud
i4BPoBwUWMM0rgDs5n5/Ift77hrT4wn0n35T+ulPzFOBtJ40UZmLNE2Xz12jFyhNIsI674Nl6XaS
svHV20t7dmIkztzfPRqvq/ZZb6MkUHOReZg/6ZMZ31suQcrbo5y7SBCEwMGE0aDD58Rc0M5dN02K
PazLQd8OWuxFWSURB2u0P8fvkLQAFU/GBK45wvfjsxJnKdY29SDMkH6+b5QKIjfV022cBO0FX+nc
rCAOIkdCKopBTw7F2BhNmVnBGIEohel1HIetmZoIm6fppYzMuYPhYddXkkWTBNTpAg6D8FsH+z4j
cHZj6kMeIfxdI/acu6vKhfpjoD9eAVivFacC+P70naSwUbcjekRRTBMRXN+V2IupSyIDGbfd22fj
jOUzdZxsMBYEKDiBxxsGAMrKyafJaPB8KGfjJdgktZYDHpH9wUwCggTNBq6pivjCpT4TUcJMhMkD
i7Tmn04Jq1MTfBNloDGytbR/rovZyyJEOb3QyADmHbo2ML5AM40Cto6G2rxJFelUolC7XgXWEaXi
NI+olfGCHZKWZsTo7aU5c8BW/CoZTrK6K2/J8dI0s9/2FNNUZKN0sF+68kuLPBB84e4FA3vGChwN
dGJ3+pgQXqWgKRdwA1MEiwiSJdbg9Beyfa+jGkJQehtxG8BBUZE4ntCIALcaNY6xuSz6PpBSEPka
2lbYMAn6eq3fa/AJXhj03OtGL6VLZYB4ipa7kxNmUhYYrR6h0jF302azaDNCwBacoRtf1eZ3ra10
eCz0wYpyIk2F1ItlP9ZW275vuxlGaizHWOBFxclNTti558ZMn97e6XMLA4p+rbphUexTAp4COULX
bmFOyQ3N/VAiyrq1slHbJkVAaiWfvAgxbfeCVT436IoDpKpK/uYVIyes+uiverGMfA7zIU+bryUw
p+2APOkV4mHovca0f7490dUmHgc/VCZ4BRzMi4GJPjlpcd4vdNtoeBpBUn9xG/m5gCBzn7VDfasN
Mr7KDA+qrFk0N0VcvLw9+JlqDd4x1xH846qDctpc2/oqHgx3fV9pKeijqhfNfTZ7SRDOzezss2Yo
N1Wsq92UGa06iBK4kOprwK4U0S91OJ2x6WsMRr0GyOuKyTy+DOhcloksDfa86ssrTOx0rxLz2+CJ
+dqdun7/9uTP2Vm4OZB+WT08IFAnwxUoJ2od2hPL4gy/UPqhf3moWmfrqA5ddhRMs5sEirj7xWmD
C8/Juan65H0oaVMwwks5Hnux9LxBUnuIjG4O9kGqoxTtwHMSBoGotqJTFyon61xOTxlcwDwm69NC
58/xeEXVpkYwMh6u6bQtKzSPNVc0u8LxxgsxwrllpZmWtC8weP7nxN/I62UuKsRUo8wzVbbtfQcd
OpKhyHf1/YFAZXiB9RkNU2Da5qe3t/TMBV77GFdQLyDF1zotZtIUVcLYY625u1EbVgUy5IPvfP62
29h1PlxPbudv3x72zB0GvEPRE+OxZhBOdjN1upKrLeiATTK3PhS6rpAs08ghZLE2vZ88S3V7aWrW
0wyWHV6F3r4UsZxZddAgJIHdtSgHjffxBruI+fmLFveR5g/FLpjLJ6+VyFsv5rjT26C9gnw/jXoe
7wu36MzJAhexQlyx8nAEnSS948wTgRrKIdLyzP+KNq29L2ezpUhVX6IyNM9OkjZZXAAYhWl7Op5k
rS9+vOjo7qjJc74LBIyvqUyZeyFLebUMYxqliZtuPCOrP45IIro0QwDTWHQbDaTCj2US0p6gruQ0
WVGdAEfEsNawO4M87z93rZWimVS771S8ZBaE64v8WtHNrVjPRV2PZdZtMBOOH5KUQnUvd7tDOmeX
tDXOzhLexDX5RxfrKS7T91MkbXs1oEelNR+0SV2XsLLNtJiaIqS2PmvoVk7LHTnX7kLwc8YsgV4i
9ME0AV0+Pcgm6oap8PohGpCr+oLlfOqsJukBv4JOcFLz+e17c8bLIgO29nas9v4V5cjY5X6KHzlE
bt8SRdOvOJphVV/iTzl3RAEQMS/62GBLOzmiXtfHsk61IdK7EYGNuqgyBOTafr5ufdQ9357TOVsA
pHZ9xWD4pEp9fEZRfc2dUi5Edpo9PwvfFvXjMsS0lI+qt+4U+agZyaNBom1JdL1VBRJ9b3+EMw0z
4C4gUqByCcE4Sc3jz6ChtSClZdBfaTjdBLE/zLHwRbR9fOsuNXgXkVjiIywhdnXnpbO5SoLLBMaQ
wfhRtHPxYmSV+vH2hzpjmvFxKQfhuIN1PDVQaR+UXWmhYgzUUt1WOfLVcnCGXZXU8zYTvZmGsOlc
Ii47Myr9xCt6KcC3oh51vBKpWQRoT2pdJNve/RTQY4bmYBfbT3pr2nNI0SS4KdKx+fPJUjcGskoC
y+LNPXluhS8kuFV4sWXu6/2moFvotmgo4GwClFC2cEsD1eClunB9z812pQME9kx6kCfpeLaWnhmp
Gy/olddO8MnpzIlAwo5z2gJE0u70oR537pRMF4b9nXY88S5AneBDrbVWZBpPohi9NkThmxqo/IK7
dWcZPZr00grK7zM59Pd5IKwiLGnzPoyzXbuhUVBRiGKVdyZI9xShWR9q3MiA9RtWRtoW4DAbkCYL
l0ZLXt4+h2eMwe/YcS1+szWnnpDhFKlqAwXRlahNFIjtMsjmB9eCmaNCtnEUlwzCuQEx45QZCawx
rScvMwi2lqQ6zFq614L1x40ub0TZZtfVACHC5u3ZnTkBXC7yFOsR4MifnIBx8ns/5bmP4jh3PvXC
fW7apbrzURSOpk62u6xLLnkAZx4NeO7w9H5nvznwx6duplBpF63XRXOjIQ+Tl72Hnrhewj/rdupT
F6j/QRqclmTayNdAYU0FHI+IOrK9DEMlSGSlqqB/Il+GQ+pPFHGLLIAvbTG09M5LbFVdq6WztTys
hWl+e3utz2wsXd4QZFPnXn3qk7XOqD7Elei6yKgAGM+esEIt8bBjKYJ2u7fHOrfG0PFQBIf/BBfv
5BAFJQkBrnMXpbmQ7xOjnJ8LXVYhQ/v7emnTC5m8M+eI1kl0ImBcwg04ZaH1bFIdYFCICEuje4Tu
D6XQSc/TCXrLIX/XtTEeni/lpeabMx7BylhDoyGONDxkJ6+nVRq5Y/aUxjLQN9sUTojI8AmO317N
MzsHtSTpa2oLFnSmJ+Y504PMC4q2j8pibGgxt+frHNX3TRoU3Z8vJJUvigj4VOuYJxNamnmopDUO
UVA7XRcmBcCuokn896zACz1F3o4Oh2T7x/MLkHakTYv6IqxnJ/MDMK03pg8Tc1yL5UHOqNxCFaqB
BTTyC7b/zMGEImRlyvrX034ylF8U0Pl3LS7cOKS/VFWJrZHr+i0tQN77ujEvNQOfG49qA+Hd6kWQ
OT+++mNZCwHl9RB1k+0NWx7WfDmwxsENLpX5NPWjc8m+vW4Io/hA8xmNx3RLUSI9mSONkVkpZ0mS
ziyhO1AeJA87RR68ysNMGk0edb1uPRuZtxRXhiSpu0vmbtgnUsfRtDs9tiDrahzzu3AmT+wT3clf
/NgR866CwxJ/QIm8ely4jythhBU/JH2d/EyHdkAOTgsa8JuL/6ls/KraBHFtJnu/pBB4wW18dee5
CbzgIInAmZN9PrGqhG7T6GSCaYJ7ecx5oqLJEnpYtvZyyB35g3V4fvugvh6ShnzSEiu7G70op4wo
6QICsqgbJ+ry3pc3gJII3+wS7fqQHIFYdlqBm3M9AuW55Bm+sjRUT6m9ELryglBIO7HefY7K3Twn
TtTncExsk1XpPos5AH96F9dxMKTEAxTa0cA4PrC9H6Oh0CFDA7OJmsMZKvGN0krrdp786vvby/nq
cjAWHS8gEtdm3uCUXAWejtob4WePciuO977Vep+FsB5GLY23TTXyDP7xeKunCQaYeFEnVXs8N9Or
BKKWrCEJpUobw86Ng19pmknEt0uO8FNg1fAevD3oq/B4xeBS2qf6DEL2VaYDoWphIA7FoHoCN7qe
99HS5lUkRDZGM3CdjYPW0DszsS4pxKxH4sjNZWQ6UdZ+NA4czMHH021QGB77LHejPu20Z5kAVDvk
UGdszKS9KEb521U7HY29hM4U14rzebK4vTmWOnrwtJ0E8LKG/ZDatx0C5SrE68gfdZ8mxzA2E5Pw
vDOhuXbSXHtnNI7/HjGZ6pfZVVAfMGJlRfTILCvIsx7TqyIXuL0B0mF3epEa0FTE6XQ95jRNheag
A5f04qHJQ12DiG/D/uVf3aaYv7y9i68zzxQ8dBe4D3mzFVp2EqPaqYPDhkZa1CaZfkurgKnCYHKq
ho8pchGqyR+dLaFdezM6Aq5Mb3ZEHmpT5g3oklhedXj7E73OLq2faG2FJ5tFqHpaVNd7OxWkJxto
w+xMbdnUot9lVrJoW1gYTQoey0JMUvcgE0L04csXm3gHesgE+bzNkutuvxFotYtQBwNfhy6k3E20
TLqt7zLaEIpN1uf5Q93pJZzpljt/Id/ttOEAW32xbRA5+TCbHixYZWGjjoFA83CVLSrIkBlwDJp7
aNT/8facX59oiDugUKd/FUoWMtHHJ3ouOzqu5rqN6P5zN3NjlgdRDeAdFnWp0vXaNtGBRDmHUIhS
/que1U7QF5LASBKZvhi/pNJ2aeByDYR54PYLdYLBC3bi7AmjykWMsLoKELIcTw5NuqRaUbCROeRq
ywsPRrYUxRbHiJ5OWYtI63w9TPPF2S4AOA71HMeb1GuyfwG+/teR1nz/W3v+R9POIoPv/eTL/37X
vtRPg3h5Ge6+tf+1/uj//afHP/jfd9kP0fTNr+H0Xx39EL//3+NH34ZvR19s6yEb5sfxRczvXxCc
Hn4PkLw067/8//3mP15+/5YPc/vy918/mrEe1t+WZE3917+/dfXz77+odf/HgVt//7+/ef+t4uce
GjGMybfy1Y+8fOuHv//S3H8CDga9Qt58JS8ghfDXP9TL729Zxj/xtWDrwvD99tT/+kfNb0v//ss2
/0k9kD2lZZ1iNU7gX//o4RfgW5b+z9VUQqdOvL2q6vl//Z+5P/zLtP5rW1iLf3/9j3qsHhoa+fu/
/1oP//8zwIzAMcUgrPB/WJ5RKDo+P6qpy8XWc2+T9IV3zzHJHmUfdztfJgTvddaUYUt2JUTEKLvT
Rzd9+o+1OjP+70Tv0QfAsQZzAO3LmsJ6xXugsIx1ipO/4ZNqz1pP58Uwmjaj1tOVFFUXQjVokMIY
+uzeqTSvDSdNBBDYST+DrENbbibHbT9Ws/slztq+DbvJUh/MJJfLXmvBE+xQytrWk3uptHYCcWTt
yD8Rf6xJ5BU0fApU69y5wZmmWdp156k6zGSm3F2ftbYKZ4zcZ16ssdwFk2Ywp3gxs6vGmoziZp7M
Pt68vY6/W6iP13F9Q3GH1rYaKqwnjm03zz1QBEvRw00ryTaQo9+H9jwW9Hgbaf499wdnR2ESLt+Y
znKAvb2U8QF406DvpxZlhevGaeS8MzUojjalpufltlRJF+yhfMp64CdKXaIXP3ZzWEFKg1TmfwtG
gcY9TcVrRdCXRPzTZkIVtwopRBruwW1KF44ueEUa2BEToDVGkgUqKlK9vQjLPfaQ108A8JlrSbsP
WAHyicfnXy6gCw1MJ4STwLtC5FvrZFNNAcSMVimRXO6aIE+v9diW2kNlz4FdhnJspmQIx8aN3xdm
qfrtYJeau7WM0i9QSeyy4eOF3T3zMTlu5FhpmQKceApZ9oPMRfVwQctBD4qJ59kfn3TRFLt21PVk
o5vdALOqOTbmIV80M71vlynN91PStnFo6ks3bQETGvhZdecP1OYsZV5A/FqrqTg6gbSwuPQx8eyt
de1TeDHH3KSAbyLO0jiJeAeqoIVYNh2aIBxn5S6R0874zDKg88GbK0qVrl/Kna1RQz7UYyvHMFG5
f7008fi9B3Wzs9upUDedU37Pu1xrQncqxHtEVjp/Q9gjtQihYM2OhKZifTuLILG3o5tX8p1QTuzs
yYa58TMJHvXsxU7phPro9T1BfOUn0YUNMk8nT5EduCjeFXyiuFgn77C3lGY9j165kWjU5Bt6hpIx
rHQ9LkKlV0keNnEH16hSdr5Vs6l/QmLCuhVkR2M6N906pjCRm96Fj0XV4eRzgU+jVYdsmk2SizLJ
iQfawdg/+jYyj7ZoUFkyGtVdwdQy5VGgmq7+npuViHGGs3q8Kavhqs7gatnmiiLFPPgPtHfCG2TI
SV15bTltpNR2fS7Ex1Ef1YfZCj6T8rGuStSzqe1Xo5Gu6AJv2wsx3QZDDaymJp3mmfW7zLDHHpTN
UF8Lvxr2li5y3BRf/9DI+icd/uDavPK5TBb3HlFjlF50JOO2GqHlxtFVtYk7tZ11bxW0Hp5ays07
Uc6/ZOd24djWXyddzEVkIgR3ozTRx9TEbf1girSMTE9UN9Qr+CQaqoJ1N+D0c1zSn4WAgzGUHZ+X
o+r5215faQG1rHPuqC/36A7OCdDTcbyep+n9QgizT8jtHZYWOhlAJU89hA8hGVH9UE75cmdPJRkw
P64Lij5du28n1/+mUTrf0MiQ3sVVZkSmiN2v2PLr3hI2fANucJgbPTk4tVlfT13ThzLxiiScBoLE
TenAGhWViel86lyUegtPeyL5FVDPHeqr0oBa0Bj0aldRpIbYA7YAb1DqfduYz0HcFe9MstZA24QR
zlpHgRVQn5bVt3OiETjD+vGVMg5BVqXn1CX0fFj0a0dRar8O3GJ8oRW1+1kN1caZ+q2P7sm+L6fy
gQL8tO38uHpq0+FrZgbTDoa4F2syu34bdBMMMVPRW044679Jf0T+HR5kpAKmZYCTolVx/qsfeu9n
Z1vOQ2CP7icxxf4LreP1sNFdJUN3SLV7G6Djvu3v8DtMuxqvXGKOA51EpJD0+kZ3+uCqNZAt3njs
w3ZNpwNmA3AV5VPqhRWY1kc1DOoqWUR8ZTXIEe4VqZB7Sc0qpK1aUH4J5N6Vqrmyet9FAbKt96Z0
04/Il++TerFu8iRWW0hj7eukSDUfar7S3o8yra+oJ5aHZW4lVt+RzXPbyR+ySMTIptXiG2hC8d1U
lskBVfay8zOzfnKGIKfyXDpuqPBsCrjLm/RbUCfzfkw1wBRDhjY6bQOfNMrnG57FDJVrskorD6Cm
Q1jr5uoBmlAdQk3D8sNuLCEAcQt7zLlJRd3visn1xFXaT9l+zMGkjFX2OdEc68kfRLzV5Nx9x7AW
B2Wb3Vfq8OVDJ5WCdj4WoTHnQJPcDLKLKkPQGAP7ocsTM5xmzy22qQ/AQl9MYlfNLMxnJ5MogogE
W+5OXNmgMOKrqhuL2xm94rtEGGuLiV5szDS7Kx3SJ0FqB4ea1vobS8K/nRE57oEHfm/1ZXw2TE4s
jT/mdK0yV+wkvZWbqrLL6zJWD5WSX4bRlrtJ98VVMFNX38BQQmBjGupLsxTZYyCJbgJVGI++stP3
SS+1K1OqOprdud6LygsOQB7Fh6lzIOKtvMI+4FU98FX2Mdfr/FB4Eoa4WmreVUJY/KH0vOm71Nz8
8zCXsQmNDPnQiiLX/QxJ1sEoBv6YUlGGIp7FT6Mp+iz08rz+MhSzPMyaWYYs0nyIyYkV4VDGRNdW
LcrnYpkerTKv3kExOX8PlmQgVhy+V7bzEnSojoetpaU35CbLJwowxf1o5vLXBGcPvq+VN7eanQR7
wF3pofcX94CMA9tnFQoSQ+Qk6k3MO/dc9ctPkWXjZxuuwff0hShqgZZ/DbR/2qTLuggT6/gDhgKa
F6sK8XhyYUHk1Ua1nfJ5oDcHmVReD3veJ0aabGkvsg6GqWVTuEAT322hvak/moVvvSucdAkdyOBu
Lcg6DoaeFtdm3H4zhlg+1sOUXzt9O+37tvB2rqMViK66sAcoMW/GWvQf47qNb0slzKvZz+ePUyyH
h67si3f9wGiKf51spZWFxRpMCznNW/iMyn3SG+UGD0x9yop6uC8EHCl7l94KZxeXPQ3sc5F17/yJ
UCYTcAeElZMkLzrgQxki+bbJKefeuz2BhHKHYKvhQ/HfYDct5QuwRnlX+XW9zUjJPYy5rDap9P1N
7+Z5mHTzR9Sb4a5vhjhs+sn9THYgQFGd+xwWaOaEYxxDMt3ruUVHOfQyBFbyMRFmcefINH1vKFNc
5fCbNFS5SrfZ2IHMrrzJ0T92BGa3caO5MIjx6qVxamYhQ5v7MqvGrXAy7wClovZDePIlQ33oKs5M
/xrfeZ5CV/KHF2PRQLAqQWEmyw/9jEcturbZFv0gdpPwzQ/tZGhLWI/2T623gls/rcaUWGuU77LR
RFSlJTffjs99VRt7R+ruh5YU/26Y0OhZisb86gXVrvfBx27SYTFeABFy/GezfojtROxxQqcv09gu
921sjPeZk8whcuz9lduuVItdi4BDXbbTDSL38zui8+4ghw7sK8W6EAtg3dAwkDwjMvNJLkFwTb+K
1q61iea2jW2QhGlZeKGfFTdZSdS1cE72Ilf1tV1b8lBNUis2qMkJ3A7zpXVt9aRJVe7s1bb4sgK0
303+B9qPXeAiwNH3ajKNXeXbzRM3u7xZOjGQ7xJFsvHxwEM7tuaw0xZ7OzeO9nFwZv0+gzTry2RV
3iHpYiPbkpUONnM82UYoCyKxjmLJBz1uxMcu0a3Pmpqw8p6VqxeK896DWy8+2KyK+pg9DU2y4TZ/
M6X9VPnoZrc8QpM3BE9oPIuvoyyTJwk37i+1NMULCOX0McviYucOmnvw+7j0w7gnN1e0vjQ3xpJN
V647tJDZpD8HdyEvWjhQWMQ6NZ2MAnoj0uJuWPfMtOm/DGXNW1VkbXbIAVaH6BbL0Jr17qnJmp7I
wsa7mKAx2OfTYmzoLSazaskseTRNgGpcrCL7CfGYeWNS3yRyJ2/8o9Wz5Sm2JBJBg4rnj0q22mPa
4uBH2lJBPdgGs/N5Ubmzqeh6eZKW033qmmx2WBX/Z0o3uh8BQMEC2GlPTzu0hQ/wzPSE2qS+rmer
9N9pWcHchzqdkg0Xq4yCgFu/GyeYWCpZNO/Bn8MjFejzTwTPwKFO1SzMnZN13hczUZkX6kbDn7h/
/rNtxB4EQFaQxzTiMqRFUnbYBVo1TdepynP/o4Nixc4ox4AXkwI+t50ORhvUYysqW1HRCYIOh3Xm
G2JquuBRZu08W5xQoCCHLpE853Fntu4hBir1wOkoklswGona5R0AzEjBzejsULzD4CSUOQ9jPwTP
RjpWP01raA+SYO9X0oENwLeohrtpXJKHajEKCtbjCElIvswjdicY12yfS6p7rOu7FBGoegNK9ict
XtA85ZbE5Um87gsvb3oLY5p+0LM8SDb5BD3sftTteI70fuDdAA3m7mMta3nFLGrxeYAKGTy9o70p
BvybiJen+VJ1iTdtDa+On13h9+Ay/WVpN7VZ0mcgF8Pj7GtuR/EwkOXPQVn+c9n12v2kBL94bDq0
mkXeaN/i/83deS1JbmRp+oXW26DFLRAInRGpRd3AMrOqoIUDcKin3y+aszNNzli39eWsGS+aTRYz
EgHAz/klx1YZMmI2BZYrN3kuZiv+RByJBWsxRbXr4nJuwtKT3suUFVO9Q9juftRFV9CiK8xh2On+
4lNpy1jehVqWulgwhw6y/5mJ0PnhZIL46sodtDTUmr64CJUS0r8Iu7aDejZSb+tMXfM4M2wzk2Bv
qG50AW0Nk0SYErSZkZ7LZhSXsbER9t2O6zJcpmyajkVcey+6NGd7txa+rZ+EgrIKMa37+Y/aVOmZ
R7kWR00Tiu7HkXLGXY6MCKUQP4a8r7TrytOUrkMeymkivk51sfbq9YWnB2qGTuE1KrhfjRpsm9ld
2k0IqYufAre2kwbEebnZydQq9xVrFr4hMfONRl6r7GnrSqxSQT1VaYfJZ6Cth/J698Fq9eyyEBIQ
OT7eItJ4tdwP2gJztG3I+k4gvPlIO0qXN7HyzIhYRuexWecjclTnHgLYOLZGLj6NVIdlGayVC5aX
eY+Ss3VE0KRTuhvRBjzZccfRUDnIEvXO8t9alduB1ziScpF56U5KJebnzMv70pTt+Jum8sTiMRLN
3kitgVde2ll9kFcVO6fqjKndFc6ghlusfS4Cci8W4ihyoLLtbI1tTXupqMWmTe3qX9U0/t0Y/4+Y
B71RVBRQEImTCOzyr8oHWaRjP8Z6H7iy9UVIT0rkZ0k38Ook5Nev8tkLyhWtIkds7nyOOaL4cJjK
buGINvwhdMshGa4NgcxWBA+YVIGpo9SPJttIOdCyQX0oYy6dUBRTddKWhFCpIR2nHtJrbqyA2u/B
CEdNlseJ3FEBH2/5C5uaQppEyxSdx3IYZHybFwo7zKAs/yUH8VdwChodaBv4jvuOcGfnL9IBWWdu
o7FDo2TLk286TyuiCuK++bVMbvLAR5lCzWz1hyRVDPwc6EVQOKs+hINd6Hels+RXvcws7trMmv+F
t/K/gbR8OCxHN3eNB+NF2MCfAT5NetPQSqa+vpL5SxLj0A46GlFz7kAal85TgmGwtMggiIY1JxDW
LUlVCYUl2c3+OUj0Z3boBi8iVoVyu5FvoN5/9UMmrWGk+XgTNJFtsZFjd6p8NUeJYw7btcj/VZzF
n3mvP34cNSyghthXIZP/8ptbNfrqLNOqIF6sz0HM7evg9FTpDI7/+c9/sf/xJxHUc0uBRgPg3sCx
fzC+V0kj8iZZKnATPw0z2l+OsqKfEmfCf9RI/Vs003NT8ddfmaM/sU3/m/glKKB/uNz/jV96+tV9
Zb/+xEj9/U/8QS8Z5t+w4t/uKmQRfAW35vg/2CXd+xv0xM08yj9Des6X8v/IJSipWxIE2OBNqwnJ
9J/kErwTBloU5NSCYXegxOrfIZdIzP7zuwHJJEZ6oj2QL9IhevM3//nWwFie+W7SgQ90+Xgkq01E
Y9nYR+EmzafZ6OrN6KYyWPDoBcCSP0y/EWFqDN2VcTY+AytaXzHZ/6GP8+JQpkv6lubrurUV29GQ
57QfpNyR75R69jui/+r0ZLt+fe8bQ3memj77PSWW9iDKzD746yAudgyGLEhPvuh5PjHsTuoedIUJ
ylHta7+KJKynFJDWVvbGmF0RFUPWR51viBdyUshAHrTkMOhLxSKCpDtYtVk+ePZiPVldu+5MUeRf
jUv4EiUj08E0AaygV4YHglOhqsiCp98lNc5rSsZ206/V1obzPjf9dMeke58YepTM7mOpx9Dthv4U
Yz4KoaBM8NhZcRnM+BOrcxZojR7NsYoDK1vScG2NnzEgaT0lGfF0im5B9wjeIXd2MWxzfS0Dcg2O
hlleneRlWppHYZfdPiV6414tMfChP2GI05Jpequ7cTnXtZfw6dXwy5taknfKstrrq2EGZdUaQLPT
8qXnqfZkqUoexGI9N2s9fRQxxuEq4Rya9GQzpeYlx6S5W1l1HuKqMe7WxmtfJkb4yHWUs3cbMT4z
Y1ek2rUg5oZWTsdUTk44FD1pA0xQWTil2LkSS/pXX6XfijFBz5FQVDR2BGVcUdrjmYhf3SH+Jnk8
3aF/Hx5Ms8UFwZS0a2OyHNrWutoitjZGM9xj/ngXlI0HqaS6nVy3UJutA92pm9mSmP1TdcFE8Zq0
DhbBWQuTQn25ZvaI5iaLQM4oBjfao7cQWjdUa7o1rZyuU3s9DeN8koI2A+qsyrb7So2uDhKVFFFd
jS+jgfEk6BPGP8HMiyhCtnwINGBqY9ROs3EL7+BJV70qNy9OeupNp9jj6sCLrEHvVGQyIHQhaqut
NknebfKsjib505BeFSh/nQLTQPfuymNsWXzqnn4dOTdi1zk0pgwrlzeN4yO1WPSpj8UdniYVZr6X
Y03xdl5uwromwvvWJ2FtG2nR6dKDiW9GXVf3y4S2xkl2jlez3rrLLqMsPbCXkpJsm7wz5GUa0FwJ
BGQOlMHUaHGUbOa9NDJ5NEb/V9fpB4HgJXTz4aSTLxvM5gJ2PrjzXcqKz4iSbEfjBvJM+Wk0VLFZ
lc0DZ6ZjNFnFyWwz/TiWMoUB1rZ2p/fhYNbmISMO4tI37aUfPethFiXjlyu/e9G9uAC7V+aqB2Tw
WVgO7BjLWLFZ6jRqu674nNuuOPdOlj8islLESZpkKltNSNh3FjJ3lU7gOosXahYoAg9C97kOlnPq
AEIpCNXcYLSZ62kXu1JLPwdtnn4YlHztsHhOrwpaZstOo56UYd8NaHwhGWCt2vro9lNY1ubvvMoO
Hfnbd0D71mtRr8amLa9D78uNh+sqwFuTbsyJxjK6DwCcNPOVyBdML52XnWiM2ZoZSM9giXdfZlAb
HaYLrUuf4xXh+JA1u3qp9mwARb/xWHDPWZa1rxZy9hAY/LtM8wfWHXWPWS+g2PJOmPohW4ZXAs2q
IEty7smhfcIQ/LNe3E9XyYs9lu3Fzdg7HYLug6qJ92mZAe21g8Wt7nQHURbjqxRVdYeMXgQp6V2B
sUpEwHNZfJu3lM4sqTTET+X6m12v2NRmOUWwvsmpyNx+pwpCGlnFtSXI6zwOW90Sx6GllaTPZwI4
AH2iWrb0Xxv1uuuWm74F+GA7pz5vQz9OQXtTlzICrCgFtvlIq8yvdbKcoJyAcG/Kgl2Cs+W0mN1K
/pJIHxeGmh9ZY9nFxk0H/TI6VXft4+xoJcUDQcRtHZV4KLaJtd6VxRLGvlcz0+tO+tMRBVjn6Ofv
iZ0tF5dwo194cOxfyBDYBFf/QR9zK/S8af6yc+F9Lm3Bfm7HJ36R1b0xOxvS1w6E503RKG390HkJ
mK+b/SSE2iUvirBgMej1a0Ne72NrVOVrv1RrQJ3CIe00dtPEqB9EM+pZuOQ+Url8dd7FfMOx/Soa
2vkH0akvcYXqa4IdNgHj4wt1wt9TChBEPGEVSuGWGy0tk5RnWxqfbZr1baiE0b/ilnMSftU4vWEi
ibmdi9IFMCJu8LFeHQeP61QKb9cvwjp4YhYfJkvXmfGj8Da0rrjPliY8GyKwVR+uEMbeX+36fhBq
PPh+0ZyNphGb3soh242sMjDHJGN3NvM+mUI97oyXtuaQGlm3R1BYNX4pVK0AXTXyBb2Q7etN8PZs
oZduQwJpVrqRyhpObWhi8SlVph6BzLonYXr1o9Gm/ROjiBcYU+2EpQMliW4iBiU1cXVovLQa356v
8NzrHSuNOqZF2e7seC1eyKJ7bWTGLaaq5uS3s3nM1m7+5HpQRLI6koVnbZtALinQDP/Ssikh2l/c
ZU6AWhKDNyTsMHQqctWi3jUM0+Hc1+OjgQhQejZl8b6W4b/3n/J8hN/TLrKLH0XhchI3caiGKd8q
v3wh8zf+DZbtbEFC9j3N7KX90/PqjdDc3UCRUpGtX5qxHWO32CBVtfIAi9hyzcomPnsFqzJtUgdL
Hz+9UcxVUPGiCI1MtF+3cfFkNsq/r5J+kMG8xj3JJq4KYtV8yjEWmyVR7e32vbOl2vkuz+iEJpVd
dtyJNbFBz7DPM0aYd1rJ61gr5mRbA/tgxVgj1MP9w5jrzkvH44TiY5jlU45GJCJr179Pk7r/zDrF
oqo4ZmJExZFayX+qAN0OFEbSEG0y/SVD220Hf3J+OW7/RbPaCoqkJi4O7GargWbbi51GzF49J2hX
AZ8wpPVSP9nNWj7Z1CJus1h2GziF3dSsauem+peba6++OSiSd+360vidtU8QHsxw9/MHFPdeW+QO
8eJPNMjnxGt2RuzylvRhuFcKxF8zvuMuqBeCczmE6l9jvjClrFPHP26THUz6ZN4QkeSn7ItPV3jd
1aj0KG9n+2yaRf1ot6QgQGKm96xzxofsxvFUC4jFxCnN66SGfg9aSAa7M+twqAQiynLIv8fajyOK
34YAE6T5QpMK/KiJ0OO3WZXwJYYtnZ3RMs42TbKxLbB6vWQFH69LctRwh2zqamdPLn2VlrOvYieL
oJXKeyiUFDWG0e3nfvCowciTqwa8WEXZWrWRayix0ZNYRTYn7KE2sge1Lu6bTVn3BUcS+L7dLDCa
uAdeMDv3uFCqXmmBnS4+vEKamSKyQCZzDadqamCu/jEtxd4UQ+Tq8ZNfnjNvxcuYzA5PxbBK6Exv
zANyx+NDXo7678LCbd9W6cnNTAJrYexOZUt2vOyyZV+kS3XouhtToVzjTXp6FcLZoUsVBo06Iekq
hRZUsvcCb82ySLnoCUJ2I/j30o7PieqLnPE+T/zIyGL92AHQ9xEiY8QR7ugWPKWWYDgziMQP/n6f
Z83S/ujmTEStjTUiq5t3bONA1yv19BVGSYZiTRtIg/VqpBJcZdQAfR2fKh60OlBFZ2lsHqkZdXPd
I88lyKgKpOuLZ78Ty3qAE05Kpu/aC3JEhfsW9g0Xej+3gdWu6m3qiIWWnplRq+V0QOhuprTnOikM
gx90I2vXvDT1TTlpMRdO8171oYfWTRsZxa3pPi9Oos0s7knxOOdmtRNe7G6hwZuNtlgoGxZHmHzz
FZhT65nwE5lEto10+rmciOp3TAhN3v+kGSYMctBMWrSWVXaNhcy2ZmJ3n0Y+80CLvGh+G6JfPwvU
QsGQOMRvNPJ5xBcJmO53U7jWDBoWrvvAyHXyv2JpXmA77XVxzpXNmWRC9V2sTnXHvG7LZ4M1gBcT
Sx0HiBVWkDrRVCbWD66OOsi0cDYpHA85Z2Latq1rn+NefbSmhsreG2CK6Ku194iQ14OqYl55tebU
14U24v2cqiEw28QPB+ilqDHFeNQ5nI8SVmVXiopA7q4RCE+8JBRonbaKco4TFJWIqrgzD3WeSuwl
lohSZBYibF1VvfdLax/y1iNQ3et9ThD6Ilu3Wvb8XxyoWsfSsushs9/QQ6zFhoX1UZP+V8X9GxhL
jZd4WgI8gkkkBlmGjsGejOqEtSidNV49g7VcUy8xQ0J+BBIBIU7g/W3/tKbm49RZR+h1OxocHbbO
+qH8n+acHIy8341q8g9ZlTHj0naVadNjw8YXjObkH/3UdKmLsrID90cRgqUP73zQD+znNG4OzZuY
Mh/yMx8+ESX8mvL0NFL2Fq7lBMe5brHJ3M0Sq10eo1vo3fS3afNECA1xtgXWuZf+iCY+r95mKlzO
s6Ve/V4YUaHaJPCr+I5CJxWy3peXzrRq3kClhwhj9uINe7F9p6WOG7T8XV3Y88uwNDKIvTwJGg0d
vja7MdOhCYtUt4Fg6u3X3Dxbqt5ltV6fpFGGZlfA/db2U7dWYov+aN1J3f4Y49R750WIbiIrfljO
zWLeiNbjl8508arVyxrRS2bDQxBmHRu9vR/IIJ5GNsRbbgTjhT+wK7DQB6St1o9NTG5GoK8kgQKw
uxDZvpbnkdRG1LhaE2/02Ml3/EEac/z5KcvX78VLhg0mf7DSOlebfGzJQnRt9h3pvppZ7Tf0b8b5
wfJz9ZWPuhba+mDfqCYzMtsZ0iVvg9GYxcV1R//R8DFvhV3s3cHEBp4a7rKiKq/kO/cnU2bOVi7K
gVy0ItvuEL4AcuOWYjsy++UupqUk8G0GTDlcfOl/59Q9MPzUYwDIHM3CgNWVxobwZn+zePJF2eKp
E00XGhKnQ6r3H8PgTHuWSu5Xm69D+vScydEZ99JKPH5DDqQpucSgqcfRXtarPpc/UCuj9kE7sh/w
/AUsL4QOAOyPMrsYoksOM/sysSDsnV62s5nQgVu7NgRcMaI8qXaZo29ae2HgwXjDAMJPH3v9Mxs6
xYvV+JHbRKfUUxaC1XcbVIkISsCVIr49k4m4tGDYqiHyPFihplwfdFU/SV0eZMsrSdjEb5q5zUvY
0tutnlhnztsgFvFTQeaUMY07Ak6WbT932RcqKYXUJz6Wo/vD7cfTwLguSX7cTR2HcVPoT5wV/VWV
qj1WbgNMURvsWJN1imMDvUZc71E4wnha8XbsEEvUfnSLrqomf9mrYtSCeHKCDmF12CZ1fUjB+0I5
2ONO10r7oXOsbFfG8bLFKk6Kdd6/Tb6trj2d5AEpGe++xVulbvJdEasVnQR90szj+zYuu3BZEQWR
zv0yVfnW7PIzUUY/W/zhkdbYbKr8XrtlztZj3ct3U6+7h6p3n4fYrsgAaphjJ3/Y1ZY3XkrwgnC1
xV5Zsj+woqOTcZtlE1tdEpZW4myb3Blu0rQlUpXx4HcoH3Jb6MTmrl+g7pTSTaQTt6WJuYf8foQX
cZAAwViM0VGFbTtMEsL5zJFKL5R9dpjO0LOo4BqUdtpBd/gfTaqR9lwlV1K5ApMiVpjbCvAvy5JN
jsX+ri2reGOb+cscmxetT7Q9Hg+LJw+Ixx87VnpU4Jt1rNLvTCtqBQU72J+JmflhkdZPrTF/DiZa
xaqCNC7qimuUrMTktDPyvBwUoxu6g3TmDto8Rt2ni0fDkUcE2KybDtnnjZnskxJEj3zIbJO3TK/L
LJFLN0uQ2NqHzsFztSrvTmOwJlV4kw+6RM9TnKa6flMYyohD0jKkN1121j0kfZaKJt4oFyNGnX+7
T+q9OXOXp1Xs75B/PjB4aJGjfJQBpgor3Z03POnHeTF5jTQsmIoHNGAE/J0ylP3ylvSb2H0H4cNS
BTArtygXdB6N5i1XKc29RNPAJuRnO0l4EWlgw6M9dqGzUvC6xPbwWA1z4Gflu2nk8rAaWEGr1EPs
o5810T5AOO4IpXZ+e8hqrSzeFe360U2MExmKIG+tLDNcASwCdh5Ujo71PthG8sP3yf1w1zg0jfLc
jum3y6EYKPqkGONy/V2vuPBjn2DTscNVR6DTzDlW2x4BctkFXWHDyM4mmEEWEnhabhK3rp+tokp3
szWf+qT3ODiWabsu5qcsnGMVD2c9/uGO3FfmnP0qqyYLxe0OpHIV6WQb6cSfoWG06+FkK8fddJ5Z
nNbUeZhHvi5/6iJ0HIxOVbWLh3WNUrflqC3yhJWzjox4mznVc+b4B70oDV5D7H1lmbd4I4aFnd7w
F/PFSc3fNnHU53TRrUCmtrkVqdOdlWrE2et/aHJ8Fxam7YSKILuTP11Zj9u2Jw1NsQtGxorh8JYj
gSBoqr84Z3Mm+iKkDbLbFzXCntVtN+kw15tO/qK9KtKd+QIIHbhF+a36+d3IUTlCNyWBU6XmPu+S
/C6D1T7r0rCfVzofLwJ94lhYb0Lln40xmnt/vFPVqohhTL6LWzj8IrX5PC39TJDfXG7Bvxlb+sB3
x7OeaadJcZjM/RIuRSeDtXUuVeXcpWqJ6DJZuXptiiDQWLdQl9pHBtfgzYYdqTbu9+ZSIRX41TdR
z/0v53tyaKNJ73ZG8XtZ0Th/jI2xuSke1qKsN5VZ/Frseuu1JQPkUOf3ztqXGywWPWrVagTCSt/6
vBSHhF5m7sezy9v8WRMWCitTlD9TZTiUEpna0TW69QE4k/DBWwlwqnUlEL6oj4yj8XniycpE/eTm
8QVlz0SslkQ+6SZt2PbzC8FIUKfpKU0S3v1KiI2HJQYvXfyOSHZPl1gfNSviQYvU8Tsu/7wVyt7H
yuKDNmn93Pkzb6rWUe9KvNv+uKUnI2KscgLNrMbQqUhTocmze7IqwLTJM8gjXg8FT+KOkeTbEVlE
DulJ64xQqfFnTWULOWnxlvXopw8PYzSSCrFSO4km2ZV+whVb86gyWgAOJxIlNsNcbzYW/PTRWSlk
j7PS3K6utlNzrJ/S2VZRo7fW28KgFMDgYv+ZqimkO6ALmlVDWBo33n6Oe/JeNHRaRBP3D8aYi0MG
YyDRONagt87A0e1Zv3obXQboij7P38QxJFu3teaPgoedBSQP1+kJi/TeybgJGxSaO5XhcM/hgzlx
baTRmfvRFgMaSP6kchQNoulyt8IUbdtRj8YKQUzmhtoCogIsbjD/cr+re+Wa28XPnzrc+5uuTqof
6BhPeSzAvqZHNdh0MsQTp3JHCilTU7YwN3edHMMKl/5xHqEtaq8D7s/c77nES+gwSixaL3a5K+1T
53BSAYJ1J2upsdcrNAUNAIJ0eRB8aZ0kwKzJqUe1XaC5q6NxMhJjEnZ2PdmBsxqLCtToNvoN/mvv
5rXrTgRurOAmEy+VEXQuiJP+DoD0d9PWXUjyCS9enckvWnu9vw4IAqMyFSJYLI5JSgOT/YLIeMOw
9uwqYe4HUcm9EDoRAa3O3AMtPm3mdBoCgvn8u16OyA1V7vNck0bPmzWPEf3Q2/iCBtIOJ+X7VC7Q
uzO6uVOF603whGxX1Xex3vBi4gxKIk0OHvIZVmddFgspyrp/n4O9fwmN+h40k0hQtKZqEb6Q641K
Qfu0GnUWlbMh4jk7+L2Zvhn2YGyoqTB34yzVdrRkfjBmPw7jmR+BA+1p4Fz+xZcro7H2cHK66FKC
qsi1N1H2GkkGdJzhMy7TX41MM7ZJEDEP3U+IcrH4tntLO6elq3122ersHLpo3ht3nl/Jn3XDsjGb
7VC05TF1APdlhvCbaBnzA9WVfgckZO/yjkFT8SK8xn72UhG3dZ4Lv35Ie8P5GrVedoHPnrCxfdFu
FmWmr0Pe2EgtMMJdalkVd+VAap4+02KR0+Fyt0yqfVfu6h8nUcVb0CkU/h4hd2YfG3f1TIxVtdaf
iezurQz+INXAknpbCqTluXvhhlBb3YdP4AvTGrp1bVzMWWV/YImrRkb6ZHqd/Tw/qsrSwZli67q0
qkEY60/a0W9W64T+Y32ac+YRp9QRJFf1sHDUGsnVLZmHyyZxdkPpeYFwO+9tsubu52j3alPRiLVt
YmeJJrQcW1xcVqCbdBFntChVSaU/WoXXHAyj7d9rw17ORJc0pyZb4584ZsHgsqBOMOslQ2dxV1f1
z8kFyLYy19y0a/8yCF3jdSOS9afK6FoUmR7vgErNUzO/5n0hPt15iNmMnGFvVJp66BMr2XjrDCdX
Z+VuLvI8dHq/O1FqMHOEMVwU/XR7eG6ykrKaw35kLmLGk0Z8n8XjtNcM3TqR2U9p3GzXTAhu+d1y
AY5rDfUKxDDMoTsSCkIKYvHYseFH/8fiQe4QihJvm4/4HUa/PsUrsQHdvCaRmWDDKEWS8oqxuvu/
ixD+LSHG/59+X0x2/1SPAXr6q/6rIuP2Z/5QZOjO3xCD2agnfA3JA6WE/6nIMP+G1gL5vIFQ7Jbd
iUDovyQZHvbHW+ozvQp/NOT8h9/Xsv9Gs5+NPZa/TIMYin9LkvFH6Md/adZcDTkQJX4WP/8mycCq
/mdJxtyXo3MLQQG9EMWrKl1oc4qxS2gjGwtQaRIMEPbShu6C4ZePWtqt086edTkEvs7bMEjFBKBv
qTQlkMoeUCwgOr52qVuBTqja+eqTGkpEuKu4tHqK+0ErY2guBVxp7DzTQB+4YElKQosqv6Ayk/TY
5ze1vGHurNbvjV2dFtkLIad6E7UWGZjbqZKxGdhj5j26Tp8/GW3O+3/sTJrZFCMi/xlgYpiCOvfu
1voWfpkRCJyjwm2sAUrIxOdWzNXUExQXF1eV9IJkTNvs9T15cjjVCj/TL00rXGdjwGOGMeHQ1dHg
PUa3o4ucma/P+NTz0WPfqvMSYSGAi3aQukUdYZzI1WOdZBILFyv1z9YQw2I5HoVFs24s+EmTdAmx
AKEJjo2JKX1e+6angXk0jatN48+A6xYmjU/sotmYyWl4z5ME87BtOGMCLta640auOYP1aslHs+ar
DCQGUBSxSzG+U8hrVVHv+d17ldjWB7159qubzNOPQvryCq4/ksU7O8hE7M5MxbbFegRSMecXxBJh
NkKGGc0YxP66bxEoD63vNeHQeK9+0p+aNA8ojKigAjO00MzLrbi68Xs133cWIxgVDfGSsNNZez5F
LUEawAgxC2YRadZLZmyzcv700vpB08/NSHaet76toLJ7o1mHy5pnbCISskKEg1EBI5jVF1bWFw9b
Q2gjim11ebWZ2AGl7nTgdadar7NSaOv9Yyr017L/lbfTvUxeSyf7ZckBy532DpGEApz3/epd1XC7
xDNLd3zQR6GFk2Xu4rR/l0UJWZpfaDfedZZ8wIYbOBMGatOvd7JaQt1oosk9NjPUbaJQLjjGtuqI
QfPidMe5fV49mCfDBKQdfBnlHNE3cst4xsVvPjnl2nznWn8w4YUCiOB5k7qkcJMWrD/HI9RrbTFI
Tpr7RPxQO4aUxnRrAGtqRaO+iHfkVZgPpPptFN2d4+X3tue1p9pmekUKOj33KBQ6t9iqGMIS9vTi
jozMIFvJKA+Df+4ADPqpe7QMLYJA26yobn39U1soqPbCwt/oVhtO2hsBARHj3RvhHFEF/UXeT8D5
tGBiWkstoCF9jXBwPjkVCkkFyqDB44A0D+sPxxof4nV4Ml3k77kD4ET1agtzXVFAll9Kx956gC6a
m1x7lLK8JzcWrsFikNvMc05eik+d3myIgVOSMaTVYitzmz0Vp2qfhqVW722zUJHFZ7Habt8MzZMS
L2n5baj4ZBJslizvhpOvjL7fbo6mOztlcbkdsY/68z7Tk2+AYT5Wivl4QJKQ9eNHykDtJHHopk+T
rz/LuW52+NO+hPA/udVOIwGeRpOOATGT1UYUDxNWxTDr5LMrEb5o2EWgj83Q9dqHakbh4NQpAUHQ
fHb97gzDebTAVRcHCGjOt9XQGgcMACRXrjsMWfNmzuIo7+0r+/bOiadftlpSsmGUYTxknT1tDHOh
ciwp7jPLu/VOn8sxvVs1M97FdlFuuB2rrZ7ZxWkuFRHM/KcnOUKyN3rg5eMdqrqLuRZvhmPvmhuC
Qwfhri/UwV69JwqYwrGftlQLBet61bLs6JfrtilF2FjcvWNfXghx+fJTDzAK8VBbZAB7pixrihDG
xd9K1zkWY+ds15jHtX83R/2HrOa9W1f5Uz3JHXb5jVWZD62bXbXqbN8ycApv147l89y4F7fuLBtX
lDuy18qOdRcqXEBMe0Ok9/diQa2aJY+TM54xwB3r4XMca86gXnVPUL53CS99kSSvyDgejekIagIK
6r6AIG5oYwyqGNvBsJunwgRlm+ZTwkIO3diJCuF5nl0R9p//L3NnsmQpkmbpJ6IaUBSULdzR5nna
IGbu5syTMvP0/ZEp1R3hkR0lseuUWuQiy6/dAdV/OOc7EG2uCrmcHHbk9YTft8WbwsbXNa4kwwe/
uCnsUyn01ZQQN8NAIg27qgwcHLqkSSGEy3pvX3smk7xl8n3mEjgz8HA0JCk0C4cKpmqKM3EY7OhX
N7PvUfkpnbzosqp8/ckeK9+Zozp5TXvrjS6TBgNvcj6Oz3S8fpCwy5PBKlGQ1TkNUDeRDoZ4vm+u
2CseJQoh7tW1v017edVFP3RhXuH3ClVFOzGWe1ClIUqrvR5KWO82boThq03llbm4dxaKJnbyB2ea
D7IpOHm/VhuRZHXrzbeK9mPt7szSxopyyZiWrWu3szCv+HVJHUsId/Ip1h7mqYFLIhzy7jaP5mBg
NOwt5vQJiuPK8Zy3lZbdWYc3jM+Xw8KoTjgrGxgHOWN6QJrO2Trrg1ee26naD7H7RISy/aqQD2K7
vjKqIkzz5rZE50+3J8rnQct3tWqbx+xH6xm7zOy/VjqRqTPqL1yKu857Gc2JgoXJEsmdAem52LoX
5yCYRASRrt8SQ2+pnOYdM2ySI9c73zqXAyNXM+Mhq3dGjYvdpBkCvyTKlVMw/cQx9mlHDl94d7sq
+9ruWVRxmFtWve561wHdFF/FvrEb4sk/xZ6Jz9bHt56+acPj+8qv4qm10KHyzy8vDC3oSWfPh7u/
caDwb+B079G0+fAZnflUKcmTSvc2rsVpEW9kdahLvWLnmuT17OlfkmuN5infza2N/It+cZlO9XaX
5lBZ1K2lX52yDLgfX6BAXcQ0Mata/Ps+ulOx9zpn+Zl1y6GMimCev5TFXNapES+azT5j3EnTcGxF
eoEV6CkbGiaKM2OJlbG906chhR+b4Graa5pfwDKwfppdmjUnrbubobcYXvEk1f05XxjOr0IehD/8
jAl2DiWNJ/CKi6nJ71xBs8uigZZmsZ6k2/JsRtNyFhufSnXyKhaYtj3ug5IRsT5RbiU3Ge+NSUaf
+8fBGhHMau55MQSptV+zn3XEghdk/y7evJQZstZ+/ixdlF/jRkN5RHxxgFMXtvmHyFjTqeq9YY8x
+suDIvJKLB+CXWS64qBcx3tQVvuMdVeVv0sGNPNqB7hoblqFvwHvT89V4FahqU6utH4ODD9sDvh8
tLAFUdAiJ01pA7GHhcpWONQFfrPqIJF8WI2Lr3K+8xH+kIsUihz1M+7z1alf3LoKsvR9bRA6dwtK
sbS8TQ2LOwpLpOtAXVzCHL9oUSyIj436ZioHT4Wj09t8Ze6FShhZOWUXn1K7PWe2Sdwfb3S5TJX3
plv5ONlm9Cob7uMkO1GVnLS0qEghDbisp9dlH9MQON3CpJJxcPxztJ0dZrJAUz0SzxhulyvKzQNk
Qez89b6KxsB00USuPXeduT5bFvMhETsHpe8n6u77NFvc3ZiOQbs2EhXltvBvxXWT2y9j+42R+bjU
t6N5WTb9HvTjzi+6YMqcQ9F8qXmGCXbljZ8k2S4+8JoOKZlhHUt4K9V3JMdzXt52TXIh+/qyA8j7
Bgb92BF7WhDXBmQswFUYcejbUFqcx8Kn2Orjs9t3R6uYhm98I5w7PX6MokfDm7EaXkGFxPXWP9Nh
5PQzTNk2byBriZbdkFHdpYgMKkjiLxigCd01Vejb2U7zJwTJYuJftZgker14rEqXyolVdHuaQLqB
WwiTlr+PmdYnSkdp+EGahdW8MKP2fnauJsjWfJKoDfyVBHem9j23eMH6krUGLmkapxXFU2r54WyL
n/h0p/uKAaRgGblEzmGJowvH+3bU8tHqC7FQk28al/ESCP31QrpRugyIYRGSm+tlatjfRDIj3zB2
s0a4G1EKbZLBzrR5yHmComg9QdULPbPdt+A6tnrHZqO6uaqHxD5MbfaUznxRsjwn89dUzKciE9dZ
oo9e44OKkMdRf8dmtZdkDbjRjyiZbnvIHTGgoqxwwmwowriuLmOvOLgaEGiCrXJ86LxTWT7wt/oB
ZTI7IPnicunQq97bfkl7ZoW1XV1npR0Myjsh0jys4y/WzSy3lyfdudfs9a4Uh+UN1IijFPSek77D
JBBmZQafQ2TMLYWA027cIxb9tAYjaM1p24NYOXvNMe1DLUBm+AzW18h4FKsMNskIY8mPGQkxyjDv
NIMIPucuO3mxGre+N1D6mIFnZW8FCn417orEDCGr7pA9toGJ4P5TbHtuT91VcRqW+YWV6Tuw+d5+
XD0BhRRQ/EVV6J2Kq2vwOUzrhzi03IVOXP9aYyswWKwBuSjlkgVktd9ElD9VtyODJBUbQLHNrmH5
hWJmk9w6KDk2iWeK2SPIhukjUZzndqVPK6ViSVscm585s6pTJgpzr213CIyB8kcQ7MiTXtJ/LNrC
jWqZKgB5eVHgYEK44V/ZmmewT9NTKofu5EtCErVEtbpkUbt3GYhy965O6MzWbi11ccBhkYamv/z0
cnACdRPpC2ta+0vQKiIsMBB9G77SRDsbV3DTf5BmcBSQqPj656M/iWTvqmTZtS1hTGKL8oYatISA
BOCAtfOVodo96q0K4crBQiyDR1JcytU8O4O/yzt1PTj6tVqWU5lXwYIQOljbBKVObITkoX6W8XhE
9Yq20Wr9vV5ZF2QhFl+97+Msv2tF5gYIqGZSojzvBG5jV2n3uKirHixUgJEB8WT84KAXQot+36Bg
Thp3P0Z14Ndndxl+rel5++6Gw6q2qKnMSSlgbJ0ta0DJM78kPvmkIZPO7h25ByqtdIj6X5GNBP+E
IxPUAN4aHR18SyL1z/J1UDvICiY6qnkwqL6AmAAdm4gzCsgNdG6HuqSXKmyYwbsclsOuTIravzGH
nuUzp9h8PdhqSM8oBfy3KLJmVstyjsyjW7vIiPu2bW7Hcm6MHXpJ6yqqWm6fnqc1DSbLaoz9bC3e
HXhr+gK0jXygG4nzbVrpLI66lyjdda2AImTYQNOQNDW9VX7wqfadS8InESPKvquYoPHnGF5u8jbz
4ec/H1H+P41gf7KL/e0g8/9DJKG90a7/139j//5iGXvO9Wdaff+RSPiv/49/Dygd87/+jbLl0zVN
ZpX/xzJmQx0UGCbhWJmOdCzz/3rGpM3scssuNsHBm3AHAU3994DS+S8MXsqFdcdIkUAG/58MKH8z
jJkSBqC10QjxNQHg8TZg4R+9hAmBKfZAgZ7ltn8Re5lzkcf0EH/4PP4DdvA/vsrmwzTR/fDU/IY9
9NJGlWmzgiCIUlREZpb32LLK5evvX+bPfDuPNyPIskXbCieEPO/faau9BFCA7WrcuV4NOTgB3xOV
sXHytZdesMXqno2qWy9R+rCX+vuX/i3/7t+vTQYqqbImfEX1O3u2jNquMPGnk9eEPveraGtUrtRd
mwfJGCua235BfHLMbFnMOwyG8Utvaeu9spm0btm3myhvEEC/IEXZMfMgs65uAE0ntCV//7f+9dsA
5M4KhhexJd/8bxNpussxdwdz3FmJ6B/s1coo0MylEP8I/r19JJK5N0QgvnGu0+2H/8ffVtbZakKc
Oe/6Iu+7IBH2LG85I9vpWtWTiwCsGdglvSV+nPb/U+7eX96kkqDhyFrd/o+hyuYO/sMPm9ljZnGT
qJ3XGVT6yeKhsQPD8vcf5fZR/XG4z+MMG0XxtVs8k/g7//wqreACjq3W2mVe1r2PrqIkkqJ5ken6
9vevtP1Lv70Slm/iRTaD5wYm/PMrSTTcFI9ANVKuE/SIbiQDDAIeYoTZuCxI/Fn+6c+Eo4rfMmEU
noV9RP6GuEyHgcmYu4lVmFoytB8ndvxoWf7+ff2ZmMeP5F+vwqKGdtTDL/4bMQ87FLCjjFcRZhM9
ZC61JX4XE6JYKs622b6gGyr+vUzjjvnPFNb/6TV/+2GWaeUsDlMiuMEtvMYyWnc4W36AAXdfCWYk
7DhGEfBP3ydHEu8VJrJncqb/Rr5kL6D7LhvRhSsjuoBM0OM6gOaQGzWzf2TUSB7GIp2i/d+/7l9/
N0RUbXxkhV3YZ2T8599NXCGSzlqW7e3cFg+j1MlnsUYuyiX2+gHGq/z271/wL48EJyD/sdi1CN+2
pf3nF6zJRIMyKiWjedXcWn6DinUwSxDnrUIx8vcvZsl/BU/94cFgI6+4wGywokRrb9TpP7+eVbcN
HiriTjs3KmCooDBG14POZ32FP1IkIBpQ2BzicrVBzZHgxugtWjDoFhsJUFq6tT7nYjaRJMU589WL
rilUfLFob2Flo3HSIQVc0E7Pc8O4WReMKFgXy8jdV2NdjRTOs0U16HWzOA3Dpu8YNSPHYKv4dFhq
rMu3uivZvy+jZ1Wkx9AKvbK9Jt6mj4uwW8XZLxLf2ovSiri3qniFK5r4c//lpO2MXVtRa2Kvdlv3
NJqDb11kbmT8sHQ5mbsU8dhbXdmePLtoD2hlZeJ5rO6GkTVZX0OgQd4sLeYSKDVZ4QHgSyFi0H8y
AKCXLQhevc5A17B/USK2j8DrsruJjJ2R7tdW4x0wjEQcWttr3kjyMoxDBrqhQX/UOoqpI7z+oNCm
akJLm8kty1BLnDA2gBgzfca4BKLlGhBN1SzxD05HZ3aQbuPjSOh4u5aPtpnsHMaGXj3nucccXG0U
4pWPENUXe/s+su09FFQ7Dleo0i/gf6v46Bc580Y4Y5jAYgTd+nJlE3uyGcJhdMm9SDELc6J7v+kn
82gulv8RKa/HTlUvYCwvmVpqj2lpMSvrceK6sO4dBoPd5mQsmd22Tg8Y3wAYiODfz/vpNK/+ah+S
GSwnA+rZBR1vlKP95NXlXKGUilHEck3EWBbQWht7YWUFVi67d/M7mwCr9Ty2PX4g5MD89whBcEaj
vBF8VFZZrxl2xZwIq1xedh3fO4SO1WCuG2Wp/xQvPWsGBDsDnvBmbF8U2mCcmCC3GU7QpOU3ssma
5YDxKzoTANPzS0iSgrVF37iPWkPkDyKRt/Ul5zrFRtmguqWz6mzGfbqSn7rqKJhapRhw5I1o1Bvz
Yucbj3+6wIpaR+tgGphLQiQYLdE92dy+jL0wnmy7nfODYFIzoY2MgFSxHmWPivtuxRYR51OGXNAw
wGglKDPduhmNANVL9JIPI34WUAAgXGyIhg0yOZvHIo3i9KJe5cToa+ybe0DFcbU3hiJqdwYPEaZ3
7Q/i6FV1/FqT38I/khv0ynFni21XtrRfuFIs/ybNaixMpe0uXjirfElozMcSDOWaoPmepsj66RsD
ljWnAeTGz0sIZOdF1P+Qpb0SXuwVXEbkt29drqGXeldOYjMKIxFeTmlC7smhE5XR4A1UbHWlY6/D
bUNhNWFtJeZkby48N0+lMcXxA5dgBibLHRPAXqlob5bIR0pr4Ql9Z5JtYpNvs1vwKhLkZTpjJYiR
v2BZxqePUtc3bPVsw58leqcx3/tpXOK9bgz7seri1f/IbRwLhzZxJKZ42EXa/2ALXiZ3ojMjmQUj
NnH+ndLMOxRDTSRbxs6jU/Z4byb9ajml7u6EN+gOwJs1wAaLZXI2a21jJhn6KEFMgxrahFe+FDYu
SbvAvYT4OsmuiPsr8oO2l85mJ4yv+GHyaptBPQI1AzgczjKQtVWa659ZnlvzEw6lrDrxbFbFfnI6
R33H7ppGh4LaNAvZMmKAHYgZQtgwTcxY6qrpqgck0i5DEhiVhxlR18weFpPBmnrmR6oMpwoXy835
m2WX3ytjsjW2jiZ/oIg2X5LV6ZnTKKx5PjEj2c6civZCsYV9r0tr/nYHALcVVYA4os9NbptZpc1d
aZbtV2ZUzYesxXRv5wgmQieGg0V7L19M2m+LOUVs7j2fczG0DE89ZIVv/GwQXb11k6iJMaNFzPZN
Lzu22tHcHi0Oz3EHiZ7BkjZlye5YxNmJgU7KFqTB9G1UqKOqNbPXkK3sBFd96ep5Z+eJj+Em9Ts+
QtBUAONV1FzlfqKfoNhyYo0tJyO5F2DzYjPBkWBIWb5M5sSxWnj9Gh370vY2gzo2E9wB4/BNIERn
MZvRxkvc5kwKDNSEzGCgGu06LexvFFYoce22xveXIRM9KehCiLpjdKNB1KviVOdppM/d0LufU65g
7tnJPLzBikR9WpKW1u+abJlvBnxz90UHEJO1RuzhCIHHYQBCEOa6L/FsWrAMCqjWdZXV32Uhs0+R
ZwtLAvyQ3a5NGv7yQoKfDMfV1uaRgGMRHyDiqHuA4K1+msweoJo1COy2fLU/IDQKCiwYZGzUjS36
wnLhnBwXmQ/XkweBjkkQ3s5yrAQjaXzQd6ZTcvlk1ZK8LZL3v1Mq66o9tzDwMnvW2GySXDNTjQEP
37FCxNrad/2iTiNmMWwgODm4wb1mgT27psaXrqKJjb9R+9ZuBMzl7nOYAB+97UX+zYJPf9i1DnfI
k7mMjhGUwNquq2mwrH1SqWZfwbOMTl6HTCopXHjXleEhcROVbH64FWvQA4kqBgNgPtFfmcq0sYuQ
qEycrJXDNyr0uJduHwM3JPCp4fJdbiM1yfnYev7qBv6yJDKoS7d4tecs7Q44IuS4k2zn2KfnVYob
BXObg2TJksnBkhMASsOCKhx4fp3ezRpoRIgVwfrEqIGG3zJTVDII59wJFgEm/KKoorcaCJ4d5FON
MjlyZvG8ThYUxNQHVQ2qD8ezYVRuscM6xB5/1vaI3S5Fnoh6tZs/lI2q6aD9VD8wDcblRe/SDKHK
/Xo6VshHzLBpGjwTUtoQTHJFRoqBTRcpi4raC7cT5bKHkIuCyaHk+Uo5FB8UlzNScydCADKqye0O
usoTeGpUXz2IKpKmAwsCMkxLpVEYd85q9ufR6D1czip33pk7d2KXDyvb2A56/rDvooWQnGgdOy7w
ZjBXBPp2d5rzXj8tLIHMc1QVw+ZF5/Tc+enamDeA/zFoIH3nW837PnnwqEuNHRJGjAizrReQKkPa
7IUm9/vAxmT8wpvLroFZICRbgLmwU9zeJxc7Sl2jCh1YZGW4lAOLuA2oeZMJkAin3hqyYtdJR4hg
dRroE1XDyooXRkKbRLgMisTB9p3Aph1Pk+v1D1HsVP0FhBPJDQQT8qUZBUWZmh1Y94adCJL7hso5
mpMbQ5gRZdbvRdZSAKdWl75OazR+ahvS/B4lkwKwwHLnV1Rm7OQ6EaFbgwxj/xpl5SPcGfwLE3xd
tpu7Rr+MwsxfelKXGk6TiN9zspaMwX3sA2Htk5TI23fdBh/jol+mtkLMOXtD8zXXSf1YpWz1OxhB
LOuwdsK+6XnTukklnGWpNtcTCJ5Nec+aCy9LzpWcuxXbmjHrQmj6CSy30mpfu3wEwSNns7qoMRpg
ax0scxvqNN6LQX7OxuzEe7MvrNXHQ1yO/EV0e9SmkvGGiTDVboFlayZTPGk+Snyvcifo+47ysEDR
IAWJa4nrNTdkvWO+pb1gnZFvh0iVECJpyrgI36nZAY2WY+NfLNEyjiiHXPex8mYnPyL2rq4lQdZv
pKK22Z59BGWi2fkUdHaaQacRazudvT6pXqMlQgpVAue+4etknT1mingem4XnPWu65SNZK13tqrEo
H/sxMx9tvK/P3EAoK8TUR99jOiNNjFkX3flkRmOYVnDd+a0t6kZFfTeHvp7jF39t0zaMWwbhISX2
/GNEb3zj4Hii5+CLReWzph1OQgCtFMAxLgRqRSA8tKZmdW5U2tMAAGnMAniG4CIWb7ZfDQcDCoxr
jbBZrBkf/pjV1VlmLo9ORMF6v3JCan4SI64330+jxwVU9yeDNQh9ywKDm63H0PxibD+gyYzn9guk
G/ot/Dv6dsoiWgKUAiWk7w5KKp+7D3ne3uTsNQbjoBhWKpB07nArJnGPoTOd3ek9jiXOK79q5bUx
cbbv0PrUj9kQs5rPm9Shz4hRbgTkBMflRSQ2I9fMUfQ8wrD5Un7VsMsr0WxXSBCSS47I8r1bBAD1
fprVY8GiHVn2XA8fvYY+hhBnEscJhUsJsaSOXhQ/hPzs2HX56psjiqg+yixcfKBqrpoWRgJMh8l/
KEq6150DcJyNNmmj9IPU01RN6Op5YOcYstPkYkjlipEepUkRW28uRpCzRLjKDqzRNau6gryi/UKz
+J1pOq0AMTVcgjk2/XmfWaXbnVarbqhpQPFver2+3o1A/udg9FKkQu7sFHRB3lyaGMgwUzkFZy5O
cQUFCIeRlxx1bIxRUNmWeLJgAQG6npR8p25xSO+UWQPDEQbhtiTvIRZ4yMCBWQ3ikjxak9uqizIk
Z5PVRfdDU5hlOLnD9D6iLwRsKqKCkzWrbjDpue0NY0GfA0aTJ8PxAO8laObabfYDLSqboLgDrdCD
c5oZC9Ut9P3N8hobPr6TpOxxPkH36HUoB1U+WXHjPJmDySpN9Uo8JjkKLNRPIy1Uqyga6c4730Ub
MaSfiYdZl1VTsX6Wq097pkrFkT5IfuloJn32OQMh27/cWSZ8c+mQHCJojh8thPPvxh7mCgZPytXE
92HI40yOHM5B6fCt4kRIiMLoTfeXm5ms+6tFkE3djutCfpvDZncX0bR6u8xe7PKwvdPvxMjGJEzA
5BwtiVT1IqooatEWT6wM6S/IGnOW7Ds12Huh+6UEDkrLRtbmxU7uIrigtg/saSmuNkXJ2zAQSBh3
pmeEpdnQcCbKtT9tqzSuRj3376yMUyPwNMcJSqOsf8BWItEQNWaSwaUi8XOXyy1GRC2srBH/N9EX
5cHGtPRMIEyR4fJ3bCDEPDA1z0PgWp7CaZ17j0BljWfiQdpPDCIrN7tI46cBlW5yzqIaQKZBJsTj
TBGFW61M2+i6rIjFO/qjz79DccDUYqEp+WkT4PbWSLN5jjw7ZZ5fpFF/gu+gzKDvVqvZ+ieUJrZy
1/5Mk0p5qW2d8z5yqo5jM/XlU84XXbIJl/KUxySbXoyOn9ShCYoUFUc8YPWYq0uWEhIXILFGE8bN
fCUjxzNNI4ztBnqAm7fWPu2LESUXqa8POXxSynlHrJwpsoSwE69rvO68YUN8LG1MAWoQpHpfRfhh
Qpo24ChRzzm8N1jIQuI1RhkfB9k1tw6UoHe/720M4I1B8ci5jLlaDQPjpYYZyhVwHbhmkecNwBOc
BOzx6lSoE0vtOfoU+VGqPiv2XOz913Ixg3mqnddR13UTuP4Eg4yNdmIFk5AZGmIlwcz4oEH25KXM
ya7Fo7thsHwX39YyDjuvmMeX3kMJFTj9aH0O1KcGXdCy4l5q+G1eVFZuxafRh5ONu99Aijvzw8Nj
vPhuaOdIPy/LadH8LyQdqmI78TbNDdHYSIJGcZba42/AJJh8tmj0mqDKx9K/1B04xJOu56QMat/d
YlwIH0IcszSKJ6NKoAmKaOWjHRYfWaLQPqo6OsLuOjWtpDxPeJtAxw0ld1yfIehG1J0sIJtIGFgP
OiWcZ+/EwCMJxxPxLubrGw+Zg7INJhy/lb3pMEV4A8VloV+tEk5m+L/AYOZSwmsQdJGoSlsLMU3W
IbNCw5UhtmkimwV1Oc3PPMEr8q+OmUlSDzI7aVoo91BBxcDsJhtsNlq683du1eKNZmNZOCr69YcD
KPHCxlBqce3F7pt0IMvozNY/4hLONnKnBFiAOU/ym+lxQTnixKneMYnxloM32QOOnhmdEYV6++7D
k79VfUN6Cot69cythS/MyfmdHsdxrO/ZcZjetdJO89wL3LtIAVv/rvCq/I25RgQUzEh6Cum2w3yE
8w35W+tt9z48O43Ht7U0Kv0mRRm7oTt+rFHDSAYZDDrDJgN+Ec2s5snoM0moH1XsfInMjB4Rwukk
LL3IlNer6mpccJG1fHgg14vQ6gumTYYexXTCEl+kd5C6hman10TXO+F1nn1K+xaMIPS6ZQdKG07W
DoxMxn6L5/fOXm2eCGBqza+q7obxJFxBFcGVWqThWCcpABoTv/ozxMr6mbAyE+He2s9PjQYwEQ7C
o2roJU3oafR6DxjUJKW3m+esuarnjuPcmUafU2Fkw8Dcr4HP4SKUpgJi+nk1kIlVMDZJGijqBqwD
ev00BTrA5ByJc7yOQW9F+WdCrAZ+Ox7C5WCkRJCFc+OqV7P0YbkbdgPBGNPYyAvX2UJJ0JXu7bIq
5ZwKh8kHP6IkfvVxpCCDINyxDpjpMXLrUs/5ya5BA7vhNMDdohtH76q6yNBYJCkFZocoCj8EWJWg
ttdcnTiaxzdVVm58MDH6Un+bjJ42lEBkBcVcAduUwEhf67auv53ItB6zCpHD3h2SiS+T8VU42F37
zIk53tijh6MDTAnMhowD+pcgyuLLXgT6PpwQBqI39DVi7xAk8hbJeM4w04JMD0d4WsC1FLleae63
7n4iT9shl0IiSupZWiK7g8senSF7Tky7ytpA67eAPgsXAhLeBOinOx8ojUbCNEX3S16RWpBYc3bn
zxnRer5f2adY5CNJFdZY3hi49btDZlhgBxYnUs9eNi08xZ0gaKtjegXdqC9sdSDwrEsQyVkrFY03
LOpAVxVdwURHXkyoRt9dZGVTv0WMWeEJRXbyy/RjuzhUtgEwcPaL5slh58qXBr/hI+oloU8rH0J9
aBj9xXtvIhs9EDUAV3wu6sfkoykPceuXr6ZrLBE4Dit/JnpXwwCFfT4E3TyWELFTw3seMWdw63M+
zAcYR/kPls0MkSAsIvOBpy7Xq5r8g5VfjF19oAYS1EipKdqvkfDnaN+3HoNmTko/vqtHaRZnqDnT
t0CN99NqHWwj3DR6uEh7tjJBZ0yGf6iTwrp1hDei2bamztzLgfy9Xdv6ANltphbXmnMC9k47LCfP
GUR/5XA/v5oWQvfQoVw5i2kYew4P7fwoREwqWttGzG0NEFGvmZkCsonMRd1mbiMfFiY9P0xGYcyT
Zs/4SrqaTsmRXqqOri+BJ0jLa351CWtRfLBlfAMBncZLdgLsXpwWzYXduuoyXgZw3WXTUKX2jG6/
fX8lUdkejPLKMBovCku0ewSuEZT1FU86w69IaibT/QGvTgAFT3p4Y1Iq7SkTHLMLJeIYTj0SJri3
pJ8GWgHkO9XC9S4Mt2h/ZtJMUs5RdgecmmB996XiWzqQTQYtpWJkjvdHE6BxiXcVTTuCuPTdUi0/
Fjo2MlQo4nmKyTTpbx1pLx8z5jZaPVIaaB7TIV0DpvhdezRY1hoMfBb9lDS28w0jMiXSCOP8DZF0
JEmSVI5C3k5r4QdtblgPIkG7G0TO2uWIsxNgEYKkDtTAHBzjfmSdSaQ1jXZ2ZssmbyfRjx2tqoCv
Ek9MFveuVkwIyN9Z7T21AxpXNLNC8ackE+F8qLOephLKIAwrBveBS83oXjauTuUObGtsnftOyZup
bsw7a/ttU2Jx4e7avrEYyRaCwXPMUnjL7mnkFdxMEBd1JVfjliAEG86dwMAWTAQO+YdC15h8LEPx
1AptROqYYNyVB4IgIo6nikS9fdMVjMb9mplMUKtaZ+QIMdO4cnlkKSNtrsfrnLko6i+mbzhq3bF6
L5VrwJEh4SlFhCv0PfWIUe8pN6m+vGUkuq2lL9hnC4hlGmrXS/cWT0p97NbVK+4mGAbTXpUoj0KP
YbCJYLVhABIVjHYOiD46hwFWE7vYtjTUT8UXDMKeBwXTiYH4KKyqdWDpMTHyAg1Y+r8I+XDVsfeM
kjVorb1zJLZOfaQ3vSbOA8lehMaI04s8W9SM9iiKI3EzXAOjH42XQ964wxkYs3HL7KRkopYAigo1
/hpCDNs0+XZWXXa7lJVggZiZvvpA54mK3UxmbYVWnWV4n7RennhugcUgcuRSHlZOhUPjmRHAReHc
mHi7v/AtGuQsMLPx0KVvjBkdAY4kHIBSKLSKDPyv5JmLAvi2NQa7qDEWzrglepBF5OujD8BsO8Wz
WgReLGhdzdE3T1TD+I4oZeiizcJYjQvKYM86olg2kyfCw1UPjoZy7NCIJeH3jXUaLWrCq+a3mPpd
faTYZ0hfM/UsiZww2X5K20G3v2V2QAReaMsOzdTpS0XwwCt3Zm+zEGi5b8F6md2BbX6RnURdDCjz
5QA7mbfePpC7TTsEuoe5Whx74xuSAKbICMPHgd64UNYSiCxPk13BLe0cUnYOar/WAySItANw6JoF
+l4yZPoHVEvpR1cTZIWamnFt0LbdxGmeUq0O0i8fSwKbrpG8LPG1EzvNlvUsMDh2bAWSQ2lVbh4a
0JGGAGIOvbuQK3ThmRauDzvoA4QFKtvxA6sYx/kk4N+QHSHW8h3eXmfu6sFGgD+uo/uum3Eo2Byk
xK+Ndu03oZmVgHt45eLdx1N4ObYd+1mSjbJf/lLnb2R5u4TcrMXwA7hSo3/SxSDGOsAbks57zWlV
tsFkM0DG6tWXJamrrs8VsZLmEO/cgowdqN+1Xi6YjdUEP7kDC8TIq9DYEtQB7smbG04IYnD4gWiR
qvEX9P2Ew63TDF4BS8bRE6uIpKenmvQnZlbODyPx2hiyHmih45SwlwnoNZURtn60Aq9GVHCKjSG2
mCT7qdqbGvHSHpqP81gpXMEBU6fhPPte1QWSqNiXNRm6CsMa/I9LxcJf7P3VgmPQckGsjwuok/no
JIrHHrkpQAxnNcyFmf3/5u5MkiTH0Sx9lZLeMwXgzEVvdFZTmyc39w3FfOIMDiAIkgerC/TF+tOs
LKmMqO5Mkexdb2IOUzVVEgT+99736MO5aQe0yB38hCxndhvCgRicXlSHqjaec+5skDzGbPaafeRo
SatImJdpcGIuM/WkhDK2WJ9JMpr1vctIFZ/bMO/IY3Go54PqI5LCkFBjUhR9SWZRRNwb1zE1RVSb
ZEiZuE70EPHE0spzuW8NTUa5d+33ClTrrATsrMmvI6bQ3lhLYYMC+ZEc0o6HGTqRj9EW6A+HBrju
16Sik7Sti0a4mjN/AFS8iWsiO2oTMBThg1sgFWx07rfXZXpa1xs+LhI2tcxGTjRQFBiZK8SCTdeF
+ufIY+rFWW3KmdDxlmkr87nzt/XiB2c/taTPYP8Z5osqnZudZNY7MMgVBFg9LUdixzA/GHi0Mxoq
pYQgxZ0AZ/IW/Ba0emlo+7mRiNx36wK2OyqjWlKQCY5/G1YN5b9u2Qh3S/aUmEyR18vIObJk/G7I
lB5xU4FNYFTdrm9dVtExlrekenYGHzXMtYzrcj4Trg1/tFGb/CBBDsjc4lmwCZM3pw3vODtcoSt4
F2CWdCJq3gJm/PkjPTF19ztW/nAEnFA297ZGAjhPzEupcZvRBIhzRPkDIyY97pmjkFeTDvM6XM9M
7dX7wvG1ZUi+6ug84rScn1OXKCCFmdPow4ZaRXgoBuwDWJljhv6jCVB2/YLihFuZ0UG1XZlviaOH
opg/zEPhJ/vcj/ruw+WhqB49B/o2rZhYP7aMLpgCekXY/wuQhf9fHczYsP7vDub3X8OvQqEU/dL/
dvlf/85f8fc/8j86mvkJf0Mu/AVT8tXKhj35ah6+emH/owTDif/CNtCl6IJFNgndOME4/TfmQij+
gt5KdQYWrQSjlv93luaEf+VFIvb/syDjP73Wf/MW/6OKdc7JOL7+yxEW+CFYBx+TMT+Nt8cL/tER
tlZjvsprN27iRgv4+pC9Skx+CsbJRnVO4hyXqmba42S63eFMku+yAZcaO51/rkUaFfcrMLXftATK
3wCj2xunCLPzUi/RYYYT/orBp9vPzA+Gl3VdZ1woffcIdDu8hIvrfxDFHY48qtAwA4aW6balt+5b
MY/FtxDUDhPuzgm/eCOS6C72IeWT9psxA/R1RU9RzwPFO4bW8V9sVZrkAehMe5WRqZ/drBBsON5D
fAXmnVHpdACIE3+4JnYUPh93GvZ4GFZzCNMm+dWBbEHyy4Ks5XTocPhNFiHn48DDkvmmjl13O0hN
EFRhw+kPGWniAOatP8XPbpLrYoMcP8+sew3MnGLSJGgY59Z8fCajuKHhGaMaGydvqR8UND3XfXZi
irfwEsncfM0JMzzY/jrVXdi4T8QsSbmsbnw9WcZX11jTLdNdg3BVbu2a1VdUC2v3scG2tU/pEs6v
BRvRbdletz+S+W69paYSGEDAqQ6CbO0vP8f1KmPUXbgERJ3baHjMcfWMZ+oi8OD4KiKCUThL/dLa
JHyAUUMxF8Hz6s5dHDRbMEizxNmQOEhAha8QCWAC3AwJz0Goi6s8aHSY73JswvipThgqHkaehwRW
NCsharBL/rgWVm3GKu8eIgaj5nVtmXltkfZUv8dqklw5i6P4LqRZjiLNOQYSKAIUq4YyshciqTHZ
eEqIt7iJ7VGseslOaGQo5HJARKN+Y3yabIfkRAt68ZqM0YDnxHXUD9J99udEsPOjxZ1w52NXOvVB
Fl1o4GscDBpTFO1sMpFjyekGxmjYOa/0wDfPyTz1ZmeXItp5Td5fmBGBbS3qyH2BvTgc6MsDsQrQ
FQVc26x6b5GkH4fWo6MhTaw+EXlnCq6zEpVMrVP6GTTF/KPteSzAAdPr0bStSDfomQ0HwjkJmfpC
0sq3qKqcN5xFIXuU1SksHe+9lya5goHT9teQAm/admUUQjUCSSe2g40+szzACePJtL1m9bvjEAdI
eRKr40PPgGWBCC1WLE7sqyGUsBPPKAGpOQ8aLy0/Y0e65phj4zkMdrZ3Icb6R4xGyh7gP88IXbJQ
d4RgE/DOCy4WQNQZuOCwDeo7EBYLXQ/ctt/DRdIUTSMqu8S/W3D/toz9G4OZx7ZQo/6f/+NPfnVc
rLDeCWKE8GJCKDF/srE2FGAKprAMvoZdK8QpHLLTv/AKV1cu+CpwNMn1HfydI17rqh8YTzLhZfO1
RieB3+j/7RX+tPAmnbFe0/EK1+oUfocIgvq/8ApspyJuK4rf/+xJl2umuVwwXJlo5wT+qS+Hf/IK
7jWL8l9PDyLqgY+VNAkkUX8SDH/993/3MWXoT+QGOP3XY+tTlWI68bJSjfmlyHxHQuGjnYLfDNeF
W8XqTgHG3LtdVANJyWDMUdpdQvKdTfNlBlUTbXHELOjychLNCeLFIIFJ4I6BsMlRZifrCpLLP/6Q
/mj55jfg6oGHFJG7iMEfRX8qgeoZifVhH0lCrYA8x59xUt1ct7+t9f/JK/3R6/0fr0Rhc+AJH5YS
f/HHS8rxmc1zDJYbd+leIf/TIxOtTypv1t0//pX+zy8ErjBk2OTxxf/xhVYaJnDtE4rzDUhHbNWe
bd+LxH7845f5759c5AZBQlKJmLj7327COcQetcgF7AA2JAZOFF6q+OuswpNjq3/yWn8MIVw/u+ga
ufpr7gp2vPenG74AOuSLgloTE88Ay8GvtJsZorirL3l0+Me/l/zjluivL8YvRSYKQYY/X1FYf3/v
42vBYMk2HiEJMTd8Fx5U1UviUJ8Rf0bT85DdQE7ytPonGRLsrn9c2P760jFkBbIrLrGH4M9Xo4Ue
kwGv8za9G5jXSE6kO5chqbHVxyZ7UBYI4JaMR/TTRcG4yUa1Pnt2avc4Sej/8gckbrSHpXgoW5wa
WwQWhRjXYh1C/4Co2dEQf5zQtpqtyyPxUmLveFsSl6slMOX4mnIa/gqm7Wr/xn670XHDIdEN+rTY
SQ4vyEqNwV5ceKFddn7WYWYpCXDclh2abhtfj5Q9KdfvdUeJySHKXPsWdvEcbYdeAmQMdPwcGEhX
z9kY4UDNep9cB15G4V3wY4rvY9cVj3WVahhDXtqjhobOeiNwMtJNXiTFs2cyMuQiWzYMrAhhZ3PS
IeguHBl3iObyxVKZ5F4Y17nhDTpN/9KvUEDOcxcMh6Vz9E+qbMfHQOXtmQGlOjXUFuwxu0pGTyWM
G2SxyR2Okwm9O8+3euIZzPGPqtq4FQC2W8eHqhFFQIEwdH4vCwrcNqtZOzaeS9XMD93a6x0yY9/c
EWiYPtPYtBdEZm+X9714SjwdP8rBbXctGZ/beE2R0ia2U9usMSWzWniAD27STs1hmkZhXrL56mwq
mSu5gPLxtd5phwKaSxbqiUo4CcaPwST0d3PUbm4CwI9RtID6bu0LHTfI9rqIq68QGG9K1rtT0M7p
IY8H74mNYfJiFWv4kbKMQ93ksEKJm3PZefi1QpneOkMCrapJTXbb0WFub/gy3YPusQ6CtZ9u0L+I
fYsh43Trd6V6tdw1e4epw4y0wvJxaxIGrfhjcyLqY2br48q09r1zV/ipiTGYmsKSot52CYf88dpb
te112dNwy3gOSxGejTszQv7UDsUMm9EbirPbpTm9yeMiCFbgIDSXho/yARxQf7ZpwsNDKVrgXiuu
navzh95iyHCyqdirELeJk1ewJPXVtLJehlGFVwedXU6BbrmWiaS3MSiLFnsCO0R70KOI6pveTnl5
DEhAX6nGhSvcB0v6k4oT4YVyn87p6JyWIKntSyhw4kIuSNqLN6fRmQCDYqSXtABAliYJXsNKwZWk
IEwTw6Y3Ldj1FP986+nU7cadb3SS7iae6kefMxlA3XKsgZvJIXLOahCh2bXsL7+oihqYQ+Fqy3yf
nk6CWskL2KjqQAgNK2Mo3PHTrf384DvGnpzFDo+zSEK2z37325XWB7HRwD4jSgEAeTCfcS/sHtyb
5uaar5AA6dfXmuKCAptr7ns6QfNy3jAMue6Gkl5sUCWVcT8p5Ymf03QqHGZLav0yeB7MvqjDrJPk
JQblIBUK6XsKbjRFELi5WHUPk07HD0Yy1E4tvVTMCkkpOKCpHidDk0XgEAxEd+mbmyIcJFxLnXtM
j/FDA+MhZAKZjNquHfTyzNmHEHvtFtOBmY7VWgP4WZcv2ODzz2Zo1K0kG/MDtRvNAbkjafcchXsa
VZpcgC1yXLghOAOKtwXyH6XF2hmOQZM6w06wiBd7gS3qt2XUS2uUhzUMejYpe5F0dXARCBfuQx7h
Ct9LeuAWrDjDuALXLwTTYCdbBLQCqO4npxiYMaKHzE+cMG1/B/e8Nu8NxceQRXpR+32xG4vO3wlV
EAIyLNGHlCbDGd+cO7/yvtXOJyj6Kcp56r7iq022pvFZOjBJ5iFYpXJxLl4ZKf+UQ0sAnN6U01H1
0lIIZGV/jKKy/RmSooMvjmPhpukHxD6iA1TO0XoE8Fpo5zln2IXOnKjibU2b4E2ZOdgvNJncJJ3M
M4bOzET7eFze484LYWZDLLqjA2Y2rz2tX+62wG4ASrjMj2REou+4s2Pkfjrh3UNYrZ0HiD+PvTe6
TQoII1l3qYdsiACnkV87U1UPZLwi1IT5q1iXzr5w9ivXmxoQWHvAle/6j9Ho6+ZjTHvbH/zCNcVT
KMJmLxojbgxnQPmtNrlUu7gIev/Rsn+87RmhP3ECW/2T7K2bnvAV5rtscrN76dMXTQmY61N10oEm
iWU6YeErRoeHXb/MYfYZDnyvtL4Y2k0YHMzxoTQrxprZYhl8H6u246AV2vmCTSs7tZrI0B36OXoo
x/DhvLhO+9J0E/Y5ZceivmQBQ2J82S1ujsy6yX52Sb/dMLSrgU9GCWEHOWao1yYdcHfg4aJnFJJc
iBUDN/TA/R2vFSPTlQRDyfzieUq4W07kld3wxLNhOAUMXpr74cq9LkQWfGkyF7dOydDBHlKGjSdM
5c0XvJbrx8oCQJsOuMiDhl9BKzcOt3Nfh5K7JAywZ1duLo+ZGMwjNv0pum3gzcutT6xGHipKI3qi
Yon37I+0irqcG48d6JvPbCwG5uo0BL54lRYcCVJvH5ZuugcUAcKOCEp9jJprakGWM9sRJPCQI38e
sIJFOCOP+brieqOOziPaQ98j8Y3QEpGWbaqe/daPOvpXJvECicVRR53wveORGZLoPsBr/OxwSFEH
263+25rnzyzTssRENpn+1KezKT+qKkvsfePU8JC06u/7ziGpV2SaOvWW0brBYMop6kC8lyHBqHDG
c+BF8yh7QatIQ3wSumQ530yiqrcgwAG3V2PdfHPmuua+wynPTEfbqsZEVQAzk9TF7z1aBkZgfjjV
GsvAl0FVJ05+UJvqFjm1BIcT09e6k0MpGRb3GejkDXPdhZGNDLRFqvjkJN8zm/dt+W5HWfAYo7ks
vg8ldPzLMGOUpdovdsl74U7EzCf4EcO0Bh9rIphDUK/QHicwBBVr7VDJU0ZoIjhn6E/qRsNe2cW9
HZFwG11lzzJF4dwx4auIKcFN2TWOyg4wJFd2UN3yGmulpxcBUUoWdC7i38TRwmxmZzPKFUSQ3+f+
Wh1Tm+Swjet+m0q8LBl3P0q5ET7f8DyfcI94+5q+uRU2QBjDEauF/t3ju8W6ppmjIe/D7iH7wLO2
Kser6N5MT1Nj+2qfTm6VnLDEjvd5osTXpp+7ioXEdHtnnZZLo7sZs+GY+DTpEGaBExVqv/6wzE9g
I7YN/YS6XeStO+KF37iFP0GjG1v3Lql8F6+1ServJQ9XNgZOkp1VFdLC1VY2vMyTDR/LdG0e5yVq
Y2I9E/S/RKhuR+1HUvJIC6OvQIyGQ+516x7bABi43hFfndmP4y3TYf00e67C5dHoEKu7jBk6xJS3
Jolt0L5KqCSHOHWowKBMfj53E9vFA67BWd0gWKXfGxdXt6SkkJbDWFKK4hfd4rxECjogM6eCWlo+
++VzLNNq+elGKu2/y6GFmGqixjFItMXQ0D9HG9RE+yuWJcz07LUY4+4IKgNqYdZH3ZjXAtwCYkXc
0NXeq1kazglY0ZabhSHhGaA6QLfYT534lifGtCWtm5F98fv+t/Kx7MZMNjdXyNtSVReD6qUW5fl7
lYS5hng3OKDZ+goHeZ6dyqRMH+ZC1K+dPoxs5amuAkuVYBjHYOeNzcMajEyqZZWQ0WUfua7wjrKU
40a1Rk9Il723savGbN+Xas8pI7g3YuEMBXvpN8XL9Ru3XAwRqoovOuncgwOR/bckb8tVLtrlbEWS
2psgzXtxWefOY9e4qOxHSCrm2K/0IrwZr/Jo/mzj1IUHL5W87lHFQa60n0LtKYPpvQPFzCkswXla
zWO9HwLg/qReND0pOHZudQ0og85Xmtfg27TuMR3mdD0X67pk59rJYehJTXNrYxUIfltTQnumeyFy
z0PZZ+o2rkOkd9JX3UcxoL4SykQ3J5FjWlB8ZrUQcuF1nlkW8zOHKkD2tfaolZe4qX7wNCgVbaQN
ocM5FzQq9NdzF242XlXBNw4pATqV2Ujvj+jwq3dllttnQi3Y//HMlY9gwPrvfaSnO4AjAd5XsK1p
m+ACd/sqbW+NU9gPMY0TgrCarXF3yoQUTqV0LNJqsdbQLlum6NHNmHZl8zqqmPHkyPcZ7QmXVB/4
B4dqy15kep6n2nty6Ff4Fmsp5j3y3HrJcjFepqD2P+fGzYZt5jdC3a3WUkHqUp+UP4epcAHbdX6B
J9I4y8WZssXue1/M91U0qpP2p8FezybVTJdtCMmtm4YfuJDMg+MQ9z0zday+o+CT55jSq/kw6Q7r
gk0QQ1y+fg0k+3NslAOpAK/AGLIuuiRVL90JL2re1NuJGf21RAqw8Gbk+TNuUu0mOyeEZg/bqOcR
oKOOdlFrw3OZsI8fdcCeIUHVX+qKv03owyiqaTwsc1k/d6CR9kL00d6QRcdko0SMKzvP6InKgtdu
6SZurjSe6VWqi6d20OJ9gJD0Xa2iesBE5uzrOdQ4p4o2/eoOXcSATvaX2C2G+xy3Q73DBnyN4+R2
+pKEXfG7bmtUUroHIF/5+XIfTgvn8jEcENDJ+RCRDovxYWl991gBA9EUkwbLDdJzsVsl1K0Dt1xw
bU6iMaKx4Q/iPs5dxWwdnxQotie2pO1XM0lfs/WCptes+IO3vpdmVN4tWYdlfww4aSIK4U4LqO8O
p1nfVkUFf1ZTHoiXujzw1vsnz23lFdj5kiq2CQHTjU3pFSLh2qil3s2iX3+z0IAHSCy55DTM7Rn5
u1ObaqWTSA+mg4Xnl/59lXsVro0Btw4nWe9HLKJqb4e+Pds1knZL1tbCMBs4i6SRn3y9+m1O7dwx
o3JmjT7vaYdHRo0bet5Hft51bOxa8pmsB+9wzpODy0nyI8xJApxd7eB9wC2obgoXUisGENzIUxZW
T04Rz1+pEWuewx4EKS0M86VGrLm1Q4qP3ZMRjPA4bE7T4lXPQ4r+LhCUtiqqW2qbi+QUVgn+Amq8
id9x3mt2IS1n34whGIM7SIencub72nERBOaAN6uK9p0gK+nxQHE2duYNbItepW99OMc0p4MlC/HF
of4t7L97t7zkhV5PGSLBeZixdeEM98adspO+aRZ/Bjm9lE+5lCgsJCqhQhRFgymgCZx1NzGHfzG1
DY+kAWfM3OHUQADHPXpq3ZSJBWmAbZ8aHW5aI+2BKnAePNHSUj7NP56qK0jMbP1BEF+3tJtwTAci
Al6b/oYn0uCUVdOrSqEesMi4Qz4ko00Nm2VdC+TSeRskB/4nnTTNe72UbnWsWD+WjQzq7OB1AIMt
HwS0TCJQt0om+LamcQh+Zbpq9zzp1TcSAvg94/I51dKb7mi9DHbXzfNbvBC0aCCfGbatkal+rHHS
fVkGh1pyZ40FFrRg5vaZuwkfsZzbDtE/hq040vP3IKkyRvS7zgbZB8yxOJJdikjUl6NYbmmLCD7b
wpcsxsxFdwOu0OAA6WLAOTXUwCCWSiS7RPaAqPMhrQi9X52rZKp/TGloQKCHjz5co36rO05SeBXs
dGsmbp3IwV8xcU89ahXEv8KFydTSuGRcRjdfPxKV+h+pXuwzQzDOkgm550vM3QUCMdaGmjw8jCS/
jIsYR54cu3CxFi8w3MsDZqBon0iVFocOXRrifM1FsCe3jSc0jvI+IKAgo9sAL0a9jb0hewqHhYa7
DnWc3S9XHuGOzTy9UCe+6d5hIpNsao5CduKsW4T3QwVQz+hbUXdg3hvn57iYFIct5/FfqQkduadd
Q26VtPkhwB95sUOE/3mUschPFtbDZ+Q3RDWj1t/1pi2W0zJKXtpqj3iII6bhyXU6+TDDB9kllTD7
KmnsTjQEpgn7jOm9j3ENN34P2px6PL0Gd12hX9vOfEbxMGGrd5dnn1zG7Qphh1UWf/FwExzzp4rL
77SkY018zGc/foyGwHyshYK0I8ZmZrXF533HTJ4qqaTl0ETwNz+DtSG2PgR9+M7ZEEdQDAcXWMg8
nTJTjz87NpXYeZOYuteOS2MjrTBwZleFNx+DIOOTiiwJ++DvdRvyPQwhR8d9NXrYnvK4xe5OFmGV
dypuVXIahhLTG0hqnI9sO/u73MasvmzZ6Dor10W9JY2kRbZAUnqY84kGyMF4LBzAQkgklkk/Rfce
JQmHeBopaG3paoW5i0j73TW2oP9PR+bs5rVOjil7/U+C2+Ex76bq0/H8uNuRpZA3KaUD4sDhYbHH
ok8euC2fiP2H+KRwzQWAIdJzQhseNlNd1Gqj2CcnB4zAHpBX8rJUxHUJHtxs+OgKulkHTTfKpqbN
88vAkSchJgAVf9Pylb2HDGEjlKJSe89ei1icTqV/Dhve/0Fcm2p2QxmzbfImF0ZtkaeWcHTtMxj0
QHjdpdkS/2Sg+at1m6eUFokAj3jsPiwBafDDihRf77MorV/IhJkjHMYCY361AA3QKRvP2IHFoaIW
xZlwZtLcLiWkAW6FPKPPWJOGuKKFl8+sw8kKD9zM7z5evGvHaFVepKegZxA0k6CiiFGb49UmN21j
7JPN3m9CczWRm7Ha1xm8Bzz3ECyIgDfok6MgYPg613oYd1FBPOKAwJwumDFFehdnCc1Omli0PlaK
HJtTjK5HHWq2JKe8Yb5/n8uQnr5sCOYeRWEpfkiG49O2cpritvTJgVKomC3RyVuW0jniU4GLgPeY
dBk7p3CXZLU5dq1aqyf4YfFrFzYUbRqu7FsTGd5H1GWiOie2wgU8ALajB6TJSUY/wgp0oH5NrWH0
z0e24ZDa288m19Ylttz3nxNjuvXnyEGrfpzY954VayCQawwDRG06132S5KYhzYCqfHWuu91T5nsS
rmjrpdtxVGpPJKx5ICOnXwxAVebmvZC/1sLLD7OSlMkmgWqYwc8eAXyBP/C25nPHwzmETKClOLA3
Ke78aUyvdb3Z8EQy3pwsVgKOUUOyPoypKB7Z1tl75WlSh5GcocYQFuS/Cuf0p1qMoACrDCpvi1ab
EWFQJbwC0TbUcXrE+3Z5qNN35cWCeiKMdrfYZjDAEjty12eDVXTcFlzE73QqsWXM1txhayCz5n0A
i77sq97U+X4le84FlDE/3RgnK9/JNGnOGkzzCdfV6W4NfX2bjfCylgh0Ds/dGAWonT95sSrdY/rp
cQs6w1uNDR1ljSfWL5/29EeCtjE93zIfj1DhYkymIZmwJtZ5A39w7V7GZfUtRVSV594CdU1+1yMn
V9zyRq67PNWg50FiLFiTiVcSvF07oPDZmNSnWcF03bZzlJ9hEYOLGOBQHQma9l/h1AZ3qXG6s8B7
+iI8AfqT6m4qaX8lXec8NY4eDmXys4hg7QaEdRA6mRzMbEApNFaivfYWS/FLS5v022nGfrxRKi29
SwVH5kuZEgDeF4b+LPQRrmc05eSNqeDDlNevqQwqolJhnuKwzXTHt9jiIBlnw0GjKy9Nvown3YYR
NhW9mMuiGITcitSnI85PFgjK0GDG7mxKpZAM+Krv/ZGSxL3Cgku4Oq0mdzO4NMFdBCaldt+olYBH
mjLg4xsnlYuaXtUPQuFL6RTC0A5PS57yJunu28wLqhWOkqE7CTTD5/760M3GmCsvTKhB3cbc3d8Q
+mS51cqlKYcr1d8Xg6T4gCeK+6qbUj0Ql2YnWDF35KPi9EZzDKHcI05Ongu0wHM8s8WwlDdSTtEH
eOPi4thGLw8kpw1MgNnr8dbn8gb4gC12jW3J4NN72n+vZK+KwwAQ137pOjSLDQyuvDgOncfDdiii
dj85qUWqY2rz1FFSfckT6r2fFPIcv1kMTexRjkH8VBSQs27qktQmWPHIeVt1Jx4EDaj9RjSMjYKq
bwRckVVwqHNDl41OEs53TbdGXzxxHYVnzhi6e0/V4S3XUnpgHyUOyYK382Yepf+dHSefUBBIykHQ
ut6IvIECkLTLgu6me3Y9uk0cjzsqdUr3tWcrBmDGg9/PYHE1vJ5x5i3CUQYXToR0/ISxw3Jdh5Pz
fiXkgE/hkUrUpF6+88XJO5BCZfWt4teG2Fe4zguiaI24MlU5kQkn8l7sGIN6hGJP5xDJbyrny8GW
V+1pOo8NHeunNeu64ZjpYH0tCVHXeOHn+W1cvGIHm8y7XRhXP6Gil9/U2A8nMjh0lUakSatTPihc
YHNAM3bNtUrdxRINe7+mG0nJhWA3iH26CRhMJC/wsfyR/jfH1s9jm0bZlvDNytl4woV/wMJAvqEm
bMogUWWQoKsxCn87mF7q82g7Au1Nw/pIe2Otz0SAdPu9Q8RZ3pyQGvtnnTYVqZaEYOEWoAEjfWgW
9m2aiF7t0rlQb9rOCXtkAjxXDpDn0NsMsKA9rFPi5E8jJZ1IX3TMfaWyrDkTmM9PPik+uChlvb4X
2vPxPc7VSx50zJWwPaeAm70Q5zBzDkGzdl/MA7lB24nb0WICv68gTonnPF+4wkuuregS8Mg+Nw29
UzclKjNn0pxPH5Sdaz5xcI73srI9hi7S8E8FEV5gXP3YPEJe1C8ex35/E5ISKW5SGlyeqGWaza11
XQUeqs2+hmyE9GaCoPzVIbTlccDRy2dfxXQPm0wX0zYbeLhsCbOM88VZqbjZSj+bNQkbUzx6We2t
Z9IfffuF4Ju9r0lWcBrPqvqLEjgQNkLq8XUMQogtYeQhA4cdUPKqaG/itR/y3QqKiz4ez1TBZlk5
Q2ybviI/zUa4uWWgVz/x3h258305+j+qxQy0sgfDowzZmLh+j3e+X/K7NiC46yG570hDTzchYxP4
4QHKQXi1ry+EFol4wtAmbYCjneBHND/jB0f5jMTgPpXKuD99QWfsLi+8CQc/ps6vBXtAZp8Lvggi
ZWN00twv5yEozS2aW/RNdia+eLEfMFYfRL+DWpFWRwsAoeEgWJBm90vxRBfrdHSLsK+5CRf/Daoj
K+xkWJCisTf5yXAmRrVsaPRyjc8hi0L0kfJ0qCp7CEHrbx5ZEuNqN1AjEJT1pzbDcIe1MH9s5wpX
IZcVjb0h8792pxyckNSLj5157t3efdRkzA5FM833IhHuhxxGeUs8Odj3HT+qR70Hnl9oCtFhWahd
7VoQbLpduEp8otm0O4XT3pucMr5B+pm/MClSB3bO4HiapSN47+XZXRR00bswV97M4Jr7jgLMU4Gx
ftnVaNCcV2TGAB9hTLEnRfj/yb2U7qdO03g5GCZVdcobykLvkDVSPHiFwUIJCS3eNSwnX4xgcy+4
NPd4GuOZ7F/uNr/TjL3fbWHxOt5ksavzXVqzHp/YpOOAzS2AoNqmzUsptf3m4dVWGwajml19lgze
Y16knT7h41M3QJnC05ywzwXjNbdc0cJpnhf8DciZZV/+Em66fnV1gDIiUNoGStxZRvpVjOIuRwHk
s/AboPrWMzhuYWN5vzxuw2NK4HXYeWMJl085Vf1MtSFTB4ws8tkyw2QnxdRtoyt3UofcQfZMGiKr
26zwYroy0zbYh5OJ+r0uC0xuU9NQIkkwRZ3TJHOoFDVR5xzYUUBqqdEIT6rO1vp1uTaBTE5jb132
daRjK1a5Q8sj7YLvz8hjvTbqMYjZ5Cyp9Mg+KgkHi682Zd9y/eIOqWZT/cCcM86+TdekPlWWwVXc
QkXYZc2U3ZlCY5b2FjVOlH+wzQKDqMFJ9E4wn427+kydYwZp3OI9h0hnlbuIZZIQPyj1TY6ku9bj
tA+X7sh6UT2mc1QVQLNHKHNGIcvzVVxIbq9vqO2ZvocMkJbMD6kTR//MXjun4L6yprzPZMiQGqMe
tfWGfXp5iJTDEZZDPffFygdGMwy75928OgTQljkffgwT4AcQiuP0LSDjCV2yz5tHcqlUkVboW/WW
wXe7j1El1DMBbcTLRTWXlGXsniNM+GDGeXiSlN9SMiMUisVEGDlJiaOm8VhN29V0yXVPX/uHstV+
tM/dgJJjwD4hHAUhnhHOGPz2/Cywm4GfnhceNtPNGIbmwfYT/kYobCDZhuAKkoSTg5emSMMKbgtA
+kev9N27WTm5d8Fb185nLywYccWDaB+dUVWIOxO3Ckp/wVmjHx6ywQ+4N6w6luxvLjLN1890qOzL
QIIJBR5K5C0wyFXvOzKfEBgjNliHLsHkuZFdPZ2ZXLvvITvvL1jOgTGkgYfs4IN9NW0KB/Z/k3Ze
y40jTRZ+oUUEvLklaESK8t0yfYNoC+89nn4/aGNnSBBLRP97MTHdoRklymVlZZ48h2PnpI9d1oUb
VQsbkxCtVw9t6BfWG7ywxZHWT7qRPZZF2RZqnMd2UQmwNhkoDW8g/Q4fAvrpnS1hggTZVJuUOjVT
Ey4pqhBe/wKSICreCXtobkeg17uBhDf8U4qiKexonGu8R57yJtS1xDNrpYwQnhIbpCRXhZqa8WYs
48L1rJsdWXpgOM+4gRDkkphyf0BMu0MJRv5qSLRKOSS2Nsy4+AG0j87Chh72Tl7zkiHg5+ZuecQO
GukIaqYRbjluAof6UElN10I1fgM5k4CQYEUAgOiBdgx8WT3SLZAjCgIw7qtC/9WrqojGOjRk7xeE
rFZxU6hdRvNrnZoBr0WJzBRf3Hm3vVl2b9YQ+nT+WHohbvC4FkAsLkMYBMzC/OX2gxzukzYljQQ6
sUCGNQq70NayVLrraRYDLmC2/XuVqMEPv0uQe4dtDX68MDG/eSCbYKTK6SSlmu+avzzKFxYunvoL
KdTWyG0BTDWuC9rOfekF8UNQQSWzkcBltCvL6LPhhu4J64kUJjAQ2TX9lyYuxOw+dOCG5RhCyEKH
fps1DzG9uwdParqfIvfqbygdPei5Qhm/k1ryuM8Ds3uXM0l96XNBgnS18H3nZgzPUBv2SC1tyWfr
PZ2HiRQcwaJBU+DEpgT3mmxV7wWvydug80La6cqR1bvGUcNu01BMptFCHj2125A9QGfCgpRFzd3Q
pulZCzcDcnDdKoRo6lWpO/UHvaZNTzM1hGmI3zRpdYCyJtX31M67pypEdHv3X1U3JHVSNLhwP1TQ
yGrU5o9ZlwqteGSgn1HhMXcSPJzHvnPb73JQ5eRgRfHjOiz1EtVrmJB+G5aEDCsY4glQOW2lpvTq
HqbJ8rn35buYg2sZwwJH9AzQllqkaFIINTVTVSfiA2KGBnhfIVmMmootCs8+MkNWek8tN1MXiMVn
sK4W5CUWGHsUZGVzMiDwWVlUxmR0B5RoRNH5EqbO01/PmWWIMNobCuMRp81NmpKhQRJiQsmeMuNL
MmxI4l83cYmCNsWRTBt8mUZPljxBJtNIDBbGy1WK0u06hwjUD3ciMFl4qxfgwSaw4zOsvW6KCF9w
m6OKJmmfogonWPskNxS4g2h77uESDEjrtT596gh8dT9j8+Bbi3DkC3A/BmlrssCIgCLXx/a0Uxx0
SqNqAc5WRV1qsBuSh6J0SIqdTzezf+e6m4Zyr74Avr7c5SPsGQybrMHBjq7wuU3ZpahpgY1D4v2Z
juKbJqm2Sr25vmaXO88SaVrRJFDWhq5Ot0VmRpCN64TQkvXQ1a+VuUDTL42LfrZULBA7js4CkMg6
R/Z8FCX5U6Mr4BxSy9rOJRFKm7cAKsWi92gvh8BGyCB1br7L5WvJw5jc4t4PjAVFiYv9QpcBLRk4
C1k3JdiOzj9CSmNg3RbcrL2iPaTeSCxfPSO7WdqtID3KOZS+VXx/fWY/sfGTkbN4Iu1lIjqvpHXP
jeqRBfbSk0iSB9Z9kb9lLdFAqbZPSCAe+0Te1K1+T0Fu5MYpwDmq1WNnKnaphMckH25K172DCul5
4atm1oOvUjScAZNB/8D5VxXlSFJOGw+kXj/STL0VicG0QEV/Ir0z9RoGSkgCk/qrJUcP0KFRI1B+
yKq00MQwuyAI1CAtgH+VzcmCGFAs9W4HZjaPgVxqwtqCJqrN3TWZjpuQFAzon5/XR37hzsc9cGJy
/KQTnwEXKgX8BJMINGUaGQ966VuKbXWBIqO3cHYvjtXE2GTtobQC4dxirAEdw4VNIdPgOXF9RBcO
AiOcLEOD50GRWczzEQGI7IM6UaBR7DXowfodSn289ZW/deuGRfPHqLSB4zPpjT034xpCVQmV4hC1
m499Iv7RTY3cSFx+hTAkff3bMVmqyKWLZ9dVnevw3FgWK7lQaQYMsb64kwiWXKV5ZRcvXLiX+w8z
iCChsq7odO2MV9nJZkgrV26qwXJWhvRaQZlGrTwBIQA6uX43Ms2+PqjLrUcgIdFEQ98O9+/UybZC
4yE37ZJOw+pK9Wu4T5oNKudPIUrNyAwv2Bu//tzzYE9W2RKSyL+np8uHjSgOJdlBK/RHo0v3UVc9
Jz2CzIl7e31kF5bo02FPMCiLSbT0yaGC6QAodKDDK1YaT/yX6Y3bQNyRwxq89ipxYSeOp+ZsXFzB
MnxmBBj0gtOidr5qYtEVcG+ND5zaLtUXSfvT0geSiFT/jE3cvCdNu3A9Xhyx0aJqsEUsOs+16RGr
oQkKXRGLaaDCQkWbtPbbgd/v+izOWCG8pAFd4SjTqzYZF2mmXob8jiJzd99lH1rh8CZfuAJnVgob
JmsFLzFx2sTvU8jKTFqFCcqEo8kjXi0ORvTW16/XhyLJl2vEQKgQAe+BvVKbRM1NpfQm5O3EmaUg
HelFrta5kXf7qFMCOKO0P9A6QZDskmvKmuQGZQVqM1RvNnCcdAu78+LcmYTSOrlSk1QfAc7opU9O
eVvmkdUZkrYKZLUFOEC93YxV5YuiNtGexy+JCBWB3uszcDnRiirCSaAZ0ASYsBacG1VrsjlUOii6
V9YqLH7K4rB1wqOjf7lu53JwiqrobBkaAkESTnso3V7Lh6ICyIdawqqB0LjyNcgrfTj+7cz6c93Y
3KDYm6qoIwaN3cmgYgW2O8kiGRBG2SO9m3taHsH9tcdGFm6um7pwzTyC8CSyyMB0mmnHcZ8sWgiV
cDO4ibGKo3ANQ3GZ52ve7PBClZuk+klR8Lq9y8OnaNxYtE7rlJHYL+f2ICVVMiXw4M5u1OJWdOJo
TdUwPXRItCx4k0v/hSkL6lAYTXWNYOTc1MiOqiIwQadQY4Z7ifzfym/6eN31eorAiOjrKOn1zS2V
8VeDwviCmxm3+7n7VDR2yugFDFm92DFd00Pn6tRQwjWQvgu0quULYlXSxTuJyPLUxGQyM8msYaAH
oY6OeHKTNkK/1vq03heAvuwcheONIiW/QuRKbPQ7HpRazP/27hu/AFmn8b3G5TfVb4sjx/HUhi+A
VxXSTlSe01FjOukRe80X7qOZU0GDnKagz4jnlqctqqCEe1J5RHlRBUOlcBCtuxjReYRer2/RJTuj
zz05Euig0KcoYYeq17qV7iBuhGDTtPNo4ZKY2yGWJGsKcmO4TXFynedOFLq1RCU2T6WnPHN/Bki3
Xx/LzHGj2Y5rTuI1KOEfz8fSeiE4t4hXEdo0COEqja3JHSJ/Wr6w2y97l00W5sTSZC92tLWaXsqs
1dCvO/7jwMbzfleCCooRGYqCPEX9vQR7qgtLpmd8GKY1LgCSU/xhMkjo2/sKWA3vTemL7z5Q/lPF
m7x8bOWdSHFN9Y9pcxC7XUafWvHsFUeK/bW1RbFxSL9fn+/PXMjk1J99y2Qa1KDyoWNhGviWPt25
1X0qfnPgKVC0I02IurbzO3jib52goUi60cNt3y9ciTPbiohAl0GZ6Wyu6ZUoNbqS6gXTkRWQ1yp1
xoUFhuL6QGcOiS6p3BiQBZFtmL7xa0Ci9EOTw6X/5Y+calvwu79pnNvk6Cf8tamRckjBzcjEvKp8
vodzt83VLFRQyDGKt8bvn7JSuwXv9RPZjSWB0MvzQmSoE8igiEnqaZrrROMiz+H1YBcrwi7PzZ9K
KNNpbH387ZAww0NIFslDSsDKzofUw/+c9Uh/royqOXpQlAFL3/hpv+H1uZAY+bzBz3fk6FpgFEHp
kxb/z87/E3dmqfB/Zo1HniFoDfMpI+u/d2VFaN9gzMyD7Ug3WGzIjptvqlJ1AQW/gdtK8MO2t8nC
oWsltPprRGO2cecUWfsb9iVrONJ6AB7eoDgXr9NYI8itBgoKW6pp0Z8eJR3qj4Ovvco0Sj6KRWQd
2DIdAkNN23zJvII2lk7R0ZFXsyTaqUrQAUzx/OKroQ/uF2idgw+KGdU+QJj9t2ME1Z6ehS5YcJCX
vuMzsQmlC6Edt/TkvGpZ1CsoYJiQofzwrcAOzF85ugpDfh8Ee0Ne8PiXUeT4UjRJL8oGe/nzQj9Z
CwJYBcwETOGCOUAd5DxRu1tJdXOncpMpg/PXt7MKdYVMwtGE8gGakfNtJuq0A0ulhUp5KcFSu9EQ
mTcG+vaTBUOXLoffrljU1g2DhjFxsp9lrWhKLQitVZJ+KOotKpLXz8vc7+fVSxqNA0A0NwmIM4te
Qzeliakf0h8VNe6hNV6vm7h0aCpsLP+amMyVEAgNDQ6YEOmxoTa54rTYRr2uQM5ftzQzGCBU5OGU
8UJW5Ml1hdIUSdoyNfExJXVbWFKUJRMzgzkzMdnV1dC0LS1bJp2WkNbHIaThQSq2NwON+psyFbsv
14c0c+1RT2Sj6ayQbFCPON9pKSy0YW0m1gqA2kpXskMWImiP/JcAAwOI91sQLF+gM3hWYU02PbpA
0uQ2pQnaoL9AkoOn699zec50Sju0bBu0xFiGNkmiWcUQRP7IRCkl6rOquvSDFnR+lzfB4L2bg7Tw
qLlcUcZNOwXlAwM944vHIZS5glxDsJzrvnMMSgMNxWpYcOSXV9NIDcPTk2zCmOeevNSoRzgwvlOa
VZvvfioCNTe2gpIurOTlzGFFB4lPKsbkapqctDCjU7jzPdfOSulnlSU7hw7bTjDoBCrahLY8c3d9
qeaGpXAVkioRxTGcON85KIX2jQBdl22kX5KM/lnfgENuyUFdHgi0pQ0VMipgvIp6Ud0xkXgpXIv6
h9EEtl8n/i6RMsgY3PDZ0FppIQS7fHqO5kwclQ7xy8WrOnIEo0K0GAIcE2o15x3Q5QbGzpuhhkgX
N6lrkbTSPW19fS4vF+/c7OQUgruCWwPohR3U3QEo2pYWvYMJ3UPXVVscwkLC53Lp8PioXCs8cXnO
yxNzkBYkNCkiSQbS9VDmIg1sfXubycJC+njGDlcl8R/8RNShlckWUWGaQ0uC4lUAAbM20uuJxzB6
vz5348eeh0njffyvkckVRjNY30cEryh+tqGNQtC+LiMbFh57IBSMnD+wW79cNznzZkJYd/QZ7ExV
uojUGz+DnrxGTUmT/SevlbcqjVJdIf6UJPepQyw5TsQ3wLgk8FBbVcOFW/tiu1g82UWYQTkPyKMr
4y4+iUZqmsqjZmzxbcUmX1Wt8dNKDO17rtTQeFONWkd50n+9PuaLtRxtAiLgmTbet+bEv3QtjR7Q
evs2siX5RtdgBcIv+xu35VhcNyVfpEewRUiHNVPHLyvjt5yMzwtMDeiC5Nu9u4UvA35vwNTDK/rT
N2X4WkcdsOcjXV63XjROtR2Dbet2ehxsIareC/V94fw2jL3WLlwX8sV9MX4Y9KfUXETU26dOdij6
Fm5y3beHhN5UEmABEZmVlGB7QZvFd2GfIo8CzhS4uy/oNZIBqaw9epEsbES/qJ2b2IfE+1DghOAL
h4NnDTRRfmrBQTbroukzusAFBOdNqMtUWwoBOdv0/ROv53GuvNeGD2KPMmRQL3igCz9riQr+gOea
SA3rotKIaglCcWIR2BnpmiMPqGGdwdJsI6ki3kg+0oPX13jWHik2Di5ZPsoi50scFkMjlejr2JYX
HeTqw/VlmB22oroQuM9sW0rqVCYIcTkw0+euH9HUADsR4+rze07mT/hfUOA2F27fueGMSXRuQzTZ
gdycD4f1Hjxuo8COgm+S9qtptrryK/MWXN28FU1iD/KsNqdVP98XJa/25cB2xX01/BpgQnC7R7/5
dX1t5uZM5UVA5Y+YBed9PpggqrgGHcu3kX2rd6jYxJD+qMhzWcg9LwRH8rjQZ+6bjTc+D7iJeO5c
nHX0FXJY40Mkib1WfIU5woJF2Aukp64XgWn2oEThC0T29UeZtMY2ASb4NaKh7BiD5DUeaaHOYsjs
iXx2VPhAzxti6fwqoUP4Mnhu9NMwSu0GmgSArH1jGh9qgIzq388XWQ4RlyxKZMgn+eq85jy2aOva
tdqvHQ84u5XeWM5f44aYqVMzkyOTyE5IThczAN5o579xK9FGA5ZGzNfr45nbZrpK6lun2k5Fdrx+
TtyvpeYwbqkC44kNqv9Jp6pvkhnmzzx0lZ+D7uEAr1ucudCwQ8hFDoe9LU4ul9IKFBYSzSBeI/Qj
iY1wx+L96JKyot9BTDYtuaSFUG9mlP/z6OXxw9vn844/GSVaIkLOkx/oZQsXYd7aMe+A3oxvnDZe
iIOWTE1CFHMgR5KHJCnC9BWpsxVoWzDG75664MRnDu7ZkCbTCCdspSkJdgCurl3EP43KR8Djr2lJ
yXrDfEpQblky8cdkfyA+XKgFqGtmzoQcv7h3aD6Hfmx7fVOol55BtXh26qAK4UwzJmYUBO6CoB57
8YK3VkdKW3m5bmBmusYak0lgSp6Nesz5Ps9QLkdaqA5tiBz++FW8RSdxBWJ34Qqa2dxjqRdmJ7wb
r9rJuRUhsPQEHUAppApHEmvUJCAcS35R4qJNqF84SpexKXC4sWwgifDEj5Hx+agKiPPCPgkhu6Zz
DH4LiNoHfS8mOMmtIUMahx6fVaB8/febD7sqCU8iCBU61HO7Q+4ljpDRYkFTva2E2jotBVhQpc31
RZu7MAB/SuRgyFtIpC7O7ehlZ2kxKtJ2g9I0mgwkPJ8s86sK/xtkANQGKn+TOwfF3TXpK0QAyLsW
UHE237PsVh2h+5uufiBze/2zZjYryToRJA7RMViZyazTBY9sKD1qHPEdHZf0yZcLCzu3jdhFLCkN
g5BGTJwIer8d0lFYMLn2e9q1yoeKkjasIOUSCGLuYJhc/hKeeLyWJ9GMa+i6Cw8B9DludkOT8doN
tT1UpgsjmjczJnzGp4U2jc0GVy0VE8dou+lg69RxtVBfmcrD9ZWZs4Kf4nIBOcy7ZTIY2fEsgBPA
3tvyqI0cXSitcrddNzKz/FRViJsl6liQf082fx7mmagkvD+Nur7R6Ahk/RYi5plxMASdNzuZJB1n
cr7va5RMlahgHCh+v8K0si2BLImR8be5AYCuI1qC9af8rU8zcHlXJXWgGIDbK2st1YcBQRjD7BeO
y8yNeGZlspl7qLOHJsBK08NBMuozwlnaI3RmiAuPyblpgxgZfAslKICck+WHtljqzcyPaL0L9wJt
PCpUIk7l765vgIssxDhtHHwOKJHTRQSjFLKjIiwf2Y5a0C8JCQSV8ENvQTesMZFZXq3r+s9/YhOA
KkBrsjhTj1s5hdO7BjYhhN34DRHxPpOeipTMVfwIbdp1azP+B3L7MdNCLX8sUJ7vPzLfmp4q8BUq
KHGgBrCPUbHUay5OQLFGs3D5zy0b+T4SHCYpWrRQzq3ljklbhkYnlDuYh1GBQjK1jVwuvD7mtuGY
wIFeXRoTVJMx1Rr8D5YAI4GY6rsx94bg46qF6wHCzYUoYHZAJ6bGTzkJN32VTlpLx5RSWF8ies7R
wdaGfl3offHt+krNOSPqoPg6gg1WbDIqBCV9Bo0p2AL3Zm88QFK1sBmWTExG02voCmYOJoqss54H
JO5IIbru8/WBzC/PvwMZt+TJnHk9KPXBworZCquBN4FKFexZEf6Dq5Xy9IjRBN5EcXziI2DxEYeE
3hKYqtSXERSDoN7NgBRh3od3imAu5e/mnMWJPWPyYETZ3YtcJ+XgZrRGlgVq1Wnjoucu5x+OA5O0
7+68NNxen81Zq6NuELltEj3TEKWNXK10/TyyhzQ6UFvMot+y1K3o0okVya7NBXOXICdcImWBf+yN
e+hk9eQ2MWAmwx58uXYPeZYAPZukihDSvrTaQ0yGXYOMKNhcH+YltHJid7L9VQlqF0Qm0ByGHgVK
FTV/6hV43XYVowXakZY9alhwWpR7WLivG591kidjnpwL3Rm57mNsUzVh58AJKHbCYx+5yFe09AbG
fx/cnM3x5ISoHUyfXjqOVT66ErSoJdyLtCNfH9XsOTwZ1bizTlYSnnq3RigHPgQLzmGt+taWNe02
bgCIckmK4hNIOEkI6SaZdTp5iKjBiJ4bi6rIbUqVFH6lQT7r1VB15cZPxGboX3a+BDdpvVKhMIMd
QxH3ItxXwXdH1+3GfW/SBf8z7pSLTzEtdQQYgHmcPhAbGYxXnVW8Ifzyd2xCtVDTJx6Z7sLdMDu/
J3Ymu0aBXo+cPkMWZPgIB+T2KjhMhm9wQv4HcSpbj2woSV4wlpMg0s1JecC+xf4UemuUJoZpw0oX
jMxNGxEQWHAgqjM4JkXsYqjV4RSFysh0syOan8e6Ml//flcS+FiUfgAxmNM+OiNrBA8IRmSHgZ58
0cU+2hewPh492VJetTh8u25u7mGtW7y8gP0QAaFjcr4xvWYkHvR7iFAhWW6qPXnYtPnQCfn6Qy1A
02ncRSikO9vrdsdfO92EvMXG2Is1ozHx3GyKKEZTu0iosxuO8C+pSAj24gppxfLRrA5e9NrVKSyp
i4i48RefGwYcKpFEkMlpEvdNDOcWGoq+gjiEC80tFGaVcRS87l1AfXkTUtJYxbX5BuX38Fa1Wb+u
gl61y9B/dhXlWyu5r4pZhPeC3g+7sIF2A9VUYeGtchmF8H3MDBAGrlNx+oCMBLEUxl4mdJO/VNlb
m7xfn/rLG/P890/8XhKjaxl7Eo9saRcKr4YModlTFO80c5259V+fmnNjk+2lBokKxxqDcaK16HqQ
f0LbBHXQ9SHN3I5sYLwZLyE0BtUpGkEuq4bKIokDYOwr1XjVwm+K8lVIulWuHUP5a97els0WkjY5
XKrlSzPrNRaZgOchajjWY863cmI0KaLVlbaSpQ8pRMl+5LaF3/SPodmgnIoSWk2t3VjtVycst451
t5gMUC9P03iOwC2MPR4U+iebWoA11+waNjX96RuIYULItHL/UKkAemgIEB5qqHabgGOs2whM2Um6
7eTNUEMHvm7VRzmzS+8mJ+RFUn5kpKmCXUObcPfSQughjg3QoZ1r3rY1Vbt3YDMNXtTipkeSrkNG
PCm/01y0DoW7KvsWq7/L4sUyH1RrF/TizgVKQYUjil9q45AkS9nOmXjsfOiT3ez7hjMkEUOnuR16
Nxi1yUUiiuOptLSugZuu++BZg/fl+o6bOURnMz5Z9KDrBCFqMdv027qlSs48vvBSZ7O5Rx7iC7HK
wgIrk9gaAufQLF3MpXB9VjT5i9Eh7CCHaWxZQtKo/yXCA3l9iJcX3tnMTnEOflY1MNo1GtQWOjKx
0B2Dw/QRLbluRpYvPfJ4CfBCIf0zNn2cnx+n7yH6qLHTD50N3yQ9mi9J9NvSDlL9ZBjCChLtIYRr
660tQkhktrLyi/z9qtV0SL3alUBiMlPu2m5XQqMmCNlC9Pt55U6ujLMPnIT8TkzjBtyiTASsOpV5
CCBaTdQYc5x5mF3q31GPVjgMs4b7OPjf0gw8cLxC5nyddJbd+1BDWU/A6+i5eDDhZCyMe7nUv1+f
x0vQGwwCPDQ04MKKQfpx4gTIVoh9XzKP7iCvBcO2wq++t0c6UQZjFMAbphrPJilySnlW/ka+vO5+
wRWyMFuzu+bkKybnUUZLwggdvkKkk0B1fuVgPVE4XDh+cw7/bLCT8yeacBVFTqut2sJSnpNBEke0
j3bbaUNBBxQMrTVConboyGQvoZ3c1LVTr4JRT6dEfnvhwTIT3jP3CMdaJsBmuqSmcy9aQwbHpbaK
8ieUhLxir6gRfOLxyrDWtfVupB8i68/LmH++ax08ydZHW4Ab+nJ9F3y6+ovNevIlk/mn30VRlJIv
KZsBzrWbGkhvEo5k5gcLYn5oiCUo4AT5QSyfRXHrDvdd/1UVEIgNbmqy1kHQr+T6UFDuKM1NrFV2
AFVap1a0ZL1D9MVbM9td/+aZGHScvbHjV9fgDJ3iz+GKag1EUjWAwe+OjDbPh6B4q6JUdx14EacZ
7AocCSh4qVpwPrO7lSUbyTHgkphenBBU6WnjDxpCNoiL1BXavghF/4KpNlrYsZevoXGM/1qarItr
OrABF1gCAcE7hR4Ub1tBHqXX+sKYlixNjoYcs2hOiCVXEdcON/eQkDuNHtV6IYb/RNRd7rV/xjS9
lSCsNY3ewwv6+ahKDCkkf4wOWQ23ov9UC8FGxlW6kj0I95K4k5WD69+qFlHRa2S9K9mrYQ785Vvb
31EOp7H3IbFiO8g3KTpC2VtvPS1stNnlHjOINMJRgv08xidPfl2JHJATfLAuOPedB4lvYUCli0Jw
1SnbUFa3nTiQyTHWUFt+C52fBXrPNnpYu8Fq0Epe6gmc3/knHzTxG4On5h3dbNoq0Ydt2me2JMKm
Yx1LT7YRuiGjc1uKj22lrwz/7693SlRjXwnzASX+ZJvEciy0PtrNK5QtyFcJd04TbaooWwAkzA0R
OwZ1irGMdAHhFcoQpLLBhdBpQmALKGasUBdER6CH2xbaTWHL/+vsHHovIWDkho3DHrBMY0YLA54L
1EeukzH7Qv7dnPaxojvQB16MmwngNO9cZZ1a0qtS6Wu5S20r1V7QUd5DxXq0YFWGvOlJb6UHX1W3
WhMupOjnZ+XkWyYxRR1a8O5pzH49JkW0HcJYon6XQs0BL67S2oUYH9AJrOOFIzBzAs7mYPz5yQlw
croIE+BJyEoE+8hot/6QbNLq7wvHpkZrBAPE5VE6nuzrCAiC5I/DC4MDBMq2VS1UA+Yn8MTCxJ9K
DeKeYsJAYuveNd46ZV/GN2H7pnRPcXoAtajKxzZd2kJjnD3xeGfjmhwasEquhyYqoaDxVRreHMHZ
ReJBSB4LNEEqUGVg/ZayW7NLpowwLJ2ecupG50umVTyi9Z6RqjrnwlFvYhi508RaeEOPE3YxtBMz
kwktkMTpjdEMQlR21u48dKQSyN2eU3rdIF5ecMVjVH/N3GQmCfpl+PC4pcL0UYq3QnAHQNx3f6OS
ROIDlmZuRjtNfkkqytDtQsRxfUohIDyf0iiII6mKcLtK6cFgKT7AzH3XROZ/ctj+mVJDlM7NoEdH
yi1ijJn2XFYPgf4+OM/X53H0E//3NNJddW4i9UVPrDtWLRyEldhCvy0sWFiaq8nzLEwrEU4KLNSe
t1M63rqdexjlEK4PZNzF04GAsQEHQmPgiEE/H4ib03JviixJWSiws6IKZd5JeQUO5lbQlzAac1Ey
McBYHiVno0CyNbGGaoJWBqwMujdN/0fz5JukusnTztYDeNOtB3GAsKojJjEiGj13olHuzO7FqlFV
+2Wp96LyKzV+CQoqlI9WlazLNF2r7a1gfDf1wg4reSGmm3N3Zx88Bn0nfnvU04qQEeXuCuXyQQ56
EjJp9VOx6DnlByGg/Nh/hTY7ufX6wbeFVnwwvTpa+I6ZVTr7jMkqkejilQnz4srLSUTIeiXyxqib
fQjTF1wsKNm6VbDUAT+6gsnWODM68UxuLJvoT2I0HjYJiaw26VeFn2yAido1FH2i8tU0FlnfxsN5
YZUQ8TOnJsPdcz7jatopid6xIbW2WJWHIIKlUwDYvTbvI+Mh6Ys/qh4/F7qwv34Q5p62uPl/DJsT
5+Q2ShQxy+Nb8kvdfkjyn0/2RvNLWuyrAJjPAIffbY6oWK0t3AGfUP/LQRMWjrkY8SKHYNSp5KC/
oq2qLos3nmnlazRrxKPkwFHRQGy1ipK2tVUrePGiGE7ZdvBs9DtkIjkAXJKx5N9mvA+T8e8HTdbe
k+uSxCaTodO2HzcfLTinJllwcTPoO/PMynStdT1vnB4rAXddg36H37/SPc61t1bM7wWcsF6yIndq
pFAbi/YQQuadoHjYv2RBtYZBOK3eZYsMarQahveF/TC/EcfK+tg2bU3zcGWSZHHWsyZp/bXrbyNl
r0Tbhr6jDoWpHlD4bazaMOddNzuXlmNO/jUrn+//cKDRyEK5etVaJBlH+UiPx52/qcCBFeXahLU2
db43AURdBb2VVIkMG1j7Cv7xSHiGOFk2bLjcAtKTlXlbLn3fuPAXO5U+L2Iicbw3pp4INFfuCcyK
rrbrUTU1rBpktB+RmS7Dj35Y2CLSkr3JRhRSN0IsgukI/O6GZIrktytP2mYZuoQHP/vamC+adgfJ
utfVpCTvkP5AE/p30K196UnPFgkuxum/Nv7JltUHPZaaYFwe7T2ph30RDVs0Ule1/1UW7LB+7VWZ
rMaXvOeLFu7quaT72Nrwv5M/hXpAPqZ1Eq3EZFsrgptj5GRb3blzKIjFPJeyX5YHe8hCuuH/sGqJ
JNlG7NTnHXlyBwpcz4VRKdpqiD6sSFxpyTtk2isj/6qb+7wrbcN4EVRhYbDThaehELoe+gYIFWSC
k0n804gtLYuCCY5F3EOyb7dgErSjIr0WzXOaLjjgae4GA5/MIeC3ZRGes0lcohRIezfoDtpNDYSw
hvtXtuqVFWobJVrCIU3v8nEwoxnKsGB8L4jiNDjBE/ICUAInolPYaR+mEPEjj1QS+cAUtBuMwd+7
RRIthMUzg9RpL4TVgmYfyAUng0S7NR91bEK7gyNgxS6r1yRr35GhCQ4Iwkur655s1hykUnBoABBT
P53/ybYp6hQhasi4ub6/qTnIarRbIf+TljLfn9mj0yPJhNJbQtV2vDgt0onnHtOFh3aUNqRdswAS
pCPMhEpg4q0GKkIKjPfvrvO1TCAof5ONHTWVXn5BetLUd9fHe5HnmH7HOCEnA67CzhJrh+/QA2dl
ys42QucrfsRPqtkd3BJOcjR8O5Y2yOSsTP9oCQvZjYsjM5mIiW8uBxDzvcwHqIik263prsBKo9OA
5GgihhsY1zeFrC2c05ntfDb7EwftoCqlBbCsksrzNkF2KCDwiLyt0NwI3cf1GZ41xd1IMZnerguG
n9Kxajm3ODkQppPR2mXyJir8tdysHWfBIYx75mJP0YQFtg0orD7dvGaYGqpbUMTorIehAp36Niyl
UuZNALeFWRHgwfSVGohqk+QjftxD6/dTqvdP5L5fn7GLoPZzT4Ik/l8jk2jCKzzkCXVeLWJJKxuF
IbHcCIpbv8eNFW10M1Bv3HAQX5IuCrZRlrXHCoBUQ1eD4O9D1FKX8g/Th/P0gyZuPffQfvNVkVHL
a0O0Cw+IgrnWnFsDJUXvyfL3ObzwtbVGecrX7EJa+oBpAuR/PsDgmqRaB4B/khyQq1AdjJgPMALE
MiU7FjYKGnriHdqZKRoFqDBZBbVzCvY/VW0huru4S6fWJ+sh9GqvIfpKG5K486r7AdJV2f8BIr5t
30RzGxXbslgY8fw++3fAkxlHlS5vkoIBK863KHzus7tY/XN9m80eTOtfE5OsapqLA9JSmKAKKxY/
wbbF5kMzAGZYwo0vDWb8+YmPVWOUD6KU+VOC/j6tvwmWuJUXu49mHenJeCae3AoVJYRwHysVL09U
UNVdi+4qTyHYsg1rwW2PIeOlr/l39iZuO7WSUNPG2euGR6QMVOte149dsvMBlFQHyjjXF2tuCmnF
pd0JHr2Rkfd8CnUlj9DrtUI7y5789rsbUIVYypss2Pg8BifLhDSiFLcNNpDfpiKNCDZagWS8r49k
LsI4Gck0MJWp47V6jpU4Ur7IrbKpq7XYtOFKUhbO0NyGIKEIwkdFhJeOqfM5AwChIkZPTQ+MgVts
Y+oT/XuN+mit3bbO7vqwZifvxNjkNEmRpneNhLHWaTe6+xTQCFw0P64bmZ27EyPjR5yskIMjIjjD
iMHtIzd3sb5FFRtJwyWPNzsaisvwWmhjI99ku5lV4qJEzk2agRtJf3ZNu+rRe9akTZHLG9N7iSiX
SuixDoldF+teefC678US4ejscP/9ik+SiJPhAqJqfCHjK5KAzpbvnXZQUOZe4lmcswJTMmE9lAs8
YCbbxLK4SvUQKD60P2q4tsx7oVubS1nUuRklyh1f39TtNWsyozo0biUihZFduigwWR8lcNE2WIBW
fKZip14J9h/YB3g0jGoC5xukh39AtEYrkkj9sI7yUcYiSs2bECo3tC/Rq6McMkTFxg3N+s40h2wj
Bm2f3nW6UUJnZUZm/rsV6NYDApe6lmwPgYfcrxvJv8UyQlMMgC1wuFRLxHwLRX6K0rsZV9WxaZRO
3EWx1hEgFGqmrlUlcZeIrWenEYJEmgVHwOe0MT33ELHuS/DYQm7dt75sS7RuV264+fuDRgLpHzOT
+DgqEVKqdOaxd5RmpbQIKRrpCuaNh6CObv5/tiY7Qw1JuQsNtprkw4xuk/Auyu7rJSDrbBBD5AQ/
FMkx5SJF6yIxVyosoa1rwe8aOoxcrFdIavJwVhG+LR6hZVynMOkVS6DPuQMGWdpIRW6w+6ecFVEi
S0Lts2a5JK8TZxNLQGSgUPtb8swxTCPPwiBpXuSRNLmSs0yCEt9ghHnh1tssMP5EmaYuPJDnQmFY
wU1SKlgCRH9+wpxa9QSw6LwX0/LWB6TrJt7CvTU7X6g9jJxhsC9Mc5h649X5MNCviCRy+N+kndly
3EjSpZ8IZtiXW+TOnRJJFXkDk1Qq7PuOp58PGpu/MoOYhKn+tu66KLOmZwQ8PDzcj5+zHYaPSqlc
c2CgfyjXpjCXloNQFyAPJvqo1wh7hgxTXo4jN0qMiJidP3fJ03XvXjQws0Xr0E3B6yBk7rbTGVKS
sBhjBv22p6j5+V8M0D9HpZD4LY5AOn40+I7OCCS8gn9T6ULoLFjTj/jUUZpdC1ECCv18e8jtha+e
V2paVhHab0PtHZRw56gUA9ItYqia8eZHs4jP3ayJC8Xbf1ndv4aFtKIrfMZjE0YurTL7zlzaRvfV
FdDJkrudr024M5Q6Qfk7YG2++g5Pz1YbdpJt7EdjJUOa45h4N4E2p40InTFvdMETaJVYdjQBXKks
xUM46+dQUe/ov1Vd9OQMvgn1dHInwxpwfQcXlweACWo8CKUccZo5NR298TrMjh0MYUqpbePIQqpe
e8ukv6+bWnYT7nYmUU0m7MS+LJToaWbOs1hdoW1M787KH0cTWryTqv3Ky6NhPEvqi9WtXCDzGf20
sTOzBGVXyKhFXJ4O+SyJHCs0Ef5UQedkf5fge+34oPf76ytcPM1IiREqKA6CVrmMfrneBVapYqps
eGXVSnX0/Gitb7pmRHhuw+mTccljBDa3t96TXyyYoK+vY3HLiHtIb835pSgjJo2Wg+QjUWmU2l+l
H54KCHPBRh/t/qOs1iaZlx4iUCT+jzVhQZrMW7vPOWEoj5NIy+2OyqeL7BusIN+8znlQjG/X17dY
1mTIC6A4MBimSuYNOEudkWiU0lDCJBpOz/2UblANfEUl+C2TkchjvsTIUI7NCiR3tL80Z9yqrb5t
7WJnIZF+/bcs7/W/P0XIpbwuGpOkJIQ5Rr8pJbKoB0RsW6PZJcOKqYWNBjjCqN4MVuClLLhnjXQ5
urV4DtpM26JGMnwbGEfTSre+/YEA8vWFrVkTPmvY2k2HXCrnjveyOb2W/l+Dr9KA4Mnk3JjZ8bq5
hUDGRKTJwiAr4hIS8sS6qIxJ7RncAw9yoPzWSn8bzRfUklcC5kKcRpSD4QLyXwbiRfYYfaiksErn
oTqaZdWL2cNmcZPpRyVBf0vl9VyslG2X9lGhZKvOs0gQ0AoLs9MWRLhH1Eymp6HcBNlwq+7QqN91
Tb0yZrngixCjUohGWwhCEJG9T5bMypfncc4ageaBO8pF6g8fSX3Xi60n84/xaCQOGJy1jCDuohkn
rG3y88GLkf/cRDDat5LtNnQWes7Zn/vGmRlRL6Oq1cJoZjMeKXZU3xf1xitU5pZW4v/SDYcMjEM3
jPlx4GTCCSsdo22KicHOqahA3UJRDNtOppa3Y6I/S0MdPtvhqP30SrPZjxkD7EFktoGrB4hQrxy/
JT9lZ2nK8Sk5E8JPQYhZQYRU5ZoYPkL5AwrOZJpx0TcG8+VO7YZrNbhFPz0zKJz3qfbKMDcxmENT
0iYIm7+iP+yqebTp0w8lWDnvSy82sMb/LlBIOqXAVtMGiSCe4HeFXYOtaWB+mfNceCP3kkzApm3j
lN+v+9LaMufr+ezqAAeVDl3AMhnbei5zAk1gvuWBfZCc6alEB67PVqGi81KEFOZiqUIOaniDp9WZ
lmwK9ddQ7Ab0m/WT79xZzsnSH53mtU33pZEg3H7qvZXn1mJMsKFuATIy64oKV2XbN1Pu52xzI/sQ
FBwbS9t39kZm9qhfYxv5hBn6HQ94n6IOxIQ7w7WXmxv7g9dJIZurmYVMiTqsd30/AhRJ9ZSRDe+n
7kcFs7W9egPT4FcJEe5tb6EMTQHY4RIP0tP1r720errnCCTRW+aZJgQop0dHwMh0dt6zkTCAICs6
RPXeluJDmU6H68Y+4WTm5Z9ZEyt6eaT5TREa1Keyx1ZBdr2sSlDdzwSvTZDr2z6Ntlml3pfBvlC2
6sY6meFLEd0RpNFdR3Qhehq20laJVn7YQsrJ75rb0bOABCSUl59FQoKLkhq7MNCejMvikathZaOX
rm+wmszV8la1YRm5NOHEXlBJzXya49CKt2MXAwUarf6ExmQZoqrsNF+v7/ZiADk3Of+ks5Ost02s
knqSd86EgOX3rn01p12v0F7/NiAGjGig9H7d5uJGcobYLPxJF4lDIVD046hilUnvoOZY3/XeGu5u
cSPRX6WexGvcEcFMiqfEE1AMdNjrOzm5tYYvknpw+ufrC1k8F7z5DdrICpJ9wueyc60qzXw+F372
FGvSTRmUX0cbtuO2fQiQjL9ubnHfUPgw4QfSeFkJ5uTG75sU/PNGa8v6tjZz586c1ugS5j8iRlk8
8H+MCP5QRBQGgw4jhjFsnbhEViTelurK/bHsdjBD0h3ntOMIl26XkHdlUQwrQqenz1WvME9ZnMI+
OEqwCU+xfmwL57Y3flnOWkrw/zHNu4cEhYKTOB5romSE3LFDjtxq2yZ8VyTU5Sp13wXeZmjTQ2p8
9Plw8JW19s+SU87MWEAj4aoyxAZ1V9IktjMgfFNYRY+tX1PflKf4vuwUBFT9pl556Sx9Soq44J+A
BTELKAQsaraGBNKKYgoUi157mrgdgl/XfXIx2Ts3MjvtefwYplruA4x0kuO4QwHBuS/tEoOtjWax
5eEwUQHLIud5sByEPcK//5c/QDgVOd09KUn5Ab6U7vXsYE3vvvegj4em9ndt9azKL7b2D93k63aX
DuP5uoVzUleNZqcaH9OIcnQaDrY5bK9bWMqxZioPQiSQTF4+lztb+Yqv1fXIcYcHVlN2SvcaSQdd
OrbQICfMkF43t+SdFIcQpZ2xgNRuLs0ZkwfNbUDIVJQ7xek3UQNPR/SRS+HuuqGlnTs3JKTIdWFk
PpgVyPeL7Gs7ZS9aNq2sZcnz6UjOGGTu6k80e6HuJZrdkUEFzV829eTyKfsvD/tzE/Mqz/zekJuk
TH+/LPpXbkuLmXTelJvW3zTlU7nGHb34cc4WJDi5EztyGXp8nDG+UaoOmQsI6OzIHdaSnDVDglsP
UqS2XczORd6NYr92yX1Vf7GClTxn6ftQJqYHwmDKZ/KmIZrsyfRszmxi524nvRdFeez9bOV+XvI0
EzgmYroq/xMfol4gG5NuERrsOEKb21NapimU6PW6Py/V0X4LVM9c6xCIig1VuYmsrEWAEd0R6aMt
tYMqaYzZyJsRmtl+COBg/aHBgVyO1d5p/Z3PkbILf5O09orfL0ZjhAdgy4dl3kCP+dIrtcLsae6l
hPypYUw97AY3HujH6jnY+hx9dmeThyUj86HLtM4mn9ZmpeegJKYP5z9AOBamUyaplc31LtKGrN3H
1m2GEh4IAT+Vd22e817aXN//JZc9NymcDcPrI7/w6c071bAPmx91eMh7bTs1P67bWYLc8Z3/3Vzh
bBiZM4bWTJg4GkMI33nmFj3cllZ14zeQnDEatbWaH9oUH/o+20VqCDnPH0/RzK+j8x8hJE46QgV2
P29wnXpuolK+RyPT/jUZP0vzxxjco9WyifVD3f6HAhwyfb/1QOcmrbDLtjYGMc16QqoSHX0LJajc
u1Ojr429jcwfUbe9vtlLqfW5OWGvy5ysTKLZs/GD6Vs2lrtON5mDp7o41+GUP1Xk/b2rsyIgYQJN
NfFtFzZh5Ng11I6oXG3HcpsXD5MM3c4aBczisnjYafSeZ4UU4XwG4ZS3eoidMv06H4quPAyKv7XL
e3utjLBoClK6mWwaTJh4nxdVGphVVBIKZAWdv6MmbVMEAbzv4Z/Kv8+bN7ezGOQ1qT6L/eFwtIcG
dD2ZQ7NrDAhlnrv4UTb7jaXc1c3KaV+6Os6NzVnT2b2rhHHhBxbGsq7ODl2kyIjt6dCstWhjX/fB
NVNCAhbHU6mnCqa0/sEafybSE9n6io2l4AVzGhmeCjE0YBVhOTV91TzCIYq2dOM234A3cZFYcp3/
tJozS0LaxZSNMzk5lvyGIVCN2TLvoever2/ZUvg/X47g31HZ6XKeYcTQQ6aOv9Rl6CrGQVFe0rF0
6+GxLHfXLS5uIOKHqO1Qa/7E1MVl4yMxRrV+CB70fF/IpzB5gXPvf2dF8LoRUHU7lFgpMkTwFF/6
mJLpJlTUxyTw1i7x+UsId+hMWs+LjfUQkIRQG4CRUCKb+jkkobuKsbgeYj2zTNwWCrREOumIlnL9
GDc+g6KeqmwMu1r5DQtvD34CLBPwWVDGEo/0UAD4KOafAOuaau26alsYpw7+QNn62a2i6xZC1dx+
BPpPYQ16Y+GgqfWQ19P8IkiNDnYnaY983YtuDkfGAW5T31wbYJmTEHGD2VimZeaOK8jPy0M3KdXQ
ahpfE1DfrjftHRX66/6yEDpmiN0sUA41Piy6lxayuk7GSqM/Fkgfhf+QjoMbJSs16TUbgk/qSShb
aYmNqYc+y/6ILelOsYf99ZUsnK+LlQjfpg9jQ/MLPKGKcqb7N0l5CrWvClxU/xs7cNdf7tgE+68C
2Tsc23rn5vIjgIg2KjbrIOmlbaMmQHWdf8xM/5eGVLqMpVbxrJ4qgFVuW41FDLmd4mw9BWVEsJ15
kO/StnR2HjXxU9AP/WkAxgDXjpYddUYYAEKZ1ly+DJDVscv+MAVBtMda+4txHDl0q6DMYN10PGQB
q4gCZDhMEDenYwzwt+HUWceWTgY4pLzWdnFSqK4hTcM3r5/k98iv/TsnLMaPwU8s7zluVe1db+HQ
yQOJenAvW/7BThTzby+MpycrUZkNlewuOxRFkfWgwPw+2kwDOmKHymus7s6pYqnca3WsBAfF94Nv
ldH136Sq1DSYC/PgvRhtJXQl30MlzW7U7khjMNv3URU5K/fdUmABGgXUj5c5eC/hvpsKrsFUoWTq
Zc22MQ4V6WuhH4fyrtB3qf3lulMtfetza+rlt/ajNhwjFWtW2dOTZlStCVyb4sZ1M0tn5NyM4FJ1
POE+I2YUiPTS59j70rU/y9UG2Lw3YtiC2geEHDkqtJzzas9Sn8ozAkeDkXFTlz8LbaumB01/jANk
VIpbKToAJHLKJ9NceUQvvSkZGP/X7Lz6M7N9gz4W7wEqfNrfHbRDefolQZPG7HaG0bmy/lhLuwaC
hDVk9yf+PfLKmbhXJXzSegK2eWnYLqdGApiVbtCz+6nnH1M37IFH+d1rG9c3pj/ubB4Es+jIwMBN
bDxzlZ6mIL8ZNetw/Qsv3FAXP0XYg6ayE/oy/BS9V0wIkY2tZBSAlxt/0+bxSc3X+H4WEikWzg01
Q0hlSyRL8EwvC/W0TzdJbn7NEwRp7CLeGKn30Er5P/QXjvVYfy10++/rC11Ch58bFskSjFSJe0np
EEvLp5MnJyQ7dmptGklv7mWzg66kyOLoNppqK7+JA8m7la0kZL62qIN/vFGTpU0TmwrF9bR7ktUx
OkapjcSlDimdyvy/17wHsTG8dT59eTfSg/Im6DvjZpTl5EmOuJAzP1/Bly65MFkpDR+AXAZimIIn
Rf5UN0E3gHCSum7jgWqX7dogKujvqLTEu6qKX6jIPBnJYSpjzVWGNRGOhUgElgT03Yw9AuMhhAhw
jZOkhXJKQpB+07Tg4NTWm6msYdYWIhEyqnPxh2oDKbEYXvtoMI2Srzf2k2vS02D2rQ0OKfCK637y
aXx/Ppw0MxQVPI48g8guD2et9HTE7DHdlOr7wANTh1d9WynbdLrp5Feo8WCHDIKjVg5uwjSDrD0m
4Snwj7K2Ufl313/N592dC9a83qHi4m4xhVRITqJJwn9m3HoKmu3YjtkmGf44ykNKbCB2BGocbxIp
btqgs7QBgAFaI9R6w+1gfKjq27A2Pfo5Ob00I4QakhatrHPMpPAe9PrD6MQru/U5mM0WyLZNqHog
OBaSUyMZQyU1sJBr7W6UX7NpC67/kEzwU52uf5ilxWizcrgOpwSS6EL2aJqTx5eBrRRZu+apyUKa
vU2arixowRnpiGog0jAC7k0UPbJ8w0LvCzPm+Gogjhoo6ZvTZ4ynJF+dGvw9ozqJ1CFvXcE8Mmth
+m5jhF8b9aveRvee8jJYxUbSVqdCP1/Z83iUSRsHsR/454XAQ7dP0yu5TDd+5iDOqsFNF1rTI4Vb
FwKYXTFB9zP+GLp0n9QAooyv17d/odd5aV9wpsiXjM5sqpSmhLPvys4tRwlFWSV4mLx/qjrcj5LO
gBbp/bBWUlvyMtpJ3F6zNiTn5jJA5DmwlCmr+Sa8YMPuXk23c67iDbdTvNbv+Rz2WOa/tkTISNgz
ERyE2NKmBgAtRCrDrRbe2mvorsU1Me5G72ImJhfLhJDwUWo2SQMYZnIVOWc2Zt+OD0nzkUmHlU+3
6DpntuajdZZ2DZ1et7GFLd6SpMi/ZIUU+Wh6+Ua3fkzUm0N9n4NCGl6uG15YIy8jEGXEB2hHxG6G
6thhbel5Bl7tHz+TXDXjomR+MLqxVkVYFm3x6sc9qCDyn8s1Sn2VZlFbII6s1rTPDqp6kAtI3uvW
bf68vwnOGUwnVgxQpGI2WTRjqfpjia36YCr3E3rU9aC4U7uyfwvtoEtDwpkrtLEykwFDbXobB/dT
cRi0v1V7N1CztFq3y25pgcjqW56f7HrXxs/Xv9/nzBHzOq01bmcIDsXSTWY4iU9umG08owcQxSg8
WtP93J60vmZ1sYHsO14b21g4fxc2hftXI8yrqY7NSU/2TrRXUu9oaTdGs9bgWlucEFTQRzOiYmD6
TEODE2pHFjW6bfxTMbxto3ebUN6H9vv1Df38ZL3YUF2oTJBzjMiKsLjMogR209TbSf+Yap0392aI
qtOfW+MiQz+NNIY57vnInB37cZA7hl0U3uF5uNMY4Y2rO4nCW1wO+7LtQVi0K7fn0iE8tyh8PMNo
QySTUf6UlOJQD9+llAFl29yHQepKq1nUojWVByXdj5mSTTjyoN6iIK5YXzPk2zGzoKsB7j/mW9Vn
2Gbtzfzp20EDoRm2BsKIZJjk8HI3vV7tu7ZVJLqfG/TAZtaxwFQ3kXxvR888oK5/u0/ZzmwNaTDw
NqShn66HIDSyOvGwJjnf65TBJf3juoFP7o8BQMxwiiDvSFqlXi6ny2sLfSUY/DNgqNQvu+ahzt+i
EVk1tAvS+lj0a7wMayaFHUzSnueZyjfyx4+Ezh+00jnMhAnYy++dbWyctbnyT7m8sEbh3lPbqeky
apnuMDzY6l5Tc5Ltw/V9/BSvBBtCWuZN/pRaATYC4qLn750eirFhW+orh3nJIXiJUb2g+IdLCIcZ
lCu80yF2quIl0dJNVaw4xPJm/WtAOLtm3IxTms8Ghq+80hXleZWbbG0Ns4OcBaTGGLUobjBhB/4e
3Q930td8bMWEOJmQKxGVjnmb6sB0df9Ndla+w/I2gaZW5zcIw4WXa/AG1exQQWYNUe3C0VxVX1Tz
y3Wf+gwPmJ3KpokHQpw5QvFj6w0shuCRZi2reOuXUNxU28m57dpNpFuuaT0GUuWWLcR69VYuVzx6
cQsZ4gK7BRkDfG6XK1T82IzhXpdcy7sv00e7Xmk2LJ6Ys78vOJrfdV2EzjuhbWQIU+t2o+3K032y
Nom5tg7B20pT841xPv15lbipcvTktQby5zcR32kGRVrz/CXoYOHwM186TP3AdxogeTUNZsBcP3qo
tI02ngpjG3kP5R83N2aTtO10QEgEA03wP7Mum7KTWVXMXJvsjsqLDjSoNI7XXXBp887NCE6QhhDv
hypmZPXdgi3F7H5dN7DgBeCp6ZAgs84LQdRaV4ciQA6EyZayflWoSZbbUT8Nztt1KwunFSt48dwS
hAlDSBG0aAY5V5PkJvouo0gYVDFtmmBz3crCZvEaMGEBpw5Ct1XwNBj6LK3NkJ6LnFfHepaDFfKf
T6ug5AErPthwA8ZbqnGXJzKYKXYBhQUbXXqI+9vY3Gnen35vTLA/M9sPg+3ObxWrs9Dc+aDSqz4L
Nkw/yMkXXVv5+7O/XDQc5r9P6QINIcO0aGVeLkHqZD9M+zzYNNo/SvW1b276YJ/12yBcMfTJrwRD
wl75jofPIdK+UfOJydOb0PrQk51c/eknR6gAfiTAN2BiSD2F86GlmYwkfM+Et/pPE27bbq2xvLCO
CwP25YalTaSYIyj2jWE9Tt6eQZwCINFau2nhs1BF5nMb1NUYAxA8N/ZSxTOa2Up5n3iIEKvHpss3
6DsMa+F4wYnPTZni22dwck0ZMAWDlZ4f2vqms1dulqXVkDVrPFjnUVIxHCd5oPdto/FR9J964drZ
rVczdUCxLl7xsk8nns9/bmn+emfHJVPNibYwlnJUxqKM5sMa8cfCdvHs5qOAmKBxJZaIm77vYr02
gk3KcyN+1c1dVK30MhZcDBOAmuFJnCmCBB8G7uzZjQdLQaL9snXXL6Bcj77kCI5eD4+LdhiAnVtw
3FqWcPZtu3dyq3CCjSRtI20T+VvTfpzWRhQWPgn1Z3A7SA2qGlj3y0/ShpoamlMbbpBFUqSXMH29
voq1vy988k5tsyBV+PtFvK/Tp6b45/rf/7xLs3I2Jc7f77FPETgMekerKx8wQaQ2R8drHmx9qk9N
Dj6iHIK1ruCiublrDkyGMW/x4xOqh8mJoCQox51Z55DW7UNOvS+tBMrPZ5J6OmM5LI0DqYqpbJ1M
iHu1XszY7KMS1DSc933x1Kr1vui/X9/BOVhd3jGYQjrIpDsGLkAs3celQQ9QxxQCZM5znMnDc5/U
t9MYV8e8q8ONOvY/tHocbuNw+Hnd9mfvQNMd0hYm5S2IwEWgVe9rg1TZbCf0MxvPynb1Gm5/Dvji
6nTuLlIBwFT0KC79249KM8nMmWLBaHeWZLiO1dzGRfitscZNR7HaQvLxPyyKtyblaQIES7s0GWlt
GDC9Dhq9fIrswm3WeuFLX4zbc9YGZ8ZbFg10lppGv2HQRomESoSCwHZwnujGyxGKTr3rrWFGPkdV
ajgzEIAoxCifLuSDXRpVjl0CKvSyp4leVfncrr1APz/e5mo+sY7xXh1uBPH9VKh5W9ijDw9g+M3y
NjJspd1x8NFw9SEOfeoYLi2hqjdRxasP1z/Y50N9aVpIGopmUBDQxbRqDadBYfbSZLj5y/THANDL
JVpC8UhJmn5olAAuTztxzfhbkBX7Zq1t8dk5LhYjXhuVF/ZR3bOYSQGjCDwD1oEvtTO4qJ68+Qqi
d1Xv1r2zErA+uwhm55QI/iUgfeI9UvR1LE86a/MShu2jQ5W/eX9c5J73j+oBdy7UNp9RiqXfSd1s
o3TM7tgbzi9mTB8baSyO5B37606xuKB/jYmE8J2jxeQqGAu0X4a8mwgTvr7ieJ9fwpcrEnv4VmDw
RNYwokt3nr7tzLsIhuAs1faVelMru6n4qUp/XV/YorefLUzwwiCanFHxsOmEaratkuje6Eadh3Eu
7ZjlW5sjWNtHIQCnspcNVo7Ih6w9B95T2YHXWZmMWDMx3zJnaWXgRMFk+SGfyv5BRkbT07X8ldT1
MxX6/KlmOmmQFjNEcf4RZ0aYYzL03mAdhnMvof9X3ue627TuoB295GSELxa6er7sogZdGo96wlCG
qzYrT9rPOBrhV8wf9+xXOJlWMI3OrxhQV9NcNRhcFd7c+HswPKboufbe1kT7rlsLz4tOc7Z6IekN
KuRdihq7Y/RVNRHPOMI1vWXs/7pvLh4IzCDbTq+eASphl+uphefAw46kU6fTWYdiQl/l0Z3wgPAG
M9xFVrZom99Ahnjd+OecC3A+aAxQLLbNNSS86hjvM0ZFxXZc2jdMrW0TSl/9oH2YuXXy2zWHmi/N
y8zk3Jwu4m0Hyy7zUUXwJyG/s34Vg7L1PVevvxSMFVZZtQ3yfZr1pz7YXl/n0rf8d53s9qUPmaFc
j6qP4Qxdo1IzT35Y7S0VzCREiddNLd7qOiITvC7JLz/d6klbD20WYsumHeN22uTa7QRvfrIdkX4z
imE3//uq1h5iJTnyW4HzrrAJLZ6Z898gXO/07Jos6fkNkhV5L5Ro+9vUzHhUTXm3yWQoLHrJnw6w
UY03RahWj+lQHRreXysUfv+fzQCR/n+bVOLjVEFfiMIIP0Q2gWE02649RtZPqdnHxt5HvJ4B5p5N
otg2rIWvz4k2zqZRcYVbb8bpCN+81KIQ5qOcEOmPD5pUAnle0w9fdCtg4wbvSX0mYLx0K3V0nBTO
aLY5/IDVLtb+duYx9P+QZzARgcIHoHhamMJ1EkmDJuVFNecZxk1r5segZTxj/LHit0v7xdgFQcii
gf9JQcBKilCxozkl7Aixg2e/ZRZa4UYDH4zXJuqrB7lP1KQeWMb+x1Dkf9W19VzqHvQvqfbqNbq2
Ep0WQyM0iMyCUDej+iCE4C6RuJgqWsNxne48zfsCjunYTCXCaAg2eeGz3qY7Y0h3frKSMfwuy4mh
ikcaBeFZpAbomvBpYxjHNUikNnHxVJnDIaz0H8kYu2nzZVKareIHv5B1mOu4HX28rnhvIm6hvlJP
tRGTqKmu6bxf/0LzoRV/Et/Fpq5r8l8Rxj5adVk2Iw4dDkisdM+pNh7gPHA9b3jIGXj14jXaiiX/
Prco5E0Fqg7jOGGxiKYScTB9W8vJe0jdxFjtms8bem11gpcrUjMNao+tmGza6UPXKt6KfuUGWrrv
zhc0n4GzXKIypKBWHIyMhOAoKt3Qhz3qxgt4/Oyuf62lR8m5KcGB8qRpAzgO400N/q7OdqiKWeGH
F/tbFVGp0W/dol0J+8sm4ZQHJUs00oTbPOqLMEYKm2DrlViKNlWsnkZHdlvTefBMiLrSx1iaVri9
l+LGrFTPICZkDVDYXe6plFbGGCgEQU0HcmvZD6G/liMtfbZ5PYwgzDUoEVGRF3IIq3HD9W1aY/GU
jl0PsI+AYWzDpIA2wm/Q5qyRCFq5zJecEoEYKNip4PNSFwJQVaTcpHKHJsD4GGv7Bh2g/r9cIrB7
cYU4uk5rSPhqcjP0WWj0qCC236XpwQ9eQ+fVtPfX3XFxJfDOqHQFba5F4TacrGFMuEnwDTv82rbd
W1QxldJPK16/eOGDRLHgf6EW/QmizfiR58vDSIrn3BvBzoxv+2w/VoeqfZKNXa7sNN4I5p3SvfyH
9Z3ZFUJVMCht0AfTHD6yvRNHJ638kqfSyi4uheDz1Qm+Hvnh5KezPFFg6cWm0qxfs9GjE+rZRi0y
ax8WrbIts2wFcrFsF5APzT0oJcSTbfRZqdX0+mHxSTdhat92lrkdJ+nRkzI3U6S9af5zfT+XTjWH
+f9ZFAFoXpOGncZg2UbL/Y0dPTjtGjZy8XY/NyG4JI8bvTR9TNi2xygyJ2sX+E9+/60wN7SXVCTM
vGblQC+FyN9geoV2MmPqwmHzjMKop8jATTpaycY7lIGbIe63GqimsBpuGj29k/vxdH0zV6yKmwlK
Y4iZYmKlw+NUQNX/pAZvlfRU68eq3JRriK2ls362SLF26WhOG4MrB1EXMcZzG2hMHAb/4SSc2xDO
GyJ+uemr2NDjGqVE19ADV6WiXY3bsUGAbsXc2pKEgzemdjyWMuas4HsCtjsbdquqHr+vESEFMXH4
ufs/43XEtoAW+01Zc4duWoiBw72idv47Un/mzxDg7t7JlezrkNvxgzU01bQZK196pLtLW6yP/f4u
KJPktjFsCJuve8/C2mfCWxV1P9hNqRZfXrB2xlxmw+uVAszJ829qa3DtbnUAfO6qioufX+c8WLnJ
HRE6j/JklWsdNbK+L407yS7VJz81bpOh58lWOYexU/st6cv9AG+yG0T5tLLMhYgzU1QwCMaoOVOw
Qjgwc54+MCKzTI2ZLeinuCyub+RSxMEEAmaMmRuA44Tr3J9KrzF8crLcvHWa41Dv7HyTWO96IDPF
cxh6HsMrnealj0ePEd7BmUb4E39eYmppo+dzxindJeZBIu9kCPX6uhbCi3luw7x0kEqRQSw1GbG6
3EJNMfjbKb33wldoKRnab/9DKgGpOy1IRkvmTFPYxboefbPVeI+Gyo0e3BTDhx2u5JSLuwaqlacf
ns9Y2eWK0lIPg2DChK3g8j/79H5sVh6XEDItePycJ88kyPSBRRqMJhqqMYaLnCmdsHydBSF/GHLc
vSEbU0AF6KkfSZ05Jy+MpAcri5qbKFXSXcRQyNHL5eDkR1Xzrg+e/L2Mcu8oK/60jyTD51Vh5toh
73xvD+92eyObU6e7k5VN7/EIw5npD0nodoMuFxCN2tU2HaP2vgkTeTvWZrEJ61a9r0dLeqxKb2hQ
xxmnQ6mU/nc1UpJ7M22LZ6+ohzs9CpunRKpaXptBAdNdnDrQEbW1v/Vl9Yc9xZBVZ3rtqejCFc1L
24bhTm+68MGwKqPehkYIIVNBh5Rh/sCCG3BCxOatMSHzYeP6L10x+SfFKJWd45HouG1r68egGPKC
knNZ3YWaNv8yLzp16Hhs1bLN0A7WA8hSnbzfl6ZR7eWsd9JD65ftkSpjfzK9NPQ38hRor34y2Te9
WQ9wPAyZFu48PRkLV09l/U4tZO/o9w5MUkUt17Xbson7HnGurQFOi/k/M5WOXZuEjOoanbOPzC48
pJNj/pU2QXpD9VF6ieK0+5g823usi17fSUqgteD1dS1xQ7qh+hZBVh1coRwr37RJdWhrD+ZtkrbK
9zap1F96HspPvZVEu7xSQhJmRg6SrZTlybc0NvsSPuc8+TvzjOEmgtj+LVK67pRnyrSp+jG95//e
3ge2DfA8sbR7TxoVGitacLIHNbpXQ6PcVvkUFm5JufebU6rmc5/5ToQEcqUVDODYSb/3Ut9PDgyS
q6dcrZvnONLKPVNpTrOJNG28AfDVf1hdINPrrSgW26gcH3qG4ypXh9H2yWY04yHxyqiA/X2O4Wha
fPXjNPuSZ5OZb6MiKE5tXpbvvm4GjlsqVf9d7yKAo4kyTsaNGiTNXxH4yH00JcWN18raS9YWmndC
/jWEGVCdnlE7yvZpPBobyZOsZ8MqvVOj1IZ86HRP83dlW3qKa2bUXTd6FI/dIanr4TkpurFzh8Tx
7npDSpk0ktqjFxaS4lpDmf9gUCd40diXwC1hqf3qK0adbTOrS17ySB++qlCrfTgFLLJ+4siNGxVR
9pJpXfndSKgoMEdkMg4SxEH5Le8T59lz/Np0s0LT4DzX01u7H/zd1DLjneR1/6KWo1q5vlTl/wxd
P+wUGoovqhky0JLYNIvcVM1hgU5DJ/iqxR7iX6ER9K5Pcv6ijqq0z71WC1w5lxMw/97Qv2mV35+8
JK0cN+tN87YvVO/B1xoOcC4bA6cIMGOQFt1t38fy+wjyyVXjUuenG7aXwsabWw9pxQMb6hxjOJVe
KBE6zCoeUfSbqhu9kuKnMZra3EVspjyVthnvs/9D2nXtyI0r0S8SoEzxVeo4Oc/YL8LY3lFOVNbX
30MDu1ZziCY897mBLhVZLBYrnON0yJc5S8yQfXAmzHKk2S/0dY3PNaH9sfByisI2koC3Jd5oJSaU
4k3NKvYeeWF8A2/YbzRWzD9IYTa7xQaKkzWUU+y3pAYgxzLP0WUyJAhd6eyG+8ZOi8cJ7nqnp605
+BAUHStaNzs0emTXdl2lD1o4xwc3thwchwyYCJ4bd9vIAqJ+Pi/DDphw2beCtppvz3G/BWYFOQBy
AkhybuQMG8ZmgqSfYaInBACq0c6eCSgh7WbcJmlpb6shc8Z97bqMBl5hO4uPMeKW+iNw57qNGbd5
jEcZQ3XYqQHR6g8AFdtiwL+zAhKRbOsaWf7kgTYefW3tpIEy3nbYHGDeZqkDqrfZB2DiMUs5VU33
0lQ03M4Wq78RO+wOQ5xnO+AwtN+sSOsODbiSA6b13ZYRVm8svuhxqS2vttHrH6OdeT4hWXWPxgBy
FXW0vQRNxnI0YIjAEtdiFcmFrBQAjMA/t5wQPcaJNoPIK0yBpPCwJDsdtQiDfDPpq4568uIGWu1n
885WUYtIozneLsihBJBMFsQy9EBVBq8la+2+ARp8zlSNldKoZyWBf8Eqlxf1tRkBmgJF3X7+Xhu/
OMg+1UF4YSEhlPykeX5nd6qhb2kIaesYxKbIlaOBjL/UV1KblqT9pCFoyHjrY3J0hl1fJD54iZL4
MCWvof0rbRRvcVmggqweQacicioIuU5lJm0M6GJevq7CmyTxR3fX1fuxvQ5VjzpZ2LUWJCwpGJ1m
OvCqssaeevZmRcdeRTcos4u1CP4Jq/VLm5DFCd+1hRynwgHisfX3pXEXCS685NDjxWGPTyVUaGSz
TV5/o+PlOO8J3VJHUZPmAbX4VgJGPoZIAXrgfmrjNtqi1Y2Bl2wX72r08osuycA6mYBH1tycj+1l
W7ISJfZkMELausihTeg9evYdGBMNVWvv50l2IIiuZQgvLwtRXkljyAAiYQAEOoSIgMxc9A0JGVBW
tCsTnYXx4IK5AqOBFqCICmCwlIafpdNhBjvfhBdbp38naBI4r71iocX2IY9kTdjyTgoWban1MvbI
LFxEqmYomU2CYgDjemgFNj4xgbtD3gLoAS9Pk31k7Clmz1/QgmdeARIACHqRBwtRUBvOLV4zBd02
jd9hygRwj16p6qCU2gpcBLr/PQwciwQ5o5kieZHheWuFF6b2TzMAsUlRYlCJEDyEDrpp0LNDRO89
0iHBiMRGV9ElqmTw31cuosrY4Nkensxe9dFk26y6neqHr+zIn5X69GIGiE89Qo0a4VrjvHrV97AI
RqaqH0gta7UjwlM5Mcw4ch3IKcH+Yj2ngyIvrFoq4TbSGjyQQhtL1RTbBlSDrfNi/DU4P/cOKx0E
f5pmJjDlaujQtRdp/8roYxben98OxTL9vnRXO07DEt3gDCJM+y3OQbzBvnAncNIHdKYiX4cQ7NSk
Zr3PZr1AjaowLhLQCOLG1v+aroWvE8I2jOEBz5WKZXrd08yGdjjlc4FmlvHO0+575zpCA7ur8Iqy
eGAtSTiEDeLmuMSAUjDrezs+RMzzbfceEMDV33fBcp1ccPdxTFekfE7XzTTqsClTSBqMjWffLPZu
GL+y95iJQh8+cq/oMz8VwSYQFxkhCu1dfe3Qyu+Kr5z1PwIcQYe87CrXi7l3H57LcefGl1W4d1Vj
S9KTiA4qDEij9xrLdaoG0ZOyaXuegyP7MdppTeanqotadhsCcRRzGCgDAWVXiAOresE47IjaWoyR
8iLaZe7sA6XLSLfnj6OsiOeuBQkGBopmZhcdF9R29RWSStlFiaTGlnRte4eJzzBgA6BjB9f9PulG
u3EXZ5e7iRUAZ1gVccuMHffybztE9dgUgpO8s5ZqMXF0SbbTzQnj9A+RftmBUmwyFFlHmRtaixJq
GmVtNsirQBRv6E2s+xHkHOdXVi4B4FV8GgwTboIfsnIAlac8ddq1+7q6sQbFYZJaCDL4//6/cB/Q
EihdbML/N+WvtE83UYlsCSVbK1GBSv+GtxFjYDztMHSE0BE9/4IxwhBR0wKGWeANLojqHDx+tJ0T
AVkROatuIWj1Ir4ZgZcmq67QsHwzI/e3tD0yY4OfAgrYAg5RMtJDb9z0IUXiS7EWsvfh+gMFI8Z0
Wr/0fC167dVz72L3ooi3cQWG0IumPliq5gvp0q/WQ3AAyDk6FHBAqCyiINYmne/WM0YLDxESROeN
SOZq1ooJwUtJU4yOzFAsRcOk9dxpN7qu8ABSO+Ww6+hLQN1CtNNRKx0gQqDhIjWv4sxA+K2q/kqP
9R8J4vh9Uua0Qk8H+gTAWZC3Ty3Zlflb3l5phaodW6EMFY51SF02NiaUiZP6UKXJFfi0Dl/Zkv/W
S3yht5Y5T2kIbajb7ytrRF6t9HOSK7ZFtWiCSTdDxmwjxM7PGCEGKAYpAa6VbezhcUzzzf+nkmDP
cw0cRcB44drs7I1bPRcuZrs9xbrJz+ifdRP8YagbCaEt1i1KDzqaQFl7PY/XjYsACvw9xp5au/Na
ya82imFywJ8DfUHstq7TORttu8d1klwlxUU43eboPTaNV9CJ9gDysX3bCFAJ9vFS/Mq55Z1ZyL1b
GN8TVrSclgz5aYiO24uyjwMdif5YxaXC/+STW14JEVZ0sMtZc/nJpd4+JXtWtGjJV5TOpAdqJUO4
ZZoyWZzFgYwJeDMlBzXoFcankiAEhdFY14mmQQLW0g+1KhhUTbVSy0PhD+Nd5Df9wmm8VoEhxq0K
dF2VXvqUwqX6RQHeNiC5ugEBBBKQbuYHVE7e0f11/IINclZJTNOCvh3ztKeym2xsU6+bUEB1ovvC
szDc8zS2DXLZ9dXQkqCc9Hs2/Vi6F/TFb23trwE78VIBtC4CVT41TD7lCTRwCDEDuhepkQFDmsz6
wR40Byz1dXbleZXxfF5jmVFiqUGiiwEHHf3YpwpPyWhwKFQYZewbGXDly9slmhXHS+Yc10KEaxGy
p6S2ISS2fiYEBZ1D7tR4Sj61/ct5dfg/iWdsLUk4Y9PUzNHQIzyuJyD/AfIRA0aBiSKR1X07L0m1
cMJJw03i5ijEIF6k71F0INkjIdvzImQHgU/AAysSGCF4wZzujWk2TZuMaC0rw3eSgDsH9ecaFUnd
H+m7pe2a6Md5gXKd/hMoNkN5eY9u4hYCzcrauhP6FUDJW6AIel6MfJP+iDFP9aorx2BmyTcp27nl
1rY3Zf5o2V9wVKvVEx/9DgjhgdoOKRZ7K9L9UCsyzTJHuP5//vsqM0IwqD6BxAhPkgnkaCB+TVW3
knT/+W0IbAqMvIrP4yFtc0DCGehTJo+sm4N0emG6jWIi6qDHZEaZSDUsLD2o6HfFSANG8DFhe6pT
1FUEOStIpMZVEmIeJd2V0eiPvYG4eXfeCqTrt5IlWIEJCG3HYVi/GCOgmoueeYUv+Iy8yJ3pSoLw
Diq9ubTZBAkNOjLTi5o9VtEDs4Oy2fcoECN2Ti+MaAd8a8x1BWWpeFFKAxri/IZKRw/Lp4AmHAvX
6ENYoBYbY+oXZJif7URDwZmlXoXh6LBE6W9qHnLiFrcuhqCqgPcgXBuY7wMyrR0xxZpLDzjGNTCp
AKCbT8DXxIzGpg0tfNHwmJrbdrzoqMJpqUTww786FlZB5ybJbXQzp+Qm64GnVqY3JVNh/ErPxkoT
wdHD+w5eskBMO+TdpUPGCsGIcZFOibtpnfTCozkoxNPo0m4q1StPekpWsgW/PHZ94gw1l21VwFba
seyxivfAxcH4yxfOyB9JIpBtmraDFzFIijvHZ7budyp2dsV2iSeeWBUhrIKE3EY4Wu9MNPzYhaI0
IT3qKzWEo04no0b7CsxuMF6IBxmP55dJuiGeBdQmzEehe5ArubK5Mk1Bf9OgFpUgO6Q7gMrepPm1
Ft6hCHZe0u/iuBhgILLFOwGOBWMHgipZbqS5xQc5AA/gh9blMHzkISAQbzQQQ3XVdrQOpPg2h9e1
c4eS3HnpMj0RG2LyyQYtDsYtTvUMXa1MQYiLdUzbdxajt3z6juay28l5srJWcZBlJwzTp5hpwmyC
/YnhrarwTPJ4o59p68D7uSzSH5Pl+U4VxOXlkG3a7p/z2kkFAvoFAx3A53RE5B8NRKBmHXZI03jV
5dx+a4FW4U03sTeCwj56Wop5A6JoxZLK7B+XqAdadc5ALZakCZ59pDQwRpLZQLADdcNwOStxoKRC
AP2Fdgv0MAN2+HTfqDf1SC3iLc3sdteGy7GJ9X0buYodkzaUADwZdEgYykMeU7i+2Why2D/+ekjy
65ndLsCLjVl7A1S1LXpdd3ET34HE9GFO24Dm7+e3T3bIMa4M/CkMA3lICp8q6dKldBuKIL8BE6I2
XQ3Vr/MCpKsIBFwUI1AJRh71VEBm2s2kW7hOSbjseeWu1vRdFHkKi+AX1KcTvhIjXGC6BQ5SwuMS
sPD6vYku3WLXp4/2FwafORf5f+oIh9moDGDRog80CBHTJejDyYr3xsD8nqomJT1XK0HCSyXxQrev
AaATVCbg5em7jTbO/LGzb3uyKavk0HpfKOl5aONy4TxQVheh9OqxpzprkKyPsot5edPdg8G+UF0F
KzFK9giwHFO8tjQLSDqphoQNTdOATACpwBWpSoTKLHotRPD1brYAi6iEkML17nS3v6flw3mTVkkQ
HINllUUFMjmcGVDnGNOtkyu2QhqDonbn8Ak2ENOLNbxMn5NoZDiVrfeqV5gVupzNR61/TuN7gC7H
19o1kmnLV154K6niyyVG7Jk7/ME/ZgvaY146Rvza2yhR8bnpimd1LUdweBHTxwkQUVlgNG65T8z5
fphe2ULv3OVngXk+n2Q/zu+YzAmtJYo2UWZWlVU4TJmDwQROMdA/ZH9NYoiHy1qIYBaF2ZoRC6HW
QPdAkfVBywsMUksFSSnzdGsx3DpXYVNF2tGaCMTUeIHl0+wX7o9uPNS6YtBC2pm3FiR4bns2cmLy
2TyQtQbR/L6E2LDrsH4A8R4ImwBC75gIqL5Q0sOYLwD4kFTGpLiYAaBplLYmvw7zQb/oSnIzKMH9
+XYLBggRlANuAorqE3dK6FTjhP57iCDNTcOfyfXiJ3HvF6mFSZkGyZoLYpWb0XmbojezViEpSLYQ
FUXXczHBghFVEcTBHXqjSExcIjoQgcZqn6JLQ//uqACyJVZ/Ika4EzH8G9kZgZiuQxN4N912dvPR
lfrm/OGSHOcTMcKV2PVLMyR8ljJv02swsWAs28/uJ0KvWRX66EVRXPWSm5HgHYwqGiZvP9fSUkPT
m7TFVZ+6zYttVtu4/4hDzJ2PjzAp9BT/oMm4/4KOK5nCbazZ2ug0ncld1oYtjyy7930L/NtppyiZ
S/cM7wTEtS5QCUVwwLplRZRwQeMMpE4v3g1LcdEskQJHRCVG0MeaWERGHWKmbt+4d2m7y+PD+SXj
2/7pkIHfDk8fkD4iYjr1U13YgGMMzfPBMKJXP9lShiwOhnQKv/tCjQb0VegRASwzR6IULhQKcGAE
ZRA1xeOmdw8W6LNzVf5AumRoFMG/gegXEE6n+rSFhTEJx0MWBqN0QO+Y0aPpRIqbX3aWDB2ttgjF
sWziaGIUTaYW9RqmQFNjH8ZIhac2QOvseUMHiqGXCYnEpFLslEwzAyOCAE9E6PdppC4d3RgzM8C/
jDtQLFFWNBtCh3GXWItCPZnjW0sSPNKyEBeDCVAvpjYmlO2rcqDHCNiDuGmO581PppSJejsaN4E2
8ukhDKiTMKcZkqL1BHpYHWhyqbudGVXkk2VWbrp4h3LeKrziBCtvSE/zKkEmhmYlGDD24I+MvUuX
+HO6O6+QbO3WkoR7H5RzCya8oVCp7YDs4bvkx0C3g/V4XowkuAVm6B+F+LquwgtDM/UIv0KMs9yS
ke6rqlY4cLkmHKyT05p/wtjPixz0XxYSS0X5MWNEnL6SfjuqaLukBgC4qH+lCC4uyQyriXnWtK/v
qv44A5JkUtwKMhFAskFiB9PNHOb8dK2SoqD9yIffu/lmcl40QNTqrWKxVDIEt8OmkeGugwzP3tnR
22gAwUzFJSfzOqidUgDqg2MLc/yneky5mQFKDLcBphd/1EV8NVhgPbLSXQ4EUqfxfA/4sf55O5Pd
4nyegOfF0AwuxkBOxdKxi6BXMtQYsr1J4bCbovIBxBu49RYTmOC/PS9SdlbXIoXtGmozj2odZ7Up
yA36PgJzLH4OtbEtqLcbSKFwqyoNhZ2zGTrTQherOld1FXT29B7WWnvMh/atGvRvOo2qbZjQmwL9
YIrFlW/on8UVbB9kfdmU11jchRgT2LiQuAIky7AB98P7VIXf9Mq4BgmAoo1Bdq6RcwSsMfKAuCmF
axh0LOZca9wXjpd4NlhT5i9JwMKP89soS5ihjwoUOhhLwSC42PdhY5BxwnQ7/IfpXuuZG8y5uwGj
5r7R0ssi+9Z5xdHBHKITzYfI6X+eFy+1Ip7IQgYVkAYiGrA7DAMDFDKC9+pnlxUwnGRnRgOutPdC
SxUbKV3SlTDB6VuOnoRABUNSBth6tfuSLdmRtqBw0b4SVePv/lNL8AEOJvFSl0GtOcZAte5dkpIg
LgTH9VTdpp2+YXHne4uyNValIf99dd+U+CTA5EFunNYHM2dB6vS+g6kOYGVdT/McoF3uLhoAB5Pq
h7DvHovavSXJ2IEGOt83We8bSqRK6Ra7OsCD+BQ7oJhOvwnTtDkbe358kLnO4x0Fbrq9AdSBrwKJ
kx7UlSRB+5EwoGDE0N6evtuWX+SHHMUQI92EUQnmD4XpSu+SlTTBI1UzEAgsrlcCBBN9fguRJzVA
Qnj+gKikCM4nHjNHc3JuSQ76UbeY/PQRjSmESJ3rShX++8psrM7pY2PmW9R3bxbtruLe3QzhC6bh
trabbJP4vUSv7nnNZLVpzjbyr2GITArpEKdNzaVOTr6zkuQIxMrAGMrtQLoDomeUV9INQDEehsHa
xVq99aJ3XYvu8vh4/ksUayxSBHeN5oaY9uNpaHNjxyawMZN9ralodmTBIFgd8DAAYCAQkwWPTvK2
dmiGN09EHDDJuwcMrO+/oskfEebpRqLjOQH0PTxcO0QXKYnRTBq/hMuiECN1MytNrFMxldVVXjdD
E3uOjqytr43hwSg9tIG4CsuUFRvRAwf6TRsjGOgCEhbNpl2rWTFFVAhMOjC6LQ6o1n3HeiH227Ts
+vDWGf3SHgD+sG1VE6dK6cJ6xghVW5tBURO5pcq+d+OL2AvG+hIYv3n/AxPZOI+AYR9MtFmN2/Ob
KXVnK9WFVW7J2PSMv5GrBAhlabC4+yjpN1HxXFKQhwfnpckylCcrLdyOURTXcYFXXhAvN86wrdHm
6gz7JWGIqx4s7SE3N1OqqIpLDYl3OPIDYX2abdRoPuq0gsw6jI8lGwDC3m5LT9v3UPG8ftJriAN6
YcDfRrZSMKRhdoo5NPFadmKQYiJO1Xp7n+OFsdhvuLYULkWmGO9Pp6DXAZ6PWIacq8h2NLtCwG+R
1mdZ/qtr6BCYkZv4i+k8n9dNVuJAzVPHaAW43E3QKpweyKiiXqs7EIdONXvfZvVV1zbVxumi6QhA
JHffu9bPLmlaf/L6amNNwPCvw+WxcGsVJrzMmcKpoz3Axtd8woM1i86aEGXlQZrTC7tvArsh17ny
lSUxV1S++HMU1AScT1u4s7o0GkzPGpBETB688r0e7iug9c4gyXFRnd+2Gii5iMKGPu8qZCI1hvZY
CxQtYvlV88w4qULITIvAaB8TjwEj+FiNKrgrlRz+++o+JmafglUSKfWZBF3/OJc7MGQz+/W81aik
8BOzklKnI+D0PWjj5IMfexjaMh5tHZXxp/NyPlsEXzWYJ5pcdUpE42ySGEwHHdcmfxyH+1K/bVS4
/Z8P96kIwXfFTr1QykVM5EdEjgbbRBXaGT4WVRXg8x2OmRPdBNfbbyYzsf2kA2CJNvNe4am+jxh9
0L1ekbOWSgDDjI08G+dHEezaMtI4TEIk5HsWdOmrbf21y+VonqBDBD4eJ0MRdr2P67mdfiffyXNr
7ayw8rPwtsRI0Pldl1nXWo4QuJpTiR68Eakvt9hEee5HBIBKKAbZCn1k64XSE4o/SBwBNU3w632H
wK12kZli9Nas/slHU3UxSozLgV9FOE+QWSEi/TfDJEQ5lwgPe6cGQfaTDsbPmBQc/MVn1TWlH7ab
3ndWv8vSe31oDyhwPPWmtdENBjStCj6iUT0LpN/kAijVgs/nJGGnZ5f1YDnDKD9CVje/DJf+kiXG
3mqc3QzbnxdV9VImDlwiMH3kAGE2/IivXEVVAeNhJNhM1i71t5mEAIopFpCLBlWeg4w9nQ0buCY9
+BtLkCVHvm0PxF8mMl5EIAnZ0n7JPR8ToVUJigaPI2qlQ/scIol051SDrSJpk30v6iQuSGZttEaI
3XDhMoTII2N5Zrwn/DDTN9oyXXhJdTVp3a8y6VU2wsd0T+szFqjnwEBs2jBFFFxPF2gGde4UeTxQ
1BhoElp9M1r9FWa7NmSZN6yhSOMUmLsd92hlVO0O//NPwmELNjA/OEKhIByTO63WLwhtpoFu2Kgf
NJ3uiI5OWsfZab31vCQjQh6005pPQx0pElWSA8jZ40FWxhk90ZZ0qnoJX7MUIWI4J/oxxp5vAsPq
r10JGrl+Fx4Ag4Eh0VMJ+RBNjTWEyNqGWzs+NsblBICk8u28FMk1dSJFOFJTGRuAX8QqDuTIJozY
NrfU256XIXlQWBDCoXJwjpDuEharZUuysBbVodKZdhmGDfwookZAOmPedzTLwMQwZpu8AhD3lHbT
DTrNkLwxRueiLfr7oVtmxRfJTgpM1wEuIE9YizUyKwlHGw2AgEY1P1BJ8AvvJtS1u56OqFVMG4X6
MkuFiQLHEy86EyZzupPW0KKszZ80tRGCLKVoryiAvrZxUzXfhsRNd4gUbrtoITcAvL5OPY2AFCJT
GOzvRRbPCzYANKcGzit6tE6/InS8eBpCAFJMtTt2GBEuLD2I3MJ+0iggcrqsZwB5n7IyvkQPF4wu
STOUKQ0MmR8JSdnTZGUAquo0Yr97Q2RtgGe79LjaiuxCb+Yy3mYL/slvO7d9qmhibOqw5mhnZTdv
o8Utnk23cziOjfGkd7b20ZRts6epZr44Ydgc8m4uNmlsL1dxYheohIRh7EfARbvrIzapGpU+PzOx
9wjMEK4jrnFFGoNswsPbHMo88EzMe5nkrnR+digjZAYDOqe1m1RNjJKUMyQCIIBfJrwuL6x/Orj2
2BO8Vvp5S717K9qU/WtJnuLhHYR3CXIw7rWtpG+UnW9cBqjMAqIdcJnC0Rtzc3ZAI5EHYwxwVYMz
u2S3LrMVzQCSuAd3DuiwkM/GQRe7accceHnJhE7ovKeAcjsm9ffUe3PJ7vxRkp1bNLuA19rlHkXM
WY0Vs3rM9uSB7Y1bc8qPLs02cWv7ufUtmmzF/SZdu5U08/TELIM5pCmDtG4BgLhpbnNy10yKlZML
ASw+mpF5P4qwQWacTRGh4B6civHnOLnTnUeG5yrtKkWZWW6AoM5AeQ7VWYwWnaqTooWHjfx1XoUj
ek5/tDM6ay4X6kcTKoNbk1wMmEytVTDRPHQX/Y5NLRw2cBlhglMI7T27I6FbYBXd7nnpH6f6IkoB
PuBn2rPODobqrSLJCmASAG36nPoAwzfinHwPAr8CXXSwke4Zc+uTFejZJky2XeaT9M3KgwhS3Ruv
3p+3TVlEsJYrhP6pCUjB0YOeXtvtEzIdxlk1FyYzf/5GwmKibvUpl8q6sTNzAJ3y0ey6PTbjYW4K
3jdcuYsi+pCZ5VqUYPtZFaHrDRFw4EVgn4rcg+fkvl7kXzjQazHC1Rilc7OwGGJCDBXX092UvdGi
CsL5Vwz0zPMbJHP56CUCaQ+Fz7fFPnWe7W/LscNJw6gGfaAp9alzz8LHHgTTrirRb8rswYWzB9uR
BRgz0d8bjTY0zOJBD/o4O8On9aO5YOe2WnPfhi+YBdfs6z56n6ug8A5W9tHWNzGpUbnZe8Olbv9i
WuMX9WO+HEp3k5QqDB6ZMa2/T7BXt2mtzIkQDwAyOtX9Yd4xcm+1P7pEEXn87skWPQBuPKDX4LWK
W0hwPBbzWiN2sBLMjNHGtc9nVDM4eKzfZfeNO29iw/KzrtzmFS7f/HttAQ4oyJufjnWRTS+lB8jR
KdDd+ylSeHhpZLr+NMHMe7O2UObFIjTFJdCosPhbpIZYurHoU1rs3HQzZIcKHGxRsSn/fgTLwrwl
xKNfClhL4huiaZD0QCYKpMHAOkfu1A/tYFRR5snc71oIv7lXj9isrWmJAUMEAMa3rvOdbk+KnRU/
jc6hCG9NVYOELBBYi+NWtxLXNLMTJTPEuU4aeK5vWzcThuWo6nUks1489XUwAyDziwrvqZx+1hzX
qOBtrWzAxOGRLQ8xgOls4z1XoW5I/Aauy999xOhuQ07vVBQGY9MisSEqSR/diGGcE3jE1W0ErEUr
wEDYeS8l2a8TacJ+jakZ5doEaeBLWRpgPmI+P4lt3zX9wv4OnF20vCgco8TXn4gU9izFIHLpDBBp
Mmurd/1mrK51lWFINuxEiOBuljFNQ8aDqWgs/Ca/QMERy+oDaX1oFCGVKd0xnCfMzCLVhyLL6Y4V
ZWrn9szXMH9MpuOY3HSlhSG9jRNt7fIpSe0gHn615a/EvQqXA7HYZrRd39J3HqDIk2MX7ViYb4x+
i8mqYMp7IG3uEFFkYMeLb0f695cgqiV/PldYGvjHvjQT/D9DjwJF85LB9qT5MWrelvw6b10SXFHO
tPBHlhCNMQ8zOguPUsLmR+VsWu01QTqUdn4WH/V5y5JdbV1RY2tWdx3QmeYyaMwH6rzlRbyvVVeQ
zP2uvgYk0qcbBeaycNR1fA3FMqOwGoEENnAy3W+HI4DJ/XB869m0d5y7stiM0xcqDhCPsTnXwssM
c++n4gFebbUTD03D5m6iT+aCFpHqYooVF6D0fP0RIw7zakuo0TaBmLJ9S9i4iepD2ZRfOcQrIYJD
dGwtntDWhKXUvrfAxe6TrasCCpb5Jt6XxecqCBCohHNl9NOYZ7wsHbs/8vC45CCKPDICsNnssqpe
p5fzxipbN8z1gu4PSSO0Mgvbo3c6+nujGedu3mrewfEely9cwXx0+F8R4tbU5gi69hoiWHOdR98a
d6uVitMt1wKs5ZhvRbJJzDUBPn7pLG3E9bEcZvtVT6+YappMKgKVE1dHmhCTpsK+xINpsIVAi2F6
RBf0nF2h6np+L2SVR+Dw/ZEhOKnZAdcFaEZgX+xt+W4j594GmvOPmXzvh/sc16LTFwqZcrXwzsFM
FF6QYtqwqbvertBIFTjsGEUfCZJH1vt5tWQ3BcpN/4kQbtvQ0L0CqXigtIbbUTsgCHc2aXmz0K3Z
Kt7fKm2ETaJzlMd2D1EUtOuRcRiT72iPPq8O/w8h0sYm/VFH2KSsn8fW0CGjSWY/yX2bvMxe4VPj
0lIViPjKnBMlHE6DNCw0aogaq5+GdpG3H/WEh+L+vEKy1zzyZYbJ+6MRJIuPtiUdwYQC7qdgRnSH
nklQthh+2A+XpHGD0GR4ydU3xLP2sxNexyS6jxvFxKnM6a2/QDCRGl2wAGPAF1jecZj/cYcn00KJ
+gIgPJW3S3SVxtxRCwuLyTLHBCgZxrmBXnp6KQ10iafRcJAnZKBRif08eSbVNg8vJnvxJ/pqIYXc
4e349/cH5g/QNY8ZfDD8iIO1GeuaEDCiv92U522Kbj9M2/ObKVlJDNZwHikwWlGAKJxqVheknpoE
hGRukwSdt3P1fWz5qL75TrJBoJWqUl4SG10L/O3TVo8R1wS/RD2F2Do79fO0Ri/xcemvUktRi5Ic
7RM5wt076BhGtwuKZAnI1z2CBPbkt1+44E+ECE9VUvdOWSIsDWIMQ9EwsOjrqMJklvgPwAcgDcnb
S2AJ/PfVgmWuthRW5uYByqJXbdWDvSq97MZkW/H5zSFVrJvE+56IE9wVEHHAz6HD5nLzV9YkfmIa
fq5twXvuYS1VU6EqaYL5MadHJFBCmuluWPqOTkzfZocp2zjmfdZ/nLf1zyZho3gHx4PQEo8QV1BN
10O37Ak4KUjbIHsBEsPBL6vdeSGf7RtCUAcHCTVq4sB+ON0uZylQAZ0i1F9Rjbb7TaMleJ0+EO14
Xs7ngws5FtrIUOxFuCS+p9IlqvQ6gRzD+MiAXAsys+bVBOXfAPQmMgaxo4iYP9vhqUBhq3J9rAzQ
AUOxcMvKw0Av2u4byKyUNG2SsGYtCUjhp0uIfpF6LDtIWmzXQtQchsmOdGF0bVhpukso6DDqglW/
7NiNHmLDi/duT7On8+srVRc8upy6AhkNsUgTMsqsQk/Q7tlct2g5zs17j3ybnE3DFCdOupMrSdyi
Vge8cFKdlQSSsrHeUERwjQuarwldnod4fB3se7tThD1SG11JFFyKZ4eYArcgESDc1bhdTIKG1tuw
/kKVFTuJ+hpqm3jN4eI8Vc2e4hJ8uhCkkyBxA8do/WEAOpvus/4jtB/05GmiN+iL/8re/SfWFgwI
zLpp5JZcPwPYQ0D40u5cui3pVh8VaQ2pS/mjoNjwYEQMsAMVJGn21smvx+XOmN/OKyM/DisZwiVj
aFpN+jhGKzXHpai2BSpC3dKCai5BX+zzkPrafBxUOAEqzYSQR0+IPswGNBvMZaOhsXCavoeLCuNO
JYUn7Fe2H9KycGpuIIl1GaePPfjMMxUvqNTa4SYB0uQhL2kL1l6zogoXChmN45dL6ntoOQU4QIxs
1/mdkrqMlSDhfslo2YUGP8gTcuq29jNqrqm1XZjfqFijJC7DNQC1YhHTQGOr2HSlhX1OFxIhMBy3
Tnk7JJuOPA7VDfoWsmpDir+3crD3oIXWQcUABQNhBdPYigYvS5AsSa+IcZc7b8XfRzkox6xECGuX
AHMzHWck/bPyrjPv2PDcVMEy35r9319jqPvAIeGGRtlaHO5setQ9yIA2Ey+8y/XHtAk8L7BxzaTz
4bw5yA7uiShh2dB45pHaxbJ5+UenvbkgwQ6qevbb/tpoXoz0Ogp7xYtBYusnIoVlzDXbBlAvtEOG
ejTeFn3P6FWpKh/zfzl9DvHa2Z81FNz6MGftMntQjBq/5uEdvHchfWjihzw5hKbC9qQaAfqMp2p4
WUb0Q/3YxuD8Q+kYuccBvRhJCxLDK6tX7JbEE4Fo4I8cwRNl42BaWQc50XJrOpuwfhpUPVf8L8Rl
w6LhDKEOguYjwR7KzosrM0RDemiiFVP/sFSZM7kAAJsBtw35OfExZ3l4F5MFw71gCwOlvPm4OJVi
1F8qAgkzXuxGS6PYXpjFhjNCaX5Of1X1g4tZmPOnRrbfPCP3rwDhtos7w5yWskCCqbjX4anN7Jbk
D7GKC1i23WsxglmxtBlwb0OPuD0u5Qtp/DRUWJTkOuAMU/9pIlhUHLVRPGXQxKtetOQbBZE6qDaz
OfNzFRahdFdAx+15Fqf+EBm5vcwejVZHyd5JruyuDtqiUWyLSoKgTIbQrap4owrYjSxkQGoVV5x0
Q1Yq8N9XkQDrapQFKJq/tPh/pF3ZjqS6sv0iJGbMK0lONc9d1S+opwIzTwbM19/lurq7M10WqOtq
9z460pY6MowdDkesWOuZ2k8WB5HvuPJFlDaA6REjXOgjyIWrOJrLJpsAvKqmW00LSXVlFe/L21d1
M6N1/J8Jsb1P3MjbuMvsGiZqfgNJVeaHNmCT9XWjQSq5gSTr2jSRKhabBFhbtENRF5cLssC0QSvI
Qo8h4bvG7UITmsM5DzX3CvG5AdPtsn/KTX1iTvKvh3gHGGZgjrRXo3Gg3otnhbw91GtYYvW3+uuX
FCzHgYB+aIYhNn13032Dyqy98gxS+oJevxjEEuAT6RojjV9gVAQ9Pqt+GutnmhztGIjXxzT9Qs5h
/jUkixM2bGRF0SDw6/wwFE/I4fN6MwCB6a6MICgX7cSQVHyITQL8LqCtGzf5puVVgClM6AGubAFl
hPZR/gcHC2ZP5B2nAyqfgt0BW9wKbHS1WhLqDBO6K9m0MuKcmJF2mtGnqZHEMGPq95r22mjh8k5W
pmcAPuMTC/ZzpLbnR7VK3bSMBPaomaEKpyWXJM1Ci5oHIxkv9fFmKkvA08yyCUq/W2kKqNbQQhIg
GEjFH8l2D2Zmay6x9SZyW2V54KSHUQPu9bjso2o/AOgk7iBUB4lMOJj0gzV3BPuhMvZm9Gfgt9xb
q4EqMIwow/w1IvMLgnefgXkDRli9AUYtNMl15L3Z3t53NgYAE+VD6u+7NYVF1fY4tSpvdW4BFSGs
duUlhQ5n/e9DaXDLw7bATgehnFy7aM1hruca26OfNJdtbC/t9hYGN5tN42UuqEGZ7hcre1L5vf7a
lAsXAEh0GRE2m+pH4UGk+o2x3fKWUG/7ExvSwjXjAAqvGTYM95h0RjC2DsBVd3l/N6Ni2UVhpW11
c7tsVXUtWnh9g/gPUxhACp+ftcmaDfQfYDTqobwSACqcDqDn0xroy/Rk74ymGdZdTa+1PkJhkRfG
fvkHqGK9UG8QlD54SsjY8jzXiMVy/AAbiUVubRscusjPAy1/McuVNEN5uEWnCGVmlJp18ZVPcgC9
sNjg+wyv85aGc1puIXjdBBAnRtbkrE2CKrfMiTEpTM5VmUdTg56fXt9xO+zH54ysbBnl2vlCdxCA
YcEndu6PFideXuYjdkxTgppDCzzyA89MgFwxsZc4K9eLcqv8tSYrXjVu0wNkBoc4tR8T8ja3r7E/
3xelfqmXBDcnRlPsNRSvMpqcGDXPXczjRjNjAy4WQIaKFGr4Qk0SU3IYisZoC3I1uVJYFDV00xO4
Zafv1qwF8xhYTuCXz87aGIX6c/21JPmC9s2UdGJHMB2zOl3g+huL3g8D+ntvXzhUGGBHo8PBJSq/
NyHlFlu9O6EOAHiQ199A6X4gT0CQD9GaQqxqm3/gx9FKNwQj2/kHcjPCqVXgA81gBMjqcdswvA3N
l2WHVCcX9D9CfxhjGSivnVupdKcEvSbHO8r7kVrvE3DATXTbuSuPaNUXwpgaBgww6ARSQCkEs46N
cZtg3WLtisVH3bzJx0uzumfuSp9ceTefWpL2gg4gBUt68YWMej+3/mXaA1dmlRaIlWoWGgPGNKpm
b2JkY+q637Xz+oUFhYdA2aAq8UnSmbVknntfLChYbX3NDuNm2yNyxO/LdpTb48SOeCWdhFyiaTn6
yTpWlFymzqWd7rRu5W5WxSX7rwlLaipkkwsRZApXpuEb91HUnQ4paHpj652jP2XyG31NK1W5GwGx
cYAfctHmk7aJR7g5GhGcKtDrsvnGNd4T0O6bdCXTVm5HFHYJgJlAOTiSnYJTZqYONkk2H9CEremT
Nm67+tZZqxsqHRKPVPiDpEqOgTmLuypOTezGXDu67Tvxh19+Dna9tlk5YWuWpH3f5hHlUQtLo3kP
Fji7+GYJwbA42y7vuw+8m1zTg+bvfy5JiQ1ewkC8RgZcasj1PFSB5baboUyf685+aDN2RfUa/KVP
Zv1S0uQO82+BRuftSN5svM943W5nl268Jj3awxqb0NoiiEvv5FCw3Glcu8FvA7tt529r+1pPwlZ7
WF4CVQEC5WBI9SGzw00g7Z648UfTGICNIdP3nL0Pw2ZOj3pzwevN+HvZlOqWBkEcaOCRWjlEbnvY
PDVGAgq8TTbdVsYtKBCCZQPKFTsxIK1YZmk1zxoYaNw8TK0r3od5Y+2Gr1QfTx2RbjPPrIbCZbDj
0O+0mAPHuDeyn8u+KE/1iS/C15Ovj9F/wDSFDc6KIM1epzreZEaC2fgHstbCVq4bhhltqGoQiGBL
9+YYD3gBcthqa9BYvk5doEOmZK0lqdxpJ1akIA/xjBFFb0TgBEfHTbd9FACFxfQ7Eu1s8rS8fMpw
f2JM/PeT5dPjfLQMAXKj+nUE0HcH3PnON56SeNO1h4aupFIrKyg/oktPAyiaf1yUr6zaTzVgWE/x
Gqe38ppEviZAex+0OOdOGXUFEahqxqNZI/vZAAWx219HvXdcXjvlOT0xI4UEh6IPEYFTbJNA/ZpC
hNv8tmxA+YgFjfx/jkjxvbGsIrNB5bCZzXeb6UHTHkb/xbYfzOZbAsQS1KdItRbrlSfqxKgU66dk
gKZ9BqNOjdiOuhDywzCjSYDkOLS831Ci2iXlA3ORofpvE002GvtW6eXTgFHpJq1A+jw+Ly+Ectuc
/CQpYGlMj506xk8a0hHPsse6xkzEQ6vtl82oPigm5oA/E+wHYJY43zdF3RdD1buohZghBbNRMc8r
OYjKkRMLjvRB/Thz24ISWBi+TXo4efeG9wpCtWU/1qxIXzBKsVhW4yEm5n8mEETEWdBP33v/fdmM
6pihN+aIoQ4M98qFZXesunRq4EyB+gZaMY69myFBsGxErLmceZwYkYvKxKz1xGxhpMHIThE/+k3o
p/cggurSy65Kw3pY4yxWxd9Ti9Kx1s3Yx+w6LLoNOIs3zMQJMANeXo2/s3KtpbWyhp60IYjPBpOP
MKZVTxkLp+HZWgm5hnI3+ALehYYGcJzSbuh7zW45Q03IabsnD8OXh4mbO6+ZX8HemQXZSMb91LU8
pGD4uiBu/jpWDcp/6danv8AtceUU486a5n4FEKaKM0JDAloSQivDk9bZN5md6AIATwYNtQ4KRogI
haofqRv0a7KmqmU+tSUtcwsUoVZAtm9TN2OAnv9mbn/Zaygp1UKfGpEWGtd2TLiA2ZccsITYCKt8
uCk08Ah/qQWOarSJRhge1yA/OI9USE1I0sUTLgYjdMBUnJQ/lo+d8uOcGBC+nuYFKYl9r4CB2MAg
IGDnFqNBNLxU9tYo14QVVXEXBCUe1A/A8WbJNG+M2Fynky0alt/r8Vcz7padUX39079fcqZJmO3F
kYXXy5xsYqsLE++pn9ZmRlRLdmpF/PeTJSvRhIkKjP9tqvQ4OPtIx0josMkJXkOPX/AHdB4YOsBd
hbL9uaV8LCrIMuOe4na6abqdxaKd6a3EDeVH+WvkIzc5dceJBrPTYSTCwBjx9smwNpepOi8eMKeW
ia0M/L/kRgklpWpKcU1ZzWGGOlwZlNND+hW0yIkVIhU0Ss9BxdOEH2a8K4z3CdQuy19DwauLR46Q
oCN4HwJVLvnBmIP4wmHBRWehtI94h7rslk570GCR6Fi333BCs35fx9DLwXnFS2j5F6gX8r8f8InY
V9PSFhBqUf5KNi0JIve56l6n4bhsRnmM/vopU6DEOoWAXAc/DSMJCO6G/NFfS12Uh8gXNOyCyxMC
LOdbO+JWB+oTPOZLcPO0jw496uWx6rbpGkpJdcuDff0/Q3JMMCsepwlKJ6g4meP1OD5z7WD3r21x
sNc6JcqjdGJLetGNVVrm3IOtFK2YGSQTNV25S1e8kT9NZU52xwmWzSySoMvQvrgi7KrpQzv7nrsr
fX6VMYguQm4FtU5UhaR7bo59O2ciMkxZtaOmuWGec2Rze+gMH5QOU9C39UojWXnGhNoqACBiJEse
ZbT6iNIoR55U0U1k6QHaI5ZFQQl1GzVHhwQ0+oPELUibm8y88rKwX1PLUL7FTn+B+Mgn8VAj7WDQ
Ab8grm7MKZzj0Bl3dX6dxNdts4/Thwhvk+UDp7aJQoOonkMrQK4EAYXS9xQaLZsCwwijjbbNHa3v
tPYycTswEWKavcoCTG2vmBUfUM65P9hDAX4QNBHSTZYTUhalC7N+aWm/62zuUAOGLAKbtOJYdgJM
CvzdvsFQ1cZLUwvZsTnO7zqZdfwyNDoHNn4FKAPGPZTDQEKDsRYpyDaoUZT+LCa49Coo+9eGvNer
LI+qg3piRL7zJtS97dHHoBPpGIRTdXSxVtZWFd9EQwTc/Jhz8uUnppOBYCfuaYGnWRJU8S8GppXM
/13Wd6sDF6pwfWJKrrUYNicjpXGxmeI8hDbKFZ2S0JzGlRr0mhkpjWfpXGWtCTNR+9BZ3/LWwmFc
I9BR3XCnvkj5u1nOvC+ipNjY2pYkFy65RVKVjisfR/n5/34cGa6S89kbNB2u4DUSeI0VeGtgyTU/
pCAS6UahlwYsONn9WKD+BRu2HyRfacP6oPwDObWImHJKkhG9auoWrMla3L6knn/XGhokeadLTLTu
O7M/LEcM5cL9NScnIFlBU2eOsKsHh+0nY7qfcSMsm1BuM8GUINTYwKIkbTPXiJwhLmCiq39ZGEHN
ku0Yv/2zDU/IGkL3ALhJvEfOQzxzu9hptLqADhKP7IBHun6HQYvUC+2yzOl22ZpiwBjYMkfoaqPA
Jxg9z81B9TeyBhs0WnaRBqmGWOpcRWjMMw+t3009ZwFhycHI76y230HEZOV2UVzjZ+alM6UPZgrp
5hYrau80lJZBxTaEPkC7ln6raysJiuoqO7Mm7pyT67PD/FCWUVizrIceT7G534KXM/CSF2bhnkFx
4irqv3Cgz4xKx83hoNjtTaxwUt/W8Yjcay31NsUqSXflmQmxb0/8ii1SFVoOvzTtPnJ2HdlaSRza
+rUTvWbalpZa0P62Cm2XJtuEfktSJiCRePFuPODh6OXo/tLjN948kSFa22DiafPpt7kOVGA+tEJl
cgaMvhUNqBELQNZeChAMDD+ceTfWZF+0T/YcYvMBHLw2Dac4qHhrAG8IxnYUBuWyjs7tqDGESm00
Ban14lbXab9bPjmKS/RjKB9QYJQ/PHlOPdd0a7I8kD50prX3pl9mvuNxt5nK/bQmzqgI2GempB3U
AM5E3AqmEiPMNSBAD36552vkkor4eWZF2kSYTe/9poMVku0n87YDN/zyiik/CnL1/1sx4ebJLoXM
W2XWFAZSEwzZz3TYJXQFZqwCYQBDiI43wKbm57mPJGlBxTxg1sCj+hbDM9Bd2xbZzywKqXFlYSYo
2+UUwmj6WolYFVvOLEtxW7NycKlZYsqhuYeCa1WEevoThQQwQdM6BLfs6lNYaRKzaWB6RDcYhRgp
RTb8NMqtAUXVngU5SGcxtctALNkHPWdBWjAMKyKLCP/5KwL1/Neo7KdOUp4J3GQ531XunW68u9Ov
ZRMfc/ZSzDi1Idfbu6F3RkOHDasenxzWXKQRD1IA7DuMdGW9FfbWe5u/usYj8vDGvSqmZGsQtHdJ
oGeYOnSSIx3cHS8gCeA+m5EOnbNfFKO3wK0Eg1PeTaNzm2JafPl3K87p2c+W71I6JIbT4WcPeAWa
1W40XnwaauVKSFXcmbirAV/UkYOgoi4d1NhOorrjgONyd7ZfqO8X32PsDjCz2VZyiVOB5KEv3bbC
YiRgJF528nOYAC8+6GeRoIAZ/hNp1Jg3BQbGKYAB+WOlX5b5inefo8T/8u4LEw5G0STviqGmbZTi
7+/Qa/GbeJPq2c7XX5e9UIBJYAZYKZTKUGqHrfNgJDqaDgTwwL1AH1pQfGY73dpPUCmLYwBzb505
bIbA86/6TfPk2EG/2UCrtt7NaxFL5S50aoEZhyYWmCekPdMntZFyE+421Z8qc696ru05M1fAaR+j
e+cnCtTE0JgGEwPQR2jBnLs76zrTah3RaXTdOQk0oEvejaRwL3llDlmg5z0ghX0zQyWnsjqoquQY
AZwLo7VCg9LqzsCz+haN+o5irNLv3NAaI3M7du0wQT2dFWWgQRqyCvomS54ij3VP41xhBS09Iwcz
StcuK/F5PvkDkBv4GFCL8eTQ17Aid+20RcvKjvF8qSF/mvs5ONU1QoLGLK54myOfyzFplmpfwK5g
NZErg00VEFNgxs5XUzMmHwIROIFV/h67lxHdD9E3p9gv71Hl1jixIm0NKFwMqSMmTEj3kGWh0YLk
wnhetvE5iwGgClNstgsVUQHZPveEdYDa19YgwLj1ncmc68S39m404/qoAqJFK5eHKniI8VIoWkOZ
mchtwK6xtNhgcKkFptlvzcBMfiw7pLSAUhUyACEE8Sl8RBWYRhNxPXnuzrcjcEisDP4ol+zEgpTG
8Aad0jqDham6H0AgPT7q6aWfdYG/JiT8OdDj4/iC2AS82Ab+R/o40QA1SRNA3HS+AQRSbw5Rsi3H
wCGQdNwur5uCi/DM2CcseBvFbSlg2W0TFub1yPdFsyXZ1ogPrr2brLDqbgsaVtGBWGvquaqdfuKo
L943J5khtEcAFRCO6s1Vi1K4f4jXVN1UAePUhPT0qxM/iowZJlgesukI1gCEeOgApP5OI5tuTRBc
USsWy4mbBY95fD35XT2VWWaXAOds4nrX9Xf6/GqmB9Ld8gS6D3+Idczt77U2oqUPqTf9R+esVMRU
5wDRCVco4HvIDsWSnyxp1Lhxyiz4W4DmBLM7wWCuhCelBU/Am0yQ4gDMem5Bn+s6M12BPLK6wCiu
dbrGyaUoTiBUYBVByCX40+UD0Daa3kDHBbeWg37SZcEfDP+gZddxv63cMPazoOmAkMCflVK/6uSd
GJYPQ+YNcT8MMAxUuq/tDetn2t8Y/LmrL4x/ByieOSlr1KUcZ78WTtZxtev4j3o2L7SEhsvne80j
+Yg1Ze5ygdpOQKDmzrd5eYn8N3J/6v0B+LEVa6oDfbp+0mljwHt0mS58QtPe+971F+n4tuyQKgxj
VEwXc9geIHZScKxrB3S6PSZ/SGSj19nSP3QwtWCsoJaSTPG8BV3MGuuIahFRJxOM7cD0ESJt+UlL
LOoLBEeRPfY9eMs3mv5cGQH3L8Y1UiTFEhqCp/1j9BMDx5J/oEo0Ks2Frd5HVcy03ae6d+dd7oHa
cHklFaHRAL8ASttCTBAjzOcHOdYhyzuCz2BDoXdpcHoTV3dATN9oRn1RWzeJbu2Ig3Rw2aqCiheJ
01+zn1oDE0OK4CB+0Mk/YLQK4iteGNMXi5sHTXMvuvqpjZPLIelC3OMgcrD9DYfWRTpDTsp7ttPk
YDN7Yxsrr09L8ZXxw7CtMOOPDEJGgrRxOlReic1LKkw2aCzOLhKn0s1N7tP0Ba/J+Y34uX+kFhsP
qc2zsGX9OAa12UPmtZ+joJmz5FvZ1vpdGZlpFOpj7+SHqMsYGJTHqb8oJ2uCtih3rdAzk/o3S4d4
DE2tmH7nYG/+k0RgIu7siU/BSF3zpze0zrEceXbJY8KmDe7q+YH5rYFNoWdvUdfQI8Zcuh0Aal1x
pZXMv870oVppun5+4OKTYSgNOAk8mSCMdr5T8rQ37KRGj9/oLvBU0KzfvLrOo7Wpqg9tACm7x6Q4
+mti2AmD1FLmi4fv0DeJjd7f0Jb6JkmS4RprOr5TpnUH3WYgq3CzevpJSpvdlNOIFoY+ZPU2m7Lu
YvSm9iHPKlR2exD6PbfUzu6aXGM/a1+bV5ZEtVnAC+QAKS84geXNEjPdhmwI+tAe1+hec2dz6zb+
sa7b9mhZqAJxQqKAV/bw7xc8xLGARxX3I2R5pW+Bxyuq+R/90e4eNIWB526XD6jqY58akGJ4b8c9
0bDRNyA4Qdmk0uogovom/feCEgZ/kawL0kX8HzmQa83QMCraUcRttoxlN6XFAja0K1e6Il0BQQOi
HF6LgsBBeumUxdCkYzaiDk3GkGo4tNNmecEUNxIehKAIxESbDakp6XYYE8jhDS0cMfmmBYU4NK2Z
CSLMIWgNa8WW4uOgC+24gPoIRRu5Szjodp0PETrRSRUM5fd2uu2rbbommqVYM1hBZQKLJhR6pD2W
OT41CRdWyjeXXKdrjYu1v196SiV8mIdcdIfJVAa6to2ncmWd1ixIXz3VU7cvTHhQmtnRHdJDVR+W
v7r6S/xdIxEgThLtpk7yZubwoSnjnW+BEGb65qIE++8DXRBvISi7CTFjwXVzbscZjDoZCtgpjPvZ
mYKY/OitGz9NVlZMkXec2REreuIPFKU6DghXgYHJOz5cd+M3jb0tL5miSn/ui3RSMjcyu2mAjTl+
SCMAw4tt6aVBPB76+dps72l51P0f/AsR7cw1abu5oBHVKBHb2YasZ7dhjb6pq0tr7VOtLaG86ZKK
9z6DexF5dOrbNp4CKwuX13DNhrTteDVHhdnDRhs/zORQjRsgmddSNOXpQbEQ04p4xIJr53wvMGLS
2O6wYI0PDLoT+iAd44GorHn6Mwe3AH1p88cugtomELosf8LU6bKbih4HtorIuaECj4KOzElWdQ0g
0xW2PWt2lnc/FDtAF3ZTs4kKP9AB/dOnq/zfiWUdSGqK7BsHDqV2KSP23GzmreEhNS0OGOUD3wrp
wnbYLvumSB1OrciAhdYvCCi4YMVpX8s6tOdrMtRB1iGC7KLiddmYar8I5L0YGxMUttKenGsjq4gO
VFHehm0L6SEPtdKHL9gACYOBm8kWr/bz7TIiy/EbH9uFlu9lfNWDaGXtFle6YeHCg3AlsnMZrluN
bTrSCdtBwBUSgf5DuX6N7F+17f2/RmS07kQSL51nGOnrpwi9c/qVgpdzakFeKaQoPC1werWmDtCZ
dNlFtMb3rEpHAC0AsBkM8qJVc/41Cu7hTI+A3/TGlT6FbHgbvJ2VHfn48oXPbuMRjlIQIGUfSmAn
NwYobQtw0uKzu/phjsK4PUbm87IJ1Y0huESAuvzQ/JZPJKv6Qe9nIG+M/K3WLvD+Cathy92HyNsR
f5+Z756+q7yVUq/ibodVqFRhFQ1owEtL6CQsctHSRSCHoIQJtWwaHRo8xKo1YIr43tKDB4YwEQ7e
NTTX5JNj5CzvzCIDmMBl28pqgohgmg0zMBPgX8YWsAwgajWgpkboas/Zz+XVVez3M+tSmjdkma4R
4DSAa52CktwYzYp/ynXEgA1mOdA2ceUmV+4NXY+qOdxDwM6092l60JLrZO2yUAQHGPhrRvKjT6ye
tj7MWPEVRBaH5OBEuy8s1YkJKQubTY00cVYAzwiq3rEDBjh+Wraw5oT4WCenSWvBc2yJtUIJIqj8
92SAalm90g9UVfsxuIMHF55cKBPLz1YwVWUayMWAxYDuWk3xtEswNmAFZXmDBzfsgX0bvMd19Tyx
52gN9aWoOJ1ZF/vlxEco5w6ppmPDFUO673zvUR+aS0GXFVsuEFmYB58KbMRuv7y0ioh4Zla6A2me
xnhMwenZeuiiq9y5now3q/1urU1Yfv6GeAd64FCxIQyO3pqUPxTdCHpA3UvRTNWTIGPNTeFqQa4n
K/Hp8zqK5gIo9SBWgDfgpzdBz5q+5G6G7l0X2Oy6nh7Hhm9G66hDvwKivv+OsxVIE9iCcjBOgVyQ
n+rCzevayzboJGvGc5Y8aN3b8kdSrd2JCbn07jC39KMKJmrAOFv71WJu2PFw2cjniPeBmMFlRXAN
Q/LjfANy0HyP4wRJ6sYbt27aheNaDvE55MECwUgh3s7oc8qlssLW3FKnkC/3hqDWjo65HSzQcA0v
y44ozEB+XZRNMBYgNve5I9hlxeAzwAcK9uz4l9YECfgnZqy8CVVWgHkHtx0aWahviG92cl4djbtG
FsWwkkcYHmmih1xnN+OsdUdDj7TDsk+fjynBi+OvNfFrTqxlnpPOmgVN9pI2WWDXP6YyfzLjNzKb
B96/LxtTbDewuIJIAecIrNuWFNDTtE6ipsF29qsYNAo/JkCn3Ppx2YhiuxHxiTBkClQv6KLOPQIY
ua88wVI2AXfhBEhlvHvclOT3shlFOPjg2SZCZBuwRCns8MQvjEbgwbxol82vCXiAUorRr7AydgD/
olC0NjSJJhx++nnmQrDLUfECsMQEXbmUySazVvhJDC5ZqybdHOh2xDEookd3AEfi63kJntxBgin+
jUcGFvpjMgaNQZBV442MuQMN1ZluY4/aCLrpuRuP46jZL0XUIRWh+lAf0trK5nCwEE31wu2TPRtz
aA0MiKxXXTuyK1SQ25vG4DG7rD1q37mzi/M283ln9jy5dM1C/27yilxOlHRHhu1FMTxWIDDbs22g
eZhlGiiGYt99L/Rq2s024T+pxp37qouKxwSdrG91Rtil7WfTzoGN+5oA9VGXpZmExeQPF3buuq9D
k4DdKeOJEUxs7HloxFp5U1EAmmc97+INb/Xhh2D07HYgQKuOzJ0RttvRK+7Gsu3nS3RZx+jOB7L0
FqMuZNiMoErsg6lMqqPnJPylZm2y8+gAJtDKAD8ACpruPqEWtAIiArrzMGYcA0CzmWi3uVnqr1kz
R/dV31H0TzynORaDloYQfINyzmCX3QZ1q6S8LOususBntOKt5Wf8j9mYVQHWtKx4Al1RjXc2CMN3
ZdfR965vcnOneW2JN7HnsQzv8pi9mvbYv1VzDE2ZISHpT4g1WNs2ZjakNcrcurKTDuW33o20YHnL
f35DoyamC6Y8DzAJAD7OTxbFRZVoDbiSzWLe2OB+MLV+P6f6noKaORqKP6m21rhSHWaUJITWtQ9C
Nrko4kSxZ5cFTpmV7VyAj9j07xA7OHViQQrqdZl7VS/YUmNIx2o5D8byuLxsaz6IZT0JsT03mM0/
IgX2V0dvJvN+2YAiwQRFkYXbAnpXaFHIsagHXrUqe47iRmVq373B897KJB7bTUNKlEd9EGDuisiP
cQoLd5iDPomoGfaZWfxuYyvF96PdZU3HoQmXf5nKdZCNIj8DvR1K9VLAz+NoGmMbwIiRPWvGELjJ
SqNBcVnC878GxA84WVvS9lllfhAbjeZLZoLGEQgMh9cXpbliac0VafM7lBSpJ6QVW7QzgL6oVzWj
VLejhzcpHt6g8EYX4NwX6lPEZ4FNQKQKTe/FB8dh4qx8EaURNBaRT8IW+t3nRmwvp/UIffWNRu6H
bpez0LFWTKi+CXhY/zMhvQx9QFbdKEWXrpu+Z44bpgyQ7HJEB3ON3XLNGWl76RWr6lGDMx0/GO1F
h4x8DYWgyI8IKjrIkIB7AMJHWi86cHNA3BMohHIH1sFdsXcfExAr29G/U7mCDuHElLRuU6UXGddQ
ooxqeoDYaZnHO6cPe/06Sf496zszJS3cZHjxkEUYba2mKOxdGoJhNa9ebB1M7pq7WQ4CqmsDLJog
NYZQDdDskrEmrgbW+VjCsd7QjgZ1Ao28A2SoAgd6yenaplBuvxNzUkjojMzmpQZzvIgCOoRcf4+G
YMhflr1S7T3kmSiwmLb5uZMKljPm5A4gIwnEDwBIIABtGPMaN9OKFVkzlpex7lKOZDYF2xRJ7lz7
wV1jTlYt2Ikn8qBdMbdzk31In9aOux+trEXZ37ieQYmHZlGUPi4v3Jo5aZtTDnnzLsfCWdav3PuF
ObtNjcmhJP22bEfRzQBzH3IG9OzRHwaE/zzUtThObcQwIj/g3i2cje88MPPR4Kh80DCpdj1fbxyq
9rqAbADnDgU7MKGe2/QTcKzHFcAUVlWKiT7rsmLskY11sTXamwE9HM1fAUWoIpQPFn64qPsemtTn
JpE/jpY3gmtAG2221aw7J2MR2BpK/ViT5hU8HGutKqXFDy4A8IIJQetziy7r7a7JEHYrnntotxlQ
G85Ganw3s0hLNo3dRPm+mFixUkhTXMEATVmuR1AMAeew9OTCJy4zd0RbpUycY8WuvajZL+8ZxXH7
XxJGF8gsdKQkz7QcOug2Q+Vbz7Ji68zglXTbbgIWw/vzBUt4B2MWwRejoJIvc+27KAQjSqUVCiLm
PfP2tdlsl42oFgyT54IzBjMpn0rqxkySNmsFsZvLgwljWNaa8ohiK/inFqTN582QgtEtjqwIPfn0
LtV3hnUoiquKfyFPF8he9EcBjQCplfh0J5leVk4lJ1xgKg0MkTJ/Uye/lldLEZjQf0QrCqB1wItk
FHE2pl5t1RYIQowLc7wo7S0n75Wz9oxXDFyJ9iqwN2CN9/CP9OmdvGCcipSiT2m181k8HMrBb+fA
Kx03Dj0/IddUL5Kb2E9YFbZV0dyMY54/0tmiF3lhFtU+wnh3GjQNs7emG+WPolR+ZaYTiHtNKLMD
Re6AgrMbxy4K0grTV1uXUm6icECdx9wHfcwGTRD3mHZd0+LZY2jlShYovDivVcA/4KHBkYyiN5F7
yRHP4qhFgwAvN0ff8rGMNnbXacexFwabnm9Nc7T3Dmfjvh0asln+mJ9PMsxjZgXMxmiSfpIRhVLo
SLMabUXQlTS73sviV8IBGCmj9t9F12FKoDkB3gEAXQ6Hk58aaZmiv5izgQeeUdJjUrskwLjOGj+I
yit8OcH25VsmXsTnhwDlGa0ac4zaJrzuLivi1vdm2pOfpLZQwllewc/HQUxJIag6BPBbEOSf20Ju
47vdgAnSur5tLLSSoGs88L1dayufSmnIA5oLen+uZcpEH7HpNl6ZDWgzA9zIqYH3Kr2BGs+2s5uH
ZZ8+B0T49NeUPEsU1Xalzz1McRccf115y1n9tmxC+YnA3YJGJrH8T4G9sQucuRomxiEOi8i6y6DB
l2R85aZSvPnhCiDZ6PMBNwuvzj8Poz6qeDlHf2XcsfmB5pda+hKbRwcj3hTSmc3lDI309KbOAcd8
WvZRtYxgMRDK2rhaUGQ9t61rmjfQzEGDGFLNBSs3Bd0tW1CtIhHAb6RQACt+qvswp4pcxN4NrV+g
9Tab9185SyLKExAbCTJCuZ/D46xq5xbjm2N20AsIF8wHiixq2Q/FSiENRAMHX8nGlWKdrxRxqobW
xAD9Bzc2LNtifmTFguL0ACOPaoFAGOj4c26haDA2mERJuSnL6yi5oc2157+P5sqDUeGHmPCCSAAm
ADHDKQUDiGSWfVZm5WaEwKP96q6p3ii+NwInBKZxu6PpIcfQsmM9xwxPuanBrDtmoVneWmxFcVFx
I7kAF+BTiGoU9u75Spl5ZLsocZWbxtgbxdNI9pX3zXaPuvMQOVBMwVDv8sdXOgWUhhAIAMjdFI+F
k5TFyIBUj0cYHNIrx3lJvLcMA2X/PxuSUzzTY1YR2JjL24jdomSd0sdlE8pv/9cNWSCgneYO0G6Y
sGe+M4z8wDEl8O8mMBKBE4J/McslBRRvtMsGLBLlRsPwKnU91OizL3hxakKKlx31EpR3YCKf28DH
uPOw8jr5/PRDio1SAPaYj7RODlmuM4C6q2n/h7Qz25Eb2dX1EwnQPNwqpxpdLttlu30jeOjWPM96
+vOF99l2ZpSQgr0XFtAXBopJisFgkD9/Fju7jH2z+JB8prFKiWNv06mZvl032Jovk6xCEiYgYGwT
u3QtXM7L+qYrWID1NA+sT2aaWqWnZsM/eJoD+6RurS1bc2YUZNUQMwJQ1EuRrE+i0qvKgThjx+hz
lydf+y0i3rVYdi5DeOLZgWmMRuFVhgyl8OP/hvaTGu6TaMMRVkznUP0U+8+pRtHPvxQSjXowNcrI
pWXdK3bi59F7mznIyPM1+56dUfWyEXeEZ0mZMJBOMgG4mWhR69IRHVudBZPzzLfy3i/Kvcn+AHtn
dIAu5i2ysZWPxLwGT2TP5Dp4tYzHNYeCXFwtdk0/QyHO69L8UE9bTZlXUgRpgM2srOBS5OqUjpKq
MpVDjgb0sEuZYdpXWuE78em6h28JkYJnXWleF0wIsQIA3vCLGcVfLFsTvASCgRaHBj4i57iqNk72
NEFMkOjU2o39GFa762q8cumfEpBBz1aMfksXZ9dXFaNytLyn2tsX9d713mmZt1M34sGKtUgwGPVm
Tbeo64t/Pzs5QdlUpNEVlfC6Yw0rk0zzp/CPkzIG8VnzS4WEr076J+mitGVkNWKDVREZz0Y/7K2C
9XvhRhxdU+Vcin6pypyNQZ8EQgr4SVtVT1rcPxnOFj5pVYyBvXjym7wSpVM5TLwZ7YVBvCGzHrrJ
eHQAj+h5/+duzFZkMjSBHBITeJI2i6LbjSVaFNS7HYBmteHTQLruZK+uHj4MvDTkNJSsNPKnSyF6
WRc8OG1AoZZ1HL34wFzmaQzB8mTJu0kZ91G0RcHzKopKIqUYkLhV7UwdzYo8NpmpPsTV1zDo9imT
dmZ2NJsTTFfXlRR/8SKMkhfwvhalP1AdMEFcKukspV1ZHY1a123J2R04aqoDvA0ne3HfDUF+c13c
axSskCf6CBpsxRSeJG+PAkiWe7GZa6TM2GeHyqZtfyqTXem8pOlHTXuOos9eeHdd7JqWjEKabBEi
hQAxeKklOfIY5w1Fa6O5CyP6M6JlfN9Onl8OG/xNK6GJ4hONRhoYTFJ5stcUabbUJaJsXb3NjeCh
z1JojOr/eq97vq7VmijRJFFBZ3FlyI9Vsyjb0RrwFsseVL/Vqv7RjebuoWprxe/C+S8iFUOTHrUn
Ok6iMnNpxVF3Wy0QFNCNbh/ot0JnTbXsj0HfeAg4aYGNJ2V99YL0gG/gPZS4YNV39qkTOv6SFc+x
ljF5WpTHuSg+X7fjmneAkRa6idtdfibVTjNkjVjA4A7Wv9k8nXS2MC9h0/qJmx5be4tFbEuelCu1
UwuWKkJelcf/qVHHUtLpbqIC3yr1s938cfry06C/1ZOO+FyUTp2lGNQtYNpVPrCm91husTCuBH4H
4DLJPl0T8mQpkS3K2YMDDx2mVL+tjedusA4g7v783r+QIlkuzPsmTUR9f4r0o9oEn/uufjSW72Hc
bPR/1vShFijggiQzlAYvfd1Y5iRZkplIPLzLRo9RMsWPtoLvyg1DcY6yO/+joCtf/SaT100A6xAE
Udo+Uj+p8aegTfwiaJ/rmJWuG/FiVZyDkwN1A6kv7yucpwh0gZh9bpfqzkkfMuNHM9YH+9+Kvviw
Rf0ivoV8s8BrQBJAYoMVpZgLK32vtgMZR+p535UMQsci3gAPrwVA0jODxxNpGjxYlx+JQ8Tu9pZY
S5XoVu2LfT/OX3iJMFVlbdyTa/5A/uTwSBMVaflpGGvA8wqHRkni3IAlBAl90+rZRtnhNeUKR/Vc
inR52GacF57YwdZlZv5DWSz7LpiM5i0MV/OLpiwOk+N2daKpklGbdNr7pKIa4hdN4j3p3ji8t/OD
Pm4R1r/u+Uo/SzoMXjxbQWSjvAJ/TzaemPCwl11oRezV2pe1sTOjU7t1D6x5K00jrhrYvkz9ZyZx
lnxrUO46C3SEu6rpbmPbuF3i/iHIppuZoxg0/V1qNn+e8Yk+1S+RUpI8lPYcFCEi4eXwO9P2J/d7
F+wBXB3oJBbxxnlcOyECtUuR3oQpQJ7N6bNqKTLBEaB5wVsDRvKpfrl+s60eEMae2U8q3q4ySEQP
rcKbGyEBHHJ8N6i5lpwmQ6sjP6ms4GsXDdXf2JByE7QfvPyoNF+eyWGeBzMU6KGuiE+9o34u1Oqu
rCg5OPpjN0MmmG9tpVnVUtQ54eOCOVOONFG9TFbCVMTOoSlgLiqsicW9WXrMX1gbVYfV/JWPJYIa
Al9h73QnSVmSyt0ddBkjsaNvcuc54TFJv0+Orxhv6uC9ox9NZyM0rMYfjgEHwRSYTcmsEX3tJTVF
G7V1fFbHvAWjdwxYJnPdYdZSE+qF/ytGRsa07hzqvTh0ahMewu6jQrOgLo/RvLDjeCOkrn02yrd8
L8pGMLdIKoWWorHdUyR6E1CiNnB/ePXo7JRuiqCjSU/XNVsNYgzCmTxyaBvw9rh0zNAbXJp8fC27
N97EzbvSdVhIXY6nzAqP+pL9My0WayueEntrxmVV0TPJUlgJOjbatBY+E2f551H9tKTGc0VxdkdD
63hdyzU3oZZIw4PEmfqYlIY59VAEYYKotLZSv7LM/7wuv6OxtrVway120TIlpDjU4DWZvTDuDDYD
TkxM0nb/p6y9yDc26XxX7QZBBI8orly+3eUXS/opH4sOGYUDgJiF6GUCgt7UoWvceB+uOgdvfUo8
RCwxBXopCpqceRkXus1217naXecZYfZIsllNvskqAyDqQ9K6vj3q6Ruzs6J3eqT39y5g9j+v01Bp
hCqPVzlDzvKhsOKqdz2FH5I23Qv5NGNterIvYJHdiNOrKgOnEhU00XSUuwOJpUWZWxM1SYPvDDcJ
/ZR1y0EbfQmG8cfi6R+j3NjpZfFW4zl03U1ff1kerYRq7E2h6BXljGWM1liR6+zovh1GG4r4ch/C
cVkU764Leh3PEAReja6neE3KGaIxjFZvePQngvahsL9MeehnxQ0PcjojGzq9PnqXooTOZ/kK9F6V
MZmI0ma26nkHryRZ3LrQt4RImdhgWW2tiZYOm0zC9punDH76xysCQBnT++CaoSrErJwUQ5j2aNQp
pJSfMndjZ8NN7mRHQ9kqBa2oAt6IFIGZLAKW3DicNZLKSqOqXrTOV7ryJycgIIdVuHHNbMiRmZhZ
0luynHXB1/LZjyrl2CrTIbC2cMarYmB7ErczeYgMAVe8YVba2sZqczDsVLd0fc8u4fnqgz8PVhpd
FqasKSFBIiC/48K6IVJlkP3HduXn7sF1dmny6Jbx3m2+2FV0dJkJWv54TkUEJRAY1F40UG+u5Hp2
3EZJECPVzbIPcEN91CvSHlVhQxszQBbDbnnoHa4f35U4IUbObMFCCb2S7CODESZZv8Qloz/qcTC+
ZfN4WsjIZ3YGXZf0uvKKI/6WJHtJEJdhO01I6twXBlvISQ5KYB2W6Yulk+sd6q3e/JZAKR3JujIA
yoXAqK19ZyRjfJOMzLh9ih330CqfnS3A+Kot4TxjPk9gQOSbpXfM3pratNxpwBbn6HnS570a+IOz
kSK/frdhyV9yaCVcxsGmrNQqsFEs0Qwq159Mb9kFyU6xPufeJ1fZWmnzOhHRUAlSIZwSvQzJjs4S
jVHYEEZq+16fK9+A/fq6a6ycbCikBIUtXQCRVl0qNNUZhQZmeneVq6v+rI7JIe2gbmFv0xYv+poy
1I5tIMfinMkvQjpqmZLpDu30sPIt6+1mSvUzgb+syrBYT8w9E0FAEMqJTt+AwW0CTvFktYVfBda9
k1vdUZmTp0hVnvLWtO4CfXzQFOXOdZtbRS9f6np5rPQwhAeeU9hGb+khmaTNw13JCpxAISMLVWPY
OJGvqVO5rgF9i/4/eQo2ubT72AxAmNKoZDbIPlZafqNGgjBe3VcD+9EmINFJsFOn7+Fi7RMtFEx7
G+XGlS8PuQAT1tTKKJjJbYO2CuhAzorAA9yFg+OHzTuIrU5/7F4IYWiWVTkAaORzmWd5nVdzSCAg
Dwta9WRDvb+5O28l3aPtweOYp50DbEZOpvukLjQjRUw5pYeif3FmgY3tppulFnQ6/X5m8ZRWsfbQ
ardyzVU78qwU0skp5BFH0sDaiC1kmwmcWFO3myrtPou2IAErp0cgzH+JERHwPAMrGliYesTEJf2d
zH7TRVuL11eitmgJmiAqyV3hO7kU4dasE8oVgpvdvDODN0PxGWKdbnrntp9N86YPNnKXlXIDS5TO
5Ilge6ZSN3duMMdJuVvqfdm8SWc/pvit7cflzlS+eIbfjS/KcPPnHkkR3+AZAsSKdOZSKLO4ZV4B
5KM/oT7NRnk3hdZTrHz+cyn0rhj+UvF9Xa7aQDEJ2DJji6OVzYemm2/rpt0D8924jtacwmCnKFAr
MHavytBj4kY1+RBOwYiK0f5L7v/nepgECF0HH0QnTkqX9YSBgMFucW71g2bdGewUyDZ0WDs/QOzE
qBcQIZzv8oMETGSXNE7xOtaBFI0tSEb8zbthzbfp2YMUBHzKbSfdpKHtlh71ECxl3/eMmkBioo3P
abQvgn+bcZ+XG3mscCPpKgIfImbXYH+gZi60PvPtbGga5tEZcjbg5HT6ydfH5658G7uxnyWxX2/t
zlqxIgOHoimrAlkjgb6Up8yDVfOyKXdpIaZ13e9DyOVi6FvgwRWPE31LUCPiIqdWdymnMLQqiGJV
pJKNcreMOjTLg7VF1bkmhSYsNUjsxxUpWc9Na6yXzSVLRu4nFkpvjWiueAMDwDwxoMsFPi6Xy/Te
gW0t4u8rzaFSKaWmdEM/aO0DvP16eJq3UGqr8kSTkvwUJge54QY+xRo7Fas55XTXe9OJSrxve/8Z
zjdyFtj5nBN94z8dPybC2Sz2g4nNU7nfJSOOQ1GPKSkOF1N344Qja8a3GJ1+/g3ZzVFLE8xRFG/l
JMLsjaiE6rbchRQfIIbI4ttYfezIiNmNObzos+8ub1nsE8Zfs/40LE/RVjxfc5XzX6BfOmRqTcNU
F2a504NFuWPjl/5k1tb3Pw6DglL5l5pSjGqMVMOQqJmk6kHhv6xAunUgHLsuZuUV87MFBzgf0AoD
WJe6zJ46Q7YtDhdpRFe5O21ir0j8VJdbDIpr4UI0+/6/pJ8J1Vl4spoljqNcK3eZsdzkJnwkXnJY
RvvdnyvErBptJzom1Dklu2WpVic99a9dSO3Z8cJvUxM/qmS8sCVtZRMrxqNRCq2K4JvH7yXjgW3M
MyNElp5U930fvl1m++Q0Oes43GOadjeq8VYDXpvVOlTmb3TtvW03D2Fr+bXxrUnTDdXXspvz3yOb
uKt5drc9v2exgk/loB3MRruzquIuSaO3LZWNDBykQ75KtymCRGTDZVcuIDgFWV0EvwoILznkjIM+
p2MHOLFoPT/Xbidtx1rBTI93uUJW98/1D73iTy7xWgDgAAgxQnvpuYsdNnMOTxlbx1jtbJ3m7Osy
bMSzLRnSSbeCMs28IKp2TVz4S3Aq5nBfbw4NrrrRmSaSy4Z1NalaiyZmenK7fxTmirJ9lByu22tL
iohqZ+cvqjwmYnt0sVkBFwJWuOXZp7sfrktZt5gtiDRYigwB/6UUV1sSBzesdhnL2DUG6LOY5tPx
upB1VX4JkfcERJDpqEsjPr3yWJhPuXOTzLup30BDrLozdQMGl5jOe7WHqy6cIJkcDKa0BmlHd1sZ
9UMPyzZj+vpu1IKTPm4Ve9bMJwovjJiQ6wDEvjRfljgpJLAMZbtuQuXTe1Dz4uR12st1A67cYLCw
UAEk5CNIRg3WaZ1oc1XjC7b+yHrhUxl8uy5BPNykWxriPLFYDGZqwQJ1qUg0tr3eGCSHjhvncKlB
DJBGI/PlbfFlnJOeuBjmG/HvtUwIepnzhQSfJXiGXGhfcsXqPJMUq4v3g/ePaRyC/m40v/Tq7k+V
QxDU0GJGh4Anx/040Iy+LUlzqv7zZP8TNLdh/7HR75atoc3X3+lCkBzQ2xJqqmzkztSaz05KyN5a
Hy+O4+VnYuW3TbuYtxyMsHKBrDWHpew6myxjul+6t3ZxUqJPTXhTj/eVfh+2G2DOtS90Lk4c7LMY
VIZF0jc94rJq3s3qLZzKpyD+okw3XbIF/lmVxeQfKESgTPSqLmUNCzvkOWlchurHzk1uTGt5Lo3m
oDS9T2dpIxd4fXDFBLsA6sEax38lf7eULglLcVOMY+47znF0X4LqcN3tXoc9IQPiWdgMWM4mMwuU
yeDO5cgO5r7815rf1clDNAMD2Xgcr/kcCG3mXEkMaYpIdtM0tjkajpCiPdtBTEXk+boar+MqC8AJ
qjwPfkYGyVS9WldFVSfVriz2dsUuzu+h+WQktzm7WdMtsOaaF5wLEz/mzOPyuoz6HjahnbuYfpze
Ws6zZVW+o962Wy+uNRcATQmmDXweCC/p6oPOdiysCMPV7N7ImpNYAGdFWwwDq1LEOgnuJMEfKFkv
akqLsnFWsYTqefZgN/PeKc4WG+uap3GF/xIiWc2tR4VIi5CFw1netvH3RbtTta0lb6sfhx4D+SK1
GLbzXn6coqpaJ40R46bWfc7A7g1PU2hLw+mL09uPehjkG0doVSLLn2mT0kkBe30pMbKiwlID7tcg
/yGu2NbZ1cqtMlb7rjxdd/NVG/4SBSTgUhRkel2blCXuMN9AdVePle9ZpHUbYlb94UyMdFztwKr7
fkRMkB3s4Z8+elfFH69rsmo0m/UllBfZjipD0FgoYTZAbaqdrj8PybGz7lQvADyys7cQfKvKEHxU
IM9EB7kIEzFbPxo5yoxtfKxmY5eA8JlYSn5dodVPcyZG/PtZUMjy0bXZZlnt0j6nNrab4sOs2X5X
/kUoFdMu/6uOMOyZHEZEMx2SfZ4PrB82evdjsYR/8/nPREgnldpYyHIcRAzhOyt+ir2nZdqoK65/
/t9aSGemNb2+toQjQ1p1jML7Pj3VUFZEJntmNp/Uwl3lhOTMZHJqDxXH2NYmwvoiYi51FDMDy0mx
vti9u++c/DAs5r62+wRKmuEmXbz/mz3lrMF2GOqCC+xneO31D4N5CtqtguaGl8s7dPQMWgK3QkbW
eHsnelI7z3e24DMbPi5DVWu7HFkmhxAt3HvdYXCPln7nbBV1Vn2DASRwT1RBWL176eGGOkeRNiFl
rL6z86OeD0P2nAXhzkm38rlVqwEnhuSDMTXSuktRkem0EDdXBDr1g1EfsvxfZyuWrmYmZyJEanR2
XpMw6ww3QBu7+OgW3ybta+rtBve9O+o+gJrrQWjddL/1kYKQMyhZOZq8wRoFyqO430fTxESsP1rf
SuvjdVlbiklRog3DQa1LbBc11g29m2H6ZAH90Ix/9Opx0P8iF2ZQ4deXkgIGnfK0CU2k6YX5LXPm
2KdjeWR9yu11rVbqXWSSvwXJM//Akyt675iwCw9N8MEq9g7twyW5mfp9ad+UMdE9ugnULfCwUOBV
kDqTK925izZBX8wg6y5o0o+Dl9x60wcrEDKZTPOSnUY1um7+Jm0+EyrVospgaaMwRWg/Nsdcf67q
kU2uJ739Z2Qxcz5+v27cjeMmt+FAR9epKo5b0QMfZia06ap3meJsaLVlSunIwc1rLUOOGLX8biW7
qrtz4IWbvZto3M2e325ltltqiX8/O+JhVkXKZCAvmB+d7k1ZftDr99ctt/aAOvdK6WAPdVbVnhCx
jO+n+Zsxb9zHK9CDS7eXgu7kBqGdDAhwp+7jMivvNC/xKy16hmmHBSjWfVw8VRkTArm9deJE0nrN
86VA0rh6rSYxom2z/Gjk/UOShfeOM99lZnzXeOpuqQqIqO2DNakb8XI9hpF/shOFgaufweDsyxWM
ufZGR3BOFHOXqd/VJDpF+XLUWDCTN8kjk7cb1YpVX+FqA+/Kc+4Vwt1gQGDKEnHiLFYC1OOh0Exo
X7bAu6sXwZkY6WCzurLxkhmbdvFwzF1314zx0wD1cW78G3lbE+WrZmQWlNIsiAtakZcHwG46Y2BG
krygE8SZ6c7rTx38beri6+WndPCvH4Z15X6Lk25tE+L+Fjp3zlv5UQEL435qy/3SHo2td/GWXlIg
ofYXhFOLoD59rxYMUt11031nPinqnWn++39TSgoijIspZS467XP/1TFPBex104MWP3rJ/rqgLaWk
UCJwqb1ZIqiDpct9kwQvXgBd1ruyeJj0vwkr9G8EBpZEyjLFjzk7YJ4amHnKjP4uit3bMvqkGtYu
yeed7UQwHdFgmb6rYfY+8LZaukILOaiIOjQjh/CDwp1yKdiyW6tfRgTHsXo7Kd494fM5aezHIYq2
DtvafXMuS1ISBsGiVAuiyKSnpyjcj+Vzv9xQsTl4ih9GJnxr7l8cgXOR4ied2dXMw6rOYtRrs/9y
917p/5s69qQEcPJukVqv+Yt4OENACQaIvtilqKYfuimDzGO3pEcnYMD2i+4+BHN51PW9G26xdK9e
ROfipFiSl45R9S3ianJKx7zNIt2HsdsNaZZ5D255qPJ/e9veOBSr7nKmpBxSoqxzKkN8QuXRnU5D
SdkQRIO9xSa2Fv7PtZMiilEym9ZRo9qV45dU3anR23TeyJTFn3jl+dTe2aNIswxWscvvRWukD+2a
G6Z0yzdDFbwj49q4srdESCGkYEmvW3YNCVYVPHD6D3W79QhcNZQYCGHpgxhYlxycglEds5oJ4BEz
Ulr0T6tOfrLFILd6cH8JeQWDpsjFro6JUOjM85el+xB70W1MMXf61irvk1h7duF9ux59V00HSoxW
pmBnlrG9BUAClz3alInmL4331twa7Vx15LO/L32aSS3mQREpdmzbN64XP0UpffKwVA7B/Dd1DRgE
XTrzwKgMQ/pGdjTEcB+jC/3OzA8dJffjvruro63e2Loz/BJkSmXP3pkyPbUQpFY8yqpP/zO2sxFS
1y33W4gU51QyTyfOEGJlTDpmvsuQf/8SRxvHczWcWtTBWQbkMKUqxbdCabvZNRAzCxxvmEW7KGcx
mjXFu8Wb/CrNbkaefNe9biVjgr2IOSEYTQFYvgKwFFYSgWcvmQs5QAxvDlB1+E25V7yP1wWtPZ8F
sxiTY7BtMXorRZ8U5g87tz3QWlZ/MOf8pGTLMWB9ZtYsN535L93oNxb1qWS2HxJrq72+pic4HZCK
YmKV/17GPntRx2JMAKuYfd3vDZbTHLQx9fw+LTsWyejFXo2giLqu88qRBoAOvJTWN9MHMkBNL/pi
DjR6T1nQZ1C4fhtnRi2vy1hhHdCBrYqi70+uXbmKPSxWa+c9jSB7Nt/mA3ggpHX3LjuO7pSZbVLK
pLyl2OTca6QAO31JvjK4C3LIHlI/DuFyTv6csEf8JDCvTK0zJij3eatZV/PJQO/B+m7V79Mw3cM7
jNVnP7C9jbi5EgIuhElxrafLqlY2wqZwAjOjWPNOh17KV6L523VTr1wKSKJRyfOMF5R8VoqaiovX
klo188AGuigc/CyOlb02K7f1HFvHJvM0H4KYf7up/HBd9koMupAtXO0srWPLXg/vEc0rZbF3zMs4
+r7qjIO5tVxh7Zyc6yid0jmhPthWdF/CuX3jkOzUxcmoGlajQApb3lxXas2g7CBglgUSNYAUkrCo
Wxo9m1Cqb9mhWxs6RFmqPX1kcY9FCbT4EWeQBJfNkLyoTZ9vPLjXTAr0zIUyksEjmAglk04QuPaT
AnZvqRo/WZrurdW19T62WEy1LFO/IW/NtIwFWYLOwRA8wZfymHwbQjNF25pRxqH/6LV3fXCjhY9x
t3Ek1lJl5kV+iZLn4ZYyN63YJCaYkxX4mjXs5jL6bHX2LtWDT2nf3IJR/D5X+u2s/sXT+EK2dFsW
rUX5l8oXr7nk7cBa7tDSnpSy2aVD5leL4/iDpby97khrn1Iwf8IgoVFBkV8iblK71Sja1D3/t9Wd
Erxocbqfw40IsHJFA2/+LUe//IR0P9shMZDjBuP+sdiXBYNL9VslPbr64bpKq6IMQ+BKoT4Dmnsp
ylH6tDcsgk0Jg2EY5yeYtGo23zTajWXeu1tDCqviBDUGNiTEySCjwKpy62drpVfD+KZebA26GFAy
c17Ob7zc0/ZZHDxWGVvyruspTpn0KIGyisoQrNnwScgIA6PWmaOcyXqq/ElQ88Clq26tsFhV7kyG
+Pez4JmkhRGoIzKmxPnWDel9EMc7su33ZEa3TtT4huLsr6u1JtKBilYsrmJ/u4wOG/KxdheBfxy1
D4qy88J/nOW2HT/kNHc2H+JrcfRcmHQ5lL0esDEc2IkDoiUafpgJFK4gIlXja6ZEfjDex9YfY1VZ
WskLjC495TYGGS5NWkXxoCZCpKItx0nr7pYuPvajfbxuxpUxQuToYt5DxZBwhl7KWfp6bmtxu+sj
ezGN92FMiwxGEwDWez38TgOGV7/i7q18a0RjzaiwuQrAHcfBkvnyEjUBXF5x1lU6ZaynPuTxi+p8
7O270HlXGDGQhL+4439SqTAQImjYpQuC4bcwaRVsqkX6+56pxT7XDxGzJw3bKjfsulJa56jzev4f
WXLn250iICMpdjXTHxE8vHkQFDtQVC9NGB/iorzVu6n21cp7ctXw43XhaxehYDwEWgYv56veKi2e
oe1VbicvG4ik7zzufUBGvqeEu6LaQEVsCZPOxrIwvJNoCBuM71540rtsnyWf6vowseX8ul7iT8mh
7FwvKaFolpbpXIFlG7SPevYVPo6/+Ps0OkFQUk1n2uDyLIRqF7qVx99vvfy9Fg3f9FzZ/40ID/gF
uwxgU5REVGpjeCUtJchE9xnUiSqLya5LWIv3AgspttY4zDHLBzrohjGh0LVz1G5nFf7cwgG8NTOz
Fn3PhUj3NIyQhtuIGq/hvdTObZ7t9cVlWMzY5dNT/v26Rquf/Uwj4/KzwH8011aBMH1SfA3eEFPb
+PCrNnOYLobaBoyzjNOmihw7ekPpZg4BDjE4He/C7EVL2r+SwywkpxJiPvnbsKWD0yLgPa4bjSeV
PPiQgqXea1q7VXdY/UIe1LVEOrI2ORlW1CTNWov446nNobPvknhvdf9aVeqrxQcjePfnn0gQJ4DT
Bg/wakrbWyD7LRxeNdX8qaOCo2yVF9a+0G8BTDZd+sBcL26euQiwx68OStTOXbQVs7dkSCcnogna
FgkyZvvoJc+G9YZM97qd1vLoczWkc1OpvUqJHRHj8BAlsJXdVv3ebDfi5JYi0oGx4GPXewMpjdEe
8zo9sonZz7tmw5vXIj8kDOTQ4D15ZoqfcZb1OYrudaMIAmLZketH3ksKKjK1vxfef9fNtqrQmSRh
1jNJidfP5LZIquBlt+HUze1T1m5kXKuFnnN9hL5nUmrmneZqxGxDvDxbruKPNfdmpO1tM30ZtG4f
eR0fbqaxZe/NpRv8ooyPWZa8aepp68es5Q/nP0a6KGbTavU5QeXJ9T6ODL/FS3nMoDZyyuhuMk2f
EHJienYf5X+BmxLkGv/7XV3prEU89XpTYM3C+HGavtVwYI0HCCVm9lxr7/9PX1aeqi6iwO2YM6b0
60S3RQiFZQF0qt+iQdlwIFc6d7ZWzEvpYE0GWRs9980+9FlVfF2XtZB7bjcpEyoGu7ZjAXa05rea
vtOH5659p6cP+XyTb91YW7Kks5cNtbZMrfhG0/hQ9LbfJCxZH9rDkERvk8Fjsd+wod5q0UMwG0GJ
xhuWKH95Ppq6K+da4OmY1Qlus9nIj9jxs5OHtwnrkH22g1i71Erel553p9Zzdfxj+/Lc471HUkNX
W35CD24QGSW4pV1YRoSz72Ppchx31ngyh7tk6zZYUxdxpk0Tm+oyZfVLdbN6TDybPcI7N1LemBqZ
vNVRSop3HZtCUkjg5sg+zGrrq3N2c13TFXe9EC3Fu8xsurbJ0DTXHpPqkNUfi2BDxErwRgToS+Pn
rjW5ql3YVRBPAsmR1M9Jv1fMQ+Idg+G+MzaACKu6sK6LKQqKgOx8vTTjMKeaFTuYcbBv9PkuKj8m
44fr5lrV5UyEdPAyxQ7TIEZEER+S/rGGkA8Ss2W68ba4foXhpRcII1y/lZF8YmlGb0orPgz0onl8
N1dfphAQ/bfr+qwkvNT3aRaJDS5AKKSD5qRFEy0OHudZrL+jg9NtrdBc+yi/Jbxqv6Z67E1ajwRV
eTtMD257mwf7P1cC3hIYJThEgoPh8rvDnaIPi+i2hbk6AV6DyZT8N99IddY+yJkUuRDrVL2hViOZ
e29+7sxdrt8XyaduOV3XZSXasp/zly5y+dMM8l6JYnRJPAgSIdqf7rPkqCSfPONNsTxfF7b2bcTE
O/VlQfwqz2e4PSPn0FcA3JkbnWqT3frjUkUHhxG4DeutORqxnE4/kgDiSRmv0vPUIayL1s64b5fu
fla3OtVrpqOhw4vagfsPn750A8uNhlyHqHMXQYTNzmX295YnnWJSUnrPZvTNNfLb6/ZbiwbQkQkI
OyO30GdeSuxIfUf2k9EGmOAXHGpfV95ZWehbs+LH1sZU8ZYwKbGoDZAMmSZy4OLA1uXdPN21S3Kc
NSixN64/YSk59pzrJQVSgfxwUzHsNExvVKjcWPHkB8khz/dt0AEFf6uQhF835ZornouUAmszpsM8
dGTEwKzu0sL73DFgbJjRVo91zUnwEeriMOGDBZWcZFh4nIQKp3gCxainH2vnowc207nV4psg2kit
1+34S5hM4lx2+Vw6OsKqMLoZs4Kxy/6GvU+3sVn4irP8q9tT77uKujUosharzrSUx7QjNRntREC+
S8v1+/plCnV/iR+hJN74bNqGPXXJK/uA+dtBqDjq1ddIMxtfba1dmc4PTjUdctXYJ2r0NLn/qHaw
L90XRa1OSav7nT0+6dWHcDLp8rBxjXVLf+FQgkoS8iwqE68wOIaSGZXD2Zzs8KZtCdhx91+9NBvx
evVUUvr8SaIrlkddhgCtBRJrKIRQW/3QBu8746kpTsuPcP70F+rokNppgjLy1XDt6NWDUi/EzzQx
dzMPQs9hCHGrLb6qDVkAa5sFMaHcCmBzfR7VJlJUO33mt+xSNiwFELvkWXnXaVuXwhqQBATbb3mS
9yzlshDKSKd41up+o/5Yoi/lxH7y3jzSiHlctPlDoL44bbOzsy3m7NVDciZcinLppAxZGg4EVDW7
d633uRq8T6Pl6GDZv/h4Z5Kk4FYZ2sLiIMxapjfANebkS781DrGqjCeGLKFlMJhPv/TDahoHsy1Q
Jo5+NMbeLY5xy0j+FuvPapj+LUZOT6o0zq0mRYzaMi9TlbtJzJL8zdE9EyJ5hdd5gx43Iske39fj
Tda+S8Lbv/giZyKkb6+UWcgaYfTQLBRgl5EeAVfeCI5rxoIvmTcdsZg14dI3CfO0D4wSIWX9wK6F
pn6ItjYurD4dafwQgASFH/x6l989rtQsdSaVpMf93s8fwsjx2cHAjOWbnjgxJb6evHfzv2iPwM7+
W6qII2f1Kx4us8fOFy42lgZ06s4GA339A634Mwrx9AcEyjpGGU9S00jnbBJXzUl/SQ1eJ7ERfusn
C3RHt1WzWQl7YLpMjaq8Ru4t53HjbC9213I+Fe0Hk8x7e05vlWLeu1brG8n365qteMWFMMm7nSnU
9GhEWJ7d9VND7uGP40anbNV6ZwpJ7s0+k8XQBp7cC5iYRX/Rs3cp06iR8uO6LisJzoUuUmAbW0Vt
K/7PGvrphWHfo9NRgfLqfeN6j3NvvMBefrCTLffbMqH49zP3sxfdG8ZcfC/ajTbQhryEHnMjRIjf
LiXBF7pJJ8t1+xAWVnQLITLIXfY2d1swoi09pGPUU8KbshA9ksm4B4HPDIGHIltbuldytAtNxL+f
mSti9UzJNkO8wTnZ3YPbHadG/3+kXdlu3Diw/SIBoiRK4qvUi9t2e3ds50XINhIlUfv+9fcwF3fS
TRMtTC6CeZkAqSZVLBarTp0jz1NAOxGWKz6h3zdQFoK/Es8i9SbqBBGUtYje1Vxu7Pam5muCRLq0
AQv614R6C9G28SXGGlWLJOjHgJHbiYYgbPFApDxlQU9CtAfdNbP6KPHHqnJwEzYYHSlhNa9p0NqP
QnxU0+2QTEE8rZzflT30lPNrTzxra1nJckEsP85731i7yPUn989i5C848YnSGMqqZdIC3nb+GEzx
dkz3IpPE/yBx3o/F1eVQsbZ7ypnlaKVNi4BBEOhi8G5ZHviYhT3fjPbXy5b0p+rP0pSDOxZMNMKE
JVA4zz0qTiQoyArAW3fvnrmgcnRrp2i7nstEaAaOc+Pyt6b42mHMbzC/FulmtoJhjXJpzSmUY4w5
KOCTHazLJl/66OtqGW1t35R0hdQDWMon/PsdS74Z83gFCrG3rqK7y59nbevUpk8HYYRhkc5dxQ6m
fnagWGpjkDuC2zQ5usWmsK7pGh+W9kIEgyoYbingoZ/rnLj8Iwsh0B/jDRfmwUaJxjN+eIDmX16e
9iv9a+lTvbMh3BR9D0tzg9Gipgyq9m/8+8SC8uQsPa/vTRnOG1DBesMPqCbFa5RE2ivjxIYa6/y6
TRsb34jmHy50veM7tKmnvMOcPDCnK1umDQ2SkNwDLhpM80poIMbo1ZiSxVmyHm2SB8TfTO1tz+8r
Y3/542hd/MSSEhpMlvZ95shT2z6ZdEPNLavWIoPeAf6sRokMdmzxchmxmtFAzjBsDbvbFtaWVF1Q
k7BsRiiFgDca2Lcvmfgoh3DsV07Y2i9QAgX4+ZBedlhlW/507R9oc17eRe3dcbKLSqBYcrZEYpIr
LL7E4xMjkMl4iPqXiW5EC02Gag0EveIgTGkT06WInAIKeWEMNjbPDKMlHGOQfyXhsNauWDOlHC53
bKylJ9IXUTIz5Pd65/P7kF3TNRrSNUvKEbMxrTJ6rbQ0GkCt3nAjCUkbuNOPyV85YNroB0ZggFdB
EInS5/llXy8zGF4x3hma/pvRQSTC/d7Rh3YNm6s9XSdm1NNl8byNZY1q8b5hNmQYb91opaKqde0T
E8rh6vyB9J58PI3+c9L9MzuHy669tgTl6NC0dsHLi52yijQws3hj9ns7+uf/Z0Q5P7NT++Mg98ka
XCiKCczv7+34/f9lRL1lRdOkHZ7KeJrhHkqt7WLQwONrRGwr+6W+nJvBTp1WFvCI95o4X3m8z/+C
RQof/F/n9ZVcuPaBxPRl2oMB75AOX/hQh015m/FbglG6y5umjWwntqT7nWTFBreSzKthK66+RZDl
Wer8i5nakLM1tx1jm7oWO+qKj8tWtZftiVXl3HQdcfNFvpji8atTvRqguR4ad5cTgq6S6wdFlq3J
S65EBJV1skyGaPTl/d5V4PdPAhZtwS0VGGtIjjX/UM6T5xYNmeTSrPngTxsxvq3yuq+ZUE5T1yyO
iesO/sF23vRU5N9XIdYrJtQif134xtzHv3frJe8fWPvk8JXApjcBqLhsJiJPVQNbbo+1KQ/SvPRB
kl5l0SvAQ5f9THvj2H9sKB+jd61oIj5s8Hx+5aIL+OTssikKqqr8KJw1ALLWrdGPB+sWGINRDjg/
THVDgX+yccF5mF8ArVjA+t3Q8E1dXSfpwVyrGmtdGt1lB6hQDHs4yn3aREvGZg/muPnhzNd+fUjK
UPiHy3uo/U4nVpQIQbMcBfhixsGxb4GXMae3xFgxIR32U+EJczRQY8U6gKg937exyS1XxCiu5pgq
M69Itm3BNmhNmzbeO94ULNnbX6zpxKASf5reMjLbwJpyf7ZuXeQlYdRT9CnMeY3VRbt9J6YUN1/8
KkunZQGIgmWPS5GEPPZu8mllPE/rCidWFEe34NNt3MOKm+99G0zOD8K8o2vIdI2ghASI/flQauRx
wfI+MZgZl3iDQcPcbAI3uaur7VR+GTCHzW8waMKjm6F9mlOQHOzYXz1oPDmVBAYUybKp+IoDis3R
lYV4VMjt6ZbOX921sKH1xxMbym7a6JQ7FLVQ+WhK7I0Q373uW7dsSfSzdrb12iSp9uOdmFN2tTXi
zmwiLMlx3un8g1gvLrtZrUJoE0kPDOagwETpX+Uf9OecloX8du08hUP9PYlWfFDr6ScGlF0bncTh
lQcDTbfPxDUomUBucvnc6gIs3uhgT5QxHY3h84+PoVEj8WNEPHsui6cq6a4ZBRxk6VN63WGw5C42
IQxgOe2aYqjuEwE25gM7BOzuJzFXayomyooJAcN98rxHoJMm6yZbe8bqdtAGy7iNyXML80WKI0Cu
x6jqxJbHy9pEYPiJ6QLlO3t/eRc1niAV/sCZgDleH62m811swTFscB866SbmQUHWEpkBeNjWqIrk
QVSC+pkV5d4YWO1NvQsrGGp/qCqwoNb5DhT3zy3q1i4K15cXpdk7aNzYYJ+QHDEglj5fVNLlueNP
Uom9T7Zl0/6wuyl0DXOlTq01Y6PqCJ1riHGq6b8HumTQA0Dlekir92IAjp00D2yNTUMHl0dtU9KK
w9ngc/JnnKTlHncFdRLoT0d+Qbd+naVPppu8L1mcbrnd34qoustS960ECDAYFvcYxcIOzG6pgymq
2SFr6RqrjO57WhBOlsAvSIioBALDYGF+uIY8tAROjqxcgqJzSeAh3w0hoJQEqbtGwKY1Kfl+MGKP
/VZ57JLJiyEdKEQ4TTvWX0e0wX9fZ8iiVmu4fF2NFnJ3f2wpyZTD3SF1HdiaQckqkqtiSIOWh+Zy
1y0b236cQSfQGNvLTmtp4sqZVcVrXSiml+2Ug55AZJKfZfLSo0XK9msU+fPR77h9TyKX/orGya92
cddDOTN3zegQm2R4HOe8QF/BIjUanZN5YGRohrBtWvTuKrsnEPM0GPmRtLG7HXmMwNIBdz0FuWVX
V1HG49ekcOZ8UxtdsuPRQFfqtppwjVksnEhABTFmqwJIbVKOhiEJkBcKUTX7uWcHEBImzn70jsWw
ghbUncxTY0ryPcbwXKOHMUzEWlYwGo35i2CQ+ak3eP5x+but2VI+28yNrKwz2LLjp845VGQfZeHf
mJA4VSCVHU/1fauyMQ7R47jl9J+peIDk+6qglXYVSOekDjsmsNXp9Z6VKR8bBBmTzvtsNAO0ElDL
XEMd6cagAayCpjfUTAFPU+sZVt5nVv97t3gZzLPzPS5+iD6/tTCY18/5z4Z4IXHSkIrsaoFmTJzx
h8ubSeQHUS8jW2qc4magLlXjaZabHWls+cGgPbCFcsybyYxxRxlmHOo8hZI0dZ7Nxs8D0+Q3E+XG
h5fmT4L07hYMKcbKx9UFttOfI8PCSXgXtCJ8kbF0sJNghPBBttzRLiTZtWAvl5euizBYN8EcGS4n
SBGcmyow5p60WSpCDB5h4KGPozAq8N4hcxbh1dMa3VqjVWsRJEVQQwVMENfxuUXTL8bMlhZT+1dH
tiO67vVy5a71UNbMKAE7gqzsSCqYycq7KN1U0bFP4V5rXAF674XkG1qBLm4hJr/lybfqxzzjbZ2J
MM68dDdUZZCy9Dad5xfWvyVFfmzyPqxN/ta7xq7IlwO13i9/Qq23ALkr2TQ8CXY7/wVD3IrBobia
OgdKDF/gy8FU7hv+U6yhaLQB+8SSkrNBkBLaWvISbDq6Ydl7kvRBNplBgjcP78dDFY0rVSBdLgrv
hJ4OqP9xQyhrM+J5aGx5ASIhngKRTfOm6Z01IIMu0jkybQFcDNxHn1xy5g4EHgvsYL1Js9cJU7Tm
srn8lbQZhOOYcvIHyqKmir8FVtVzagOJrhmDbeh6mr/0/q5Zbn1w/EEBgngbb200WAdGhrzNH5tK
IIl5BI0TBpsWJI9KyBEiklXfBvvOjna1tVnc+6QOZwQ64722whw0FKW56cTBLQ+sXEvBNQrfGFZF
OwpD0ZKGST0qrGjlox2/ZixvYhZQ51c0PVZpYETBaD27UbDEWwIlm+aeZjd2uYkw2Fpf9/22Gj9y
vi3T3eVPonMuoHr/VzYFInvKe4pEwmhs0oqwH6YhMGWC2lVluzKEpQtEDhCPkIKHb4Fb6/x4sqlE
kp73IqTmr6V9r1wPJHg+Bun/Al2Jyxqks8xBbRFFv3NDfda2E3VGAeT1geF7L/zBXxui1p0UBDvA
AiEaCuoeJXi33C97DOOIsJjplUfro1eSK4O0K8ma3Hn1PgbrKl5LIEaRFCznSxmzvIxzBizW2BaM
B8tIzPsBHHfXjVmLjd105uPQW/21mDvTDWeRFG+XXUO7Tlt+LbQHbfw5/wHQbeKL2+MHGPUhHj7M
aC/WPpcumGIy718T8u9PLo66sme87GCiFgmOwO3ibvmyiQcT4DcfNIXbv1gRaEnwrMeu4s+5ObvO
7NZvpLnBCh3BjslEtzNfni6b0a7qxIxy7fY1gAtdDW8HFR/4qb2mCQrjzW1fmHGoVsG+8l/75Ccn
1hQ/sWJuLc4Ia3jYd/n7Ah6pRLzi7k2qt87flqUZ+L/M+gD+xeDyOn9nv5dMK3ehubRRU87YzyrZ
W+b10GwTdiyMUNT7ON/4db5vzGu3aoLW+RH528T5SJpD1D/wNR5+XXzBu1uyuXsUs7nKh6U1kK3U
xx4YqURvX1Xlhsdf2LLyWNOdCCRsoIuEuDzeHcqJYGNezwQ6EFD6JvtmIju/TbZzZK+4qfaahPwb
powtKEuhS3LupzF1h3Zs5CUxg0JnK8aE/mMMTZ8Fc2Sl0Y7xPtqCS7Z7ypGyeuFQoFeKN4FIupUb
W7diqLeBI18SLKC2d/5LSNr1XpQNcOVxx+yvhQhMYw1orTsupzYUB86AyquTRV4O8Wbxgsy6snKQ
VpY7sA24fwHgxUA1ql/QVJMfUdnaHhShuAyxoGbB9dBbaZD26V8EzlMbasYhjAnJKGxEPkaLoP1I
DlabfPdE+zfVn1NLikOi1eAZcYHrLn9pyzu3u5+Wo5ne8+fLB137hU42TQnTwh9rILrxhaLsOW6d
IId+tLOBwNri7JF1r4QVrc/hRY8HGfL5T3qYDe3cLidy4Ife+Ok+tx7dNaoEXbwAm+r/mfh9AE/u
HWu2m3qs5b6Nb8v402o3pAnF2hiYLrc6taJEJYtbmd2PWEgHRWyrbwMwWFz+MLqtAsITQ85QXzVB
Jnh+PGlWoeRICVIR+5Zi3FQAdLpWCtflIb8r4SaiK4pUyvFkE6bPWjQf0RRBXXG/YBxT4M1jVXEw
VfuuyDbpuL28LG0APLWpXCxukREXURDxPF4Cp7jt4gajtDem2I1z2MZ34M4AZO6yUblXymXmS5Fc
k9om5PzUO8To4rQBKh7vBICfB0lXJn6lMzqrzXd7jf3gd0nh3BgFd66s96GbizlBJQzROO8Lb8As
Zk/Rm8YUpOsPwZxtB8+FIt5PHwR/I32vyBywOEGevMtmEWTsHztdjgIlor69cqZb5j135sH1n+K+
gBJpvvHAt7OG+vy8L/KnMqhj4/tTCKGf+5jJ2VwtAj81b7d8fCLiA4+3wcQbZfp1+Qt8Oi8g3pWK
pIjLJmgv1Cdoy8B92yZuDkVS6MXXi9MFWb6s6Z5+OjPSCqOy5IoI8+k7Y+C9cguO9gTm3Jfrtmxf
J2ZBFK5wX//7ciBFaYHJ3kYHSa3pDXYXZWxBtmAm8TeBctlixeFlE58CM9YiebxQ90eXiqgAkaIz
7BxVDxR0q4/Zfu4WUF1PAYnjoOBfqLu9bE23c6io4hmHKQ7LU5kB7KKas4U2aFPx5gsl8a2fNF9Y
vMbop3EDJOhyOtfE7BVTu7AEymJcxCWyH9N+8+b2sUVme3klOhMWJZjDk0Hz0zPRnMZ+YjhSYVL1
bgiO0g6RZo0G69PBwYCfg6ON9yhI8j+VpxuOQWNwBIiQ5EjBxxe76MKYPhmOHS72SmP504UGWxSu
AG4QR8qfKoeUR2Jgc+5gz3wUEf4xyEYsD/305fK26ay4YL8BeQZF6ZJJBzm5Nmc6ovhVUlm+mR5T
+zsmlY5V4UNBcVkJxp+r0VgQmMVRj5JHFOWJc1O1E7ui8GCqAWPz1F8PNroxV6y8MpwbQsNp2boo
lqTjR+rdALT039eJhz1aeBRNGZDGnBtnPXhKq0EUIOIuw8Tbe/4B78kALY0VQzo/hHoSHBDIacwu
KxmCb0Ouls0wBIBXCB3zuyl2Hi+vRW8C6S76kRZYTpW1WKXZJA7oCyEcGx+qdsTM5FD9uGxD5xcS
RYy3F94JmKA93684gZoGxFYLNLG++yhneR8NRIvN/ywiB5/AJzHhefB0PPYUM32ajcxtsFvOTVmz
o3C8DWbtV76JJsqdWVGSXbQ7RptwWGkqDO3zBmIFzk9RiJV+i3bP8A6RvP6oharDJx2nKSsHmInd
dw51yDwK6nazOrz/eSxObtq/dnAZnW9a5XYlTUfYyYt2Y9T7Zfpql9dLYgWJC0lUdleiOlGH+RpV
keZqOrOruLZVszweImnX6bYYVQuLgQVp7m+HyQkc+8lEneA/eyFIhAkFxgHkPqiana+0mCLeTR10
WxC7wEtWBrwbg8j+Eq0N4mk+3ZkheeROwqALUD6xZxhq7Vw8e9y2DmjvljdzU33NQDe9si7NTjK0
pQCloB4Gx1VUQW9gZJzYCBJtlX0Br9mmi/s+wBxWkJrF0UZRLnKsFZu6JUIUCe9j5Bb+p4JK5hEw
Iqd9EdqTC5KzIRiSDSsg71CvVIY1pw0R/jf3s7xW1ConH8am9j2EDtTor31RJIFL0AuwvTWOF92K
kLx6EL2HWh1qt+cfjc1mNYwZVjTj3c+hxcsebUiiNPbKzmkXdGJHcY7ENBx34ANiYeTtOYlDyxOb
rF12l51dd0Gy0/Uod/EUJahUCawnWopNli0gSdy13tadw8q9hrb6BGbf2ti0GN7slxtu/1eQj3wr
YdgRHoJEmqp9gwIswnKavAgZxgiIkW2t2dkSq3y6vExNDnVqRh1YiJye5EYOM3GCZ1D0dbTrZ8cs
N51FrspqzRm11uRFLEuIaCIqzRA+1ZMx+gsWBbcwq/LGdL5z/ise2k2C18/lpWkuZrA8owuEfhB1
HNUhidGaQAthaTYvHgxh33r1t8sWtK54YkFxxdqcm1gwWPDSISziIVhI9wSFihVX1C6EUnAkQH0H
ibuyax0vZjFAfids/fjR9KZnm6+Nz8nDefZc/v0yh0KTixcog0zA+eEtOf63KCmcfYqeIomrKl88
FDucKvCfi2ILrkvPOXq/TBDyF6LbX95HXeiAAg9ohWWKY6kc9YXT1hGdQaKe+vcpalHF+IP328hc
VkKHLtDbUrkNy/RBi68c6YaKkVgckKTU9o5ARW+m0g2iOQsYy/eDTwIu1q4yol0bChAMH5B5kBk6
39kcSonF6DgF2CXtNyeeDi5U5L56uX1TdfRY9K0bLk7y4jbeEx+nMaBZQg6NM5rXkagP1GnsXdXV
IoiJ/Xp51z93F/DRgUZBWiw7UKArP/9p6H+h7giJjLCu24AmdjC6TuAO6KaMU3qwymhHR1BLGXUf
0DQLCRAztDhmmPgYAFsf6jGo6T+0Xhto+1QPw8/CdY7nL8WhtdTSDfw/GtMECXXReRv0SrH0f7Kq
3ZfktVhCozxWYnN5J3Tn2KPAbeLyZ9BGV7y/8owOnfO8CEkt0qvazJ0ws5PpWNq5+zemsEBkTwy8
iepZdnzeRgXD4spmObIZTenJfHG98fnyij6DN2HDgxUgedHh+AQ2QsPTFabMShdIgXpZ8jp0/NgO
v+bopz2OBz/pkoD2Zohe7jPh05aCHn1jWCa0ZXqykvDrPigYyrGv6INTqiKmm4qSkc8RnpojCew2
BOFhXO8gOxEBkjezlz5ZCZi6MwcGdqii4uoEGbv6jgFPLXebGB5kxUHUf/e8XVEtIV/Dx2kXdmJH
ecn4tZcYfmmgbD+8dtPDUBxMinErtMfYkVS7avyLXA5EjmDukmEa/ZXzA8sRJY1oTHBgfXCLo7pu
GGPQNmQlTOqOw6kZub0n6bfTdWlLoAoKgqGH0SuDDoMW/homTBeLEXrwmWRgtNTmN86BEKznOHPT
XZQcRQPGa++Kmbuu2CZrGtzaFZ0YUz5UYjZlK/IU15tjBnV9Y/F9C8rKy2dOl9ycrkiJ9Fkbt0Cy
YUVzszO8PiwwSJiUtx1/tYa/cfA/61FVGwcM3415DFMx+aj8qyl7bKyXek2LVHuMTqwo94PLxmxq
Kaww/8Cqt7m6B9Z8GFcuf+0hQkkDfoA3GEavFG+L8yHlAo+92I43rP9lWhzV1jevBYmDwXfENkN/
XktEdQ4hqbQYhGnwLFIjPk9LSzQeHAJZ/JbldZA28dZfo4f7PSKvplWnZpQEsSPgyzEYzBgol7/2
GR2AeW55l24H6s3PDiYDox3IqQsaACLSi01F2PANV/K4mRmJMcTnD7kRIiUg5ZNvGd2XqSdcgpla
5gEy3cDV5gRIJ9aU3ncxL+xpcJu8QsGB+M9plLLHyQUrzyCi9qPGv4JuLJAb73kNJd4uKeNsFxvO
0KHZBP6MIOnQ73psRhTUNribWpC4pjVIuC3bzHZjMtnFdhxHp915be6CtHaxN23jVQ9VVC8QKE3z
Jg/6qvNCb6LVrgZuQcQd5lxbpyzyYEr6igUz+oJ3rOnIErjuVPw0IA36PptZxwPuAcIYgJ8Er6rJ
WZBSt3Xch05aWe51Nnj2xvJi83mshyk99s7sPpBEsGkL0oUx3nqTld+D+LjfALccu0HiYA7NyYFh
wqytGX1JKjZ5x0TguRimo+3dk0Y0hyRuvN2UDgjas1Ol5t4pGFTe2Jx6r2Nax13Q90O+J01X7oTj
V8UuZV2LbiN3xhugIqdvkZmkfThORgWpIavKVxIG3SE8dSEl5jfLuEC+D8dDoGvWRnd99OShtuRn
L5ej1+eWIDIGNKEkKTHKBJCmOj+HbWo6CZF1zHm6L8orkOal5m6uX0FKG1TpTeQdbOPqsk3tKTwx
qVw0kz+0XmGg8NIAhlxZdYIqSPUYV8vHZTvaPUTfEf1owNZw5s+Xxtp6GYocdrqpuRqB/S/r9DW1
3aeqH1c+l34b/9hSO9/TXEC4V1acF/eK+N/N+bFzeDj735xquyzbNoNU+poWjOaRIWHV6Bu5qKdj
fkSJ1EB4xA0AwqgFsmNcP5TjsZl+xMm3uQxTuptxYPkLznmAqVar6oLS2vDsvcu/X97mz5H8/FdY
59uMKSQ/6hL8iiED0jF6buZsU5hTGCWbsXpLeMjblXfrZweCRZtKVLIkFlbXXVDMtfKkK6BKQMOq
NnYO9w9jtGZGU+OFHTxI0E120dVUG3PROLhVvpS4CUf32WHQ+B2S5qpL2LVro1ksrGwMExuPvI43
B15CHAuc3P5/dy35K1zJoIzHGkYQz/c3IsAokww5vai/cPYrS+bAbrCrxochvg3zHcaI52WtVaPd
4hOjzrlRU0R53Dj4qBNdrlLivndJvysbZyUL0JwbLE52HVBOx8yZWoEw0SOMSpCpgoIdzILirmEv
Aje/uPehe9FsRXsU0RpY+HNckDbROZRbintQOTZQzulZ38B9WvGraTNQlt9F0Qws4a/LB0O7hyd2
lIMRMVbOuYe1Ne11mX/vxJaMj5dNyM9wnmmcL0XxjQYSOoCpYCld87iYZTCBQPyyhbXNUhzBt1qP
JgUWkQFNjah9yLj/6IHDF3M1K6a0geRkv+R+njxAROWn6KpgMYV/b3g/jdYNlgnkYVEQkduRREEL
Op3/vjqcKInOhxQIdBnOTTK77qfRR7XX6hxI7tzP/K4Y+M5e41XRucKJHXUcbUxaezYT2ElIcQPZ
mm3n5pslj1dixZoZ1bOnfHB6E2Z6kIswjBslotlUYg12/nkwBQIjiESeC81YSbir2AHEq+Kmjwpo
xccFfZMxcnYWKPrmYMo6WxwxdIX6lV8bd9zkw9Zu5uKrP4rhxmqlAuTYAP9z+UNqV37yi6zzD+nZ
jYNEGr/Ij4bnMiI/W8/ZeOXzZSs6Dz1dt3LcSNEu1Rxhf73xjXUVVOswgFo/AnaQmAuSs3f0zy9b
1K7Lx0sZJTGZXigW44pnVWKhCMy5H+3S2qTXpT1kaDLmawThuliCqSmJqQF2Eung+RZC362LS2mq
7+3bJiofeOGGl1ejDfdoS0nvgcgrpM7PbSRRlnaLiU5ADS7+uMEw/ZVlXnXDDrxthD1YbhJ0/cqc
jy6CYfsAhkfdE0mSYtMwGGQVJpR/6RQHHunCfJkPwnG2btGtfK3P1Q0QsKCQLaFusKZiuryM1c3C
rQKtPREsxmYZ4oC4H411LMbronm9vJvahZ1YU8obnhi7RQhYS1Dv8qE3bnaoPLRBucaXoz3vuCeR
a6JEi1OvhEljafK2kOuaqQmi5m5nM7HhQF52rRGmHtmM8xtQ3OFcT8co93ZROq94jm6t+AGofwGW
Jb3n3HGEKCtIYuEaSvAOjcSP3k82Auh7k/GVb/i5noNAjfop2pkQ0P2Ey1v8jFVcNth52x5RIk/2
kfD7TTeDFpYtM5rsNLFeLn9J3SkHCJDgHoJFZLXnq6sGVjFuAv4buxDcakTehnE9Rtu+Ir8uW9JF
MAnPA1OBFMRU2emMAkoEzBAl+ov28G7Oy9hA55h4kLtqHf9b6c7tPeXxCOAW2pN4DiIvXdlgbVrt
udhgE0wqUjv7fLWUD248ZR6K4UUU2PaIdu5zzYKp+Erne57dV8696+6XuttdXrt2l11UfSAEi/qR
ilEnvtc78egiWTK+GQ4khfCKL+KVt4mmBE+QSQA6jNq3h6FNJdy4TSQsCixp6FlJ0Mz7snyY0kdX
oPazT9wrs721rN3CnXBEnkE+hLmSA+i+sA90gQN/AkRODXeYLfILoCIlMOl+8MedRNx2D9S/tdPD
OPHA85qVu1cX9dBdAxuUg6ODdZ9/Tx9fk7Q5Vjz53xaCh8mDAJi9BRGVN23ido30VXNAEQjw7JMB
Cd1RJRRYdVlhNquW0G+/vqlnx4dKXJOAVtlJ+dZGkWnfdX4braxSgwzA1Y/eDZBrYLUFHut8mWVq
9bkQsFvMu8m5H2kwsB7zxQMevtBUOTIa9v4/PvpoaFBsCP3PROxyvAoYUcyrYrIQx/fcfgQ2FmPs
QHUkrOuR/3DqxyT+efmE6AL9iQ1bRTXNHo2o28BGy5xHy+oDAWWDyfyR0uwWiIQr9NS/dvH8gfpm
YPXkUGVr9KMaZzr7BUpwQBkHqbGPX1BCEZiBL61t78C2c+N204YCZTfzdC0eyROpPKLQLPstHoGB
wE8Apzq3s34hThkaVby4e4OOzXu/xJGUABy7pwTl28faNKjYWRQyr0FEvTi+JbGTXXlVOdi7PnfM
65T549qYkCYlA0uvjaYoBX4bz+PzT+5OQzmVssBAU7o3Fn9X8TUUlNYEzhIGEECX8Um6Z3BFNnsz
gjF4tQ61haovUBmXvUpzdxMMWkuBSfli+PTG7+eaLT3Fa0GIK6uOoeJ323ArYEm08il1llDpk5x0
iA2fAKZumeaZFSPC83REtTfelOyalo+x9Td2kOOBusImsuV6/l383Hda3AH4LsK8IeYPs66v2gmR
NqVrPC3aI+mgJ46GI+gEUSU5t2UZduUkXibp9e6i8RX1mMBMrkieQUrl3ihf3f6mp9dieE3cFfCz
7iieWlbyy6GwGp40yErM+ejVR1IcLGKE1L7zkleyXF12El1WAKC9RAl5eOp8El1KnSQWs1mWYcWc
W6e0nubhhQ3VNo7LXZV2QWePR9PMbn3Dv25J9HHZvG6tQPFCQsGT5eLfX+Gk9sD7jvYQlpO3Nvsy
0ySwShtq0T4E2Mx3OOtNF6+xVOlXjEzElXV3TBspp9uYZjuJYqx4yujLhEFPYyabiXRZmLnxrUtG
TK5AcbWyQxr9FM7a2IEuU4HsFJ6V6JUDgaNeKHaUEG/ocFrK9tavkMsf/LFFk3kG/vvKZ1uf7Vm0
y8FCl6IMuMvWyOd0r0HiQolVsnUg8VVHgxrGo7aHXHo4pgeCRlQHYIBj/JMgNrjGVT4fnOgIzaP/
/qUB3AUdw29gggrpB/I4rhN5wWAGPb3NukZAxKerjkyAer3nd14afRsy1q008XWhCdMx4CjA6AKq
9uq9ZjdFzq2uDJ3ahk5xEXgukl0gf0wMfFxeoSZBAhMEWqvg8QUOWh1zjSqnMb0Ss3ED/QFxkD04
7TYd3oWsaw4eSPIvW9N9RbwnAGyBKZRwf3cpTo5On0fgeWd4UiD1ef4tYW1B6MTMtsSv92P7MDAz
HPpoF6MNedm0Zk/PLCuh0SihdjPKx0wbPYxRGnYFYEt5vLO9Nb5TXRSGKVxeUu0S7qrkuMa8YOxF
ID50i33toBeLm/82MeKNXTXbTDiBqJJd6T8tbnKzjO6+Ndeqo9rFehbCE4qVOLRKtCgWXltJgcUu
xldAyFqjDaruqUWX+fKmaiIhRkPQawALoI32s7LS3kfTGGcSaS7prxt/2CJUh25NfhhFd2WI6ZBH
a2IbGkialILChYpeFh5P6pvFqTwPtL+wmfEDBd8LvSbxvsmv8PYs/Ktk2QjvjRq3BdtZ6SvEogIo
51Lvvv/PLLrIq/GgAIkKbm8Hyqbnd21vsykxZvyOFNWFbO/YLx49+k2EVvwNy9fEObRf9I81qowQ
DNNcczTasdMQJujMN9QaNtPkBNVayNMFBBQzsL+ouEkOyfNlRbk1j32/4NFvdiHQFWi29E8FqW4S
O3uaWPN42YO0hwXBx8IoGObo0Gg5t9eak8nxVixDwmbA+CrIcuyy3gyc6ggiHDD5RvwpKr5wHyR3
/OWycU0+i0rVH9vWuW0IeBOzQdMcuMUYWPH0liRruFV5ApT3AmCTwAyi9gE2U7V+AamvKvEjUEnm
hr/1gQKg5owskB8ur0R3PwPtJbF8GGWVmJXzpdAew+5Oh2Zu27Byz+PECRZHxI/Cj9lmoFO+T/ry
mHoujANE085OGiTxjMQwpq+gV+8OQynmlWT+90Wlrh640d/iLpjzUwEDYkbSkPb4uA0q+UNOghFK
1jX9ibnMG8eUs+wIwM43xt2gos3e6ZsQ3OpXXDw0vnuV0S6I0DtNXX4T+e4+sQxA6tc6fPqto7YH
/g5UqBx1ZmVo+zSeGbygGCAmn1732XsaBYCSgKv4NXWqw/+Qdh5LbiNL274iRMCbLQiQbO+kVksb
hKQewXuPq/8f6P/OEYlGEDE6C82mIyZZhTJZma9RwzepVmxZ7z/JabKPosquxC22x9pCYXmgks1z
hOR2cZTyQaQwpi23CxWIOqEqDUfAyCDT62ojVV+PxLvH/E1X/J1qntzB1O/KpJ2fsJEqH00pONZd
4uqJcbi8JNdOLDq1dN41KsHQ1s9X5CAqQgRRFWcfsChFfQzj9xBKsbolVbB6gszgaZ4DaCd9KFNm
IzSuJoIcnZeeJ7sBPj97TawaEgmh+9yZo/FFaiXpmAZGcVsbtXRr6pV0o2YFonqS5W+daPNRvFz0
1lx+AcgKE3RZoMWkWVa02aqiruwuvPXy91b4JTeugWyyfCizQ7K1z9am+jTiIrcZg6Kqrdk0M8q+
luIukakLjw+9stXoX7sbTuMsHnle6ol53RJHkJO9UII6s4adMNRXWG3jlBJsHB9r2cVpuMUK6pUg
HMKeiUyat6lCBaB46cNnUXByL7dza395vUrafNx/+HA0Dejzz8pVy8xiitLIyBTuWEoggDPTahiq
Q13WZu2yZfTrqpFLxfUBVe9H3KpfxaKSHwXNGpXrxkg7epWFNOz1WMHYo6VQ4u/VaRyf5DEXjZ0y
KUryyOlTHoo+U41j6MXD91iCX7DTRl9xg8nnGPRNP76pS6vpHRnSaIU+f5cH7qAJ1XUi5oIbzstW
yWQPiZ9WlN6tRqyPct3HoyOmlhA6XRBlxq4ePPNeE8oI2KBkFo+Kr4qfSllK3jQxRY5LkMyJLL8W
fXGnhpIHFTFvoqs27RXy1tFCow0WHb/BbO87w1M0OxEF/7tUhYVD1bN6UUqlL5yxLXu3jRrxG9wF
9roqhjrMoNQP9L0WlPK132MbbDdF3yS7tO614FCnAAMAMc6qElKizrws8WiVMsKeTdLKk20VA/iO
aMhKjiaU7q/7OLDQLvQj8z3HkWM3tob1K/YL6SpVrPBAlWB0rAQy1jWgerSeGsT67DJnkm2/jsbI
wbGv3YEfxHmwFdX0n7IY2zt9svIaLcvIaxGVbZHTwJlF+5VaXvNdCpvR3MV+Xf1sayl7yXGO8myt
HE2nMQXrV6Ixvc9Gbvj32GiI0c4fkxxyhDrdqogbu10VY6Qgce1nvWUeusyTB3juzVXatNH11PfZ
FYUu+UpsKIOXQ9GHtpwF2N1WNStMqIBRXmvaSHc803LTlYUu9B0EHDPk6DrvTpQLoTqOmWT4TiyL
wl3asnbtMZfzN7kaAcF44AXVXTVOZen02K7lT8UQBTd6NSrqriymEvrOUJazTVlea+4QB/4+Cvr6
XtAm6UWthnACBI0puy0ruSw9FlqXFW7bS61/JzSVcjv0cu0qJME/IL2XBwQ2AKgWrIx044mxerzP
TA/6bJyoypJxXFUNqyfF0ThCYs2TD0F5J/df4/Beie0sOir5r2pyRuVWNzcJ8CsHAq8aajzQPmcd
98W5mneNVdYxmQFM4Vt4Yvea/x7j/oHmy0Em3Nh3e7rgN2Ua2nUCCl7NNw6llSMQ1Syw/CDKUPNe
9hEyQZzSQG9zQBqSLe8O2m3bq+xKEf2HLSu+ldOdVJh+Jv8hFV8ef0lRq+lokBfkcY0iAyVrD3WJ
GGqjJSdUYo1KiW9gF0TFxjm/FhjWEyxGCGzaB5EOSUi0WmoEalstgN/7ItXppx5H75OnhBuraW0+
qaqgTijj38Epf56UFGPPeV2CmvZqlTpaqebXkji0iY3OLSJKHF+tM/lSnNlTq/db8jYrmRedTBMg
DLUd1NkX0RtlrMOpJ7qKE3Qttlxk3lUSbnlgrqQDSAXC0ld5EgBmWIahFGkWQUE6IDVupR2xouDG
/mRsPRXX0nugEuSrzCQVgOXqHPWhUAo/hO/HXL2V9Gkpxo3QiXYNmHQMUnWfXxFE8QiSu1c93R65
5L55XduVduL78W3mS8ZNUHfWMfD1wPW8wr8Jwl5wJTXpKFrUeuw5cdPTF0105MLlqgu2KDprRSlm
C5i/PEN/wf+eLwqrCzNNbLG0LnSqBcFkB0nmJtO3QMlsKfgGiUZOnFSVNpb92mo4Dbv4THGdpXIV
EbbVerdIPynjeEi2LAHn377IadBXUXWAVzOUZpmMNolSj51IctxRp/aV4CH22w0Vha0Q83I8fU/k
FRvbJ0SaxnxhL3iSm/Dfv1nmHjVNIfRL5wr0eYyqFI0uqfGSMsXiOauF776X7HEX2Mjd54zyw2yd
hFkUBNowqfTGJAz26UXykENPCMK7yLITy1W6L6l+uJxzrpx8DIshwWrV0ftdLIG0pHqYajWC92Pg
5HnzEE2G2wzqtdx4jpGOG7fJajiELmZy69xdW4SLJr3UW4n83aPaKk2Jq5U6VAh0vZTgrtiyS1o5
a1V60P+NtlgXUDAGIRqJVgkPU1/bsvxex3eNtg/o0GRbh9Hap4OoAYWQHYzS02KFqDESnEE/27ro
/6iGaxmHof+VRJ+s3nPK9n1Qt1rsa5OJGAQAJwskHCWq8yWpKgN1cz8uQdvBjcy9wp4SdbDbONqN
gTHuWr39cXm1rBwYVAfIYSHHz/nQ4vOlwZBb+azTkOdAxQb9wfe1g0x2bF+OszYy0kOFdzs6yB8k
hsxxNEL2Gtja2u2mGwRGbSg0QUVyuMX7XA9FL43TF1GIJaZW8VA3mBIAVEb1losicLTPI7i+wjuO
W/XatQWiQyL7v1BLWK0exuRREih1aFxydd/rpSNP+s5g9yXm97R2mi35lbXUlQ/2J+RiiYRthpLN
QEgDi72y+GyRt4lD6qpC/AgK1c5nii3drtnqQjwklrXrPXkDY7SSDMywKXT1LZIOWkrny5RWZVdF
EzOcYJcaIl9tCdVdI4hXJpDpy+tmK9R8IJxcBInQyYowawOVQ3k0S80RSFybIYa2t3HlrB0tQPIh
W+DExhdd7ARlGK3KHIGfRl3mevgUOLKQvwhD70ZG6pqJ4A5DvnEFrV1zpzEXx5nhR3rQRcRMcLbP
KoUK4cvl+Vvb3waaAyp1SNAVy83ggetT6xHcYqF5KC4maNoDuDM3BHRX5+5PlOU+yKCidVMPLnlq
LYoVwmsYW/czfFcwMD7y1UPnb5mhrW29k4Eta/x5U0j6FAO41oMvevJoer/k4Sqs3Sl5DNIXvfvn
8jyursOTES5u8agJZTGcwwXenTkgWOZO1eumWP/qejiJopyv9lCjm6jM81gZdC76iIJ6HCgbu3ft
fDyduflHnGypnL6P1FsEgXFty8NRat8r9UkLf+qa+xeTNmvXAZYzOfcXw2mjtjGknEnraApEYuMo
4RHfJMt7vRxndfmdxFmMKKqtlmY0I1Lm5dbGP81C3PVStI8T66vmqddFHP/NaXEScnFaGFmvRdNE
yLShMOo5QfBcj+hn0kLUfgbdVpN7dflBVYZqB1CDrtb5Nxv92kxkYz6cfMFOuvsCJFoXPmnxVstg
dXEAhZgpfYiXLbfV5HWjLKYEqpMvWnonJHv4yrvMckvqSX/x1U5CLbZURknOGBRCjcKtGMu2nLZu
klz71Ebi+Fbb6iuv7q2TcIvFqIRKIFrVPIViuY8D78bvt/zEP3pSoDRBweG/s7dYiGlopaHazrM3
fsv05xFL8WCwzfG6Qd5/2kPXQ9wwKY5NdMQabqeHn3vrWW8eRyTbauHT5fldTRVOf81ijYIXRSRe
5dfgjNVWN3TzbAPEaFf7dqHfWKRgsrgv65sgcze1MH53fJbPHiAg+AaihwF/cZGnCDomUWY9on1g
yl9jZMzlsr8XWnITKT6MVm5PWeUM1bfMSiBfe1uuhevxKcqg+0GeArD9fMd09ET7UIDp0Ur6laJ0
OJgldtZ+FvXOVlMFvUlov6n3XdWrN1XcOB3W+n9gZKH408efResWo8+VtgNFyui7/kuf6Y4nV85o
zlLo5atnyVeUed1iiFkag+tr8RvVW9fTm9sq3bQmWTs6Tn/KYpsBqMVkpmEiMguSe+CK1j+8zMTS
P24st3lMyy9+Gmgx442ZijMdi1TNIP2NXxUT84DCrvNPetfi5Xgoqb5EtA2CrR7SWrVlNjuZCaqw
M1CqPP/YwArirrSYbl/JbaUAMvKuiE+p5EYYQcTRQzDep3+BwTyLOV9KJ9fopLKz2pKYJYX80pXD
UUkcPUp7gCPh8BVKRf98eYbXrrnTUc4p0UnEYAqLtJOIiHBlJNzEBYIMuR0MO0W8i5KtSvV8Onz8
nP+ZU8gS59E8qRwjueBzGll+Heb1sQDSblj/XB7T2n3zZ0wfsQxTBXh5HtM4tLvcK8lGMMgLX1KL
YU5bTc3VIxEbNohsFLBMawmwSWRJz1vskHZagAHPtBPFJ01N7ML4ZOo/wOwm+WiH6lvuPbTZxv5Y
34f/Db1E29SDoMXmSOimHPa9vE/b1kkxCAv/QlJhNpX6jWXi9PnQ3TCqAcKUTKQ0fw28fTXuZP9O
FntbUq6TyDGm3bRpj7y6+U9iLnaDMU1JJuXE1CkdxMY+EakPU+uP9oJ2oyNP6rm64ITS98vLZ40U
cTbWxZ4IO1NoE4m4WdrtKuuqau41ncMdu8dbEJ2i0DhU9YJ838q2p2/tkdVvCqAcTNNs+qQsbliJ
TiDIQ/DxSV59bvvoKez7XR+8JsKWttTqbjyJNP+Sk73fDF2CujWRci9xiiBwFGjChZC5l+dzbUDU
j1k9CvBTVGzPw+RSNwDcgauYCNAfjCiC2Odzjmaq+i2W2o3n72o0kJt4QfBPXbbhzLJKJUGEKiTI
EP09BYRosEuF8gl9yN3lga3NH9zB/4ZarE+lkBOEfggVCFCSY6Wh+Qzd2yl07XA50u8C6/LgPA21
mENDy4KuSwmVZze1/E22HvXivi1vg+JnjJ/q9E2UXiXvKHdf8vgZGSpry9B17Uw9+QG/vcpO1gpN
WL2mpUzqk7+n6bVo3s4Wk6b8mIZb3ae1K+k01CLP6UpPrS0Q8rt6Mn7FwWuchXaud04hsHBApHZq
sjG9qx+SQiXwSLBfH9TXhUgX4rrz+JCZdgW6+HNbBE7Z/QWTA6TtnzCLrEkxA3poKmHIIm+aXN1P
hAgH7Qi2b8MQbGUO4VWjhagDhIYXuZhDLFr/73MZVl+7iadaTi+mOGH4xmNEVc3RqgEqW1dXG/nE
yosIMTdogiYdWoqK81SfrhM08oM0DfKdlofCs9Kmxi5F+Wnjg83LfbEdaBrSiZ198RCVWmyHqVS8
PFV4GCMforeOGKIWgqLQN5MKR4IhkFRt8K3ltXGhzE/lHttKbE8X4yrzjophOcPeYBUoUKCTtkMs
F2+6VkOVQDviC+GGsmrHmnCloDtoGL6rNeGhmSK78nsqV73j6b076cYnMZds00yopMZoMMVOkVm7
WI6dy4fGykmoYZjGITgLylAxOf8U44AF1VAAaszqGj9PspHITqL3tHm6HGdtrWlQX/kH1+WDTaHR
ZQJVLPrxQ3PQcJ30gisfBCLCOWpzNNjH/1u4xambS9UkGtMczv+cW4EtWfdR9xB4n7O+szfl/dee
AUhbAwvE7hbs+JJgmxZlONSiDo25dxJ85qzGjmLJqWWgvnatXU35Xb5Fy1z7crN8N6AOjqQPXURf
brUhSHrIDpXTKMkuS/7Jxk+9uMWTWznUf8uE/yfO4kBC8JfugsQ20sxjhwCQbmuCakvTLik20Y/z
S225ZTlZZxMNReYFsFyN/lBVakgsQ3oc1EdhQIqtsxHIa5sOafk9hPu82CO7hKLtwdwqta5+RgPU
2kx0nduY81ScnEupbkR6Og6/F2kj/ozLb4a2lzvkLbGOQtegPSTDxr5YOzJOQy4WatB4Q1brfEW9
rnbTZL2kirBx2q5+wJNRLc7BQFfGXusIIZTBbakh1ogaaVeFd1qcfOk2tSfXCiBs8f/O4m+RwJNZ
lPWkLsyGWTTK/r0KHgzcSpLAf6AGdl0o7Yvgm3uLQmWjvtV/BXM6i7641KzcasbCYrRBfRWXbhkN
IBmfhfbd81/N4DYvXiTTrZRPhbqRU669CM4iLzZKKMhyNppExqvCESo0fJrgVtOjh0rPP9dFsh/7
Z4hvB8HvnDh6GZVXqdtSz9uc/EUtJFb0Me8LJj8u3xPvCUSj01i7NHroflsyZBNvsS/1ltfv6lmE
hjEWJwDjpeVVO46+OGQqUQPJyZoXo370+n2UbSzktTsEgdv/RFmqgM7gxlzQiKKp3Oktt+t+ko6y
9k2u7ar/dPkGWckeKAqI0IOhZGKAs9g1oTFmkP45iiwT4k180IvX0RJeKjGzoV/h4SHbiRZsdEg2
gi6f6iqMo//PdO9yJ+8+a95NxIMy0KiX3hp+aOvZxvU/H6iLA3eG40FrQPKDTHCxW1CYs3wAeORI
0lOByJRcXY3dVgt+ZXWcBVlsDC3VU69RCDINjw2v9MRCooEcTNu49LcGs1j7oWBKIArmOOaPoOqp
hXu2+e9NmAAwAvCb36i/2ZTnd0RW4qCJmwWLMNmpySv9OHNyRw2h0WLr46zOG8QlrneKKR8ELSwZ
VHUuEqrwHqbun7J/MfwXrfn3rwAG9CfKfEOdHNdTTEcpEYgiGBRKE7s0Xd1zy/arr5S08DcW3Nod
i5izBK1f544Ql/uKTrdfy3M4I32o/B+9UuJT/aprT8Z0lHq3b5Eh2FgXKxcgBVrDgBwPnoaKyfkI
AR2bajIng4nWYOOKmo3h5oCdzdtSDTfGt7aDDU5BALakZEAJz2Ph35rLnjnjTjEgzuMrS/oc5G/m
MNha83NS3IoT+PJBtbZKWB7IVpEwAd9ZHFRjqSd+1BNRA7AoNN5OUNFomDxHhqL0P4Vavu/pOcRa
Gc+hhH4XD/FRkL8o0PKn3NzqY6yPiieUhUc9PcFFKlb7slcMvpbvxqZK3jPY4j/MQhLeQGoXL7Uh
e/gs54l/Awg/uU2mybjVRxmjBkmygqu4NfLcNgcc6BEpT6UWE+ig7BxRSbuN/G3lTgLeIEvWDPWl
3bSY/UIbhhp6BJhm2rEUV/X6Ucs7O4EapuQBgm9fL3+CtbU8e2/BhCXnV63FWerrbdEVNfGCprTj
HNWXrwPpuC4+muFfUFZATMEfweMG1dFlc0NQq7xV5rFNZSV9GeRgdGWjuKsQrHUAp91jqBAeGfwG
pmPtGW2gmzErc/BU/LBfg0SBHhqBLNYq3Xs1M3F8BsohvUzhIEs7pUuar72uxEdZTbVfpdZa32Gv
dm7dtUpkD/R8rtSs1t7Y8f5o601qPptRrMUHIVf73tHLLgjcqtPjL1ogIF+vK7WDjo70y58U6h2S
5EtbD5uVmwn/F+rF9COpSSz9zDo/wK5+xEoatdj73M9vk0wBDGP8+4MOtRHAl/T90Ahagt4hLZro
TMcFtXA7geMhyi/Uvq34h9JvLPuVY47TlPPbmAUr5A80wywLcjWc+XClDaG1GHFnq6+rgSLqcEjz
4IrvcXnhr2W2hIQSB90eHvsSUGQKVVWUeDlCOv0lxgdOWltqQztJd90Q72Pra56/+sprlG2ICqxx
tE8DLzFGQ9HGYqMQWEVbsgRSXwtOZD1q3nc56eyyh3BzbZUH5GJDCxvjx8p4C/2vU35fb3EL1rq7
Zz9lcbsMDcY4rc5PEYRqpyGz1Uv0t1NHE79HRr1TqqOc3vqTA1HcR7AEbGz2F3qTyGVjpgnkH1TX
klJtKB7sKwWAtIdQRqQ9BIFui/nGKbeWJXCLsmWgsc5Sm4tjVTYaOfX0GelNkazfJ/J3Lz2Y80Ku
9tF4XeE/pBubstJzZ3GRDc8SkHhRQiMDlzpv45NUyCv4KX08I6bzr7J6J1uJo+lPhfwky4MTDNe1
6gIcuLyuVy6Qs5jzRXgSUzWQO1dNcJsCnJspgfE/fp87BVqSQCEDwg/o5nLE1VV0OszF3TqMvT8Y
6hyycsV8n6uHdDrMSAnJOBZSY4fFleXfUQ1uSnxEngrr9fIPWB/yLLLACuLJvPi4PDCKpEugQori
XZE7dfNsNnTPJxfESMaRfTna2rucGf5vuOWjKg7LuPAkvmokBjtFPubW/dhdteVOSHEGhtDn6a+F
eKThnOrvQ6VuxV9fVX/iLzZtju4CxHWG609X2Aqp4ZcCjp24G8PPgXIccGX2o42Ya/fN6ZAXWUIf
cjfI8wzL8lPQ/SNO92r76/K0rt0ApyEWSXXRdck0iMxqADs/B0UlSnsNEISVHvHRquYvu3EDrKQ+
WBJDjoYEhJLjEiEm9JLVTwqg+Mm6hrsodqZtVT9C72BsfrO1UNRWUSgCZKx8cCCzqlT1Rr8vdoPw
Lc8cbQJLFbsKbLlh2gK+rWS60NdnNWt4OyhwLJaH2mgmWtMDtImUvnx2y3vcjaKfXXm8/MHWzlSU
xqmfcLbxOFkmIVIn6h6yBdxjrYYBcmaoUMXUREWtvm6wQBtrkRtlsMTsVhdMOLtp1PaJU/pDutEo
WZ3ek18yHxAnZx56u6rYKSJG5cHwVE8/8/CtARkwxvRGp61Lc3V+LRTE0GFTEbVfzK+pKX6FbAPI
oAmLFc8QVAcd6rfcMt6EBMDQ5VleiUZahPIHlDxkgZbSVmKIkI2ZRyWSkOkXs2i6oxyaFXzoIn7q
vLG6uhxuZaODhDegAHKYah+cnwK/C83SgrchRpNpt2UMmkuSMWts1C31ybWR0azDY15DBgHr0POP
FuK+amEsVO4kpTgEVeZmXXc1hMaxaeuNlGsuOSzuYSANkA14teOTt2yntH1P07EmlBk1x9QYDoGx
Jc23NnFQQmh8svGkD0otXiCIpa7gUxs1PJMxNnnH2worlcn45/IXWtt2KEbge8qBAnVhmcqUFN2K
oupLsC8gn8X2BkCFa3XeVSEaB7Gp7mO5xF+z2Eue+b4Re17by4k0kJol8cfkmLrL+Teja9NGgTGV
O9kb3cab3LxJEBzr9npZ3fV6wD1f26mA0FmqHbIxiDaqISsbff6IFK+Ag6Lit7jpqzZroNaL5a7o
dXghw4h0QN/d0+YJXDUSUls0Wsm9POi1L3sSc3ndI5PBouykkosJeyXjm8hjKEsQir4cZm07zCq3
8qzWAbtocYalUPgEw5NnxpR1EPvhZylpR22qjroi7S+HWnv64FTDZWRyfpHJLLdeZSXqpFGOy3t5
lwGnVDvV8UF3Qu13YhFoa1s6afcak1V0nX/4H8MvhmoOoMX8kvB1OxguitQQOsJ+3xcq2JJQGHcc
5g+DL4x2Gfk/DC269czqx8aPWMmi4BUq2EqCjqAyvzjGITNOwBS0cgfn41HHgZrayrC3vPK7NMrX
kaccWsDbbWD5NsfHRpK+9rEhEswCKGD4YNee76PMrEazsoxyx7vorq+HZ/RSnwVffCsn6+vlga4t
35NQv4+Tk7txHAsTLItJqKaAUz1m6UPU6cFOr9StWuzaMWvS5gQAwLyifXY+KnlsTAV8P5cHBVGe
dF97Vft5eTS/CwHLE8gCD2EAWZ1tfRefLUXZcBpjuZg91UrVEcubaXxv42OSKHZWvwWNfqP7n8fi
yhteSuk9sopdmdwJxT6djkZ2UEfAmG7hH/DX6pWNy/PjV8XYmycdJRMT9fGlDGQ9aL6adzC+Jdhz
+HO1qb8b5Z+R9Xx5Elbj4EmJC/wsOrm0XRmsTunoCaLpgye7RlMi6mleoaa3aTOwGokhwSX77QC8
OO8Doai8PsTpD946NobPqPSM3sOQfr88oI8LB6rQ7wr3DDxAAOh84VgDLpqmR52p6RMdU2gMxDzP
26Kyrw2GnUAx/beo7TJfrVtBq6uAF0ZXDMkNaalwl1cyHF9wjv7Y1xt9kI8bb67i0mKDJDpXVxcr
VfLQL5k8Sg6V4ZE/tQetNXZ6vqUktTZ3qGjPup8KvNQlbRndFCVOMh7fg3FMvXc5ebv8bebD+HzD
MQyI5YwFtg7Z7fm3wfq0G/UUonKqIdFoeylCEMENsmZ2pF6p7T+Xo62P5k+0+e8np5UkeaGSxEQL
e82dRMRbE8O5HGI+Wz8MCHkLS1I1+irLXVpayuhPOe8jsVXuhcR0pfyrNTwb8qs8tciXtDwByy0d
tctBP2DQlcQsda3hAdgLx7rdB9phRGZoSA+hDhiFsmOxxRJaWX6zRS53G4rR1NvnX3Qyk+YQRFY3
KNSe6hK7hb0wiU686Tq1EgWwF/QQXZ1ZC9ZikXtDn49+S9qbaKmj5wNkXoG6RLSTx+jLGOmfuvxV
ExIn9p5guPzE4/4GskhlKU6JDtflDyvJH7/s2Y+Z/34y5LqnKu7NObhlPQl4xRUNmsehE3MF2o35
JWvzmw4IhzUJbtLfDcO4cYytTAYPQurJXH4wBZdMHXlAejnKhxLZQPMT7zYfYf2u3sV1spXBfcyD
ZZVeJ21chLOR515Me15IYUhbrtrlI+Z4Ha6pdjGJj6Xh/9T09iEuY2MDSbCyMYFYohwAxJn+zbIV
oDWYaspVU7GAp1uQazdNVrqXv9/K9KFPAFgbnhX7cvmw6UMtNCNZRuUw/1SMz0l2GP89rmSWW2RX
IFmEMuty70+aGZderFU7xAicAQETBHaRRvb/vb8sceiCzxg3NCeXsxW2Sef3CXFK1MRRM/eUYxle
mcL+8oyt3GjzM1DnepmlBJddkyrjQQrNsdr5wq2ePcvlccIqcYvvsfZd2Nn4IookXSjmnm8rCwW9
oTTUir3dQvAzj21j7cNe/deVDuaMpTyD5aCHGouLJvbVlI4gc5ZO2Gs8GV5pw+M1qZH9xaSdxFlc
MWOKLnceEMdLlX0wuxAY+mckwjI7HzfqDiun/tmQ5pk9OZDCWFMisyXUiKyAjlVtr1lOXqKYLXWv
lf4zqTC53hI4WqlPn0/kvGpOogpNpkxdRdQJ1A9qe5b8zyghWMZBlNuGeoViHo/kppFB0l8hVHZ5
elcOCoADmMAB8pzba4ujqbLqKosyr6KfEu3A6YCQ/vcfECKmQT+SO0f6YHicUtfQh7lhlWGMMgKL
M75GyUs4beQJawMh5YEPo5g8lpfaEJ0ct0WehfUuLBuIQLueNO7yVK1sLBK3PxEW72D8ISbEAIlQ
WFdandhCDdjtb0bBkcpRNDuciovFUCqF0qOUWu+SDrNh2lzSlq3myl3Eef0nwuJ4EIZWHMqCCL31
GCaukKGKB1rZszNlo9G0FgnmCwVK5N9B0M1f7GRhK8PAskZkczemN1VD/Ykk4j0PncY7Xv4wW4EW
H6Zp0yCscgJZrLBewk6T5yx9JVAKW+3PFZINLGvZoAShzneftohFAx9R4r6s8dvrMXJ7K/N7XUCt
8Kc2Omg8N/1PVf051fe81hWtsoGAt+bGOlxb6Sc/QZ9LJSfzWqZVK44jP2ECZ97pT2q+UZ9fuafQ
TKC3r5M6zGjo8wCCmGcxZtH1rpFkuydtqTxbliobNv7lD7dy4J4GWrbWTWGs29hkJOII5Bs1+xs1
vJ5fx7yMNXWvBBvliK148vnA8lyQOl8nXhsds8KpVFKwfartJMEu0l/G1mJZOzBO5nF5RZoaeCmt
YR4nLB5ESOc//Obx8gxuhZj/frIW6kapVWzX+VSocQ+vqXSfbCEv1lfDDOimuiXxBjsP0ZdRHGYh
o5ixBuVt67uBchi2zIhWF7VKHwyiDlCqpZkCHShDmFoGMkQiyOnUtrYasSsR0ApDw4KsGOTKEr0W
x5WXlPJY7nQScBuQjoOUeL2RFc3bf/FapbUG2RY9Hy695ZtCNeKpiSy1xMaucgT9UMVvtBUmXBGL
9iHYQoiuDYmqEo8Kk+7CB1xRmaj6VAVU8PREnF70pvw8Blb17wsjlGH+BFmceFAvMiypKH72YWXj
nnDd6CoXhn68vJJXZm6GXEhzR2ZulSwOnTLypCjDZnoH0S3Yl50B2AZHQjvL8oeyssxnTy3LT2FS
ahuBVw4FinL43/A444WmLbZQ0wVeawK52IXilW+6rfVY6Qcpuivjb3WDIsjT5XGuXFZn4RY3vOoz
fEOdaXaj7raiGwuFG5UV2Z6Db8jGclxZILh2QEbTgb9SWFiMzVetok2tjtyyvOrSeJeAKrk8nJXT
4SzCYjhGkmi4lA0MpwBAksW7OnpW07u8HpzLgdbm7XQo899PTrqgRwAV+3MSVfGp7nM78zGYL2+k
HEVm2HyXg22NarHmCx2j3lzsq107CeVDGsSD2wql/1RM1pOYNfLG2FZOcTbY3EXC8Gw+Ac/HNmI2
V4wa4TrrKUuvqvDd6jZWwtr0zYJ7Ku1iRAiWYM6ujId0lKdqV+Nvq9l9e+xjsEYv3b9nacDQOAm0
GIsne4A6YwKZ0RF7mEh8NDpHbZ0xeA66jURlbXn/iUXGfD5vZttFABGJ1QwvYX9t/kWJg4YTMlLc
ejO7b5EvjH4wDHqrcDT4Fb3KLxEceFHYKNWstPfgmOCwwxalVvNBKq1vgnIiZWcL+Y43OEmdOr5u
1+Kr3Lw1iWsOt6CwJuvX5SW+tuZOoi5zrxQNM7mex2bm70WifZEr2TXr7O1/i7J4XvZ5YhVpz9hI
Iw8xFIk0ya8Vc0sPce3ygE48N5poM9FtP18InpUhLqQyGEP8lSfHPn2e8tjuKnvqmcgfl8f0OxdZ
XPLAXv9EW5x5cqDiVRYSjfaw/s2MhvhKtyZVoubuTeDwFQUR8ql6bCRf22lZnd8aQDevAADUrigk
4Q678voqiFLd6avGdJu4eL/8E1c/LrDJ3+Xk2YnmfD6UMFGb3tL5heljH98n0InF578IgbwR/h4a
RaZliM5MfDNOmQRtwpi4i+Hf14Wdet5G+vE7L1vO9izjhvkn+QHVufOxhLmSjak+cofFsts1X1re
B20gO1Fk7fvyp2xYdtm1u6EAmiJ2d40yqnZfTvu6/TqZj0lQXQmSek3x4UETPaewtlxg1w6h09+n
nP++PjDk0ovg3ebxl0a9S7eAW2tr+/T/P8c/ufhyNVJjVeWQkzmElPRqajrHCK6j6NHrgNtt1MDW
Vs5ptMVOwpBBiGRwDFC0vo3VXBx41bYAoGu362mMxf7RW3Pqy4IZQ+Utij8pvPRiRx43FugK8kam
EQo8fZafpAG9+DA+SvtDmjCUSX7tfQNe5lUFvDU3rtDe0OtrlZpoufUgWxvbadDF16otpTQ9jdXa
d5+T+JOW8Fq6+wveHkMjZZ11pEn7l6C20Gi7FNF+ohSxG5YpPLfudcr+vRHmeZjF/WempifGJR8K
K6kpd6wRE5hpQmdrtHGktFVl4z5f/2Qn41p8MlizdS/+XhljgzskSBfQJLwKblMlcvrZeiRB9jsH
Km2VW3oRayv/dE4XX04OQLYrInPqiU9h+zVuD9VwffnMXEvCTkMsNpcgG/kkxhL5xJA8d6Zsj7jX
10b1qYIvQWdgowC3djIBfZ67fQh8fMDRlZOghbVHOD0R/hmj/keGRcnlEa1OmsJ7DYEN2L9LbEPv
ex0uK9zvYWn+P9K+pFlSnAnyF2EmdriS5PZevn2r6gtWK5sQYpMEv36cnpmuTBWWWNXXh768sgwk
haRQhIf7Rw42PbP27oLMXTGzlCRH694vO5onmmjia1oKO1mVv3XNWz6ER2+koFgYN/b4oSZjb4nh
pcvlNpWzQGC+CUb6dn2wSy/F84/QvNPxKzOXZL7yRvthSDIoW3Xbgjonw0tvUCTZutCzqGH+utm1
OdYcU5SWC8ZvmC1bO0LGJ+ImYFje8bqVtcFpvmnndQ+EJ6y0dBNgGOrNhk67DQDJF1reJigDX7e3
eFCerah2CZDaK5vMn+052yyJAXFi4Qdavf7CClqu4Joz1YwuwcxoRqCZjlcjs09E7d00lsOdba5E
uYshPPpLgbNEWQ9ZUy3eylMfPYnzYPL6vXWsKL9pf/pe7FsPIDrwaazEl3FNRXbxMDmzOccNZ3FB
2ne2P3LYhE5TWfxU7hDJ8SMs7vtVnsOlEARqz0AZo+cQWAxteKD29pEOxu5zg7uW3Q3ZXes89Pzd
np6ARPzzFTu3pQ1rsIxpHGrYcmgWZd6WJ7EDRS5Drvj72pjm/XA2fSBZymsPolSbbKDbWgUQWfqe
exZoC3r02dsbRCnb/2lkOjIVYilD06bzLPKHOv3hi7ccvD8hWZnAJb+Y6/7AgYFWH5fp5cAgt0uk
4aOe6Prg+aT3nryZwMCa9LcW318f0dLJdG5KWyvlUFUPHkxBISqpvxD/6KY//jcT2jKxGihTvJ4R
6Zhgg8kfDf6tUX8O5p1BGf9Nmf4WDjunrBJz9rl8cLYFAUOs2UEfIEfp8sEME7K5PqhF3wPQAJkz
NPMig3G5RF7PAyDZ5ueZst4n9LpuJk/FrRxvCWVoxLA/0OO5YnPpvAU7B8JFlOLmDPulzdDJzLSV
KPRWNXjo5hO9h7ZDTJ2X62NbtgP4vo3aH7Bo2thScC85aJBoNyGTR4i1F9DxDI10w8cV55t/SH8X
AryJCBiNOjM67HJAQDQUXTdhEhvxpeMACNpoud6rcgtCJJttzTWx3sV9dWZPu7AqzlJpKdizpkMt
I9uK0/6zb94x/sdoY1QnTBA+zNK1PvRmLgdmVYZJ+7zoNrWJ4HAr+7sEomDW8U/XCVbAG2AhNER2
WMckVU7pWuNEoXteoAntBBRuq2Jj7an3+6QB94SU/ixuj7S+LvNhOWGB/nsH9ew2hpwxhL8qDlbM
R77WR/n7UXRpSFsdGaQZEDE26kf2N1CVV3gjd1+vz9iSCcCkHWRokd/8rW/RDAC1N0TQwaVPnfnT
E9/qNf6eFRN6d60Kh7K3JpiwxmPhHm2yh9Lu9VHM0eLltpkXYkbRI5kCRPa8Ymf3HjeakfRmgFRZ
DpmOHqX5tF5J2SyN4tyEdi2kdkHUBMQ8wGcgz+LpAdQs22Zgf/yawkhsQpAYAgGG+RvU1aZ9X/c4
0WrpfimzCsExmoXuABZ6lrIPdsy1Vjzg9yMHFh0boGcUEh200l3OnTOCUxzMk4gZADSg6f0Uensh
0N11zDI76tuoWqsW/X6aXli0tQx30oBOfBDzDYvu9rrZqib/BwqMp8kTaw1ev19KMAUWQNBtIHGI
JP3l4KwhKPNkvpRA3nJbpv2zVyGpZzTeq5LJ80BEXHvj23VnXGiuvzSquUpHGnCxEtwWfjo9Cg56
hir4FhTTJvT/GX0fspX5bmwDCrCX8eTV3T0EVPbEfyM0iUNH3DDX3/EyXXk1LDrw2VRo69wARpQk
Fb7K7KddMrT3ClDgOmtWRr844zgbkUq2cSvrLXVOkA9DoLBPKvWP1zuRAyEH6G+CzGNSh843ouuT
vXQW45Eyp8fR4f4b5XVPQIpYBBgVrT73NtsFZvNUTT+ZsG/R+b4SbiyO7cyYdelNTeilPoq4yKZ0
ELFh5aHsjiSEaMpt1x/NYI2rZHHFzszZl+batM3dtsVUTkkSSQHtHJdsVL5Wq1kblfYUHwyPGCLB
HlF9GBn2lyyPDfLFLD5EcOsb36+v1+LePxvTPOazk1pAoD7MkR1C34gVqdyKm/57qtiRIt/3v1nS
Ls/OYG1O5lDKYz/rEqVOKyq7Vxb8OSAGux0nC8Cp6ISBKtfliNAc6fiFGSJks50Iudv7XtEo68rD
9eEsXnFnZrRVQmMnoiqOi4H3JYmTOjcP4Dywt9etLPvCr8Foy8Nyh3TBgMF43QmNezvb/yTkkfd7
z9g0wefrxpZ9AYT1AA1BsZlo0bur2BQmBvwb/MobY0B043WR3fhRxv6cFhiLBO6qYC64zLHh5SI1
njLtxMPsWTlYab1nu/nwlQGSp+eSmRuTr/je0qmE9z46G9FzA1idPo32hKpehmiXtW5UtvctpDpq
/jSKT+0aRePSJAIRbaOFD21Fv6m4M2cYg4Ih5K1TNGuKNrUeLKvI94y7jyDR6l+vr9mSG84FSZBY
gfcf+PXLiZxhM07VpzMvS7GtrPR+TNXuuomFyQOeCYMBhBhSW/pa1W7aBlMBSGpoPOXirrDB4cFj
D9mLIF9x94Uc19xjjkcDekdQq9bfW22Nm6zmWKisAP/q9C3kRgz9xYjn4y5HFsO3wVhM5Igc2PTM
3DWAGB6PmC8tckXrJdqz0LUBJmG96FHUQTW6ZQnopYViv1sU2Wc/Hcut2UsyQXWuLF9ZYsgtsdP6
aOR29a2vA28jwAP9IniQvSY9goh0RBW2ZEa/C4rcxdMnME7SbsX90JsSLQZuDY/gdtl8Qwt/96mk
yt64nck/AdMfZBtlcgPcN7X6SgzDfe6awL9vaZiAkbLKDoAXqh/54FX2vUoccBz7c5xGJ+L99FRf
d7FNM+vIJ2VsZTrR40QyvwJDZwmqR6fMipPLkZOKULdySeSK3hrjUY2eD9SBw2RUenVo7cGL7qCz
a6qcbFuYHMKuHfE7wGxlJrcUOjNbP0nETzGosIsyv8jyTVgMob1JIJJyHE1b3RamUZ06WsnXoJz4
e2c0b+jffoQpcVA18wHUJtMkot4PwQ2ZWdWsNWXZu1xI+s/g98FmMjl9HpDsPqRdaKKNwQJvJFNI
/wNQkLd863ilFID+Em/vuNTeegUpjiZl1paaeNV6kJy8waYxwCPQdkejFc2NK0RwHAHDEMhbqWzb
C2Pov5XJYKY3YPCjwGlWPIB0vZfX28ZpfftGZspCBwKmPMJOAPndwAgaemgLkRJUgvmL0+YFgtcS
FzVE1d8r3oJTxwjDnRIJIAKN7w1R4HTkHzUWYBQaIMThxU6YAhloFkmxQw84OjcbLtKXYer64IVS
NYwbgfaaDyb76sAd8GdvvKkqd2BjGr8TPwWwpkXT/7YySvEGyaHQik2WePV+ahzYtFo3+4BsYhPc
OGkTviLyrg4jaBSsJKqaxL6bwCIWRmATQ/MGM4f+pCzusxuUchwHaj4W2bKGZHVUhyg1RjaDRnxU
s9BHC2vOOTairMVuYMx5z6u0TCCpxdiNURFy4EnZHhRa1TdBO3Ec75Q7eDaVls+iMk1eXWGbsQCv
y91g92qH0rZ102WsOSRGH55sSXMLttMSYh6kTw89lcUz6JinI1DrSHtPKje3dQJGc0dNadTyUICJ
ynVlGnPqiyOk5KEOoHJlxs1kmz/tXID7phM5IilhqSTyUpWcbMOgL8Sv5Y9wGvLtGE7l0yjr/gA0
tvkDnG1cRqoIptuSFUlcpa791HSmsckrsEpENsa8cxtRAkZqpO0/ILDOrcivePrZKgrkQ3nOA/mY
MFbdABFqIEdKevrkyC586a0mfayAN/gsx270d6S0w/0krYQdJt/oTplJfdz1bp5uq770ngSnEL6W
gUHNU08of3bRzXFrGV7xs3YRJ0ZyCpFKdpxOboOUDWHklYGQL71kdFMUTX/jTf4Yu1VVbEt0DI1r
Z/bCjQcxKDAwzIRpEE3WAi4Z+pUbdBXOBuyL2JhAba2qzeiHMQAdkA4q3tzmhwPN0ijD6TlE5c3X
Ma1jVt+5RH29flct9PvhlX72MVpY1hHCu7Scr1+agsLgtWJVXPj/KGXH05D+rJtvTeqesgSRZw8W
qm7tgbt4g51/gBZqUIizB0zNKS9Z3BRsiIeGxayzADl1IGlkHhyn33o0iyuUBEDX87EyAfOFr19g
GD+yFTOHMRgVLwMCw2gKoFVwgXnt1zJz4qzLdjbr/hnoRw2RlagV9bb36jSmPItCrlbikUVnQNLC
R/SLJ6CeiwP0DIJcPiDWAAo/uMnwFVvlRrAbhqrHykjntMRvIz0zNX/K2dOlNqB60A/AjBu8ifNw
S4pmW6MhB5qxo3j38r3KbgZrJexfCMjROTs/pMHAA+UHbXpLQp0EKWFEkrgH3Um+QzDvME0EPFHM
3/C2fDbWWkiX4i+0t4BgBa3coMTTQrwsNYyJDjCZd/lGQpY5tTKQ8x0TuunX1FUWwkkT2lHIQJp4
wNg6O71gWedwe0T8ZX/rUxn5a71HS/5xbmCe37NFwzFoNXUAA0Pf5OhRdKp7JpNPFJL3eBjSJr7u
JPNu033ERr8dCCT/zXJrywVkB65wgMc2TLy08j0rPlJvJUO4OGW/TOidMtlojNyQMKFsFXuqi7t2
/z8NQo/xWTI50rNgYWi/BuIw+G9/UeeApsQs0oGaAEodOvuLDRTHWJYmnhF5BqAPJEXqposM0/zE
LH4SWf80ZVCZbuRaVWxpP9kz+xi0BNHBpTf4ljZF/zexuo3oTBAJfCXVFjGbkU3bjr4qsgKDXfI+
9LuFkA0DQRk8/NL7IGk3dPZ8VZXma1Nv6fTV8G/V2sm0ZAWiNybYubBfkW64tDJkeGsSG+tVsIcO
jZ6JihobV/qfoxtswIZ/2dH2ksvDXuYlwWjAA01q/9BN9FQjcKSMrJSLlpwcSvEBop95J+nFRGW0
kITNsEy4/k80mE7gWzn8uZeDqRH3xvxSx1v2ctZGQRxc3ajiGIOfouWM+XGj8mTDLBSP/sLU7OpI
RYNtRz/EZdiWlPrhHCR0Ua5uGPsB8arrNhZnDA3rsw4fWtjd+e9nB91o0qEJCwPDUY8lcaPEWsGx
LR1t3pkBbb7SLM1FPybdJkUlGT1VkdPIiK5JFCwQeWKzoFUUMGP8D+Xry3F4ed5kdenN7WykOXSs
RNLG7ccxNrLCOGa17E/F1CAhym23Mjdp4BQvU0O6t1pCSSWpTHWo7Ynd8Ras+Suh59Icn3+btgH6
KWjBMAiXaZkAclUda0Puri/jAlpwHj+UlmbyIlTwtRukIUVuywDEt+Xk4IFov5jNZ2llhxKSfJyh
9FT94Jw8CTdbCWWXB/efYV3iBHDooMtHTHxSmDvpZztmrsmNzd+u345nY9OJvvupzkzuuegdZOS9
59YhTbr95Gcb7jtpVDYpqJe9x447n69P6pLrntvVXgzUbqGsRjC0ynhs6NfGuPH523UTS2cwkKuz
Oi1kW6HOdem2kFBQgZ9g2dAE5eOR6T54AI6QT9etLK7RmRXNAQcQbpT1CCsy/x7w47CGfVn8fdzK
OHpnfOW/j42zQ2TyGE7KGntcWO+GPJVkxbsXF8IDKyiq5mht0nPlLSA8vrJQCh5aqNwZKhqbJzGR
lezrshXfBwktrl28Pi7XQsoM54PEKMbuuZbbZnxsy5WLfdEE0oW4OhDsgbv70kRqBr3oJU7bZvw3
fLkHWB4UWN3feNWZGW29g6nC7/oYSVMcXadEJ8LB8d5JtVLbXnTeMzPahIWUIJtRpcDOjIeKn0r/
OBiQ89lcd975Y3/b/b+sOFrZV4Y5m2gKK5a/mYoTaf8Br1JoHgO1NdcIkhdHBFgf/oOiDaA0l+sD
SkpP2V3ebwrzlE9oWCnKY9F+R1/iChx5MQEAJb7/b0kflYtEUYBDG6MaNwPfBd6tyz/M8SNjx5LV
CJOOffFUQbk5XSsPLs7nmeU5tXy2WQVSDWnPSrRzZkALPFf9yR7e1XBfFSfV/DkAD9cS6Ldm2k8A
8PSdS9Hg6TFgJgFofWghl0weWxkZ0OJeu2MXd9Ycx858BEgnzH8/GxWCiqIqEqxcDqbyzjEjGX4V
2fG6Ky6ec2dGZvc5M1J6bT+EBRbNcJPIVM/IGV03MO9/3dfnchOYZMgMhtPe0CUXFfixsTYT3s79
mG2mlN7VKtykvNszv115Ey65+7k5zRXS3gb4jsPcUCQRddLd0P7LN7iGPF4blrY4JGh7KFvCThh8
qbIbtGCNFEnZw1Dsrs/fkhecD0hboHCQrux7GHJRIQYTWp3tLbnGKL7Ae2GDVGhuBJ/zzr8jnLtq
ACf0fLyybWpAXYXepvSjdY7gNByKW5I9G04ElrbcORXWa8k2SbYSVC9N6PkXaAc8SdBpJXt8QV89
0PEFmc0IOXYkg6KwyP/iWkSdARsLLZnIuWhRkE/KagoUzt98fLCM7021s9fSOUvLdm5i3ndn+8po
O2EZs4mxNp9YAYFeL9n1oNK77h2LSc9zO5oflhDA4QODnT7ch/TLYGzR6JnWP20XrXIszsZNFT6o
NV3uhQMXbmJbEBcDyeZvMhETdEUREMCq2TaRaX4VA4iGQUVovqgEFcJhZQ8sbOoLc9qmFnVOKWpa
yJGk7WPDWOz0xU4ACIoIamVCF87DC1Oaa0wIyQLpzeGMqLZtX96knbe9vmZro9FcoxWGb489TIjq
YTI/RvMlmF7YX8RlGAj4vAPIeGCptHu/kU7o1ROuKSVfUBxw8yPrV5Zl6YV2bkOHr5nQo2I9xw01
BjQGCjgO0yoCQ/3n3q8jK222PXigoOsDurXx6fokLr2OL2xr98oI0Y7QlbBNnE8F38ryhvJDnb9P
zbbL3lL30NsvY3OUPHbIk+2tnCALp9WFdc0jSztznEZhdqvU2WTkewsV2jJLo6Qm7zVf42hZs6Y7
ZUgzWs4xHNgrTPuHIyC7zUREqltUmlfmdf5y7b7GcxtBzNxW6QA6fHlw2QW3RJBgZO7Y3LuNcSJI
cck+fWyKDOmu5HPNUAjvzWdZJg+Bk0M64dP1T1g4Oi++QLsJ6iowQrPEaAuFikkQSBOFt9YEhVCz
1ni2OLFng9U2Cdh9qoEwDHbI3dvMSHfccW/sUESlRdGL9v1vBoakOG5YEN/rkSNJp4wykHpv3OYI
xsOpRjF1f93E8oB+mdDOFppDOt1QMGGiXq38iJcTUgynUuyL8v26qcU7YIZroGd7ZmTXnJKgHJ63
LkyN9AA5RmLfQp3OsbY5e+Zes7Lflrc7iN8AhZll/nRqUzhBIy1CcZxBorgDArD25rr9FBWjuKNu
F7lAj1peuvXydENNK6ohpj243wCsWYmYF6f47Eu0rZ9lpuomMUeYgHVKCOkwNNShqaiNZbZywK6Z
0laTWDLsvQyDNnzIGnqAZ/Vl3LZDVIgfYExZm+OFsp4FKYH/5liLJXgBZnKXw9xofCjIkg7oqJ5p
jFPwAr2G3iOaFqJ8jYRj8TYMQNoEVXXkWXTckTFZ3lC3MJoMZTQiTxF4/AktBGa9xvq7eK6cWZq/
5Cwkc90GPW4OLKXIf+XoUxBGRPyV98eyEfC8QLo7AIpJO1HyoOtLl1T9RvYITwK+K7pgl5E1gYvl
WfvPjH7zlp0yptKHGYUeeyNmySMIhmS4kttZs6LdsQEaUzNFGWasPLjjzz58LFichn+ucYlIcubG
+b9z9i8y7GxhAqBfRhNNMRtcPf2RdPk3Q7Dmg5XFD1PY2fb6ubU2KO3cqmgfhGWCqUvKn964DfNX
kAXQdHfdyrw1f7tGQxS85hZ+YAK0veT6XRBmI97VNM3srcO9NHbG/K9CyTMr81jPZi5XYQaQCs6i
HJJJeMLtLchcJdCGA1zp+ngWT/vQwSt+roSjseTSUk2r3DbnU8/zITFkoVQExtYvPVwjfDCAk/7f
rGkhwOQMGTJN8AjV9rd2Irqo4R1YlYUJXJ9NoPsovTyqwrBeOQMXneNsmNr2HUoH6I45W9GOL7xC
iyBAPWzaU8veXB/h/EO6f4DRCPoMuDnRj6HNp+OLoWc5thYLgIvqIVlb59FoGdsSGUAydXEVhBtp
08N1s0vLCBI+dPMDZQkyZM35m9xJQVAA5+/VfVhtsvYlNY9p9TXjY9QWa4qViw+Ec3PaBVaDS0sQ
AXN+Bio0995nRVSTQ2I/uvItz3fVsGHlX/jOuU1t5wkO3ktKYTPtIUPsHFlLI+XeIzQg/lOwhhBY
eoBbMxW/PxMPejjELjeGUmhLD9waiaD8DU0Jdr/vDOQ706iwTzOhNYgOVRD76Vr5/l/t2d896Jdh
fe/LJvEMDsMiYXMKuQi+1PytwbvSgM5g0GB/2MZx7Mto8DhQpW1cu8NeVPYeKsZRGA67hBcxYfbO
M9bYo+dBX/s2zbv7pkuZbcC7J+RGreSZeZ8KtbKDloIjQCYgIAX4BOq8mo22hXxsO8KGkaE1awyZ
EXWZFKhf02ELQNw9BGjlCn2Oubh/zoxqB5Oo/ImolCNE8uu3Qsm9nw0xB3Y3z+sdOhQ3wgF6uvnM
SX5buD/tcrpzzDdKjMgGTxoDi6xjT6c2Yfvr+3rZDc8+TDu4iJcOSoC7bmMr0NIaH9ZwEGJPx2+O
m0cMtBn8zgccbDhet7u40NDxmvlDocKmAy5YgUcwQMqYD8UOrt8frCBFqXqtGrd8kKCeiDMLsIvf
MnZAilZA3mFTi3bcQOdug573bY8OMhedOmCtfHWyOhY+kKRTtjK1Szf5XMr8/6a1M8yRyH+F8xk2
eOImb5ojpD9WXHl5Fn+Z0M4QJmd26xKLFwKVC41KHCFlxJHx/5vF+mVG2zGcAVdGkbHZ5KWKu7DY
Uq/bStA3XzezeLWdTZi2R1CkG/xuvtqC/OhOu6B+DnH4l6digHDkYVjroVybPN3ze7Ca1CPWh5px
J+887+Sp79dHtOICOtCsKBIZ8jlANepXZT+shnGLvw9qSBcd1ABj6RylIPlFuDjNQ2APffvShIfr
3794akH7BixBaI8BEeHlHQXBmNqnHXZpT8qTLL3INosXl796Dj+0Hr0Vaq2Zev7F3y6AM4uaDzSV
R5rQgkVvPHqQeQfawDi49XfQVFwf2uLqnxnSVl+GJAUOAIay4GHoXKhfAla0RtGzOBogatFaNNfq
9aumlJNRQBUZR4DEBVNRdSQjSKoy8omAcLifyMp6LUWhZgDMD+TIgBHQm6acoU6SumrnQR065yMw
Yy9E8WDl7F70CtAcIviESgpQeZdeYdQJlFE8TF3q0bjtZVTQBrcnOiPSA8vayKhX3hCL0/jLoI6r
yfqa55WEwabeB9Z92277+gcJXs01sqM1Q9q7NTUCyJo288gMyFb0MYjNyvKrZW7CaaVqtbRzbR/U
2dDvm8kj5r+fPcDSjoaNHwhAhSw0+IqtFa7V75csoHAPzPPMN439e2mBg1AyDBn6VVAC2UwcjQV/
AZoEBAXfjxYnqOF6WiDpdKY9mQkshKXYpBKotjhDJGvIletn8RIHrAWM86AICX5rZyt6USSNBIlD
aL77FInjH55/EuVrab0XbpyVN2ItpTW7sHYMuQgWwNuERysucM0RkrarMtVAyF55bzWISqoH7uzx
yAqCDNmth2DtoFg4jfDUR/0U9OCQntOzlJYFxjfPBN0zaSqxVyGYiwFaF7iX6FpdeMEvQFNgI9WL
lwfww/MeOPM8mvNcoEUVfZwh2QV8/DI5ZMW5F0dzZkI7xFkucPK5MGF2TQQN4biXD2KN52XhrAvA
ZAQFERx2aBHWlshrhsLOOYxMNt6GKdqTMZxyh0LD9YtiyftgCC8F8GQjj6FfsqlZ2R0azmaqoRsF
XQxUbISzt5MIfCIM2Bt6x7OX6zaX1ggJR7g72vIBetbGBqYMXpRiACtzUO1Ywo/Ub1fO1KXAH8P6
ZcO69IPJzQDeL2Gj5GAagPasjY5yNrfH7do+ntCgNcVZv8vSP090AlEEBpsQqCLcH/q5FDKeh4Fs
wc93nyQ/cvVSr4mQL7oGkGWAWmNT/ZasIAr6mCPKvJuevzahGaX2N58WOGbfry/Tkp9De+4/O9oh
nrEcLVo97NR8U9oQU783+5UIfwkcBQi35SFPADQvUMmXy2T4OVXQIIT3VfXTVCT8kIDzo51sCDsQ
Jz1ABW/at4SzU21mR0iyfQ4lCBDZlFbP10f7b0ZdOxTxKSBORQ8NCjd6Dsh0mJ2YpQIdOVUpjbrQ
795lnaWPPlX82+gw9FwWkvsQafDcMhYdC+6zMvM29oCuRih0FeyAH6/3rPTR4N/gcjqpoJM+lOS8
tI7yaXpMZ+nh3OBqD+LB5sSztH9zwWHZAifNJYlI6uaPTDnud9AMhx/9aCHxCwHh9zyUJo8zMHU9
5UlpwoHbSEHLDRylVvFQD/MLIuFjAK0Kke/qcqx/yswY0wiNDmSbghvr0WQNApnGHKwbCwwcfwEe
wfSBlGzW4QyhtHO5kmAQqlMSwFtQfT9Rs90Tg52SNP2Lwxele9A3QSQTn62d765KK48X00xg5z9w
0LOMqAJHLtQer7vD0rkIXSgkrlAHDUB/o41nakwp/GreZSEkC8KBIkk0ek3c+KJ5adNujKa0tjYW
NWXkgUJ8awFv8nr9IxYCthBp8lk/G7cnyomXc5olilOwCoEtskZ8bb8UvIzA/yzkm0rHlRNz4VS5
sKUdmE6SCWccYcsIb8J272b9HZQtqW+shNeLdpASQaiD+Po3xdFCYA9OKeY1z6zgabRQI3QNEEuF
HigQJs9lb9fncOGyAU0a8mHwdGwlXQyCqTJHlzLGFULoVtqAQcq1l/3CQXlhYh7yWcwhepD1jaAJ
3kiophVQwg7NMe7FmkD8shkklRBH4e7UQ4I0D8x6nF3fab+2FTqKk5fC+HF9thYoZ2dWuV9GNDeo
0sztitkNGv/fRAV6hFT5iZGjab7ZdO+CHYULVPHuBwCr1nxj4ekF44hKwZcCFJreWDhlBmXlv9zV
XgcRuIPsKlDo35fejZfFHVrtrw92IQwOweNO0BEJgXHM6uW6VQIivmM7uzyXx6Rw9qZS/6AMcFun
4uQ4bEMm5+ja8v262X8pG7SbBnZnYC5CfvRxaHal0c88YfAXBtKUoH7DZQQuzmo3hdOhC8zIHtHi
X+RfU/cnafqXYLSizCo+cPTGlQvqGCBPWPtPCXV3p5MHDsI8aomVlO6SsyGBj9BzJsxDq+Ll3FDg
fEnjYm6sPr+VKKrXtbpR/sf1qVhagXMr2s7Jp4AN6LnG5uy4vHdATAr206C0u4h4+XQkrCufSxLu
Uz+pNlzJx+vml84GqIQ66JsFUQkO+ctB8iQ10EiEHVWobt9b9b3t/sVjAX1dv0xoQRQVRWV786Z1
Sf4kSPVcZHIz47+uj2RpubBv5r5SxC6uzpTjjF05+QPDm6QNgaCZdhafjmE1rpjxl3boLOKMdxza
Fm19xho/Ea3l1JCIycymjmiIrQOSDFfGpCpbdycy19sFolEvwcDFPae0jCnY4/CPDHxklJO8HyOf
ZJ0VFaoHlQ9oiuuYuK0xbtqsKB8hxGvfgUKiQzMkqFt5J1PQfhCiTonwpxunSCoQX1tFGjVh0nz0
SQimrcys+qj3+vwku3Z6Ch3JX7sinG4ECuWx6PkURHnlgeGjhlJVGtmcF8UGoTXgtKDAEd9sl6Zi
W1t1fTCYGcapypLHQFoNbnjLlztIsTIw2DpibzcqLCKrC1pkg7LHVoAwmphNcjRYcixrwzr6hrs1
+WTvGPfH3SR5iBp3OD6AaXjaO67hnNwGL5Moo0MNzT5WAoingJ0HIZpjH8apm97H1jOrSPoFf7Qn
JNcjEIP0STSCx2eLXk7xqqgy90NTlZ+NNDdBdJB7KFgakBZeOSMX46AAOtQmrhzo3eqPNSs0OkZ9
PKIAjfNPUJ3m9wP0O44O0j/vqIsn4NNgg4q5oYJ7MxgKBpqK8c81b2yUhH99hXYtUeQfuXTxFTKc
Tqr0wco07K9voaWzKPBADIreQkjW6xrlEuF054gWp3JgQrsuw7ObpziN+M6g9dea1Oh7C47cW8tq
LgV5AXhaoflrATms14rCEHyRdofkCDNPVr6pjRQYUYas44GTtVzTUvB1bktLXVRDoSpfYBq534D2
ZaDVDuRurz1t2ucuNP5C2QDLdjY27abLsc+NoYa9bKIqymkPzORonII8/1Fm9G70Mx6DwYNtCQNb
SuPL9uf1RV06F/EDYI4BrtBFWujyhK9HkMjQHh9gNgKPITust8kovyZGtwZGXToZweeFrBqSxnMn
76UlRzV1gUAQV5mTfDAqxCZsAMDtbRS6XahGEEDCWxe8J9cHuOQ952a1FS1qXif2nFprWn/OtOZ+
7JSIERgSOGuC0fNdpcct57a01WRt27mFgckEP19EGRaUH66PZnm5/ptEXa0QLblGV8DOJg/uPRC6
S3nbll+v21jaA2ej0Am1goGEU9JjxlL2M2+NCO8QgC/Sh74RK61fa5a0QwusBiDVnuerR+9fPYqN
I1/sYDt2K2HMig/oCts49e1RVRhR0KZbf9rVYRlPU9zIF1BLrdwHa2OafeTsrcOAqxJ9iRUiVR4N
oYoyDmbNbdOtvL8X7YD4DGhr9Jo6+lNgSMPetuZT0e6zuGZx695xJ4h8c8Xjlu0gB44UK54Bujc0
YgQhEZ8TUEiEi+FnC6oqx92q5OdfeN1cLP9/djRfaGs0pNg+5s206C70mhNxk/eCBje40NYof9bG
pIW1adWMHfWRO3bD5KuH5E+UAgrStTSIZO0//28D0xxiRANV00kMzIDXVWnUeuWWW69JtnZ3Ld3P
0Av8bwb1o9waSzo4MFQqFvmD2oJnNSLh+2SPmy4vH6uWg0S+Wcnnrlmd5/rM3/EMyVz0huN8LW4k
JTH3TpCGjUYT7CoV4shd1le76zO6uJ3PBqrdJCSTPoFUGt75worxuotyc3gpWYMo2dj09VrP/Zq3
aDdIPrQCDXAwR90xspOjJ0AsBn2ZNYnERTugd4cmFRDAv8lpyLFm5jgiI++F9W2WAKOCViIDGS2P
rQmALs7gmSltSJVXhgI8gnOFBtHcF08dAO2A7ADbtN5fgNFDZCJR5QThO+hqtEtxsALJK4aDyrWh
eT3WX/yM3jSWBT4tXI+to1YOrKXKxrlBHePs+mD7EwS3Ch7WR8KdGy/vbruUHNnwCaKKD57rRWYG
N60Itgk9XnfOxRsaz2ATer9miBLH5X5oFK0hKIxVpAaP/w9n37XcRrJs+0Ud0d68VrWBJwFa8aVD
JMX23vfX31WcOEdAAYd9ZyQSkvZoK8tmZqVZK64UIDK++5q/4NXcPCtnUrgNLDK56NoYUkSGNdz1
azGM3S7Bg1MrFi74zQcOyj+AZ4VHLWJOnF4xEXmogwyyhNaR+9RO5AjOty0Dva9WiRnYY6AQ9T90
MVsIluMJDdxKFsm+XEe506ssHZAnqibfHfWhJBLIvnShXYjj3NRff+Xw9CtTKAx+JrAkTmKBRuwN
geoh70hverHfU63+0CzV+fmIsM25chPPRHJR69GUc01QIDLFhlmhDe+3z2hTvcVSjrjOwv4tSeMM
62yWDPYWC6myksqHQDjp1j5UH0J07KoLMAhLi8kZ1kHPdTUXIUvvK2cW7Cl32xmu/TPQXirAOyaL
HchLEjnrmpQCqyiDRGmK3Vbr7dgKnGGW7AA32x+zpzQa7/RuiUmT/bM/bSF3JyS0Y/VmAbEBeLGy
KkXmSVtwJG/VjFrw7QAKiPZ35Fe4xZRzA9olQhQ0EnZh/1xXr22zVQJbkldxgZgCeHTdeU6JHx9N
MSQ6kM21rdGtlRKUsRH9+czeVGtng+HWuY6ypp9STLjXT1k3OWWyRYx6QcjNVT0Twq1qqgyxNlSY
cZJslHoE7sh/ALND8lJGv5CKav0r7jsDW5W2PaKNApZQ6j8b1SdiTgCas7B7N9frTBBT4GduUaIq
qJKuIAh1S6RA42WgPEv6gu66FqICvVNEAFpGsBzsMJdCavSrARSLKRJ1oEIfeUWn4nEj/ettuRTD
aRDkoAMlUbD3piz3Tm6KvjNFbWr/fMKuTdqlFO64CygAAiIMJmPOsp3Fz3Uakcp/H7S3/yIH+Nus
9hh5HE6OOZZanOrwfdQWhO6muqotoyTK0HqA7Fvi175WT5gUsD5QOQJ8RvArXO6QzHCURxXx+w7H
IJweFHTgGnYIUAQgYeMlj1u7cPCu79ClRG6zslDRkyAVYc/0+YA3Dmmt4PjzCt48dt9gfDpobzSL
O9u9MRYGmNBxiZT0Pc8H9QXtL77nJ9YS4M21nwpqKhX1jKx2G6kgzplKS2EepUlF/iEpNoDw6luU
WSAyXv1CbufnSV2bSYgCaZSpAXtKl2VOwc1i1XTdqEHbSpu6fpH0Rylegyd5UqCNFhbwhkt1KYxT
dJEoB4UwQ5ic2pK6VzSAZ0RENN2+RnfFQ+078xJ91M2lPJsft2nTAFL0KNLhhqc9UbqIzEDbhv/R
+6tFyNBba6no6G6xkAjRdZ6vCGUOfl8IBratIKOgkNFCaL6vAOHS2129zV5+3robHj+ro/wrjzvz
eWSoZWxAXp48tSpJxUNWvuGFQa1iL0xkHF2zo421oLBu3W1Eb1G4B+8UmUrucI7lKIRJCnA9eBh+
DGh5C+Q/jhRaJClXsvhkquuf53nr3gG6DHDJwCBB3Rsb0JlNAevHnEwVBLZo0q7fjOJ59D9/FnEj
va2KZzL4AGOlyaXc1gLLodcPcz7bXfcbLN5vKotcTNK9VKrbUgPfvTl4FXqjkvkFdYYLBudG1dPl
KDi1GadRiGFgpsNQ0lJ7r/z8mI2FK/k5jcCNNwRwl3eCEHl13wFfPF0oorl1Wc5XgTtQSSFpGRqD
mB9rOVVZkll9maWdFt8b40Js8tYpOhfFmaMCAcPKaDBVEfHpuqxJYNhK96k0Lhy6pFkZ/X9RPucS
OU1XaEpsNDMkJtNjXHlA/g6KjAhgiGj7p8YInFCktfjvY+OXW8qpvLGG0ZuZ1NF4KhBxU5fs+tJC
cgrOzCStaRi9S5PPIQEsKchBe9Lk0a5XCkdR/Occ1Ztzrp1+vjK3lN35cnJqQGj8skRJL9SA0hNt
fFCTlhgtkKXDP3G8jv79y5+tI97hhoRiYZQJXSqBua3iBn1heHlkX0Pb48FPcsvOpKefZ3Vb1/wV
wx0SZKR7yWA3oJ3jld9Me7VVHVGuFjzYW07f+Wy4UwEYiEBsFIgRm1M+MKPEssLUiPXVz/P5P1TK
3wlxx0Op/CkGLjdKxRCQH9PW0aIXfbZlw1MGdIW57Jmo0Tm0keRdcC1u2idggaM1AyVqjGfmcs/M
sZGKWQ0AOplqw58sUUdPT+Z4jfy3iSxj5vcnoVSbl7lXK7uvu2KjIpvr1HEmuD8vw03FhqQzQLsA
gQXm3suRCGGZJGaCkQjiH3BGDbVbCtsCgTBxyZ9aksQdIFagFYcZJJlWQAvDycvHQnwNqtApymTB
Xty8+mez4k5RgCCA2pUhYpmpiz4o9JhX6oTioZJkWoSW8xcpev55HW96cKg7/N+F5I4TrLNgzDqO
k2Z4oGQUOkcEWUCsU7+2++5oTXijd0vniO3OZdQBd/9MKKdqrMqPutbAmirl0UA1oKht0+YlnSWn
kQI3r1s0JyDsckSZa21tkqUKyKUtZZrwzP9QUr2LjBrLnIHeOYwfGUgMnjGq6hjRQmbwu/35p6ly
vo4/an2UNJiqUXd2NMyQCWFz/FQlOq2tX5kCgoxy2LZa4lWy/ssAN4IIYO1+HHZi/yWgcB66c52K
H5YUUuRgPGUUvDjyT1Udb9umoKm1xJ36HQm9HjTDK4RzBt4f7hxWygT82ha8S5q0g8GjA1hk1HA1
xwdcc3Cbmihu7scTKIv14XGwNrr4YnRLUAQ37RF4/P5nENwhkaq5r7FRQLcXdLDKDG94nEagg5ns
TqyAgdrYY6cZC0fzprk4E8ptVyRnSZGGEJrURKkwc+QkyyWeOMCW37wA/zs3/jndgebe7DWICUYJ
RUY1oJBdPwklUHfV4xNYWKWTFA75QI0hbDdNF4UNibOo+6NKsaqSxJ+sdxHks1tg11t7sc3MlgS5
pU7HefTbX0WfVDupb3z0sxlacwKmUOdOYCELXXlILLuw8Ghqo1HoSFuWVkdC4OSC9MVMq00Qa+0K
tSPKtjAqBJUqQTqOAFF9KOouQqwJ1FkrPyzNl6wZ/E1SB6g9Lwa/s6euRMBOGeZDblipFwuj5TV5
AyojAYR7g9nluyxuDBuxsdqe0N33BDKiYePrFminQM2AAKBl5vsU1UF3IEg3fgP2z9xn3Vx2pDFM
Gb36RW/orq+p+UYJx8TVfEO0c5R7gj4QLfxD2Si/ojbp7otGijLbQqM60mhzbs9tFj4Kca+TNMzM
+zbtJ4Moag3UPn2epRUIq7UcBZCT/iFiAbdhFbD2XaMTUUlslaBerqxwXJkWsmYoWzOAd8rYbTrL
qp/NuZ8eQTNQ3ZvjGN416MfcmH0irSs04jjp0ItfUSX3x6KoxV+gvLLWoLrAv+ibdeaWk1FNdJ6k
dl0jlr4JEoC1AQoyUGwE180ngEe0+7Ca9BLYl2L+6YOnxwXRU+fTAMUVK8nMygw2L63VTRdPkk7k
sLVyNzEnNILWvq8Bj85PupEgmi1PxIxl6TSNTXBUfTlkDR+pf2jAuHWPNyA4XvXKzN6MOvAbUsRB
GWHha8EEHrdhrUQ1V+9FP2k34KIV9pbeMsQa0YwdABFMX3qjq7SYwS/v/WyibhpFEHqqOlCi0a3B
mfopxbkGagdIg9tCJe1U7XV1Nh2/G35nsfmR1N3OyDFqrZjWP0u+7e9YiKR8V6QBxuLSUESVAmKl
MUPvodS4vtIktDAtcPFWqlsrfYDGUQE6GflwIqbAmxAkPNKLIl94xDETfKWNz0bBm+i2LkwRcWuK
mPIB6GaeKqznzKviwf55vje10pkgTuP2APwVEBwHJnfVdSTvkp6Usb/TROFXF5mkn5fIEW96HyjL
VljRlmkitHi5wEKaWMBYigF6OmwV6RvFpzYeJCinNoDbaPfjPjacfz9LxifBiP7wzfdaqOi16dIJ
MsX6nVHBDdqLDm5Gs3vRljLht+eHKAe44k0AB/GPnCAEjxjKMcBJJD4GI7Aptlq6h9q1TZRuGaob
gT5IkhYmeMuGAZ4ZtcigTZCuKLB7KwrKvs3BMTHnRAN6bdhGTomnz8/reFMMKmeBLiFCEF+MFHRT
VvU+PJtiXtUJuL+Evdx+/SyDOdf80dfOZHDON94ViqXIkBEYZeVKNXrAKxC5LSzYrQt2LoXN9Mwf
9KdJ6SoJUvqhBmJgBYbdhA6yXY/BgoN/+0AoePAi5YXQPd8GF+l5GQsCRGlD7cyDRgYoUbOaadUU
a61qdZIjhhHWpg0ypKXr9r0lf5cT2TcTiQIg5iDshrZ6WWQAeGcTBYZ8AVbmLKNu/JDtS3Kgq+1x
a39Z9mqpiOdbLf+VZcoSoL8gBBX3cErBt815UqMhFEMVwVSW9kAbB0zi9mgLRCAoc3EKGtpguKY6
vvFSpK0z0sGWqE9iIpKSCvZAfMewNbtb2IErms3vcckaUjzo+JeuMhlCGoiDYFoDqRw2rt7ubZR+
0wbjmsnfcRk0ovAw6eQO9j+jSuycBrZPDduk5YLmvQIzwntaRK8UOpoBo3RdMyMNMMSI/IzEnNZR
SqTAri0CHaU/NK508FdCttVJhxV6CsnD59KiyPwN4MVzL6JejPsCZB8jEUICziD5aBo0X7/dFRR+
pQKwVRKtfbdcffQ0JTnByZnIFwAT6FKiBNBw3JUHADcrzpbhviDgitf15RmtsrnplSrWiW3bW9ve
29s9fueyL9cl7npNCH7Zu66L35E18Vqy9jxy8vDxPz/wYM7fyYl4+M9r/HrC38Pfddh/xwdlXxQ/
bPZBKbHp8Wiv8LVdQZbNPvBN8cX+Cvur7A/25/b5+Lz93JZ2iT9tt/j63LL/C8a5XTgRV08ERngr
iig2wmlQZMnit0QLc3FMM5NopCBv/xxO5a61DTI5EYm83kXNup3RP4NbUVNx/Id5k3rDdiAdeS5t
kXx9mjRwDXvaCAtjk66OC24OozgBzZ8IQDidU5ipPNZZIaQh3b5mJCEBW+qPF+rQ40Jx6BXsKe4o
cBJUHAcdXd6QdXkaQgA2+FqOF4Ls1TY23fN2jZ0S7MfPhuYbhv9CXXGCOEszKPKYTJEPiF+Sfass
wJnidOuOgj8pmCT7zvBz+/pq7y1nf+eS9cgm7t1/qGSnksrWnNLRnA9yDzeVIH1DXjznga6On5/b
JQKuK0PC3uWAGFdQzQTKZyzR5cJ0IxrC5QYRqPIjVila2PA26zfT6/A+/koXLP3VLuD44SxaqOLA
pmMjuP0G/IzUz0IR0lf33V3/uf9wDg/Bomq+LhRhBTxg+UIKClzMxlW6TSiVLpyziD5rBHtNyA6r
S6izWjhV34nd881m84F/BM4v0CwzCN/LxZN9OS1kPG8o1Mvefd3/88OFVtlDubCvfxQFUxZMY3hM
f6zxv7Pv7x+OQ5yc7HYUauO4+jqu7O0RyuHzefXzubwyDBgq6NB1xlnEGmlFzoxmVaupftGBfpE2
FEov+tZYdLXUIvmdEOPWBNBi6AkFSBICE7y9FociS7IJi8+0GXQtJu2QhVt2a4eBVych+gdmIfgE
3AujVqwsqyLQLyZku33e2vs313vB9XlxFrZYYi+Hq+mcSeLUp5gHkm+FkLTd77Ft0E3/YWPQbCzB
swdJMojQL89QVFhF3EQzE2Dbr3v3D/FwHOhqQddeoxXgAJzL4SYi9VkRJgXk7N/e3h8fHwO4KY9Q
PMxZmfF7/AminZ1DVw9fJX34ehgI+/k1kYmE7JeFvNt3oSu/tKgtQMGECYUs84iPNXoTQdYp4aSw
67K+g0mGjYShXK1gKH9e5uv46ff0/wpjpujMZR0MWEGtYsJg/mH4T7DymOqKGeifRV2ZAHbVgONt
AvP929hwj1ERYZGptcB0yrwO5m2s2bVn95+5AN/uwJLM22t5JlO+nF5gJWPXVC1kosac4AO4d/h8
xmwTeKB/vBfvfne/2zkLm3gd4uUmyxnWrurlUEwgGBqwIK776P2ihyWlcvO+ny8pp2iNQJLLOmLT
s/cGsaA97z2c1KelY3KdFeOmw1koPUprCR2nEPRqu2sPL5uF03H1nvk+HTpcdBRooIiH795T4iIX
kumfndoa5BUU5I7twviXzse3qqQrdgcWil5vX/8zsdz1TxQ/y2YJYtn5SMhrR1+fAVoIczDR1mbv
F3iE7onAUjKvo4XXQbwXIL5+v6lSggclfmL9FwzTN1jZlRY4GxhnmEywEM/AdPjntuAQ2fvvD1wc
dnmYRYWpZJeVfeATP3b49fsyfTvfWC1c44U7zO7LD6Piq6CFyq868WJUbGQY0D/Wm42CjYU9Apxv
S7o0AoUdaX4EABlACRYgL+DHcOtSFFaqqTX6O5ng73cKe6qwV8gLZn+gG6Ym7aO75NR8x60uBKOn
VAPOhoW3LWopFU5TtnEuxKGpwCAV5C4gAcloRnvyB7+byYjPgHlTDsZAMBRvd09P65O3dhwM6evr
+AmPa+1C9+CRs8Vb6Pj8vD2uOvIV4C3+uei/XsUaZfgBgN8BCC3ce5QfXSq+StC1uBPEBCxiZH71
vxqirOb39D1YF+v4VJLaSx4ne3hfYry4NijolrBAEI6yA/TRIwB4KVhI0Sw/okuVWa872NPHR2ZS
sAYPE4FXtVral2vHCj4VXE2IAzgJoEk4gX6otugYlQWie/NHtErX7rz6o3jCpnyO6DuoNqhOkMag
wKha8tuZEr84Esydg5GGtwUgRTgpl3Md9FAX9N6A6CfZe+3t5DldD4Mneck695pVtaATrt6FMieP
O4JVrnWiXEJe70oP0mv/KtNTQv3Glu93w07eGbboGQtX/v8QiuJ4tFmwCAoX1KrVToiHAELTlBqB
/RYd512/+mhAYPKVb6EBXeRZnqolB5N/A/8z179iOW8h8q0INFAQa8l0Oh2zL5ECcZpG4nb49TLZ
2foJ1SyLtfRMe1ztKDYVgSsAdqD7+HJHOxF3ZmaTnS1SbbQP2Zs8c199tfbjfZyS6S7EGiN4ROIn
cas7P2vXq0fn95zPpHPeSmU1c6UCdZtMGplRAPEMgwN4Kt8RPPllCXf4u8Poeq5ID+CtKyOOzZ3e
IotQbQJcIhLvqq/qWYY6S7f6WvLGU/E6bgClRSvQD5IlFXFTMBxbXBw8IBB95gQ3id93pQDBWeag
HsJBG03l5VvtlJJhN7mmax2H1ejFzmL0i51VfsrnkjmtKBi+L/sq217Mjcib0lXvW0KCXRPYOjHJ
U7PKvaOy1u6X9va7z/ZCNGA+QLGtgdMRQScAbl2erB7kQsBFzxDTGRHgDFbWnULQO2T7LrAP3Wib
OO02O6o0QKgWuObP94MHUHlor5xk980dzsDWd9TDYfZyWqxlEthP6cKbS2bT58f4fcvxTkXZ+1UZ
9dw0qVJ04FG09eeRGA4YSh3l8FbCB0L1n9fuok1Ps3VI4oN2TE/WOrOhBjzhsXC09cJluHI1wCAA
xY6KblZ+j1fg5YJZ6B8Qi1JF8to1ZBI1RHZ8u3SawJtkImAN588FiVfqnJPInY7AQv1VCkoSWgtu
9Cyg9pBWNN8GuwrXQf3Q/j/i0sw4cSt+MUnOm2lBT4NabIjsNrmwLzMI/GPRkYqvUQaGLCJlNrqj
vJ8nev0qUkEMDONsKVhaDTt+ubSKoM99Puoh7e3qEBCDmBvjLjsBh4AObvyl2yg5QGQ62eWHL8UZ
yCGlIjEPGfk9kOD958FcR2C4wXBGDWn6RmsLUFNPiAdqrM9NnQiQJXcgPntvHd8FDkpFC2QGZKIX
xP/XFUScfG7X0TEgV82MxZgQi8xIc6hd2UkfgSJzalfSavaegDfgpgQsK3Z7AFjXplvl1FoocLxW
ihiGCcghZMMR87jqK6gDOJ1Ri0BU+9FopEeN+DraBo65Dt/ng3ineQHNQsex1tLSRWO7zZ3BC8lX
pwH1E1UPyY2DIpH+Vf3qvPmuISiX0fbCW7VrItzyJYV47bfBXZMkQNEgyA1KW/4QilOvxwIYy2i8
U+x4nTmDYznYegGOtOLFX8Gjse9NCpAje/zoaNeSnw/ejVtwOQDu4EWWnik+mozZ088VVnNEpJ35
1e5eP0132ox2sB236pfsqAS1V/k2eVQBtUTFzaFFOtEnQOteGtGVecKSMCcWnXy4l4bIjShN5zLp
evhZoUIHB23xQgpVPPyeiWm3oIskkxuT5+QRnkhAP0UQpi6M4Mr9YQNgWLkArsMR/H4tn0WDVHMU
EkPDAPoIV5DpAPUuuB/Iou9xrfcuBXEzrdQ4TWWwblLtId0ZoFsgVUrKbbTO6Iv8IbumRfwF63Yd
kuEmxxmUJMsBNqxDJhIQj+JGpOqvDuv5x7yLaI2IXvaeL4m8tZ4AskFrC7wc5mRdKlqjrYSyF+Eq
62/jHZpcKqSVYO/7VeAZFvKfs+MM9oRTldlLh+mGXpUUDa8TNEWxzdQ502Lq9ShFZpvSZBV3ZHzI
XYui4M5pAHVKBaSFrT+zTud94I4zabZLOc+by30mn383iHFUKuoI+WByOhprvYY5Ne2ZFt7grGdW
+SfRh5+v9A0lejFnvvYkGvu4C1X2NCkIaupJsjFewTb8ntDqY8Tk7dAZHf+l3C95ltf9MLizQCyC
s4L2Mw3q7HKn20hGz8kcIF+0Uz5rd37NNupa2dcwaQ7qUHLSrX6e6w39eSGRX9+4bXCJUA1HxYmq
b8VqtOO7aR+c+lVKsv1Iob1pfhTd6AmMT8ZmkTLlKsJwOWN+rfNY8sVIh/xwLdxZDwHevtVzbCc7
83EKnHllJCSn1aN8mIUFLXX9JOVEM+1ypqZGKUwSX2FT9/qdGK/wVqPRn8kiHVrX7wZ73MhbvCJs
5fHnNf+GhLg0lYCxxcPQQPocdBf8fU79ThfktE6o6kUvKmwT5rgr9gqeSlvBAXPM2tqNtgqljfIP
eyb+4ysAjdfjJnr0X6tPdeEM3LhjGA+DCWZk0/DZOZUGLJxZ01LUzflH9SS5xSZwegtVFbILf8FN
7HIgdOmVcJ2tVGV45UiKIh6GJMV3UPps9WsgE0q9lSdUeQBo9uRpKO1QfxWedQAaePzc7ADTt+Ck
XQe6mUwZIEYICKCU4/v6ncmM/dCQmrFKoEx6W3waI9ITFYUtJsEB35l3IrSosG1dZOiXDtv1qwCi
gWTHqDkYvQnnHxZ5ogKQGGuM2AqJVoEj//J3nWt5aKU/ocv+/uczdlUrgqw/GL2A3IosLXbVlC8P
t6KmYz0kAvOFoUvc+rVd34FfyaS6F9/rtkFDPJNf241OLK/8ymlJrSdQ+aDCKFqqdLsOSGAsaLtB
3JMB/l5hsTVxozRS/D0WmaIfVAtIvkKNOpgv7qL3nyd+nWPghHEqtKiBZV9kEBaiDH1Vf2abhBpU
/RDt2Bm9JTjjm0cKPjccT4Q+kGHk7o4qVlXgC1Ai8rGGB5qu3yMa7NGTleEZJN/7brMGlKR5CO6W
mmuuvQK2qn8lcyfKqucw8PUwoXXqArP/K9iJH/Vz7BkLb4rvvn5OXV0I4lY0t5LIr0MIAuiE9VA8
u7OHGBr8a5Xon9leO+FtQesDQBL1Q/20RHV+wxpjnigFY+1noN7kES8bQ6hltcSG7otTe2feqyUi
HhVVfGrRgMZvxf20HdY64ngvC0eJreDVxM8kc3dIs8LCCtlRal9NjdwJM5E83VYMUnyAmWNyaxLZ
zTZ6j70+p4sPKvav/ySdaZQzZRUJoKYLkS2g1TMKHoPVnQSUv+fBLjeCF7mLjtYtBYV6ArwX4GIi
8M4dp15JgXPVQjfqx+w33vOHeSWg8q9z0dbY0fL3Es7mTQNwLpA7VkmqmYGcQeBAJdBX3s+r+36L
rol7xUNQVtwtquDrdxHmBeB2Fa8iZF5ETmCcZpreZzC7/jG+Q9U/1FC/Ac2Y7Cif/mnh7LCnB797
OqB5WdUBKAx4fT/phTrKMfR9R8FGEGa0O+Qu4ACdytbvujXIcL+ix+7BXDJx108iGebtr1xukv1s
hEIZQW6O8rNDe4+MxriJyae4kxEDkqDnF5NEt67JmUi+TcYf/DYJLaxrup53ylaxK2odLFo60br5
ED9kYuymlYZbe5oXrNwtz+V8tjw2RNwMagO6hoQmz9ZOPY625frwl4df7dZ3001/msiSTLaA1xsL
FgKLFVTJvMKXOj0atbRL6Pw6HCqa7JL7eaPQaEn5MMNxJYc5CqjDYYxe3Nu2j41EC2PIaRDdnh8Q
ynejTfmSl06AlrTttK4e4iewH8FjW/98drkCZBxXmNDv6i5DQZHFFQRX5lvynLcjfBU6eNEptTUX
aAor/dkFORHt9/pr5IY4VKbb7J4m0qzozwO45ZlfDICb+6hFZqEHGMBo71GA/BFt6/WfZKev44OC
oK2ek80SANiiTE7/KXI0tno1QP/tw54gRWXdxa7uRcf8Rdsjrih4aCOXnAi1mguzZdkgfqcNhjcM
UgRGtMtdWVUPtEZgs60MFq90dDvbCX+0zfDYbRdDJresCsLgULzAC8e7nktNJSOemFM1w1/Z1D0F
Krctf9Ym7eHxBi2RYrt2F6Z3SxMaBvid4I2Cu4t39Ie6lCbZUBJ6Si2i3SH+/qshbb4St8oxs2tH
PkH4auma3nQbUN+O0i/g4YCCilvVXE3COSqYeTlaruoVp3nFsETXrbObbANeMdkBJwetyUvu0o35
GgpK81hGV4dPyEVryrHPEjHWEgSIOpp+lrvoNG0eBWTFxpXm1ohOGRs8b+9kkh8CV9ge2atjyXf5
lnJ5qBAqQkIZ5HzwmdDzhkN35j3oAFgQx15nkQQc4/WbjAC9XTn+W+NNDprRyPNe3iiu5kBfzuQl
wzHoN4HdIn0lxATAab99J6DhfvKWAC5vPAcA/cxOO7jOdGCZcG4VmEUEIAoIUC/PpewET8q7+Guy
ZX2vBngHLpy+a3WNAnUTiQoQsiIUySfXjUyYar/QWbiuee5+A+D9XbHDzwJ9iKiWr1EW/QkU+pd2
b26XOPFuJMJAqcWQQwEriFHoTMWf7QFCoFaFFqmEbrEJiNkhHeBNm3rdIB5vUeEpooiL7oAtfhDe
alI4pRfvECNHI6UTLCiZq4YKzB0FioBVREMFOPT4Sg6pYZEWH2NR7t4iqrw2zgNCW17nPH6w0o7o
9JE1DoL3LGYL8CjVjnYlSTfFQ+DOjuIY97lnOgt7c31TzseEKs3L9REnKRgGFvsZwKhDBgcIOk77
norkfrJLVGpHWImtsFpSuPK1j4RwJsM8BfgSyop5SsmxQo9bYUUprV+T3yqtc5Rj9c9oInWDnXIg
1UBVEv7edFirZgO+t68v8W0x/sHUwOUFxSAMsAnheAJ0klcTExCozLGLUyqBYQSN2565EX8jfJ08
F166zUM6b8avsXFlsrDq144+2jNZ9hhKGbFsviQ2zpXIMFukrouDtM08sGjZooCSNA0962jnmWMy
LrRG3ggyXorkbatkdMARgUjZy9fR6TFfozVdemFdReUX9toLD9JRelPQUVSj+ejz5xnfFm+xDieG
i3bFd1jnZqWm84D8wJ0Y0uDE4CGx0AfLmQ8RjdbBo+UBDGuwWWTXPxTr/xBFxwKcjYDTxoYgZsIY
gxB6dCVXewgfQ9Bg2Oqm8sptFaNKgxobGvwSX2tiLVvga5sPREc86mBlFVQaGewenumhKAT8oFxj
/sLK3xe/hYaMJ7V2QLJra+iHJtliHPvaeYVE1FKJYPLBQftOmp1JzKRpHhoJGy4e9aO0hkMlH5s/
GWoUVvpDa9jCk496NwowWXtRq9y6WLhacJoZoQ9K1y5nG2ZsBVQtheOcv+LA3YW9C1wQO2htbLQt
xiCOoMX74gP65pwtEPHglclQ5DiHQy0nZQ4VNudsa7j9K3jeiAjWiphM9zlp7jVPf+js32jvXnKX
b+0vOiN1ZuMwX76cMteiwCxC5L/AzeSMRAmIj3j97HVu8onIRLK4vUsCOcWtg1ouEHMIjHfdV772
N/22DQgo3ecvEWwZZCnUJd8SaKDLDEFzOK5XZfxqYXW1VcnIYwJ/yzUeLBKBfYXoIbnfkZeXmRKU
1js6WS13Y94yFueiuW2NswEYryNEK3ddZjcngQoH5L28YM/e8tW6pA4ZneBhsPMndRegouRn7XXD
kYUb+XfuPK13bgIkexaklJpv0kNwKJ4lGwY6fvgjvDX30nEDvnJS75cS6zcCmzjCjOxUQT0LS+Ze
XqMiGPwg95E6Rhy1QkvVl3AXIZVduvlWxnN3ZzgDpM+Ofgg3i1U77B/njSNQmMGzB7gQPIG5RZeG
ojGrJsgoupl6i2DOu2QPAoVkndix1wXk5zW+ZSHgi6LbSAdMOajOOE8t09O6RyQX9GZ0dhFJoMEm
+FOvwpfgWL7jaCsnsyTypwzdAb2F0ql8nbz8PIYbsQw8GVR0U6LXCTSfPIKCEmnANDExhmkj/lF/
VSzBi241mjxqtNsCqcIBI+VSU/Wt0wWnEOEFULyxXkbutRLGQpsLMkqGRndy5N/+m+zM8Aizwg3+
5AdUZd5ZiLWu4+OSErmOGqkWUl+wStDSIJbgtrj2g1mpWGIXOQlxIrVB9HWwA2S7ubC5N6aoIXeu
63C0kHFC0ObyJLdpLlVpW8HhmYj2iGSfLT5nG39n7AGJiUj9PvvMabZNN4uO5vUxhmQ4HaxiD29u
PuIo+SDkUmskkuO1/Ob/RpPiDnWSDxaSeb5dvPa4uKthQOX/JrtTD+GfRb15vcggpUUQCfjwFgIM
V6E5IcMLTIXlrw7NUUTj8JOFAqXB+0z3mr0H/U9oG96LtCLBGojnaIYskY3MqYkEP/rbFyOF16YZ
fqeBIAdcTziePIJwCVJWSy1gmuMOEqBKVsUOGLXl1l8FMhJRCBLmHpTc0tW6dnnh6SOtbrEsJ9Ji
3AmIshKVMoC7ofKxe8bhdhRQ+Nniet4ULqg8xcdmtXCZr50BxqwNgksUsKMIki8n74ehAu2Wn9LJ
Q1I7JTItTsY2vfPvUZr1lQckiYiMshHBXip5vmErmWiG1YHGBqBCcZNVlaT1kwSKW3rQHtSN6ghO
/K4e37VDj4A3TdboE+9WU0bg+SoUyGHesKRPvwucL/X35Rg4fzcWI+AmWRiD9qGgBsiHuWaZ1kgm
Yuh07/pS1PvGOb+YMzPiZ/5mGKVhH4ewF+G62xfoprH9Hcjd4CxsciIdBW966VAf86w8tr8Wdvra
P7icKqdABfDjpaqMqdavgNhbR6bdv6DNGBhMbKNpe0rcpcN14xqhsFxk1B1IqSJ3fznbFmTa9RTh
ONcAa/DX5fuMjrSKgFCABHcaLffiaRTQobYw0xu36EIs24SzRY4FJUYPrIkyJA/+7Wp0A/L/OLuu
3biZZvlEBJjDLePmoFW+IRQs5pz59KdGwA9rZwnN+QwDNiADak7q6emurjLr7Wh1z9Wl2jLLjrcx
H2ABf0dJu22Bq8a5EhFkNmbgAUeH8aFsc8C5ic3M83EfP0MTwg7vLtKmttLYJnTxMevyWNpZP7+C
fOWPQRdjV7Z+iLmekTcxkz0kQa3wYjh/xDXIhtAAU1Zmt92OrG21PNmA0KnkEWXQ5ThoCuhJDTFl
NJz0trLqDpnFvWV4sfkmSZcyQ6DFI0v0f/9nkLqPOzSMio1AfKQnpK7vjffBGQD+2RLQ+PIvMDqs
LmhOyGuJR4sEtYc7sMIGkw8H2VnjR4t1zEzNxSY2xUsEXFd5Hi2WhtVCxfHaJrWB9RyU72qAozq6
8leyHRwAybxilx6qNaAIrrJmXXhkzmg3+HOQ1JymSlurWg+DvBfcZQ/RLlmPTmnxd7+fzMU9+ncu
v6PbH3tUKaNQHWqY6V3N7WKzcRUMp2dsSZYV6l6J83ASpIrM3sdsB2d/Jxa4vqT172NhTNn37fZj
LCgJ+206wEq88z0QvTw1NlT0XJZ3WUhCX+2F7xrYDzudILdBPMKOfBbgzNpt7YA1/BnIn/PvA1rY
dd8BLsDYyMIDQkldEL5gtGXY6ygYCnhF6aWVfRkAqTYS6crRXrm9eknsYvW71YUoAFYJIRrCAB1J
AWq1SN45jCofRSUnv0fq2crcGMk3Y5euGxW4/Hwl5Y+aV1rnwTSQnTZ2zEfc7VKi5x5DNhSozWto
x712nXwjGhDVyRAEmNld8ij0ZuDEgoVAwIw2keeDIUQCgGPfO4GbXUCw+PsULDyoru2T7/uxxBUE
axtDAlK328yuYKeu/CIcJlc00wd9/6l5b58Mg7c++8ogfQ47fq7BdQeD/qsimAMItR/7rWAajrLv
kPj7Ql2FNcbbOJPItuOpzKPQQNAx12OM+YmrlRHLXNvcJT5Vh/4Sa7a6A7dOb86e8SpYiV35lqQw
vc5CGh0cI1heKKAjtYl8+rXtPquqMGg7pBUvPQL33XNhaTNAozLoDw79NgItkoKEVGV3p+w9dHRs
QeSGJNYU3FYR8BnkeQPOY2h96lR2Uxr8sdBbPCQN31U6U9xP1ntm4T0pnozcls7VOtohrbpmed2F
DAkyjLi+EIIZoD2kyzu9odThUCKp26FCr62Myx803nxgCmqEYwCfefxq2Bqr8nkwbNbNsrS5QbUD
pkWQhUEQnPZfcZXpAmdg8qM34x4KBKo571QbT80AmRlEST06bXSXha677cslORk0BSPXSN7stFm1
GwPwSiLJqff25Mj70BbXkp1vJze1CSxbt0MAR80ih4CjnXv228bSHUa3/QIm/fojqGg/0kqllvmJ
PK7wkMTJeje2vt3sI3QlG3vdrD6TPzvRTI6lrTOu2u8BXl/p17bp3VbVOnhfYRsbDuyA8usryqsv
H8pGPyI0NNUzuttes3Nx3x7mdzUCM7wlOP4bw9PcPjquv4JyrVBcyaEqgq8AJOylgmbfaJbv2cOu
f+S+9JV81yao2P1uU1xwNWjdRb88jhvixG8AxQ93KkUR1FNnHmkUqIgcKwh4ey2o4rTjfayZH7wZ
fqn3T7XJGVbtgPfSRoEVKLkOe1A9dNuYBd9egCUiE4ydD7yaAOSlRrl3tVW0JPTlDI/6AYSe5rjT
107iJR56jsCqgvZPDvthMOfOfOA8Zh/I7RLAPFKkOBBQdoL7ufZ+ctRPaiaoOPLKNhlsINjc3hzP
0X4+t6lZce6byGzdXkD1kuw3ShtIii5gIedSKVqlUsAZYDZmt0EVt41NKBfhodsBknkESx4A1OVK
AhldPaHMnFlAv0JUHfEgs4/8NiC8/hjxegaSGRKfaYOPgdcFgi/u8UoI4OnaU+xi/fln7Q5YWNDy
RdaBcdUuhDfXtql7r9PzSEhy2O6fk69pYwuBU5nyqXv50D9nb8QjrV0NO1Uz47PmFeQxznwO377C
rz+B8kIduo/KmqxF4RgX6blH94C0Vzw0l1ujw+3P4rlkMQXcIhiRwwJiAjptSFMjs3c94x0ARENQ
F0jttN5EWg2bPVzvsWmc5DSyjC2MDzANKL9gh+Oep6933wd9UF5okAo8NF74JIPrcSd2Jn85Jc+h
E8QrxM4N6zJf2FNXRin3KnJhlusZjIJIywtWgqlDJHTVvJRP2l5ciUcFNNxgYMi2AknZ/u7hFu4V
1BvgT3TS7yQCjHU9vZoxj6Wf6RkaL3yv2sdrfRNALvxdPAXWeM4fI1tZRy/JU3SJPVYeaWlHo8EL
6moolwoAy1MP4hFdm0NTVrg4rfwe3NroxFEEu0uROmtiNNGSHtZkF3g6COxSB27+KfeYsdRtBItL
HSUXYBsBBUY/5fUM9G2d5i2Hj6icNHTiU/ag7/i1CJ2hDelUECBN8w8h7LVN+i5DbaLgFNisd9oF
FIKkw0u5k9FJn4HVE88/Sz9qm9zi/3vS8NowtdxgCI+MMayR7j6np94mFbYXZSsiQ6uvNQftT67x
KDz2e99SbMZOWzjIGg8friNfBhAp3YiCVmVCQQIBXP+B35QXlZgT3UpHB9DE2tWLtnBPgc4WBS4g
6a/XNMr6CfQiE1KR0JxDTZp7M3oboCPk+ZnjWvAZSLD/tUXtH25OYhCWwxbQx9kh2+ufoUsw5KIr
Hi1UG/b8O88Q2Ft4X5Ok/l+b1MERimoSBwE2CydEdafAzRjahJZL2oeH1tzozOw2a5TUjuV4gXQI
ogyo4d794B+TAGWkaQ0krG2A4VOw0k23ZhWTFnoDr8ZJCw0XWa+o7YhxQleocVAyg1qFJV/ybWyf
tHMDqsffN+ltm5oCBhPSeYEWf/gk+n3TpPIci0ZUIMJWXO7wPtrZW2PWqHBXjelNH/XTHTmb+XaX
HEHz8Xjh7sNN+QouU+/3L7ldYnwJAKRgswNiihRUrrdw0pdGVdYp0McrrvX0Mw9qYvGlVUzVlsHh
0nvJByPAuG0jgklkTTB6wtsJPOe1ydYYklEfIUI/H8Pd6PZriE1Ywmuxkz9AfsxyRSRUunpVUNao
cwOCWR87GNZaFzH1CrBjT9jW2/mAduYR0R1jPm82MDFnqCSSBE0aoEHXg9PwgOr4rCosSQBBQAsC
oNn8xoCpEM3d9ZvZesPDklXxvX0wwyzSUbje8FLH7UIto6/Uol+PA5JP6/io7+/VT3GNdr8NjwQY
evAa28KZ4iLGPr5Fdn+bBSAJ1TjyYpavRzvlgRbWZY/dc0QFuLcDwkuh3yOWSTxtX+zqR3VVbY01
iwnklhqAMkztIaXkhrzMOuxV73WE4fmY7wZsX1e6FGbyp9xV8FQoyrUIbGKzeuI2TgfI8NsEQLCy
Zsbr5D6jNxnRZvjfPFCbTIVeUMCr+Jy2cZSVdgHWc6uCC0W8lIXduKODjstVtYuOyZMFVTHGnluw
DtpsFOBRggd3rExF7HGoBWoG1XlLfdBftR2hSG4s/2REJm4IFJHseSMKJrfXXTSSMWwv7Pcr29QO
qOJ6qroKtsEg/pU91rv0JG2BRtMxbKO0ZkuqzPKBf2KYJb+WmnBwE6nAlGDjIQdKHTOIXyH1W8Is
t1XBeiPstO28NRzuT2NPUBQw+S2z7nw7UkB1CKIUhEyAHKjU1RQKQzRqfVGSKo7bbaJDcSgesLYr
pKUQyiZor+pW2j1joOStez1QYhU80wIvIidEhxh+2KZCCuFCq8RLCwW6l3yL1PYefWo2lJA+f7d2
+/BHAuqnNcqNJO3YgASpQh1lWmUOCL0eCd+Rdug39SpZGw8g+3J6p0WbnOTVd5FdMjPL5KTcjJe0
MxCpeLR4UW9/NS6KSM7aEoleULGTfI+6rvb1KgDOcQ2zm3g0hZd4zVze20OEZwmyvFhgVH+hyI0P
+5GD6VMUGXo4M2s6K+CAP4PTpNioMfB+2Tp/Qpl0k3uTnax9QLdZ/uMWJEWw4wgj0XSKdDOwQtfG
85LP+DTJoJd3LCL0FYzrxJtO1bPsqhfVfCu/kOhyCgfodg99SazC0HdFkJp0lCAxeLBQQAeYroim
fNrksoSt3W0IU8B0RshuJjK0joAc4df+arJzJ37Qn/47Ag8D/2FZp1zXnBhzEBDLyjE7pMfWBfzQ
OeXu2Joz2irIoWre+31dmQrrRbaw4HiQikAPo20dIBZqwdOM6xsRqs7Q8oOAOErg+ZvkdEhuMvNZ
xBlR04twR0fjCtB+YAIgX/JjayWRqqZFKJSWvJ82wd10iBDicetgncFax3qU3LpGKDv8tUYHs1oB
vaaQ40sr3YXoeih3oRvt8dZ0A2/2FK9mvq8XAjpYBHMw+p5QkkUj+vX4dG7WBqhMkqMz29MhRbfy
Z+1Mrv8UvnIuk3yf/Dp6OnVQKWCQEIsA9uzaXNDGqTikXQm1HEdA4yfe8NEDf1J88njflSyOmNu8
tAJ8O5CDuFwBChFpe9CubnJI1mCPutIKtLOObEFOass9gPVpeEFfgyXeQyxtX3q+k9Rm8p59Jcw9
tLCqPz/iBmdVq2PWqfCLY4DcY+TwAJWtcnQ8gVFDFq3qyN2PoBNpbcaNsLB3SVwBrUxeJwlq6qJF
C06VJjPsaqi2rYYMbWav4gkx5kk4VHb8xK8hR0CaWtCviC63vDKrLRNrx/oIKtoL/SIX4g4r0LrC
ToBQHJDKojN8ZRYkoNQ1QRr4qDLnj7x7Dt6bzSNjEsi1R+24n5PwTQX84wBPklZCMQ724x3Ufjzh
LkJLzXjSE7NGvR6ZyRxJ0CfR9e/iJ/WJN4eVeOgsw36QvMzOmHth4QAg0kOaGnB7gOLpRsNMzZts
zCaUu++axwZ6JBCO2lUnDsXgk3xomI/yhTv5yh7lpHFr5vpQwB630s+Tw++jjVTY6VOJ1iphHXvx
JjkpFgs/Ky0EXKiFQfgCNHhg3KBhrPMU94rUAXkG8i8ZzC0C+K4QaDkfgo2smdudA0faaKAVQYJH
N+NNvEak72QrSOmux+3k5B4kWZ2LuKsuOTq/ft8TCw9nfNPfr9Oog1Fms6ZmFb5OPdehI2xFQF56
C3LshTu5+cF3ePvrd5NLUcKVSeIjfmxDWSnUshlgUrs8R868Bp/tq2iFx51gkRZ/38xCU95FroSq
/++mmaOlTqAyG3VTiTDdfWn383N/fEcY5kGbZXPKvNFKWDxnCw9aTC9UyggzF3r8bprqBII5lBOM
NbDDe0DE49BMvyanco7ou38a7OAiIE+zhpogZHgYCfrvDnDqwKN9EmV/XGoov9PeVjP8IKzVDgl6
JwWABGRCzjfOYdeLgI4r7vNgCq52jEzjwJmN1/UAGhfWS+hI4GjVzXErOGAYPuj2UJir9nnCovSP
s+eb59L296HDcFC36XWAvYlKji6QrlykVq53RhIHESA3+N7kEWmk2a7f0T+Bx9efzkvAxbkOd8oJ
MAGnW6mH/54FhXFg3EEXS7pBET9eG5eSmKszBTh39EC9QlFzfB9VW6ldXP25KZ1+34m3yXxYQ/cv
CL4JLQxK9NfWNFXNwzjoUQuqcdo1gs7UzP7lufAIb4r6WXiahh40sCpxu9naKJ/TitXFvxA5qhqk
Z0jkCKQdTY0g92MuBj3k1uvnDOmOEK+yeOPfTWgOchijJXNHbUQdaACQDoLQChwtVOgYpUnQRbWP
zgVLtvrLIIOS15wg0PYYbdu15GZIKOV3BujuURg9GWvD63L0uakm1HwbAIB+/5wlN/Dzc+iGGbXw
k7zmjMzKd7qnopoSOMneXyG3EG6lTXRhAkEWwp4rg1RoGQxTVRYxxh+B/Rd8ceg1O7crDabGRx+s
GKX3yRjiTZ1GQez8d8ZVyq/PQ+ZLfQKLg9VC0dIEU8Imdk/o1EWhRPQS+3d7S079yh51uYbdMOhZ
BXut3e6k3dxbhpmg5p4fZYt/K8D+CnVG+4AlDpHWwV77B9d+9QHUgcrDulCb4vsDmn0juthjqvsR
bJ5wqfqayUOLGsxd/3XUCCYNOCviLvAsoik4oriDlG2CiGqyBLt+Qunk7h0nGc37eBCF8KanDXo2
Th3E5li1yFsPQkQAcZY09AQZ8FmUvxIMdK0OWltjE4uvhLkzcj5eYvTnRw648lzQJpg5POXDAOWx
839XBIF1UKqidQVpf/xFpVhknQsVcehqq8H1BfKhA+h5YBalx2DfW9KjhLOMpt3sfpUwm/1uX2qo
fSGPhC4oNGKRlp1r5xkM6shJRVNb4h7UZWAV1teJ9VQ8F+vEZfmuZWMERQIaOrRi04CmUfI7OWox
zxzyofPKsEikkK1nB/WkFdM13bwRyNB+WKO2cZhqwawaGFrlqJtgw5nhMbWjyFSPL/I2jxnH9hbk
SpmjNhE6XipBQFEXb97aLoFQgMKElqLlBxkj6/fDclueomyp16umCjGAih1sDZvOeR+3iYe+gGeC
Hefc8cjMBt3cOZQ5aocKcgcOKzK09rlzpjdt24PMCbAzGcQewaX16ocz80zeVFIpm1RyFdknfRAK
2NTP2Sq0SS1sssIdBHOkDHQFLSg6Rw/xFe/mHit4uvH4xLYMimNS/4IYB+WBB3SSNVMN28KH8Zm8
uf5eRNGxc0ekrzfFmrmcN69Jyh61U5Wo45OSLKe85wAsGhCqEB60CvztyHkReszWSve6lXu/76Ob
sIWyS23ZdpiMjKtgF5xjrh6b73eKx/8/+g+Wx0eCd3RJQaGB2j8pJI9Cwejh4Tai1/3J9mAFAZot
A8FR7fRv0fot3HRbdEn9Przb4OR7fH/tUnvIyCUplmO0qhDuCZWoMvq7+r12BICG8tR8OLP60qVF
n4NagKCCsgrbh1rJfgaGNY/gy0l0Zuwa5yisJ+t49+xDNYD01WgHcb2PHv6o5vQCBgQzcL1wG4F9
07h/YOZSiRu4ihUxfkgtEzwRkEUKLUrJFbFQJLlcg4Ycja7RakZcKpvKGa3cxYASYLXjQVQznzqe
5aCWTi+6W9AnBmYAJAKpnRXKKAE1E1+jnN3rq/KEqNBy1COKFDwjWlkc4w9L5P9/PIEjHpoY2QhL
ldNDbR1vrdxgjOY2IiPziJAIwHpC+PaNFPxhI9EzufE1Ff7vY4QGJp4YngZwh7rWd2D2nFH+CM3D
YBZgfNDWIiPEXraOAEGBT0J3Np2+hdZVVnUjVnHaiJndS1aJB5wleNjBd4MHXg3FDDkH5p2QsJ0b
aC22mb1Zt4UgMgeAXgOAKaJRjOY46vIoFJICTbzqvnnT74IMwPcIGY7pQ3PRvP0mzab0WjvBPQ+s
WvkRuUbPWIalWw8KmNBGJ5uK6HxeL3UpBshLdlFjZcjPu+URjb2usuc/W1SgStAnicY/3OlXFqnN
pYlTZzQ5LH6/+kExOpwMYEFb0LDVrOrDbVMYUfj9MTzqZZeVowrihRAq7J56Du3OiW0uBdn4ZfK0
T4ZnXDifYMsSgOVFJhszSt1wc9akfA21RtxwGA/EVTITe3lEi526n18YxhacIp6qgA/DFMp4NLxj
jNSqDMB5jMeSceSdGXSBYCyEIM9bbMYeji7DHnHrlNu7skddN4kv57MkZoDsABh9lj3CLO6iRwHp
KbszzNaRzuTiKc1iF30p9wzrxMX/Zp26dMZgqNQ5h/XOKsgD4vDeuzyK77rNX4rP2gr/MAwu3OLI
iILxBnxTABzQqgwiJ1YzJxZQxt4D+D1sVE9xjqcj6gHlCiJnXmpu0ArcIRXxD42MRIb4h23qgMx1
rYmtAdvFuTdRD7D8Y+L1zlenmayS6NKq/jRFrSpE7sV0CMsGzOn5Ljy2K27PnVlF3yU3hwFBWJZH
hhEtv5SVVmtFgJ0rYmUGk00LWhnU8sH0sq5XL6FbPBt78T68m7YxgpnkPZkYm/eWx+x7Rv9+AOUF
6mzuRoMnHwBM7HRWgU3SvREiT/wnwFdm7YQuoO/ApwobUOK6GrSFQm88GuYjCPsdxtYio6X3MhLM
GkoKIBFAmu3a4yZ1VM0RXwO8guAFfhcZte4QwvEGhMtAXkV2BzJB3mOt9dJLETSCfw1ThyjnIH7V
jDCM7pd5zeNy5wGbIhxWOMBR+Q/qFmTa/xqkGVj6oIkh+A6Dr8Gmqcw/uSli3WfgKCebR74DzE2M
uV1ywT8tEj/yI6hQxirrFAEW4x1vdX/8+3TLvYJm5yCx6pW3oCxqcNQpTVX0XyotmU03XAP1u8nt
zDOAhcLgErRWQ0pjJT7Jd7+P8Ps5f7t70DEFPjzUSulSvoI6Yatq2MrGRd1oW+kJbBBoMD+hBxFz
y7ul9YStbKWIx/kVbwsvrDLhYsSArYv0BvKlQOlQ11xojCnf6Ri46iEJYMWfIXDVh+jE2amD7tM1
C8a5eIf/NEgtahfr4L1HZYS0YSItO5hPL6LZXKZVAbL3f5neH4OjwqGmQsha+7BVOLzvqOiLS0we
hWjQbj4RviZS/Dn5p4/yLnBavNQT1KX5/14KBGAVUSEAVxDRANaQOqmjHwrQwJkRnXq+l33Nbrt9
nxGfag5w5ZfgVHpygLDi97HfduTBqqKQJQXzJxAUdNoq12ZfSKQaiNEClDZOth+8ERtaMXMIsKFz
n0fOG2eWRfhxC4whhsGqgiIQ+HpvMF9SlYxNn+MpoInWuK02wh1nRY66BonnfO7W/SaDoMH4Inyy
RK+WDjFQpLoBXk2eRwmMRFk//MVYF4T+ZCIB+OjG0JoLVimOsdxa/kq+AJK0CWWEUx3zFU32EXWM
AYY2wK8CQCnmm9pnMt5X0TQLeEXbGugr7WPjRZpjipJT7n1Hh1smxMjMcHghjgISGhlR0NgiN0k/
unR1bHU/hVnpAvK+1NWeJcP2L407W9MakZvbTDZjVy1cd1BwAGshhEGJ5jvlJ4tZ4BODQ0DKe80d
4eVBRzFu3tyUV/4OpVybt/ktXngMR7m4mxGxAk8GVjnAjyivMc2o6mftSPI/8zNw7tJ7jEzeIdq0
T+q6PZd3amAKf5iwmYXAEe1NwExqokI6UajbHYq8gzaVGrKIe+MwgFX/KVmVq2hfb9IHwWqg6rUO
Tr7j/zG6VfLOdM43oAUcpZ/mKc8hNWHDG8R87xYH9N6AmzF/xyUIIGOzCgtWYEV8/fU2lqAHgrAO
L2jCPkYFVtMgzGPWSw2e0RzichF/NwiupIO4MVzEeYXXSLiUYuCEN9oaKZnGQmKG5UC+C683nwGY
kgGYKo8cODXpas/rLZfgl/PoXq0s5BBcyevxKeAqWnWAZIUgc0+8HA6bg4qGsubBBSvv/2HPAWcP
nCyhI8O30OLd8jT7Az/qjRU81h+qI6C74qh6KLv80Zx8FYOHW9hMDLrmhfv42ii15JFigBKbGG0/
JjQJaua8qncRbqzGBSvvYVoxDvSt67qyR5M1dqVIhAJh77Fc65Bbz86cKSDBuXsyUDBs98L+/LvF
2yN1bZBy0lNWQK80hUHtIj21aJkA8fF9zpYJuQ0er+1Qgc3Iz23cTbATr2vAgHc9+iVckC7cYxc5
xXpyUa3Snfz79edHLiuzuPBKubZPeaxADXy5IQs5OD6y8vKhdeOXzIHH2o6QsyLhhoZdzK+j9eFr
PIlHEcJp0buPJWblXBfyY9ffQt1PBZ/Hkt/iW4LHzkFmGRzc6IiCdhpIV+P35rl85Lz4cAn3gxV7
LO6PhYDg2jp1ZxjKpCgJWYlpozq+p6emAaSRgG5K0havfyQv3FlfMTNTZCNRbgTtoggG8O5HQtKg
vBmXjRMntnAj6mtut6DZONZPwqF0snXxWSGuZ5Vnb5012GwRZwm4p1CkpMO8yRArTskMEmyOzxp0
lDJn2yKolq0ZNJWEfsJ3wYXwAHdqToVZb3JGGnRpon98AWqI1/GPMVTSmMz4Am4FkHnl7DOnfUdX
g5eCcr348O+b0/BUvzIbaRbuDdhFUVoCMhlJWMphK5rc1TmHBUZt9hUaadAaeoXOZrC+VOBfXWWJ
xbwZb+MQMtl/TVJuUgrmeUh8DJW3+rWwCjpbPfUtkPaCxb2ooByIN+KBO/ErJp8v2a30tgKVDf6Q
llR06F5PsqiUUyi1PrIP3rgTH4AjjG2wx6xwHXlILoOI4FJ7w/bxP3tNjPevVeoEz3o/TnHANehK
zUOz38Zf6P9Fs4gpfP5uaCGvQGb2ryXqtOa52iSRjPFlgOUe2uccOWzOKdB0B5HY1mPyjBI/+Nt8
UitZ636pCT3sQV7uoOB5VjnPPRQB1v6Fd9+aFVPJZOFiuBog5RdkdYz6XoNB6QNMAdl+5i1xMLvn
5j6YmeJ6CzVv8B7i+YU+BYSRNwV94A9Ria6wcFNqt8+NJ74gfNjrRwUoK8bKLe1MDT2SCFQJVoGu
ZUHXrDLmLGjBOhjcSZfeBqi83cXPUNu9k2Wng3pg+wZqJVYIwbJL7ZgoV6UkSGBX+Eic8DG3I2gu
iyD11gBps8SD/IqkK++RNvl/GTHQ7GAAIax0BvXGDVWx06dUwx27KXfCZwNpTLgg/gHwsuDPjtvP
bykYoCUW18dSkAacI5YV3YOos9Ao2zyuBh4k19hCx9ENrQpwugN/gpTSR+Ua627FlLBdqNNiGwE/
hwZt6FuDvPXa63Cp0stDBY3T7k3vnKp3xg14MyUv3USgLEctCwQ44NaWXhgzvOTaf9ql1lbI61hQ
a2J3M3jakbvD9bYvOqvdt05rtS8sAdCFNzwGSvhEANUGLpPGaUu1MGh8F7WW8THJpvEUXoS7bJ8Q
ib7RGsAXyqGMxW8Lm9dMxlgXQmHCxo9mDHDKoBuVmmM+DpuhrmC60cDew2/8HDC22ZlO4CVb6Zd0
L5VmdmQ+M5biBpCSAZSOtDraJih/JBV5lSgzprgFVSfyyKZ/CdYv4d5gi9AQX0r72h+mZCpAiAfd
CPwZIyyBUkHC76C8J3+K/XQEV/rkyq5ySlz+NXgJ2SiqxY30d5Q36zoNUtGRUZI2KWQ5ISqhHfLV
y4NvFVv2Wi76pB/mqFeG0M9tCkVCTCq6owRIuVnRHjJKlnRHVKa1XbrP/oFyn+jPI4uLEjjaHZGl
uD6kYj0CUyzGLUr6oKiGMPJKMUd73A4CiEnxildeO+iHgGD5PJ4Ye3cpHvppmnptlKOR5hC1aBGV
KB+ikxfIQiVEevyI7jzjDKl3LwCKzHdypjNcuMDhfYmEB5JfSCBQx0YQw0EcBZieNggZ/L3gNiBa
wE13Qvld2cir9Bx7vw/3G7BMbWTYROcU5GqB26AxeYYwJkIfwWZ7T4rABXqWS0R+AUQuEX86pIVk
dDIXVZCNesB/7EJz2EondpsHOZy/fQi1z6oEEKwhxYcox9R6TLZpaGaqJba2Dr0aIDVXb9CrrUzu
Pn+Q1iGLeWzBY11NA7XqxVgnxlCQaXAhzAuig+dmtPpVbBt3wl3rhKaGlLP1+9zf4uZ1wBMBLgDa
AUTpoPO+3uWRXiaQ0Eqx1Tb5bo/7tj/FJwhp3GOPg/rLBBu/231y9jnGc+8fbAs4YxAxAjG9rlDX
0aDmvBhPWWtVNaTckxXaCL4iCENmu3qVr3LdOokXnWRbwYK3mu5+t/5d8qcXm1RJvgM59NlSnjrT
piCYwhbvq9wMLX6jblQcdXWCgC4hlE7Wyn5wD/Hm5QSVOPAQXyBAbqdbxavcHFyLYBZnkgQtAHOB
T/j7TbRLL/mhriW1QeHq+Mw5wUYCd2hxTp/QWge+hvgJ7LXOOeFN5VRtAxtwe3S8/T4tS7HJN98i
kW9DIz19GJO6zKXMgHYZOKDkjQRy5JCwrfXIs4Ap6CSZImK/320uZTSubFLnbkr9vlZ12HwPQAm8
G5/403Tinyv7BTQogEHC49rhRt5i1ldMJtGFy+XKOHUCBkOKDSPvSUKD9LkUjj9ZicdBsGmArIpg
RuDw1ZkZpcWDR3gt/zfP1GkPwGLhlwnMcqsZ2mmKWWySBBXf5mNX3ctHKKXZ6l5DBl5kVpsXHe5P
25STbydEvJOE+ZaOgjujko7A9/1OBeJTtYUNf+KPhiV5MpgikqcLRFrNf6DrgN/5+QnU2e/zth5U
H58g7iUBW6x17mZzdDnr++jlbvZcetpGAm3E73tted4hTgXhSxUy3fSLf+zlqQl6zDvo27C1GvjV
zuyfJXCjaMjrlNsYIgV4+YNQ1Lf+7YqBMBZKEDBNEIPX/lbI0yGO+PE7uyLY1WqC63vHrG8/8sfS
/IMKxP1kgmjeSh91Zu1y6X6DJhiaDiDYZACgdG1c7es6qWYYlwi3kGGibHvM3qAXYCln3O41eI16
q3ipod5NRNPXjKlfuuB+mqe2/FBFUaaOZOygIPkYn5N9jK7h0gqgkgDhouSNiNRnx8/fzS46VQ2C
EIQXhIAZqZyEFkkDCPxRCKnBsX7ukanUjjloRct1shpA8yOhRK4k8HDookZTTeyAIyR8kJkkJbeO
BswGYJKFaoIEAk26hts1hQhkJUqpIjzas8tfRghXFdhxqm0kgHgPz4HVvYMG7ffxf19k1xfdtV3K
uwpNlOiTitXVzHt9k+7mU+PMx949g0sKP+sgi9HhxxpI8M17xUHM8dR4HKCOilM77Sp+FCwg7XEH
FrsC53R4YpJukC/47QupfakXRd2VEvnCY+iF9+Djg1yfDr4rfMG2BCQQXAgb3RTvIGYSgpiuZ916
31Uo+guQ0kGgDyETQtJ3fTLkZOrKQQTwUTse1RcA773aBsWGWQMNZbXbUjFRYl8X1geCUPMLOnK8
m9icm8I/seCDC/tVRuHu77dQ+zUNAoAiBXwL6s9I6wPC8efVgDSB/wk3Cd+E6Bf/qmZNiDeVNcdO
UCzAuq8+gW73LtS+ilMFn4DCcIZOIBGi7Or6vbazd8WUPidQopRPPkc6h1CHBx8KYC3Di3T3gT5s
t1in1mAnNqvh+PuA/LJIBrWR5RkHK+HxVeI+ukNn8yvIyZKNb3/kZuSJxwJFzKcB9erJxZOXdYwW
gpTrOaE2aRY2hdGTZdG99w57cBVeUEOez0BOvczoLI3PSNloO+3oHzSySCxW5lvnDWSABKI91Os1
pDaoLToLRtJVQwiqMG4nt5MtTckz+oEeYi59FXxMfIr2lJZZDrhNsMIsXmaEUoO4LipMVpKOr0oV
yNmyXvmSmQheD8lbkHqJljoDcAJvCuTP7y7r9qKATVKi51GshaukShByN3G5SJDBhnSniHadTfDS
jNto0QZhz0AaF394ajnHrJqNosS4UjXYVqIn9uWqLP/8PpAFfBRG8sMKdeXFrV6n7QArESFWndCH
UCR3lT8eG1m3BL/ukZivbZnIQ9bKPfryWKCH21TC9QeQafiBovFLpJiLDLu2TaZnFQ094xx9cFK5
4rvKrNuCsXJLd9zP8VKbVMmEfuh9jDcPvbZ/jManNnrsmXnF29QXGRWRnjLQv4i6IDWqLMyEokvw
TuqSz5nXPzNxckDZbEpNsOvljx4vyqgDRqmToo0sAuydgTQ9rxroEahhDN67z1IX9hG64+Q2ZyiS
Mj5Op/Jyuaa2UeBjyofZrKLtrHugRTMU1K55KGCzwI7L+xhoVXgEDeKT1D4WjbbxAzIVuT6ZZY5e
Uq5Yy3nOgDIseh9Erf8zQ23kURYGQKVgJu6f2vLYzQieZVdPdWtCK+NsaXHj/H52WAOjdu7UCn4V
9rDIZ7PV6tC50ifBKtqxYuxZliFqzwahWspCQ2ZQe0iUAwDtZhmz4F2L84eqEZ51AskmUjtW1pIy
Ehqg5H0wajfJ0xAfgim2G/9tjjwFFexGZZFIL55FdPHokC0ArxVNSpSWXaf6BCcfKa5e6d7QQGV+
P3WC+w8LpaNsgzYw8Bpr1EIl7STORQI7SjNZs7wOZ8HpuMT53cqiI/thhVqlTJdrLUYfByjRy13e
TKkbtNyL1gKPJ4rduQhiVn6KZZG6hQrJF/uxzAE56Hy36F4qBRh4HgFPF2zEOFn/Pr5Fr/FjfFTU
h57pWO0qWOurNSc8xPX/kXZlu3HrUPKLBGin9Kqtu91u70ucFyF2Em3Uvuvrp+SZe6NmOE3A9ykG
GkiJ5OEheZaqK2OM75dm9EqovGpWsruMJxodY5BFvgxp0gCPtlOQE+2uMltHt6ifdOnNVKpUsMv4
1vivlbBe0epUSkgCKxkUVHBOT037uyY/J+nh8rD4J+6feWSJS1BDmaRVAZzOVr+3GUhTmrSQjlAD
v1bzHE0b02T6BdhXXbnKUVKhDr+lrhKRGohGq54fUG0CX6Wso22kQLW8CtWzPYWMABHFM7jLiGY5
7DtUBoOj6RzIVs1ctWcsY1yd8jqYsnulQty2eY3D/eWZ5RroBok5AUaJ2MUyAclWXzoZ8xgUiCIU
jdNnlgOaiq/Yy9pTunKcoJ2T8Sq6NNIuGdZ1rIGUKF4OYcNuUU8mHQWZZ+5ibaAY15I2WSVXIAVw
UbvwaKnjW2rMbjGah8awBaPinjUbKMantKlUQCgMk6hHyOPYJprm+3fdEqqR/Z2GxAVpg8N4k1SH
vO5n81ABiqjFK/BSUePKK2AbNX3qIJfT3S2Wa3TeZSMRTSXjVTIST33ZYCprTXc61S4d2oAKF3ot
Y2GIXAqnjngdJZqP1zbr9c9z46/zsoIwJ9CMdPpFkTOS1ejWmqJDlyffwiJHL3nb/06hl5TZ6KGy
oCOStl5ahx5EeV91hGIuj37FYx+om+9hyWEGiRTV2KNlq0AISUFdtaWDiis2faMMJNOjtg/2qi/M
OAgHDdABosxX1xiLkkpqaFPRAFNGjzOEs329nL2lApW2qgsC9Zz6F13egjFmRQepRO0SOlzy+qgN
R9l09eR6zL2SPIOehiLBn4huMZyA7Tkms8h4p3WQuF8bxJSrIrnNO0xk5XXpY6Y5Zu/p5SmS91nq
I3cVdqfZ2ivjVdw9kMRvzGMSieIAvB28mQI2RSNJsxZrFJ/TGtH3MWt/mmq2q6ZQkA1cvSlrSggB
gc8DGo1gaGHcn1JFpZaUgElJv5vM4k2xlvvL1so7OrYQjNuzIw0BeNQLu3raOq1+bHH4L9Kdkr2E
8o//BsUYqWl3FukUbIymVZw4v2+lOqjI0ZAKty0FM8dfoD8zx9ho18ZhTiHw7cIRuTI4CCRUaOqC
5xAfZJXogfgyWgqYAWWTbSWthF2XteiWTGM3j8JjpRWCJeKduSYogv6BYcbSJLQM62XNBxanqXky
pfZbW9yUtAtMCC7HIPcRnE/c69MWkdlti6YXctoBsS8mNy739i8MTruZK+cqkdxldvuhCL5gHOjI
QAXm/zZnn3vxDvfQrl97H+UIBW7o2ZXI6NPuxlaeOk1Ehs/dVxuw9fdNPKSiUREhsIlHUaX505jA
GiUX/P9uWAVDpDjK4OvKS2nf1w1CJC89OOxF7yX+HG++gdnbUbHQyW4wYNN07PD7pD/EGQ5kX5dw
glV+ODaOpd+25O3yPAtxmQ1fERKTsQVus2QOlATl4b4EhZwaVFD5kmjuVCYSvbqn4GZwGZq7XTYj
ZrZLkQ9SWsxArnqfytAAMKfdIHrR8Jd21U3CxQm65OudaLO00rjIpRStKcVF9toOaj5a13+7PBBO
sSBOI8hF/APCXOxHu+mIPaFqQLFvIRPcqa+2vWuk61y/GRJI27za6q7tbqzyoxPRcnCdwQaauepL
daZLA8I9roZyjd6QnSV5kmKUsTWya0IKUCKGwBvw7jMIHaAOHOWR5K8SCaMqUjla1hKJ6mkeTp3t
kCQIKxRkaBAm7vZW6Qumlxdt3iCyp+tgqbSdCyAOZNepvlnezdnihAP0/uLO0fDaaCtHpqI6cK59
guEXxe1r6y772NAUG/l4A7C2/FIkjZ/IqHyJhr1gdFwL3cAwG3Dq7Gw0S+SeLemj652aXMOFO1ZY
uxL4t8Hv3ZBHUN3Jqa/G36N6coySCE7HFeKve8XmE5idOGkxpWm8pr/r3JNjI8j0h1mf7ppecHTx
p9SGRqsOYve/Al5pY0FCbUJOr5Su2+k+C09FdLg8n/zp/BeCpaWO+qIu+x4QdYGcOam8kX4lNgg1
k39GwbbJ50oIueB1FAY6FJus9KL5GAsZLbhWD4UDsMyAHN3SmZ0tRwpNJAsoNIvf8PdOaax9Qyo/
DZdTYWi70bwvIKKDt0QpOBC5TmUDzZyHEJXNl2TAS4gqL9UUOzYdnDHpD334po3f23oR7AGuS9ng
rWazcdJ1rBjpOKwTai87bZl26ij7Vak6uT3cRrW5W/MSCVW8y6YiGiaz8/JpmDR5hVVt6UUK3wda
x06nzUGpfVeG3B/VShBU4D5OIYcCWlrkmJBVZha1j/Xc7hbMbKJCF1idnpWlOiVKtbMslHIpz4ky
76cIn0FmEDyE0FR2bOkVDbmO1UKd2hyDy1PA3S1QWJBRfQCFHLaDSp+SuU8NCy3k9bSjav8wxaKc
2uo8/nIu/0KAofZ8cYcKb/wlBgTqS0bjBu/BNNtZeqBNX/FiGyD2qO8NktsTinBDM3STECpGXexU
2bIvYlHcmevHNlDMga9atEzkdRmHbj+Y99b42imic5b/rt6AMLZSmN0izx3GQ/IIAVLNGVF5lKEd
IOzctPA74qtrRKEVpeuEwMz2L0Kw+sfK2pMsQwMwjJwFXe76fkD9UzM5s7nX6puafOVo2IyW8QHW
UGZWKgG0UD0i6U4Y7Ug7CO4u3HX7lHtEUBRl8gyIVtB8stZ1KzJrPyWgZZhNnyiae3lXcU1+A8M4
llo1Zys1AQNpCKev3psStHsrRUMahOEkAOMe3hsw5vCG2Dspmxlg9Vw4M72pwAA3Rz/achG4SxHQ
6k43XtqMlAbPTgAlxV067sCq5xBk+hJBplS0RuthsYExKhwAWQpDkNH1k0f5YyzPQV63j5fXiA8D
yk7QgyNBypa0gj85ztEVDXpLDbIF2ozUwOOkKl8yuD8ojKMosqqJkJcABWBn7BU7fprrZJcWtiDy
wD3JQG34z2AYV9EnhEa9ZcPHIpSyxDs9LHwj2Xd4odeRt4gCAqK5YxyE1YSj3peAi8qbWAUV3wDJ
XVFpi2hMzF5F/Cu2zQlTlyPY6zUo/UAp3pL/SKgFskE5Q3yqzkfN1+jSP122Df6jGEcVuvogSAhK
kXMb1Hsp7sYxBNtH5xtQxev9LkaNU3lTlVd250F+ukcxQTSJxrxO3F9n5R/cz3Kjje0X0VLPQ4Yx
Lwq6mVGqEE6iGwj3WrmBYE7JeZA6ShVAQNDYkzCKiuxNOFo1dbMpc2eU+0JaPRIpWIlGxmwEUkDM
iQ4wGUMih6nqX5aG7i6vGtcqNyNjNoFhJn0rt1g0uzw1eYHqmicC67wMwr2qbkAY0wedhSXNM8aB
qL6jS4cWXrBRNafFgpkTZNCvFml/GVI0dcxGoKOcF70KyCIMEVSnV9B9+X4ZguvaN6NiDixTC5GG
teBza5T5Fs2pCMtdb54S6HZ8BUgDzbiqGRq6K883VmrGY6hrEkheyHin5GnkqgWaGyfoRFj662Us
7ikMHpl/sJilauqWdqYNe8iNI8IGk9J4WudpaOsAn85lKL5V/IFilqilKIMpKkApWn+tRbOb6g9T
DgIGuY/eh4Ye0M3uj1WoCqaTb/J/cJl10+UMurAZplOFj+9B0GdGz9E0CjI8XE+8mUjmhqGhAynU
1tFZutfRh0pPULUGUUcjqBrbj+Lg8mTyjfHPoNbP2TjBpR96W8kxKBr5AzJkQ7XT2u+6KSodFeEw
Tl6h42DVMoalotJmWt9+dYKsXPbYl6nI665e9W/H/s+YwAB6PqbCkvIwsYBlx8/JeAAZp5aBs7B3
lxHKednjYv+e5KdS7wS+g0MYgdDkv2uHdttz4EkyqbnkAE5acG+mv9vQjgJrkp0OF5I6k3Z59TgM
s2MPUGXBk7MawkAdoKioQVNhIA+TXt/NuSxKeV82KbDpnn9W0RG9HSjWuEufu+FoWPddGV+l9MU0
v2eNKdgm/O0J3jAFQnNQn2W8jqbMFcR8ceY1VAZxojuUaF/XWihEHabix4ziKzsWeASucRF0sBEF
ERw8Nc4HOGWhqiYNnDYilw6J/bZ7a7VftSl48/JDzxuc9Ts2m0Xq5zRtQwyN1IeqOOQJKKs+aLPP
h/tZ2SkqztqfTf9c0/tZD73LG5W7iBtsxi/oVq125nqma/WemqhFh8wOkvq9FfSRJ/fjf5xSxi9A
5ElJlQ5wUf6rTm70yq2hBW0IBsU9bTeDYrxCa6cmrTSgDNlyMIz+p9Krgtv6ZdtAJvd8zaic2lWR
ACKp0cIGvyYhyCvd0Tq4vD7c0wHcBeCslqHpoTI2aNmD2qV5hNzHVJ4kXTuZufxiNuThMgz/trzB
YWywi6usDzX4GG18RXZQ0fwUalsKiAgjX248CfJKoRP3smBX821/g8vYnzpLbdsvwG1QpdYM9VW4
aA4ej15YQIkwA0us/aMt4o8qBRVTjbaJvr0mBPXWl8fPXc7NZzB2qYVLoY3d6stof1Xp1bFFnVw+
oZFHWgRQ3CvNBooxztw2qhGvL2gV5D8NGE6T4nFXBe34CrrG/X8aFsu4nrVZWGjrmzJqgihOXGDZ
syvrgqsn14lAI8uEZDHa/yxmEXV9MlMywkjreae3v1D8VJW5l8ie0T03civY3dyTYIPGrJXdk6wj
E9ZKHr+rzbM5HFX7ZQxjlPkeiyqYu16wB0WAzIplbSjpZbkOr0idCNpQ0klpVKcpb3LNN0xfE4WD
uP7rzwjZLh0jjlFsrKJNAikFZ0akYUm7p8uWwa++2WAwl4qwRQVVMWFQMpXv7WRE0yAtB6fMVVA/
0OmmHtNbuWs/Gm1EEbi+PLfhcpDWlFaT3CaNErtNQ1O/pFroFgOyXVDpzp3UDiXBkcH3gP8aF9sc
FIKx1YhrfGgqL1cSshi00m+iGpJKl2dEhMNcMMDqklYpgVkhprjXwtKvSetAEEIAw98rZI2SIv0K
+kTm4DD1EnVrGA4xnwdzcdrc6ztwXoBqbbqXTaGKOffWCgYAcD6ACQCcked40UimMNNhSzRzKZmd
sr/OkeSd4qcJRHLF3kYRsoR2kULUesc14g3w+vvmVhMltkTLtdVsJvVOmsbdKGqB4TrtDQJzNtI4
N3CwYyonkNUVS1CZoZeRfamLOGe4LvuzyRQTaOHRez4Ukqb2VI4wjSJ+MGo/QUWFjDuS7ieD6CDi
WuEGipm1cFIHuShWqPoerRmO2cpOHqUCjyZCYWYuj2JwBKxvTim5tpH5T1DOWYiavbhuE9XLYCoF
C/xfhb7xiGIwtO2gokJB6Dy5nlO3BG2z1t7a1E8z8KRqgnOIQ0ukg4oU/WyrxAnYdpnNVdEhyzMC
yK5wspPxMN+ZT+2NehcGILz9BvYcXDEO0W9cMS77Dt6m3uCy56zaZEWqfIZEloMFwmhUxqZ3anTs
FW9O7y9jcbslt2CM5waRVzbgWrb2cNoOJOwjyAGBvdAx7/KrfFcd7cWBUC99roPIy6BfHIJY5fIn
8PbD9gvU8/2AlKaWmDrMZ5mCPj3OM2IkT1bjmcqPy0DcNNYWidl5IGos1DECkpoe4ZL7ufc0+WgY
KB3R9o0Z1KBxqUXBi78VWnEublGZTWhZQ6QOEma4dcrTgkvno5w6U+QgFB+/ds/hw7FbO9oT70fo
R6JcqyYyJmZzqkuWyANYrqCWGAfhk3mXvrYe8RNQVM67CAt6n3qWp7vNwXioPek7WoYPO7CDwror
t93jEAdjOPhU99pbE8j30jER3dp5rp2ggxPUPlBH11nKXWrOS5bmaAYk002YTO4sPLZ4DopAZWvt
fzAUKC+dW1hT5B2VZxweRegYM4rY8l0o7ETgPj62KMw6N+iERu8xUNDoKoNkndATtF71+KfWI7NP
pcBW/Fp+XuTdaAfGLPsC6173CRtR2uIzK01DqZNzAnyqoQa0jXYyCsAMWlZ7NZVRip1dxUO306vM
rfDKlNLxgEqjr6S3th+xnrKbc1pHphP1kfgIpbwfJRA5o0oxL0SJR+4DcwvDvhG6XNLyDFaNJ3lj
BW17vYwvpmSivflbmz7L5d6oD/XycHmKeVeELSrzVpCqCWXla5esXktX2UKOI/0tKfS1naWfl5FE
FsscPc0gl0VhYXxkvjOU53l47MLf/wmCfRakPe0LEmEwara4aqK6obYECy28yzCipWL5GhfLjo1+
XCdNDyS8yHHd6a1Do94Ohj8qP1PlWCqebOaHy7iCGWQv+lE8DYocAzYyvjXImw3KvaG+Xsbg+9Z/
/Qp7GzastK3yCquUjKhZHWqEO6RvljUeG0N9T63H1kr2lxH5vvIPIuNjZjtrqB4CsalPoYyLNohC
RDctLgaKG8HHCAr0vyqSitZq0cW7GkYf35T2iPCIrZf9x+WRcOdO+VQTQp2Xwc6djAqgka5UGmpt
erPkzPIppLOnSppXm7cRsnX/DY+ZuTxa5ixdW+yz+qHRb8MsyObr1HrLw/vJbAQ3OK7xbQbHuGIi
J2kmr2wI87Cg/v7QZK0TZ4KaPK432oAwrjaLhhEpb4CEY+2j69uVExvvb+sWhR4CsxMtFuNuzahI
1UwGVIkqfxslK363vM/To6YepU6QW+LOnbryvBFQrPwVmiddO1c0xHUJgvbGPF4pYA+pRfzk/Gvv
BoUxh0JXKwlllKixPcW3zX7ZI3t1yE8VaDpSB4lbaJR52qFwpVMeyLkDmVFfFawfRwgIF8PNNzBW
0vW6pDcZtsDwcavh3v2Cmr6f355UA6Q2tTe4xo5Amn5+hRy9q10tBhj/dME3cMsPt9/AGBFio1Pe
RpiHHnxWXj66xsN0bHfgE3yvP+J7zc8qUF/Vin95N/IvxZuxMxZFC3U22xq4oMy0JMh4T8dur/4M
f4IzBbklOVCd+h1Z0luQmmvE/wKL8Pncrxa/uaeEup5ldgJ84/Fk57iIh9cj6qlTIM+O9dAfwwf1
Jlyc6P3ywLmbdjNu5mBPzbYyzFU6MQVdGqI0kDaR/FaUBBKgfD6ENqMjGdoeUMONg6l5T8OjQd0s
HZylFryQ14/968b5ZzCfR/8GRjXaEKx46yRGuUtj8kvDS8ZWYkfWfi+xjMeVjLitqGSW64w2qOs9
eIMKFcMmHmag9tVPKdQ9mu1D6I3O1pOJuGHSBpdXjEu0tNkin/f+DV5U5bbUr/HT2a1dQvA6Jt/w
D/pkyY3RQjfxTX7vXPlBui523bOeuvReup53l79C4BU/+Rg3H9GBJg8eC3ZTK9groxKUugsppq+c
W5upZTxSCeLrIV7tpm4KJzRr14BcRya6EooWkPE5tCnWMgWgyOlHq/ht79Xxh5H5c1Y7qVCAnBey
3C4f42kMaWpysnpZaWidmaCZ+U4mXjL0Xt96MQJvRhWQ7gUtoAIfJ1oyxsWofS1DGwLD7PodAg4T
/YVSasGCiaaScScoTS8hgwsMW3XG5duYH/JlZ6HWDwKUwWIKIjWC/c4Woxlzk/TDunC55Uu9n0D5
qcAWTA+LOrizfZwkgdWLjunP3zdmX1mw+aTB4tEDyrfVK0jcVtfd0fapk5zaIHVazX2Yg2e6G65G
x4Bs8+Vtx70L/9kQn75hg4/ugxC5TIxYyjo/IgShQIF7Wc3vbx9qqDbI+0E8yBLzDL1kaLqKq5VV
vvTxgdjHrn6JqU80wVBEQMyNx5ikusxXzqVqDuoYdEhXaN2ko9d/qYwGhAz/DonxIuYw5vGEbmFX
Lj/QbI6bKUWutRR18PLXxiLIEIKXGI1n5+fAnGqyQs2VawglrrmVoRjpcHn1+bvrDwKzg2c5VhfL
hPUtSurMSY3TpXRDol8PpeTQyPDakQiO1M/o/9/28AeT2dHWmq6rV/a6pKhfM5XgiUcL6HzaNN+T
ttJxwEa5aoBrNZvfkl7P0VuMNnuTEgkk44mkvav90n70ExqqGt2aruVxqr7rXUwf0F2pg8wK9EMO
KgGSfb60qFyt0EpW9531G2WF4Us/y/M7tCsht1VPoHbNNMl25w71CJkZRfuoI2GQd4aGW1tlZycy
RMOJzHN0QC8cSDG77tR2ibGK3eiTV9ta8jFYM1SmMtvYL6TVf8VynUJ7I8sRG5IMP9WmR7ki+S6r
jUdtkuy9Xqrgc5SSu9JOJMGC8oMRMJj/sxmWXmYOF4LSAMwuCC8kFPtPi5OnPY65bzWkEaXrpXxG
7sweRATa/LPgDy4TZS/mWFFRRLZGIBdwokhOSE03+9rx/QeFuRlJhBagWMKOqEFzZvRuOARx+Ovy
nuBPoQb2NhlyCSuDzvm2i2pbz4oZIH36GC07eXxejF2GSx/6M/IkkNr3Zq1o+8pBt0Fl7gz6quTc
TEAN2x9J/ZIoKejwjtJw0LLHzBCFQLjLtUFjXAsliQHOa6BJ0luifejotlqI/x8nkvUuU5lGoQ2Q
tLoP+1vVvpnk0unLqzn2WkTmi9IdkXOpRClw7kGg2SunIehAQDN2voBVbFO6dKDIIk24W6bJzZP4
ph+jm4bMP0ibf+WA28AxKweKRtL0KrhsIuVNr51ZShyiOXp2PQlnlFfJjvbjf0fGLJvZjLYlSRiZ
naoHU0qd2NpX9puEO7lCjlmMnmDdx8a7vJC8WxECWKsAKuii5U9RuM0doQaBoFSsnHfzlDtNS4O5
yNyx7MELVOziKN3PeYtGc/n1MixvGa1VkxsFhSB1YksYC+gZQeoO8vFhiwOW3A9GmsEpt3jw2ScZ
SdLLcLwtsYVjrg9hTAxJngCXyfcjbf3Wek47kZvkHbhbEMY0SWPZSzkAJCp/Qc4iybyBgmIB7Arl
UQ1NwY1IWf0he9ai1QfJXVNZlQUYuIQuYzXZ4Bsxs9ih4Y/RclC/7GkhqIieepx5LdTF0DRsz50T
Ku9fmFCQa6/o4AlgA6BU0qvUKtFMTtSf8LNusrx2ogc6dz43GMyi1bmhNdnKmZHFKlpldmOEVroU
t/Y3tf+pi+ikuCZigV4SNQ26iRLXc8diaVkZGSN2eqEhiBODYuh9MkrBG4R360Ng+h8Q9gTPRtDv
SiuNYF22L3FhBAUqzr+yMn8gmMParBap6CWMo60SP0Z0qp471xx+Xkbh7l9bVhUoyoEUkTU+W+vs
JEmxNoPy0mWuaqYwAeRiQSJNBiowda4hbMAYJ4y4zKKWGcDs4TE07xQLXfDGO5pWPYMc4u4LDXvw
wjaqzCEZAoGcc0MI+6IiobIKB6jVLiKNk06GX2SCDbR+M7t7tyjr7t74XdCkGqXRYgOV9k2I0gST
7DL1LqUCGJ5738IwyeN+nJZZX9ktoqXY007ftQPKLDUrqDLV6cHhXEy3siJiSOPtpS0qs3PtLIzs
sV9R1Te7/612V6r9dNkARfPHej+ovLSqAoi+mxA+s5HnqSz1bSrA8aQ8XMbiDmdtr9Wtlb9AZk7m
gtC8G3TwSYywBFmxrkbdeGvAq3sZhjskpDo+3Q94DhmYqivTWekBY+DphkIu+66v9N9aVO5Qfbu7
jMXZv+AxVVcbx10QOtHn5tekiV6jpBj9a9b+VoXi0jjcaImIvG5dZ8bIz1CYjVvMegkuhBatL82+
WjqnER0RHPMGAOTPZBCGq1DYOR/GbM7JnIUAMLLWy9HHuCg6aEyflga6jKH0Ebe501qhIMnD8Ufg
uFVtFIaB0ElmibHsMDa1qOnQXkbgweXQmUz9nlSxkxbX3XVliMqcOIZxhrd+z8ZXzBHKQlAfgRK1
IQDrQNqWe5ofljYTjOszDvvXem0GxpyBRWyatI0BpKD7Qj8YqtuZu6z1M/uFjIFaF+jt2U/pzlh6
p+stXEhFFeGcrbYdKkt3gkuaMVYqvmCeTxTFVKq1z4r9ZdvnVVKdgTAePl97i5d1/TJp9sMJZS6p
7SRTe93aCEiQFLVVsRMr42OJ65dgk/8/4OjxBaWaaqD4/XwxUXixzKPao7sAj2kD7ZaSFdDktdAf
W6l0QnKAlpQD+cnLY+ZuFBRs/oPK+BapouookwF9NX2gRF6hurioBnK9i0qnypFOFnHq8xfyDyBj
s+iwK3JpwTCb9oS+Fnty60lwmeJOJWquQIxpQtf2r9qrWSdhFVUjzFVOupvJjidPrmeI2ysa1NRs
dLSCd79HMxQyY4a+mOD9KkXcCLxxKqsEvQFSTBPXofPlzM1ulrJxQVsBrtphpKJ18SYuf1xePZ63
3oIwNiNRlIctw7xWwkbulH2j6k6GYBdxx0ZwLvAa7JQtFGMonQzStpBiPObko75/qu4T4zWuHqdu
Z6M/fKx8mp1i+q7Ju6Xfj9RFAWmSeKqIyI3n87bfwdhPl1iyBT1E+DywhVTaSyHPHmIOqKqfBFuD
u4JQ1Vi1oFEvyz5lMqSNUFSvYsSaAaL3YFYltyqDyyvIK8dFVcofFOZKFNtVTHUKlNTIPaX1pvnd
kq8G+RjXu9A4DgRSTOp1kp0U4k79m5H9Dpf3VlTOuc4a6+C3X8FY61zJ8tj16BfWEp+glnAs3b42
nC4moFNG3LITRBe4cwt9X7AOQO0F7TXnu8O0SEglArxlsSuPtgbyO0T9YXSGKHqo8e4a0Jo1Vq3Z
VeWWgaJpHWdVjAk2ICRZ+5NnOMiYuRkkoTMHSR6oi4/Qsu9Th/5u9nOQXKevv6CtfqveJJ6yw2H2
SqF6L+9F5K78Ofj3w9iCaMR16n4a8WG19ZiFsaMth0wTvFl4DgK9oFBQlsn6GmPWddHGmdJCQ294
81LL8BEpyDKujMVXVFFvCG+et1CML0pmSFkuGobTtb6MvEUGtoDLe0WEwLigvO7omC1AKKGJ0iq1
k4mySdyTYzsIxruk05Qn+gCIJD2AECPW/TH/Ecv7FKLT0lXYXisiNieeFUCf4FP02bQQtTnfCZCb
z+dUWa1AD2TLr9FsIIL4zGCyu1sFEcEqUIArMdsgGeoxXg4prABCrldt0O5s22s/kt3r7PUBlIC9
0A1BweHkxEFttC8qhee57C08YxlSmRt0XoeYgGpUhp/GzZjoV8kiOPe5OLjrQ/ZBsTTY+/lUWuaI
Yq4Ew5yn28T09PTdLG8N9fGyFXIXbIPCOGxZlcaVyxUOG6x4prQ3I1SUi9rpeGXXuJKBOoJAfciA
aN75WEaV9mQoETO0rfxGkncN+iytlzB66RdHM8pjZt/lwNetAI0itmin8eBVSMtYiOPhCQVm2nN4
OptRrJQz6hhXtZ7Rm8g9iV+N6UMtnqTaiRcP1T0WNoV2q4p4uTjbfA0fWahqRyxfMZgd0RK8P6HO
iWpQWfppVbUXtYaIIIuHsZKmQxkPb1082M7H12dD2822iXhbNVSOMhsBBHTuLxsK50xV1TWih6sD
IqE2Mw55VMysGSDcbMQW6Er9BdwVjfW7T/wWItWJFVyG41j/GRzjuswY9AXJqhMtjaDfkqyTJk1o
5cGd3pj2l6E+jybGoUDAEpdLU4NWMkIf59MXg9q9CW0U4o9XJRowRheELY4B2S+vvyp3Q4pOm9J/
R72fYzwMLlj+IC8YeR+5l11rruwQNF1c/iLeXG8+iD1LJZvq46Ljg5YeVd+/ZhJ7cNkxWF6G6FQ1
8xcexJgAHeUAaC+FLhizPYfIQAddATxllQCHaq/uYdQf7bd4b2fO25g7JXGy2b08yk+Nyr/n/Q8s
43vUZkB4EnQv7kvug9siAhHtDvJKTnjQ75LrZW8Hw5E6k2P79nekLnPnh3340e5Bbac5UdC+34As
rQtmN/QvfxjvFov5IKCewNNVg274uUFEXQLi7BAfFj5LQXUded0HqCwtL7yOfAXcS2tXmZsfvsC2
dAarnsOGEZWUZWUEjloIWWqDY71eHhivmvUMgVloTR6NoSZAmD4GT9ujnfGmvEm/tc+JGz4aiAE7
0aP+rcJ1EuUI3lXsZ87v//gJzKLnVWZENIJSNARbHTB0vSvXulc+3+Wnj7fqZOzG19DFSkue5Rje
fBTRV/Oqlc6mgLlD2moUIc+DKZD2p+k2/2256EMx99bh41u5Q9NXWDjSd/3RerR35H52fl4ePu/h
eQa/+r1NkGtqUEekJxi+cXtrueZueFe8CaW10T0EFysoM2su2BpFRDacUx5yX+itQlUITiPWw9lQ
rKryJQPXdOi3VWCoCaLj1J1MD0kauTtJ0RVKKuTUtVAk+T2J/UmUCOCewRrRkUdToTuBROz5wOeK
VCaBEIy7dHhca52TyboDp4w+nZ2mHUr71mqdCCTteXGzWDeV6P3LO1BQUatj/IaGVjZmT0sTlK30
HvijcbRSL0oPhR0hHvxyeYFFMMweHk00Zbcy1jdEo+1Sl9foCP+QmvhB6US6EjylU1WzdMsEQw5B
FT4zpBg82oqx2hL4y93Oi3fhveXTw/RkPSk7bT8cpwfpVPx+NH7i1hHgKAla6EBPbvsq2lV8j7n5
FGbYTdqCDULC7GbQA/YGvIHxNE2D3K3RRulO6OZ0hp0cLFfkcHm+eW+c9c6joJAMJEEIXpzb1TSj
g0jRU0xCB8kyMu0k1XY7CKqOU46+jmS+RYD1B/pXfbUVcdvw7l0IjeuwK7zE/0plgAlJq+sZ20qN
0OnzawgfLg+Ot21NiCOCecqU8Zhi71yzYYNjA7OqxvM8OVFVkiiYlIhCvSyPav8y2vq/scfxFo25
cqVR3c71BDTadYcCrbZdq/mzNbhZAk6K+O0yGnfuMDRUBcpgEGGzTS2BjFc/lh1cToIStvZ6kqng
BcUL9EMjGpSxqID6jKCe20aUljPUQqvOLcvZgQKVs0D21G4sPwvL41AUV+EIiQo92ZNGd5a2d0sF
ereN5qqGcXV5uCrPMaAGEtT7cEEgHGSOXnXII23omw5cIpZfTZ2r2+Exn+luCqe9QtWgKGhAxkel
NN1c1na0nw8gCndqC6oARnoNyT43hh5kD4amPvyeFj8yJLWMvgIrLj3NiTWC1IEiwUoE1zTuDgN7
Be7HmqHjBGF2WKarsRTJ+HKl/kbGa8V21O6tghRmfGdUzlQcTVkosL36C9YWt5jrbG6OSTM0Gllu
gRm1mZMgO11okhuNfq5JgVzeTvZJodSxe1TUBP0XwofqFpzZdjEN1SmdAd6P0nPXplem9dQqnZ+i
LXIKa0ef3y8bB/dWsEVkt15h/Q9p37Uctw5s+0WsIsEEvjLNjDSjUQ5+YWnLNphz/vqz6Lp3i4J4
BrV9ym9W1TQbaDQaHdbSm7Fd1AWrF0UuKMzfEiQuDc01mGEPlauCwwTwnirws5rWTuUdKFzy9Ncw
XZvWL8HXLKZ4afG59xDqJymTR3wNmEBdazz+6SzVXTJ6c5B4ZnBb5a+ylAGs6aVKf0n0QSB/o0WM
mEjyGXDoGoq23FHRE6WuQtJh/cljjWhIC5/xSifkoIMp2/StBP0xohru1pNrLZMLS7VIUcpR61un
SR/C3qfR1SSB0kX1wRtpF0zgmTZcrUVNPKVRoFNQXeOOlG7KYW7KaEfLmtRuJeuhqim4PcGLGv3o
S1HBc9kvbj+/SOMOUx0otcGipeUuZzCaUwaw9cB0C+M+GRo7aU6aKriVtyUixw0is6ULldMPrVpa
njSILc0oBZsXUnLaS4yR+y5TH4buN0YHAdQm6l/YcvcWnmx4xqOvBW1+nN3EWty3ho6eINBSNvoN
AfA6Ibmt1Z48HEjqSXPqaBL6Nt/1rgAFxKFS95dNd+NS+/IFnBWF06BKzMJKq2bxmjdlebBaUguu
kk3jWanJLa4WDRIrlhauqGcHxiLH0O9qI3JQSfJb7S+aeqESyn4YM8bFpfHOIG7NbJyxlVYkeyaZ
HRq9KFH02BbUn2JYrVIKjGf5/m/m+ilR54D2ELYpcd8t3WPoLSxJug8a5iRCPpDtvUL/Duab8TT6
45NXV4xkaHQoYjQWSniS2aU0/5BFXGkbTgVr9ymCc+sBUcuBLH1wcpzvkRgF1rC/tB3kzB2BzUak
18vmt2kZFgHDjwWYKbjOr7emOkZoIFuY5qTc7iXVb4JzHe1o6qj55F4WtX3YVrI4U+9zCyRQA2SZ
cyHfTm15siLjrputXdmjU1Ml0gPRIuBpIaNsj0063YIiXfUqPbzq0iw+tzTLngTftOj3zXJW38Sd
DKsvh96K8E1BFj+DBfRHJpc3aZp8BMNzhgJgAijmQQp2ehLbswZot4B9EAN01Je/YyPUs+jqMzh/
WxR6F9OlZRUEb72lXykglgvGZ1PEnb4tR0drDph5TMqPJc1NXqBOBTkRc6i8M1lyKDB3JewO3wpP
oNCnIG6vNb0fI7XDuvb0Qw67nTG1SIkG5hML872avhkWqBqBpqJOrZs1Lw3pbzvdegHnlK3kyU08
YcTUEoFHbB6u1Udxm12ggD/KIT5K1m1iHjXEiQ3dZSbmDjCpMk6CTd30Sitx3KZKktRJNcFidxNy
36079m6Bfpq/sRzs5sINBgpQLvIcZNB/jjHa/arSAQuSD8xwW0fzVaII7pDtxfsUxHmmIjaCforB
nZfkPzV9vjWjOwDA6rnbTR9qMAg8+rahfkrj7pB6CJsIraY4EKqKl6stW81OUuobSxZ4peWHvjuA
fwXxV0eRAYJPz9BCG0ZvDbLmqexmbQbM65cqdE2aXAOU7vKObQ3n42pEvEoReoBwjNuyJEDn4p9G
5Dkb9yOIvhS0M+TAZE614iYBUKRklD7Vf3bdbz3/RTA+i5cgyF0t1+gywcds2ej6W7hdnXVSJXmG
+6YZ4tyu0T/gDpUauloUJvvLem9t6VoUt6WlXqQ01iAqGdgh7RXAvXUHkLoDIEwE3i/Qip9onbpy
JCNGixxdkU5FhYy/SvaGKahvbV5oK434MVZYTVqYAcQEUrrrIu1FKtDxrbeexAD91RInUdDJNhi7
haxo6mPPjFA31DQ7GkQcdlunE14dXH1A2ECqlEvsUXnopEqHGTdscFIQOxqt6TSWfhzafyJlfBhA
OynwPIuZ8icHwIrorKDIpH0jVhkQpdThQrWqTuqTVYNCoCniFELzyq1UMrmMiYi8tvf1UyT5Gq0E
ZYDZqoV+16SV6TBppl4dDeBC7XVRgWtZsG/aKQbqWyYOqszflJkySJGpYkGBDXWK2E8LmL9E7nYy
OKbi5Lepx4gCQYlIukMh9wLvt9yO34Qj7WsYaHpeks9f9aRKrKpDBeHlFPtRrN8n/SxI8G8u5UoE
d/BJPMZyMcPBdkbio61/L6epW4SiafmtVBDwRD9V4U69mmOX0sWRx+lRDZ+GMERT8F1D3KS6MkKg
KsivEqbi/sLVqMjZE3CwLc+Qr+uXV1ZmNQ0uRaPDWycL/DzudiZ45iQaChqMNr3aShRnkp1uYExW
g6iQGt6IGCKeBlSdrTMou28va7V5xlGTUXHPo0WdH9FMwBuLuiuWUkodRKuYWc+BfYCYqs7+0Sn7
qzX8lMZFLzVLGi1dAotAORkUJcz4YIWRnYjSnJtuZKUVZ+ugRJTNdIJWE8t2Ywj8lPK3JTdXY/jS
gxL38hJu79anUpzVF2FRkXSZzpJaILRap8T8pw2GcyMy+62owlopxVk9yaM2IaCpcfopstyKBQmK
0e1daw6vjAw33TREDsP8yXVqxJpo5zaFo7cDpTNLW6ZBv1p/j1YkWckgXAeUg1S64/ghNQcri+yi
eUjL30Kk2M1V/RTIM9+XTMXAXQWBhbIbqveuda3kJZNFs4pbcNSWtZLDHWtUYatAbgDK1ro4AsyL
9oHboRXX1mx99y6dJrc5z17msgfpaHiXLWfTX65kc+e8t/p4MotFNhjf9TT2TWIdMlV0qW4Hhys5
3IN81kFImXeQk7xrnnFFPI16+n3pTX5+XwFaFJfdDuCmgih4qxr3ZWm59xob8Jij5SL2ufDS0JX2
gaedhmftV7bL91MKviin/g0qLl3g1DbX9Q9TpoY24G+NVhg2i4oggGBKTpaCgczKncxapN6yO98u
1JUUbvck0kaqslhOXO/05qyDuSdDk/jcuOAtKFnhsWlX4W2GC8nqHy9bzubpWMnmdjTPzD4qJchm
rXY9pRAiV0cAoOzqyNhfFrXpS1eiuF0EpATwyRlE5dKwk4AZQ6YY5GloWDBSdBzqT5fFifZu+fsq
HzaWQdmlOcQp1lup3BVL37TImYlWb/n7SoaeImmEJClWr45wNdxl7Z6ZV/QvxmvQoIbCn6yinwsl
r69imlZtQ5rIuIXy61Ry6/IjFIKybRQpMGiiox6Ghkb842RUbV9mlCCq09sXhXZXw1DW7jC/zVJz
wiC618/la648JnnxcHmfNgOHlWDu1ouaHL+5BA4REnxW5RQzHEkb2AP6oowYRMOG/hfVirWq3BWU
6TSaDLqEKjIGX0di+sBkHIP+TqmWXjFZgHe32PW34/2pIH8Bhbkchv0Sq8QtRhQ69t5PGMS6vIgi
Gdzlk4PJwAKcMQBPsWt4GQS2PMmilNGmta8U4fzUlLa61jUQ0nUlwKxk3QkI9WZTQfhViIKhrQYb
GOQydY0uPjS7cue3aiplIhOWrYr3xbyLits4eEOPt8YeWxUJyOmF6Icuvi3DQyMq5m8BjnwRzh3s
YWiLPFpGYbXUS/RrjZyY8aIDVmG0UxTUqqOi27QX3DaboRHwqBWNyASRJafxXJVmU0QQmkvZyxhi
uiGO3IEQr9Q1u2kMkCTGjpxJ/mXb2VZ2JZdTdmxCOhpL3DmjxWeKUKY1mB3QyRuLZ2BzOMr0nIMk
rKDPeiLKcAmFc36na1LVBCYQQpekR+/CqchvTP0DfFJuZF515q4KXFbvA1F6ZNOWVzpzXkdiM7MA
TQ0fQLwmpndVZ9h6UPmK+Xx5dTevoZUgztnIujzUbQhBoRkeJjwmqZT7C7jLZTECff68dFc3Udzq
8Vjqi5jRCuxqGF9CdbYlVPeVrhO8U0R79ufvK2FhoqGuX0FYTH4rpTeqTsAOAcr51QLcNPhy548N
0I9FzCPbgSAmunXMDRsAauXcXJFlAINiiOXberAZEJOSkWGSQNpRNbPVutiTdML/1wdNjj0NCy3N
5kOKAbjUep7UX2XWHS4v+/+yFJ9fxPnEssa45FRj+rsv74A+MfTnPsW8X3ilA2rfVHcSaiVG61lM
EExtNXmDyuNTMBe4NeCQ0XOKpZirt5qpu9Yg9jgaZ2PSMIFjeqXEbCW+a7PpqqcjKnbyQQ+zgyo/
qGl4ZenBY2X8M9C3vCGO3BGYSXjVmygkDSTctYXyq0lrj7HErgpFtvsGtY8FMWSoRMRdm2HhShEu
LCSGleiTDkXS/rZvDyz+qNAmpMkuGyfBbm072M814xxsHZS9FSxvz4qAi/OhCcadXN4p7VnDm0Iy
UXZ5vGwe24f/UyDnWVktp4Y2wDpKLQD8kLVvZAUjmqN3WYzQCnknmmNCtu+Xc5Gdwd5RUYDZZDaT
0fx1SBIn6zoXoNCDIqwWLFb2NbbRwU+sA5QLY2zI7XIrWlro5iMyAuAyOjZBtAu0KwMWj+dLF/+T
IK01xk6fH8fMrbveRtlSoPj3BYZ8ZRlVRLukbPIFJsno1QZFaQTgFWBzGuS3/ES+1iLiBhV1M31y
zOK2lkG5mDtzc68D6TsNz/L03xEVv34Hd50QjPl3YYXvCNu59JFcGYA/AjRaLa/PQRFHNhCpJv+y
8pu6g2wbuTpZR9DAeYBhJglLdBXhmHWTantWPSYiyOrls79tL9pgqa7hhS3ztGj93KAMOmEQJzBK
1AhA76CDwoRqGMoJiWsFxwZzLYKbbEsttJ+qC4s40vd8L5FETBiUBrXG6cYAJGw2+Wz8dXnpvofL
uEFWMrhzORoWQ9+8hgdV6FAJZiPsvxJpwZ3IaKrSYFw2JwudHjn66aZKXy8rsXwkvzlrJTib65AZ
sCQJIsz8LJkdwKQ8gx3b5j/nkL+uFRfADNgPZTlmzlid1PFngYGG7I6qgpLG9o6gyQBZFkADGJyU
bDIGNqXYkY4Mdsv8pBVs+fZq/SuAh6gIoolOcgIB5fRQ10tdPQweSB8IrPf7FYPVAl07ANIo0L34
ni1mglbIWlYr6BkAK9HuDsc7l4H+04i7/IXpUvITZInt4xzEIHNv0iQQvCI2Ff0z/aTIKqauuJXM
Y22QCw2KEhZiTPyQyXZjJnYmAirdtHAdAkCOhZSBycVio1llUwN4TQzQ/aA9hnsCAPoYd5dt/Htw
gOVcCeHCKyM0papdhGjpjka38/CQ9s+4dOyuawQ7t2mBK1GcOy1YoKSzBlE0OBoY28y7zLmszKZt
rCQsX7AKm9GFa5RSDwmD9ppF+xEshNONUj41xl6LX4tBUETbct4KJorhv3GiviEktGNTg6jPQmBV
POYqEEsw8l2HP8PyQzN/RPnhsnKby7eSxiuHgcMB4T+qWtO+Sv+RSkHSZnPxMM23oKhCDJ+fStSE
DayXYG79S8uOqnyTlAitrTdTe42Bkj58XNZn07wXmmZk3ACXxz/G816eMjqz1ol7DUSKit2UMdq1
RYGDSAx3E9VmZmVDCTGpftAsTAKqcAqiK5Vsbs5KGe42mmOD0GlRpvaLGyBXHNgPndmNjqE/L33W
ndwxbq7nn+qD6Q6vFOOAsVMfgRh7eUk3WhJwmi2NLiigCBn5OUS1Umd0z0WYFUhdcjW60Q/jDSPu
+8DOjgkIHD3rUSoFQrdV/5TJeRAq9VpYWRi8RYRq9I/kv3dzfNWJcxt1K8VKHOD3Q/VYl3vDerJE
cPLbNvKpAne0ssgaJI1ChEFvJP3AaGILcRQ3bw2L4jI31CUHzN0aPY1mkMdARlYtoDjvyDgtuC3N
f5+D1jEwB7cE+C9juSe/+kA56UZcfMvkXm/Apc9J/5AGNMQMCO3IP2MSFv99YP2rRM4A5kplEssw
UJUPL315JVtPl616a+XWGnEGMCdKmfUEv680+7L/PajgcZ92fSZK8W5dhQTPHMgCLsu37shJUWJM
VcEByqOrDKGtk30vH+jQIPDbX1Zpy+DWojiDk8IchE8V3EWpIo0zJ64avlQ0cv9vUpavWF2HUm+0
LG4hBYg6mdI7KMsawNL6GyHAVjEWEB/0y3wVMnfEMlprUQVEL6DS0ACOFooGnTdNAKN6/18IF4nX
DM04LISQCBNLsxq5BgZSk0QB3fjjZXU2JZkYt8Kcl2wA7/SrOqREVi9WcHxMbeHFPMfjPpC9XkRc
tdEYg9AV8esC9Avi0z/J+dXejMkUkQh5Wac3NafSzecYlLSaOtc2JtxtMLY5U4bZ5oD5RiPq+l6s
i3/XrGVz1kenVi0GlNIdks9Op9e3s6UIXhtbwQSQHyiuROQSTR7giIVzmMNelrYOhvu2y3tXa4BT
G3cWOqcK4JO2dZC4hNZAeBs6QUFo63jhCoTBAPRFg8P9uom9SQJzjhAqmSDIoQyQ2yU9BrT9i4eA
ipfUMp8HDAQeGrdLJUtDyImILPAIpstYX7gtULmsyr9slJv6fAri4XGrqRjC0oAgVW5A+KvUQfuQ
Z+Ug4zEHFkzBid62zZU47gpBKrKYsgJhtBGNNphG7TSW93REhJuaIHOJcqe10B07nrtyFj0StmJq
JFwwPoKEC8C3ua1TcyVQxojieYd8k2bdl2UIbMfqGCbE1ZSfLWB6Lq/tltdH7wEmgGQ852R+dsy0
ulFr88Xr60Nty23IQC4Y5XtSAXa2R5Woev2/CeRPHzUSta0h0EoLJIV/M0O24wJBotnbuja+XJa2
ddYxgQkmVvCuAU6GCzvQnFcNaofHqjYCL5UaqBuI+MM3VxA4IOhJMxF78mfdnOVYzRbrVMjo5oY3
6YldYywfEPvtw2Vt/kRJvOvCDDBKd4jTgSvImaaMN0KaNi2CwYO1b1/JSQX6nT2+DjeJAwwx8kEP
gz/fGPZTfjLO0+10fkPv7d7am4AAwVivd/l7tlZ3/Tlc6FMNszyHJT5n2cQxKFAUfr4sYQN+Qkf7
6afG3IGIikwlYFNuHdXXb4ITICduW9fcmzfZVfcmuf1VeTJsMOVAy+yYe60oVNm6ENfyOXNtSVOh
oQzyNWBypumRRjdBIbkFShWXNd0Abl80peB8QTl62d+vXjtO0crZDJioxDF9lXADJlPuGiOQsoxg
l2Z4w3ctaPwwVYYhUvSEuHLRiVpHN32fiaZ8oOYCmQ8Fl68fkQbKXGkNXlBx0l0FenTIDGrHded3
BEgIKbP76TYOAVUY/rys/paPXwvmQhwU4yu85yB4ZLndRfscE6zteLgsZGszTThXxUD6F2UFbonl
0qoTw0AoLZm7OQB6yY4a/+izwMNtdBYsdz6gJpChAwU0D92RdIOmdUDEcRR2a4CIFlP1TpSk+15p
Dn3S7iN9ejDKN4ztOjPLMSauXJE8FEysbOpqISpFtywwvPiEpyQRIqH5GPgdbeqgOzcumJ3VHqgH
L6/p1o1lfsrh855jLjcUHTawmDy+V6PYq5TyxxzIbk+YXVY/p0jUrrcVXFEcAlnDGAkanDmfrs0Z
5idGoBQEkQrGFHXO9nWB5GA8BreqWpzGoQ8dUkiBQxQiImja8vZoiF9IMZbEIX9Bgw6jiesJMAyq
/k883PbZr3lwxsYf//sc6TJaoIJCy0QXsMqnWTG2ILGEwPEY9KVsDnH81kQfSfnWyR8i2IyN8h5k
acC60dEcjCcK52TjIe8mXP9YUaSUu96fUNMafCU8K7pPFZ8SMCeRFyLKV27ma9ZyOec6JmBikoHF
5sia/3N07qR9U/v0x730TGsvarz6WeBlNndPB77FMu+Jf5x7M+YU1ZhlUp6mGMzVj5psq8q7HD+F
ItTFreNHV5I4f5bqQ0GjRRLePzaI7Er5fUgcTYQ5vulr1nK4w8BGUx3pIidv0Smr7Hs7tfMr9a5F
+s2tbqvA0R8vH3iBZn+ukNXTLRji/7eG0TKLj4nZ4qVIQDSV3V+WszFFCatEKgJsPsCYI3w2b27M
AsjMI67eneEoe+XRLxxQhdGz8oM9zE68q24B5jHY89tlwVtX0VouF9W0C+l8QQdYZfMP6w+AkGOW
f1kEWX6DD+TWMrgT18upWiQSZPR+SmzyDA5xdzzQQ+MGD8WjMri5owIqT3fZe+pcY/7A+Zt0z/oL
uLOXxqakSilWdybkNpllH4BXjoGGjpne9lV9ECgsWlTu6p10s52MEQqbD8au8JQPCXTVoB1lNxir
mAZXcVM32iHf1NnzZGuvbDdfYXj2I3ymvigx9L+s/hKwA2ITk/rc6reRyYw5hBOXd7pf7ILdIXMM
xTZ95aZyGoC6eZrbHNVfygGzzvku3hlPxl+80QFE9e8ncMs/zgGIJ3Vcm118he5XYhyoCLR786CC
RwluXdZAw8g5u6zRlEouFi3Ln13929J60OU8GP3vy1u76VNXYjhPl4xViZ5uiEFzd9P/A+iIoDgV
ZAT7uTA83ZYFVFAL89tABeKsKJmTcQ4DyGKgG0g7VDoNNNq8t0x3jAFNA8bgIFGBd2XyqzUi15z6
k6U37lxrJymmvpTejiwR+MPNmBmW9O9HLfuwcohakwVBL1e4VEDq3IEXQcocazpMINs2XudqT+Ub
VZSnW8zjm/8AFJSKXk4sBt+8KtfWVKgEN2dG5bskMx5wnv8isMOI7r8iOLXUMJHGqUJQQHLVq2Nn
UHZygokadpikqzAX+aNNB7ESx1lr01mtFC4IRioyLkOPee4UiUCQq/2Fta7EcNY6GKUydgEWzkiU
PWv8IpZdZEccaXRL0SDjpkpI4sDLINK0/uB5rgyDIQ6N+xKGoTSAQq0MW2u9vyGIA8sBMvMABdMI
4mJu4Yy8TltEpai9Kb9D1W2QiVM1PwocCbi5WeyEBlBd9pdXccv8LGUp52AeT/nWJ2nOo1FRHZtV
ZsBgrNWbdKgFDnLLe61FcLewVAFct4qglhQhZRqe09jOAe2klk+XVdlyKWs53F0QVcDrAsMcAig0
MdDmnDfePOZ2WHitiKlTJIrz+RUplKTRICohuQtU4LImGON16vaYRh+XtdqsyK7V4jxlnScGEIHx
fJD23WS3xKan9qB5lkPO5TXoEd3UThzFm3dX9BzeP8XOE3NFD7XlLPFOav0NnAfJ6m7o5HaxzC73
stwb5sIfOsvWlWuJoSHy52Wdt47bWhx3ECqAbkwFhTigrT9KC/IOkEOBDDGIXNWmaQIYFHkhBYeA
T5IoQzWrUoeYW6v8WT2W2omy91lkLZurt5LCeSrLitKMdMgHRdluoP1ekkCQG1yPTeaV9JYJMceX
l8K33VrJ414SeYXxgKCHVsD+o79NZAteVVe+U1/ARMp6u2SO9Dy58p7cVH7rByf28Bfbh7SXubQV
AWOIs9heBat5OEFfCVWLBDBNkeYYIjq/Tce1EsKZJJuMUPqzqEERuTJ5iYBTfFmNzTweCG4ME9On
S+sa51DmBPwkY7C8yKRzVdzmDO3T6FP9iLSfdX82gI5Xnpi0S+THy4I3zX8ll/MuAVHmJFxOfDMz
UImggGsiIhK9yjatZCWF2yWp7rN+RkLWqfIbrfilTUfSZTb4kFiZAxot9Qrjx2W9Nk/bSiK3ZWNR
VlZeLnbRXFnxW9SfWPOmi+7qDSlADUVfAlpdgXjP10F6uZTnlkBKGUhObKp+OhR2Qs+9EgmeQhtD
rhCxEsVtFEtAumTmeAqNQA9/UHp73keneSedtNu6trMDc6Zr600RVOs23MlCuII5P9T2F2yyr1Fq
2UidygYkJYE8RVFGAkP23IW2piyMvB4Yei/v2oY1fhHHKdmqQ2oOCcSV5JhJ90q8V6T7yyIUkUqc
LaLbbaDVkmet9fsBkza1m/WnLnWBVIrcoKf0v1vNr+m1TO/q/lrPb5vo3DC3g2MLBau79aSEvhgn
QzkUw418allpZF2aBxTOS5fdqGfQSz0U75pzHx37Y7sP7zs/A0H2PjnmqM5chU+NiFlrI7j48gHc
MckDkHnpCT5gDPxg9MvQDa233ropQ1GlQqgrd9HWlRylkQ5RKnMxPAc8KWZrP0P/V3L8iP34pVDc
6MBuQd1+7Ozosdy9i5KjImW5u5HSAu2hFna+y9xBczXW2HXmReyHGj9fNjKRJO5WTM1ianMDumqT
0wfXVXo1pffN9BBEootjORHc/bveQH6ME40EqhbXkFQTkNz/aBNBQL2V5VXA5qzhqaBTxO6cKo1W
kkBbWBJAkKIHZ0wzjKlfqf6cX0+jC+XQY+LMmi64ELWNYwoMdRwKIPkqaOflipYha5oyRZUZiNOq
W8O/gZ4bpZe4BTDu4KU0sOPEYZaxz8pr1p+k8BqoUJN+bag3g/5qDHdRHtlkAkI12yWBGxe9h7r7
IF8nsz8Urjnj5aPak3aIaXDdBUAupqPXo/kQdW2nGZ974Lq07TvpliqaY4I9qEyup/pstrI/hqhD
o3UBTMIiD7hhOQTY6QqQ7RAKEP5GQUKmKKRZRxwAD8jAvgPAjcSxUL7TRRP+Wyu8FsU522IAl2tK
FlHREdQ3TeioQ2xH4ARgrlEKPPumMEyPGgpmSAlGxL5eJGwegEeoQljaWzbAJ30ZwK+t8ioNx6K7
icvWv3wCN27mRdC/8jjH1jVTHuENileT9CybQPYlj6wx/LnzLssR6cV5NXBpqmVjLHrp6BcFKCAl
H4W+U+dwV5r0QIUQUhsCVQVj94BYwrPlG/qkREIaAI67cxQArrLyEM0/JlAL5NU5UjwRC/nGKqI7
jVIUrXQgdfLXf5ab1WwxC6D2euBM5dMUzMgM+EMusI6Ne/+LHM4US0UNtUY2Oye3zmNySpXHSEQZ
sOEov4jgDFCdVStSK6xbG2gOUQfH+IvRAxUxIOCnkDlFsZgzBTKrBstDLJYWdi9tPrt9Gd7nsSBm
2NRjJWWxj1V6qFeoZEQypCTwb2oL0hjReNXmZqwkcB4/lkKLlDMkVNmvsvJU4EoqSJNePjcCITz5
jqYXKsMB6ZwRjS+tfhioBs8r6M4XrBXPSEWzqje1AprInX4Oe+KCA8C9rMdWvWm96yr5uh91jZFj
VPQ6oGDMp8g46lPiDACUbCfVLaP8uLSa5eGAx7hsY2YEhe7cwRS9G/YAnRzkXTA8tImoTrBsERcV
fPkoLmzP+zhvLQmrm3VPtHiophvGrtPmGlUpJfH67u7yImy6iU+L+UOnuLLJOJD7PCaLTUbDro9A
bhS9gFY0SARDX6L95M5w11u0Ka3lDCfxbVdX11n+eFkTkQTu2igqZtFRhgQMwwT5jrSKwO638v5f
tobzEkaUzuAqw1qluvxI4zi26TxQu7Om27GXPCuh/hgVdtvcWxhzvqydUDjnPEI2KzodAhwI+TEL
anQCO1V3zuZbMLONseUM0nUuEYHUTWNE1gtXP2oO36oOTU0Npklh72TwWEHuRRrGudH0PGI48N24
l/9ipk4FbyeA39FgSr6xI9JRa0rw9/aYQO1/Z3XxOCIX1im5K6MZU7CgZOOgrWVxCzq0lGRVEvWO
cmwwTczs5Fi+m6fg4Ync1x+FYHZqA2kALV4r1TjXTAPAyyk5xPUf8k30bD4kN9OvyrLLa3NyVM/V
D8/6HRO5OPmykvry99XxLk2Sgh8FUvE69YbffWbrJ+0QpnYIiBWBsC1XstLwGyinUhZyPkIWCp1u
HlfOjJa2+J5qu8s7t3X/rOUsG7vSKdTjNGljyMlU62Ck2nUIeLlhEiWIRGI4R9wpYa1m7SJGlx06
XMXIromy9lvdHGur0BenttIFI6Tm1C1CpD2KEbv6NX7Mj4qbXxev2kNs2JHADW/eeevF4/wwJqnk
Plk2qcmf2Tvofn+0bmNLXoSOyla3pV/lNXns0ZV/lz7/37aN88/wm2kd1ZCsqh8DfSZqY1fy02UZ
QvU4F91PiSLJi20YJxXdTT8Uu72OrhbY5gEqFa/z1XibuGBlITsqem4LHIrOORTc2kY4VpCNuniV
2cpZQyHeNhZ2DO9NRluBKYiRNtqplr40UPBhoBAEqPxkezBhkqtsFTQ7lxHe9ucsvUpicIe5JGvc
KH6YqlMe7LtuV02uVN3EieAkbmQYlg8A7CKmDlCY5vsq5hGgN2mObmsLveRJn7pZCe5s9FiBcjkA
Y+phCg1woniZCHFSMZfV/BonfRXNnZyCMrRbmZiLToxrZqImmQEmd58MB3BnS9Y5K4519Vqou9p8
tnS7x/yMVHiq/EtR3g28UXRbHpM7tIfaFpM9FfiYw4lWwX7uE8csH5ElAflAVtSuhQbKpuzttv4B
/AWnbc9sBmVGuVdJiALlodcaHxQsU3Ns5gSFmh90ljyp1YA24CtkH89emR306qqQcq8aDrm0C+KD
kc92mx1mCqT4Xd0/JOMpUIHTl9ssZm6W/2TRNQOCpYGoIitca75N43NOMAbkg/29LPdjfo7Brzj5
cot4NX8G6J0c7GNzT63norwDvBsoDa7T6Q7wNaaSuLTem9UDbf0sUe2yP+rGVczujOIo9U+h+WKh
4D8fk/q6AOldlRzM4j5LdnnzHgyPqJvk1oPZ7wvDNqcdOKtznB+5B5ha9NFoAKg4D7OPGRQvAiRJ
9io3b4UZAeY6AMWClxinEBR2ylMeP0jFuzqBMCcAlgUoyAyG5ZpQU9OuGsm1og9S6I7G3uTpBvQH
Uhk5HQoppI/3GfVhfk5cPAXVHvi2c/u7rZzYOsrBGWmsvnmiyT8DEHyAo9VXy4Jcg/M6t0Yn6X2m
eY3cHCQMVbTAPdTJOVUHWy7ojiav6Bbys8gDfq7ovv8eOi0jqQu1iyajLMSP+2Y6C2o97JZmHEc5
mIfab93Oi+z02NitbMu36glQth4s7EFmGJAVOMIN8QZyUZplKaDVBRP614ulSvWiq5c2wfiI0Vhn
cBInP9eyHdgvDwYIO/OrDxSOXhqvEii+QaGJqsNKMncwjWIyzBqX2p/2IAwKXVX2/ALq0gyhq3Nv
euap9JrjtA8Pplu68Q60tYDmcUU3wYZ/+PIZ3EUX9k3RsgGfQRwgjUF04Bo7OOPBL16fgP1uW655
TOxX6+fllf8eBX1Vn7vmQE4EWAgT9TIASYXZjxJoYGVpd6pIv+X7Of/3RT/uppOTDMhJOupXmZ3d
aI56HfoJ9Kzcftd6wXWz7xxRSmmjkPVVN+6Gy0KVWC3FmmbPYOA65H4FimMP+Uf3vT3dpDvdEUEO
iLTkouZUBc7On/5d07pS9V0w3qjS/vKGbd2iq5W0ZC5GDqcSI0r1/3B3LcttK0n2Vxh3090RI14C
IPiY6L4RIvjQi7Isyva0Nw6QhEmQIEDhQYqcmIjZzEfMela9mN0sZ+c/mS+ZkwAhowowIauqr9nm
4saVKGdVZWVlZWWezKSj0piNa/rFvuZerlH7NdiaiDh1286TGW7VTnM5R1njFtJrkJK2tTdvKR/z
+FQKeuBlGZyr5N1uO+q6TSF5GINv22gS03cvF93l7afueDl46u7vcat1EGbpBP1WZ2Ns+0D7d6/0
RWd0fCI5IW5rQIcDjKshmwDgd+7wbM/mO6emfoIZtfP7auvReIRyDZpDdXd/fKDc/mIgJIYCWtFA
STskwLFqqu3snXUDDZvgeEO58oaLNkM9Te0fHyS/w9wo3JlUN9reeQowCoqqorb3HvZZx1ug0i+w
t5ea4aK/LIJXqxJNWLY27oS66+2qOXtcbJH/+TZcPKz1/raspiWRYJQAtzDuQMJjeRbUIizsbFGr
XTrLx9UH9UxrLFBocecNm9HC+XwWLZ5K/JhF0oHUpSbS7VFuu8U/9JYLwGQ2e2eLcOCgFiAJTH2/
9a9V7V9Ktq1sHDK4M4+jfV1FKeEdGNiGXddVnvqNwexK/StKAs5uWiP3fn2tD5eXuhGUISHzzzLi
q4oeaYji6FTyhB151ty3t217id4Slzh1l81a54Pf2fS0AfIyepSvZJQsla7j3EZmBuQ2Mpo9RrYf
YcDGMLyx4RketA39bfPjtv80mF+1bkvdETnHALdCTrGe6Tt325xjwEe9/9T1jE1HVdCu3qj3XTTV
KNFr+cA9O1rs3MrsZOQ63gbFkpA401XetAabied0gl1PNeh9th803gQwjOZGaEKadhdl91bhQcRb
ACVfAZzMZYHtFM9z1f1qC2AVIK2biy15sfRG2SILxVVDF9A6pYbW+SBCI2w1122wFcZW9BmtM4xG
7+zm8Wo9/nTX7Plwh9yu7mb9sKzHbrGwoiMSQhdk6vHtH6LWPpo1WhgXgaVJ/S2A9f1PXWesPuwN
3Xh8E41LZJWOXU5WM+PR95nN1M9UJ5zPva3RVIFkCdFss6MZ9gD5id1trRPh9VfC2Tz+gMQnMyJn
zDajT05jdYYVtj7Odp1H+Kn7qMS56Sz6ja6y6wRvdt3m4OwSCSIXn5+M5sf11dnNoiTDn8zW3KpR
K1tBwRlwmscA+s46aHkaKSPnpq58bkXWcbYWLzIzAKcCgCzbohgpdHn41ADK2+s81hfGota6dyPA
U6N1G3gXhPJ95L3t6nBBz9EyDUHu7fxitl4YKD7QURufOu3945vtenu5bGkdZeuPWvoGrr4zu+yB
kTfzaU8y0+UUyGbZWj7WVLrdGpeNj1sT/c4a/flofXG/7gQXrcmqv992F1fa1ZOhNLpPxq47+m4E
DDuFNme4aWf1J9/RwbHV/vKx9vEsetuyjXbrg4sMm+ObU7j5cLCgqSTOda4X82KjP9qLAPprj1iX
u1/fPj3VBseHyDuIaTWoHIEyb0jE1VuckD+5TTxPSSOjlreOdPLb6LavX6MM7e6vYWf2oF+FKKFv
2H2/f3zgQrWVGZd7ry0++UsN/Tsg2LZ6WV/vbxClRrXPXW8+nxwfqZiLX1fIGXtoKaHvwxlGarU/
2Pb7ut07Tp9OCH9EgXIB5AXgARitHO6kGaznKOn1CJGc6YMATo9Pd+2n+607UFzndlUG9yhaTXY0
Tg2uGuv9PHAw2q79IZr1vbAM81Q2ACcQjaatPyk0QKM1olIQm4vj7CoyHqlyFqI7OoA6fDkPRd2h
2t/G36IkyzjQu144COw+slnaM+P4QIX2d2akFndQvSek1TaXGMnWahvDnc/hcV4uhqvZFK1i+jNV
A7jUCbvupv1ha7vIg3PD97UNshn0lnf7yQlKJD6P2MVRQ5HTOroLA2eaq5eCDkaP2sbFfJaflY7S
7oYAFQUd7+YWICU4RMJayUug6Ii1WwAAoTNUGwgazpys2xqqbT0GW2P2KUK/j5u1tkJ2Tc8LujGj
f508/fPM8u4SWQ9++zN+nnhrhFFmqPPN/vjbm7XlVu4cc2IFf6Z/+PyH3N8NLO/WXOX/iPk3IH4Y
HC94k/mh54Z2uHsbWf7u3goiJzz+bTJNrIII3Xm2Gz54ORIv+qN4Hd8kVLHieT3s1tZffpl4kRvS
/Ga25/5y+Opy+pdfVAoc/JqjFK/mGAXHxKKjKUjXa1UN73OAlJCPTh8oI8dzZ4evz7SqjkOFwwXk
b/yBMsKAGW5+iwm5WRUw6vjfHFtBwp6EB4Is0GvVBpz/MAKaCQvA0wwL6lWsHm27AEFKPtBfp8WB
GKovJAWaXkVXS0VpNak8AD5YY4YFSr1K8RkgAk9u7VBRQiuvK1VaL/ltDh925e0q/bqBehjJ1zge
J7b5uG7FONCsolxKrVmjGuHspqPIJ7KEgCWLPyd38hWasdja29VmE8nMdaAY4w+r/RrVWhvODDyV
Eg7Qk/TEdp9aHgmxQIeEow0oqpIc9BvWmJWCWrWptdpo7HxqS6ccaqGV19Vqo4Yq8S0qxJJZsqpX
qR0rujInyuWU7jrhNderCAWiiXhdKxJ4BboAyg5lfROtckJLh4krut96VUMss15Hyefkw2y7olcb
yH9BwnPC5JNaOyRUTNabVbzHmzBiCm0cpV2FI7zWRgW/Z9acmKKjO1iUCUoVFcKA/kel+QIBUJUq
atq0UP3qYASdnLZvCd/1jSrUGlqSkFM3q/KqdThqcBOm25/I2wkdAWqHKnQCtHoVqUMoF4kuvPGH
NXE1rYqSpyiYgESf+HNym98W3Xwdpi6lmaNBVCL9rAwoeAmikwkKwH01BE5LBwjbOg2tiksdFh9a
tsQf+Lqyp0CvtlWwiNAu8efkZKApfP/D4MXVj+SQg0nLngLcgQBVkjfgVE9BI9mTxJP07IP5DoeH
TpuM8JKiH/QAKwMtvPcUJMOe3ksXRVIEVaCuVZHki3IrB9uP9/Wo8PWg2CzaGB/kPxnwhG4BSK0g
Dxp0DdTxnOduwDOlVVVQUgsV+FNPWDzSCS2+IWr/6GoVjaOUNoqIJhvMiv5ZswrzD93HcUEkn9PT
f6Lbr7eqMPFh6aQ6nmUBnn4aUhtRZyV1B52aEBze4a/XfxppOPTawZuevfwUHIwmrOMW6srR5+Qe
/CgmKnj4640qYAVQf6lDh739WlUqV4pG3AcOUHzjtCwgeGhFWQCHvkp9FzOPnIwJpKjV5OpPnd0n
pwLQAk2QBVCD6KaGpCwA/VNJz7AAbgCcfsTVALGJP4nUndBFALesKAtwEADnRkGV4pdwHVqSlCQl
SpzYCaAqDEIPQRiAiJpCv9VRSZs+rBJQNaz91FatCq+63oZTE6YNsvYToWcff5pSRapiS1OALEvP
xGltPEpSiG58u4raVtSTr/DcI8iFJwHifM1U/Z+cFBCkW0j263j8oE89wD8HFrBSoCLWiesfDrJT
tYGVtrAUQPuj4ilc4IdXDmsBwhOqEGY8NZFPMORzeJoKmIA4CECAoVsLu/30AMAX0BDpA/HkDCAo
KdEjUK+i/D38H/TIjz+sGVzDIxgtgwFvSW6HZLyTuv2FzWA8gsAA3PA52ac2kg0NZdbiz8mtHcEZ
0e1vVFH6Eq9cFNCOP+ztj0sAniGEQ8GDVDpeeg++QEaegUHG3HamMW7ItoIM+Kj0D1LETJ5ABhaE
Bw7aWTB/SkCihPhXYNFvEw8gIxe/iPE8mS8ImZX50ZtYplvyNwxGKYFsZSikgKF42oe5HPiVXwkz
8R7hoMCk9JcXtuWb/mS+i7/YHVZNELC//HL+2bcnZhYgBRs//TGFUh2WnJGjoyTdEKOFHFkF0iFI
N7CZiVKdZTGKvcj31lZKg5BR8GeR3fh1GwhJ9n3Lv/X8cF45X1k8Y1FliPoaiNA+j4LQNx2OD2iA
KciIEdoHFc5ZUzRyeojM+Q2dBHbGaH0U99CqAyeHzAwoDtyaImPcAVk48/hRgAPWqdEJ2uLBjkdj
+9wo0VeMYPBC6YbMmJwgUgAUhaPRD1xR6ZIEXIBfzisG6pgOzlBlFJqhhckl7CEZbaJMO8AlgKBg
fcDhtKkAJcu9Vww3tAJv7YXmit0qmP56Gz054PxDpyhUC8qL8GsGM2dz3xqn045XpRESGOKANj9o
2oIuYLmz8oqBDNO3x2MIYOXWCueW75julGEmoLltqqbeRtn2JvB68POls0q1X27YIi38jO/M6+YU
I5tYn9//fWbrE/WU6vXszcDePszN8o9wCznjnI44sg0vPKrn7tTzfebOgC/QottxV7C5L6VKOpg9
JIR6FyXbsZyZHa1SQilMV5isF0AtViD2lQvL31szb2O7DEsIuyM8iuWYfsQcrPzdHH1Vti9kdSdy
ZjjAzHQJwyY63a7lrkx/mRIiXlOQVJTspQ82uNOUUExWgsD1gpC/2qjzmuhsjb01mbO8JS+eKNm+
7fJMIBCCMFnT96zKZZBX4BI2ru+b7sRKJ0n7RrAh0SkP7DFsNdjCKSkiTJlqwoSReeEG1i6lFNPN
Ge3Rdx+3geWvTJclK4MPvmWx3KVAmSgTDN9DRgajGmK8oyjdi8iFzmGYoFBDPlG6l5OccohD88J0
Q9NhZ0sBL1GqV5bPCRhigBLIwhAbmjuLyciJ0aOiE74xww0nDRTyESZrh/OIN03Qpk6c8gh57+aS
n7IEHt/Y0Ouh5QahZbN8ploewgyJnqzVGAWEZikt0j5xWoEo6aHnTMEThq4uQa0NPdeceCxZCUdk
SLqdoUrtP0SZ8I1nShzCFabt+VuT1RUyrmYkJ3JWTxxyEJ3tHfwoEVoepjyN5Ywc+aKE7z3ccuzB
A65NnC6daIsnTN5X0QmPYq3p2y4jxAhJSSC9NlklEadHCk94Y+JB5zOWMKq6S5ju1pqyl0cc4xSe
79YO94lzIJ0jSVuMnhGl/W7pg8WMcRmHpoXpunZoTSvXtjubeuyzMe/Ajb7bFnwP42oCuTPwVmZ4
ctQ/8sJ3HTQyLihr5rMCLeNVM7L8MXe2Kf4lym08PKyK9xnGC3ul6goV8hKlnriMh0jcnvIvPUAP
Zdhz117gbRhuA7NbB6JNfPJf/oPUf9HTDLBp4CMAG0HjQB2Nlurlw/0411rinf/5XGuG6ZpTxk7R
JGz6AG+63DtfxuU8tJ5szlhrSDhhI+jgsHKHQJhvxc6wof0YWYCwpfIf6/uahJHeJXo577ZX6xLu
awOqBk6FwvASwkDHjI3ghcr52WWeZQ1SH+Anp+od39R1Cf0fd4DrTVRceFEEN/p6G+Z849n5/92C
rh1zTkZByszYspXgI0MvF84JSylg39ywF8rDwNybiEL59jqlFc+3dkzWXkj6En43hihVRhKd72Xg
mxb7aqCSH8JkffMxpRIzgMB1okSvPH/KsUCGPXEdbU07TKcXz1aTwNkbC1EaVmUiPJwO8/qIyhu8
x1Iq8WQbEjTlW4SEfYZqPsgcfVUEL5TYkRlN7cq5b/JG5tGQ70uJo6wPc1OjFVa6gtdz93Ah0Zwr
vZXt8+FklfoJiwryBysIKx3TZWIqCB2LU/6rteJefDJCNbdeBUL3h6DCuy5gp4rPeUAekcooGk/R
tBowEOYookKZDLX8ELnjIqObMhFR0EuCcjofR5VhFDASeaAugUf/et8b9e7f97r/ViHhQUSjMuLl
H+ADFLbUqJYQ8gtQhqBeqm2y93fvGQdV9NsMhIyx+tN/9aLvDweHtBbhphhCB/PhHz0yPwOQiZEB
Ceri3J3hiKQHjbhXurEJeuIY7qzjhajLzQa3FRl04dRj7idVgve4E6ER+tTOskCTQNaYm9MsTRmR
intrHY3RlZ78H8DQVAzUOmNcCXUJTtmutfImuJswTPl4EiTQAPrRR/FfhlkShMXw0BnEw1souVFJ
tKnzkuj9+vzui+Ga7jOPUsrxOBJuW8NcW5X3lj9lHJZHgXMvNG66Cxtho5CR+IaEe6Q3262Z+7Uh
wdjvPUZm6EHvOZVBBO8to6oaEsSk59uhz5KV4abshXPbW7PquinhdD7g2A/MFWf0tiS8KQbmmD2E
VF1Z9LQM5tw1UO54LL9e8oIAp4j4XI0v/xNalekfLjee7TOnDqB7cfLXlrtjpLcANB199zPoxh7z
VgESpMRnewMQajhnLhd4qSXQtcccF6hztaiYDeFYnZnBhHtnlhup5cIGkIQXUgvFZI6k3pFjkf74
+scggtbmltHBKN0ihSxHVMIpHuIinXC+YBkvp6EZQfvaLFwRKdwy2ECU+eCyIuOaG3p70r9wWqfT
jGWCClyIivGtDRM/JRNTlXFlxFTZmwjF1NJhXi/BiRo+69hBYEYpuXjW+USF71ds91/+FrlcxWDU
f0rHef207/EyYcMwak2CGTuydpO55TgWY3EiJ1d8xoeckFx+EMo9SSBO4V8W26FSoRpRWR5RhMes
3FgeF3Kn1hnCxAEc4XNvZHisRxHnBEYagvhsHzz2laZqEi7o0Zf/8ioP3urL3+Io2p3/5b/dic3m
UKmaBF7DvWVzaTYIIEvgiunueQWN6ibihN/NcgdcBgARfoIlAPuVPvrfpJMkbYdyHOmPr1dKSAG0
OZtepTKmogelBz8MsiQZk0CVccF+zL1B4gr+ovP9aK/G5njLXK2oeCnOiESH5s83FWQRnXTH9isP
MOaYUBecpeKUz8c7i9m7pqoCw4Fmr8hzhzMWOOvSA1Pkcf2dcqQo0fQndMQWZtWiBG3Zfv+4nVBj
RILoVmTnT6oOac3ZX/UOTv7YXc+MlX6T/vKo79hy7D17/iUcf8MLQrNyz2VCS9GwTmVkOhsTCW7p
/tOtQNUJRPXKAK4vC4YO4zXI525H3+00uPDcKSXPplOMjfZy+S1/LN+Cwb45i5gZK0fBMC90Wt7B
j7RiybZLWVwknUdkVmJ6aJwRn4r7T5Qd+nkGhx5CqSxMQIKVeQ7U79i0FyxhCZbVuY+oNfv6leAR
QYB95phTK5hnz5CMxJzhzqSUSIasjAmjyzXLWxk2fAehM9ZA0STMFRGhsTdl90yGBT/y7coNkBGM
GpHhLMUBZ4OdMp4EUNKzyjX9Z3R+nxUHRYa74hIZ2a7FvesUKpknemuBMrt1iowX/5W5ZsUXlfDF
53q982e7Pa/OYGCLk06Q5NceF1tSNAksTh4zBbQlWErXABku53mWSDjXNyYbjgUYXZzPwOqbXu6I
UNtBUUFGbgSwEZwsyzAZ4fqf2hvWUYhukxJmDFtxx59pGVHYW2vNugiVpoStu4OtiFzcQuxUSwr9
Zc5UQX1kcT7foQCWvV4jHM2Y0McLpbzQ0B0hjchcQ22k04x9TIoE6XiYmzYPslOpkrjoQXkwF3ae
0/BUyCBtw12f0olZIcPCeIAvj8xCXs2pMjTSu/3YKmAH9fsS5fR72wrxDkoJxfyQoereABzpbSqX
IbBQ68qvlR4gF14YHU5mdjjqPCBhIYcBryPXDOZwn/1aSf/XLhq0WZeR0TtaA9bk7Ir0Deo4ybB9
hvZ0ivS0nhmEWaYlCRHf3n1okefKqMd8Iweujeb2EvWhXHDt+X+TehzZQeF8Q5moUvdg+aOeItU7
Exvk287//ft/Bkv6aeDvEHPHDC4AG1mZ6a4x+hBOp4YmAzTwYAPKdQZIAhuHp1ZY6ImTLvr13veR
hUfBMhX34NeubXo7vJfsyltAA03G3U+FR9HGXnzQrrecemDgg7nEM9JmnRtoY4CSYhI279qMbN9m
wODUEbCBXgniS7gzzxz7bILaNWdBEKX0Em9SPEapS7Rc+pByPSugLEEH3ZjrcM6ZNQlrSi+uH+dY
ek7/EnUuZZfwd3PmnvvRmHltSzDLz+Fmhocxjnp2TH+MkG1WPiS8CoGJjmyHdbvKMMBotvATMzpS
RkoxYQKRyAb/KENaxgPZMHfIzii6MWWYMwYnHTIAUF1vhXgnW0hVhvGQ0i1G/Mp4vSGTl08QlpE8
gijCFPm1EQsNkAHRuUBqGxOdVGRcxleQY27/FBmJUUPTp0g4j9uSgQmnKgoBwV0Yq0+RkXR1hwpj
oUeRK8YKUWUkRyWp2Nd2GAaxNr21NjarQWSY+skoN9GE9aSgIXeqtl9vuD2gFIs9Nafx9B+8MUrP
pkTjt5GMior0Vkz4Y0AuvaBIGaIjQTru6xeTMOq9jQJ4yJCnSg6U45FohZyrQQZqtkPgy2BeeW/7
M7tQySPrS3xd70ZHR5BwYXdQV4qDbKsyArAGgqTwLqYsiEVKhuk/MlmrSG1KMMbhOAorvQguDR5R
q8pAeybSCRMmnH/5m2Otdlmu6HIQg1jA0MQIbJoptbWSYO4nC0hugcofk0KTf8ouQkPZ4dIHS9Zs
7v2uWY2E4fgp4TQQ2VwldRnFuhCB+ew5ywJ/EnpDqaih0W40UHqn1UI1+FL5+nH7nhR+F33u4aH9
1fmI3gnRV9DIj+p34M9oRmzgVIYTroOgDVeBUkYph45v7lmInwwYr4FQAuPql+EvMzzH41PEZLiJ
exO8JVick4ySQH08fCZzyu/jksVkgDP7prOkqEeR2daUYLUNIgA2GA8E/GvptSJgDMLbCk8/IxrK
0Yr/L/QhU9AN7hPm+lZaEsJLd5bPugDLlWq59++dH/GTRRNscfa+R9bDHmWnmI1D74Eyyj/uGijq
1PETXgpJsxZUoDBXHrM5MizMDspq8+5CCQ+cEalbr/ABJQNJYnj06vzjtQVkrDv7U5Eik/EajAEr
VPwDJjIp4qJxZBQBNjwvtckYZ4MuwR/Qtxd2eoTptSYDpdBHoVMq1TM9NICJi0/aEz8PnzpalO2F
6vlwF6KS7y4Hz5KBoz3QjxFEtNl0M8KjnrSJInQc15RFwsUAByQTsZZR/enCQlHbg4TGaxhOunAC
OOnvGMlCr5ZUKF5/IV8jjDbG0zqlFEe5ZORXGXMfOAT47g/LYQeQMPNba1sxTKegoqmMMq+3NpcI
K6N6wnvTBfadNSdk+EhukXDMUpVxZonBHy1EydmOI6i4mu7l68Xuzg4n8G0VXi5ocCVhAHONYBot
oaCsgpwgscOnB0sQalxSAYK3xeAxGTkSibvownIQlPmnynkAp2yAdOTE00wnFmExACCMyJ0zdgr6
jolvyoO3hG3KSCp6usqgC3BZSiZ2Z8qAoz5EqDLOTVaCZH7A9tqJ570fhUAKMROXESvMGZmqDMiF
QdhAitqkhzY7bx1OxmYTjc7QpxkQibouo+7/u2yl28oQ5en9ypsIUCfYi4VmXJPgJTVUdGvBC4bW
f+WFdH7gw6egeaDowye7GtLNxzPZsn+d+nxfVJOuLKHogAijg1jUufD3XWXyGCd/1HNv13QCxzBp
A8tD9Ig5mzKwu/dRwAGZVRnB5Ycv/4ss7p2VPZKoN57++K17ukgCfp9EsqIWk+m2xHt1EN8j/l3B
yspFa5ct/UW9LX/CVRY01vz5VlnUx/PEVlki0ofbYOLgkfnb/wMAAP//</cx:binary>
              </cx:geoCache>
            </cx:geography>
          </cx:layoutPr>
          <cx:valueColors>
            <cx:minColor>
              <a:srgbClr val="F8696B"/>
            </cx:minColor>
            <cx:midColor>
              <a:srgbClr val="FFEB84"/>
            </cx:midColor>
            <cx:maxColor>
              <a:srgbClr val="63BE7B"/>
            </cx:maxColor>
          </cx:valueColors>
          <cx:valueColorPositions count="3"/>
        </cx:series>
      </cx:plotAreaRegion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de-DE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E$6" max="10" page="10" val="6"/>
</file>

<file path=xl/ctrlProps/ctrlProp2.xml><?xml version="1.0" encoding="utf-8"?>
<formControlPr xmlns="http://schemas.microsoft.com/office/spreadsheetml/2009/9/main" objectType="Spin" dx="26" fmlaLink="$E$9" max="10" page="10" val="7"/>
</file>

<file path=xl/ctrlProps/ctrlProp3.xml><?xml version="1.0" encoding="utf-8"?>
<formControlPr xmlns="http://schemas.microsoft.com/office/spreadsheetml/2009/9/main" objectType="Spin" dx="26" fmlaLink="$E$12" max="10" page="10" val="5"/>
</file>

<file path=xl/ctrlProps/ctrlProp4.xml><?xml version="1.0" encoding="utf-8"?>
<formControlPr xmlns="http://schemas.microsoft.com/office/spreadsheetml/2009/9/main" objectType="Spin" dx="26" fmlaLink="$E$15" max="10" page="10" val="8"/>
</file>

<file path=xl/ctrlProps/ctrlProp5.xml><?xml version="1.0" encoding="utf-8"?>
<formControlPr xmlns="http://schemas.microsoft.com/office/spreadsheetml/2009/9/main" objectType="Spin" dx="26" fmlaLink="$E$18" max="10" page="10" val="5"/>
</file>

<file path=xl/ctrlProps/ctrlProp6.xml><?xml version="1.0" encoding="utf-8"?>
<formControlPr xmlns="http://schemas.microsoft.com/office/spreadsheetml/2009/9/main" objectType="Spin" dx="26" fmlaLink="$E$21" max="10" page="10" val="4"/>
</file>

<file path=xl/ctrlProps/ctrlProp7.xml><?xml version="1.0" encoding="utf-8"?>
<formControlPr xmlns="http://schemas.microsoft.com/office/spreadsheetml/2009/9/main" objectType="Spin" dx="26" fmlaLink="$E$24" max="10" page="10" val="3"/>
</file>

<file path=xl/ctrlProps/ctrlProp8.xml><?xml version="1.0" encoding="utf-8"?>
<formControlPr xmlns="http://schemas.microsoft.com/office/spreadsheetml/2009/9/main" objectType="Spin" dx="26" fmlaLink="$E$27" max="10" page="10" val="9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13</xdr:col>
          <xdr:colOff>7327</xdr:colOff>
          <xdr:row>27</xdr:row>
          <xdr:rowOff>4885</xdr:rowOff>
        </xdr:to>
        <xdr:pic>
          <xdr:nvPicPr>
            <xdr:cNvPr id="11" name="Grafik 10">
              <a:extLst>
                <a:ext uri="{FF2B5EF4-FFF2-40B4-BE49-F238E27FC236}">
                  <a16:creationId xmlns:a16="http://schemas.microsoft.com/office/drawing/2014/main" id="{C21716E7-B24F-AA00-31BA-094560FC5D5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iagram_changer" spid="_x0000_s10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152900" y="1682750"/>
              <a:ext cx="4941277" cy="390378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791307</xdr:colOff>
          <xdr:row>4</xdr:row>
          <xdr:rowOff>181707</xdr:rowOff>
        </xdr:from>
        <xdr:to>
          <xdr:col>3</xdr:col>
          <xdr:colOff>246184</xdr:colOff>
          <xdr:row>6</xdr:row>
          <xdr:rowOff>0</xdr:rowOff>
        </xdr:to>
        <xdr:sp macro="" textlink="">
          <xdr:nvSpPr>
            <xdr:cNvPr id="1069" name="Spinner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1070" name="Spinner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51C5D119-980F-6401-3868-BE54050D43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11</xdr:row>
          <xdr:rowOff>0</xdr:rowOff>
        </xdr:from>
        <xdr:to>
          <xdr:col>4</xdr:col>
          <xdr:colOff>0</xdr:colOff>
          <xdr:row>12</xdr:row>
          <xdr:rowOff>0</xdr:rowOff>
        </xdr:to>
        <xdr:sp macro="" textlink="">
          <xdr:nvSpPr>
            <xdr:cNvPr id="1071" name="Spinner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A7478DCB-E32A-EA2E-3045-37F705122D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14</xdr:row>
          <xdr:rowOff>0</xdr:rowOff>
        </xdr:from>
        <xdr:to>
          <xdr:col>4</xdr:col>
          <xdr:colOff>0</xdr:colOff>
          <xdr:row>15</xdr:row>
          <xdr:rowOff>0</xdr:rowOff>
        </xdr:to>
        <xdr:sp macro="" textlink="">
          <xdr:nvSpPr>
            <xdr:cNvPr id="1072" name="Spinner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C048D68E-AA60-F8D6-7813-A97C42CC2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17</xdr:row>
          <xdr:rowOff>0</xdr:rowOff>
        </xdr:from>
        <xdr:to>
          <xdr:col>4</xdr:col>
          <xdr:colOff>0</xdr:colOff>
          <xdr:row>18</xdr:row>
          <xdr:rowOff>0</xdr:rowOff>
        </xdr:to>
        <xdr:sp macro="" textlink="">
          <xdr:nvSpPr>
            <xdr:cNvPr id="1073" name="Spinner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46D31C1-E2C4-0CE3-BB07-7559ACA627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20</xdr:row>
          <xdr:rowOff>0</xdr:rowOff>
        </xdr:from>
        <xdr:to>
          <xdr:col>4</xdr:col>
          <xdr:colOff>0</xdr:colOff>
          <xdr:row>21</xdr:row>
          <xdr:rowOff>0</xdr:rowOff>
        </xdr:to>
        <xdr:sp macro="" textlink="">
          <xdr:nvSpPr>
            <xdr:cNvPr id="1074" name="Spinner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45B518D-B2A5-CACE-1808-38D8E5045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23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1075" name="Spinner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CBAF7D82-DDC3-B9DC-C2C4-56672F4B7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4</xdr:col>
          <xdr:colOff>0</xdr:colOff>
          <xdr:row>27</xdr:row>
          <xdr:rowOff>0</xdr:rowOff>
        </xdr:to>
        <xdr:sp macro="" textlink="">
          <xdr:nvSpPr>
            <xdr:cNvPr id="1076" name="Spinner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3572EC09-1181-C5F3-0700-FE0DB59DF4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19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F402ED35-84E5-48E7-8576-228BFA657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937760" cy="3901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21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906B71DA-C6A4-4173-8FC7-1E2DB972F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426C6DB9-4028-4599-AD2F-79FECEC1BC7D}" autoFormatId="16" applyNumberFormats="0" applyBorderFormats="0" applyFontFormats="0" applyPatternFormats="0" applyAlignmentFormats="0" applyWidthHeightFormats="0">
  <queryTableRefresh nextId="42">
    <queryTableFields count="41">
      <queryTableField id="1" name="Alpha-2-Code" tableColumnId="1"/>
      <queryTableField id="2" name="Alpha-3-Code" tableColumnId="2"/>
      <queryTableField id="3" name="Country" tableColumnId="3"/>
      <queryTableField id="4" name="Continent" tableColumnId="4"/>
      <queryTableField id="5" name="UN-Member?" tableColumnId="5"/>
      <queryTableField id="6" name="Currency" tableColumnId="6"/>
      <queryTableField id="7" name="Population" tableColumnId="7"/>
      <queryTableField id="8" name="Big Mac Index (% under-/overvalued; raw index)" tableColumnId="8"/>
      <queryTableField id="9" name="Big Mac Index (% under-/overvalued; GDP-adjusted)" tableColumnId="9"/>
      <queryTableField id="10" name="GDP (IMF '25; USD)" tableColumnId="10"/>
      <queryTableField id="11" name="GDP (UN '23; USD)" tableColumnId="11"/>
      <queryTableField id="12" name="GDP per capita (USD)" tableColumnId="12"/>
      <queryTableField id="13" name="Year of Gini-survey" tableColumnId="13"/>
      <queryTableField id="14" name="Gini-Coefficient (2021 prices; income or consumption consolid)" tableColumnId="14"/>
      <queryTableField id="15" name="HDI (2023)" tableColumnId="15"/>
      <queryTableField id="16" name="Years of life expectancy at birth (2023)" tableColumnId="16"/>
      <queryTableField id="17" name="Expected years of schooling (2023)" tableColumnId="17"/>
      <queryTableField id="18" name="Mean years of schooling (2023)" tableColumnId="18"/>
      <queryTableField id="19" name="GNI per capita (USD)" tableColumnId="19"/>
      <queryTableField id="20" name="Cost of Living Index" tableColumnId="20"/>
      <queryTableField id="21" name="Rent Index" tableColumnId="21"/>
      <queryTableField id="22" name="Cost of Living Plus Rent Index" tableColumnId="22"/>
      <queryTableField id="23" name="Groceries Index" tableColumnId="23"/>
      <queryTableField id="24" name="Restaurant Price Index" tableColumnId="24"/>
      <queryTableField id="25" name="Local Purchasing Power Index" tableColumnId="25"/>
      <queryTableField id="26" name="Price To Income Ratio" tableColumnId="26"/>
      <queryTableField id="27" name="Gross Rental Yield City Centre" tableColumnId="27"/>
      <queryTableField id="28" name="Gross Rental Yield Outside of Centre" tableColumnId="28"/>
      <queryTableField id="29" name="Price To Rent Ratio City Centre" tableColumnId="29"/>
      <queryTableField id="30" name="Price To Rent Ratio Outside Of City Centre" tableColumnId="30"/>
      <queryTableField id="31" name="Mortgage As A Percentage Of Income" tableColumnId="31"/>
      <queryTableField id="32" name="Affordability Index" tableColumnId="32"/>
      <queryTableField id="33" name="Quality of Life Index" tableColumnId="33"/>
      <queryTableField id="34" name="Purchasing Power Index" tableColumnId="34"/>
      <queryTableField id="35" name="Safety Index" tableColumnId="35"/>
      <queryTableField id="36" name="Health Care Index" tableColumnId="36"/>
      <queryTableField id="37" name="Property Price to Income Ratio" tableColumnId="37"/>
      <queryTableField id="38" name="Traffic Commute Time Index" tableColumnId="38"/>
      <queryTableField id="39" name="Pollution Index" tableColumnId="39"/>
      <queryTableField id="40" name="Climate Index" tableColumnId="40"/>
      <queryTableField id="41" name="Word Happieness Report (life evaluation; 3-year-average)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D14BF-90C7-4FE5-8E60-6221A7B9E3FF}" name="main_table" displayName="main_table" ref="A1:AO235" tableType="queryTable" totalsRowShown="0">
  <autoFilter ref="A1:AO235" xr:uid="{C45D14BF-90C7-4FE5-8E60-6221A7B9E3FF}"/>
  <tableColumns count="41">
    <tableColumn id="1" xr3:uid="{D04E752C-442A-4946-8219-9ED90F8B2FDC}" uniqueName="1" name="Alpha-2-Code" queryTableFieldId="1" dataDxfId="4"/>
    <tableColumn id="2" xr3:uid="{46480844-3A57-4A6A-AC44-E2ADDA1158F8}" uniqueName="2" name="Alpha-3-Code" queryTableFieldId="2" dataDxfId="3"/>
    <tableColumn id="3" xr3:uid="{0A9E5162-D52D-4E1F-851A-C19243AFDE4D}" uniqueName="3" name="Country" queryTableFieldId="3" dataDxfId="2"/>
    <tableColumn id="4" xr3:uid="{875CD280-1E95-48C1-997A-B66C3DD5E384}" uniqueName="4" name="Continent" queryTableFieldId="4" dataDxfId="1"/>
    <tableColumn id="5" xr3:uid="{4FE06E50-A87E-4ED7-A0E3-BE88AB7A4DAF}" uniqueName="5" name="UN-Member?" queryTableFieldId="5"/>
    <tableColumn id="6" xr3:uid="{E23A961B-2E01-473A-9547-241E4E216CDF}" uniqueName="6" name="Currency" queryTableFieldId="6" dataDxfId="0"/>
    <tableColumn id="7" xr3:uid="{138EAB1C-60F3-4EF7-A2ED-FE9948DA2409}" uniqueName="7" name="Population" queryTableFieldId="7"/>
    <tableColumn id="8" xr3:uid="{CF2D8BE9-B9DA-4EC4-ABCA-EE64DB71447B}" uniqueName="8" name="Big Mac Index (% under-/overvalued; raw index)" queryTableFieldId="8"/>
    <tableColumn id="9" xr3:uid="{B9902FE7-8C47-4067-ADE5-D611CD2AAC69}" uniqueName="9" name="Big Mac Index (% under-/overvalued; GDP-adjusted)" queryTableFieldId="9"/>
    <tableColumn id="10" xr3:uid="{21128A3C-7AF8-4C33-BBD1-D01B03AA8136}" uniqueName="10" name="GDP (IMF '25; USD)" queryTableFieldId="10"/>
    <tableColumn id="11" xr3:uid="{496E15D1-57C1-410F-A80D-1A798F81FBCD}" uniqueName="11" name="GDP (UN '23; USD)" queryTableFieldId="11"/>
    <tableColumn id="12" xr3:uid="{11ED0103-F945-431A-814B-AD9D7464BDF0}" uniqueName="12" name="GDP per capita (USD)" queryTableFieldId="12"/>
    <tableColumn id="13" xr3:uid="{91AB1AD9-8446-4723-9C97-A291C8C85822}" uniqueName="13" name="Year of Gini-survey" queryTableFieldId="13"/>
    <tableColumn id="14" xr3:uid="{CB11A740-EFFF-4B5E-9893-BACEB2E4BF3F}" uniqueName="14" name="Gini-Coefficient (2021 prices; income or consumption consolid)" queryTableFieldId="14"/>
    <tableColumn id="15" xr3:uid="{9FAF020B-C9BB-4F36-920D-BDCE3EE66643}" uniqueName="15" name="HDI (2023)" queryTableFieldId="15"/>
    <tableColumn id="16" xr3:uid="{41900BB9-1513-476C-9017-622D2EE4F15E}" uniqueName="16" name="Years of life expectancy at birth (2023)" queryTableFieldId="16"/>
    <tableColumn id="17" xr3:uid="{20B2B569-7A93-46E9-A455-E234C8DC035D}" uniqueName="17" name="Expected years of schooling (2023)" queryTableFieldId="17"/>
    <tableColumn id="18" xr3:uid="{138D0DAD-9BEA-4864-BD1B-B11F1F8B0337}" uniqueName="18" name="Mean years of schooling (2023)" queryTableFieldId="18"/>
    <tableColumn id="19" xr3:uid="{28E93966-F4DB-44AE-A15D-566591C02470}" uniqueName="19" name="GNI per capita (USD)" queryTableFieldId="19"/>
    <tableColumn id="20" xr3:uid="{4EB12037-C00C-405F-A276-5DB79606B317}" uniqueName="20" name="Cost of Living Index" queryTableFieldId="20"/>
    <tableColumn id="21" xr3:uid="{E60D80B8-C998-4256-B5E1-9EAA0705C17F}" uniqueName="21" name="Rent Index" queryTableFieldId="21"/>
    <tableColumn id="22" xr3:uid="{2E7D908F-806E-4462-80A4-32632EB370B8}" uniqueName="22" name="Cost of Living Plus Rent Index" queryTableFieldId="22"/>
    <tableColumn id="23" xr3:uid="{F1DD2C7B-D829-43AD-9B90-3CF2F8969D07}" uniqueName="23" name="Groceries Index" queryTableFieldId="23"/>
    <tableColumn id="24" xr3:uid="{F19DE748-B07D-4C97-964D-6DDEB4A6E408}" uniqueName="24" name="Restaurant Price Index" queryTableFieldId="24"/>
    <tableColumn id="25" xr3:uid="{5407894C-94D8-48D0-9DFE-00855BB6BE75}" uniqueName="25" name="Local Purchasing Power Index" queryTableFieldId="25"/>
    <tableColumn id="26" xr3:uid="{2930B5FC-CA18-4089-A609-EDCF4AAF4D1C}" uniqueName="26" name="Price To Income Ratio" queryTableFieldId="26"/>
    <tableColumn id="27" xr3:uid="{87A4D37B-AF06-420F-817B-6813CFDAF0D3}" uniqueName="27" name="Gross Rental Yield City Centre" queryTableFieldId="27"/>
    <tableColumn id="28" xr3:uid="{36AADF87-1ACA-44F2-9744-C6786B59B185}" uniqueName="28" name="Gross Rental Yield Outside of Centre" queryTableFieldId="28"/>
    <tableColumn id="29" xr3:uid="{A96D3274-67EF-4AC2-9093-E78D5AC9A3F2}" uniqueName="29" name="Price To Rent Ratio City Centre" queryTableFieldId="29"/>
    <tableColumn id="30" xr3:uid="{C99460B9-2115-4F09-BEFD-E34A5299C3DB}" uniqueName="30" name="Price To Rent Ratio Outside Of City Centre" queryTableFieldId="30"/>
    <tableColumn id="31" xr3:uid="{304C2238-04A5-40A5-950F-EE5D1E1BBA69}" uniqueName="31" name="Mortgage As A Percentage Of Income" queryTableFieldId="31"/>
    <tableColumn id="32" xr3:uid="{0BC702AD-6CE1-4AC3-8ABD-2A93603ED121}" uniqueName="32" name="Affordability Index" queryTableFieldId="32"/>
    <tableColumn id="33" xr3:uid="{8BDE1436-A517-4BB0-AE0F-E18273F8AC88}" uniqueName="33" name="Quality of Life Index" queryTableFieldId="33"/>
    <tableColumn id="34" xr3:uid="{396CBFC4-48AA-480D-A72C-4F0E49C9C14F}" uniqueName="34" name="Purchasing Power Index" queryTableFieldId="34"/>
    <tableColumn id="35" xr3:uid="{F59DE476-FAA4-4764-9B42-F90128FE46DD}" uniqueName="35" name="Safety Index" queryTableFieldId="35"/>
    <tableColumn id="36" xr3:uid="{D12F1ED8-56AE-4F9A-AC9D-2C0CD5D11A93}" uniqueName="36" name="Health Care Index" queryTableFieldId="36"/>
    <tableColumn id="37" xr3:uid="{2E80C8D7-64E7-4D35-B5DA-4189F38131C6}" uniqueName="37" name="Property Price to Income Ratio" queryTableFieldId="37"/>
    <tableColumn id="38" xr3:uid="{D85744D0-B112-4F53-8A59-9770A7D6F42E}" uniqueName="38" name="Traffic Commute Time Index" queryTableFieldId="38"/>
    <tableColumn id="39" xr3:uid="{B84B22E3-EC42-4741-96DA-8191034172B5}" uniqueName="39" name="Pollution Index" queryTableFieldId="39"/>
    <tableColumn id="40" xr3:uid="{F9C22883-C8F7-4064-B0DF-82EB06E80843}" uniqueName="40" name="Climate Index" queryTableFieldId="40"/>
    <tableColumn id="41" xr3:uid="{AFF5C850-22BC-4407-A27A-864684F66A34}" uniqueName="41" name="Word Happieness Report (life evaluation; 3-year-average)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9C90-F95B-49BF-9B58-623A0A0CB7A5}">
  <sheetPr>
    <tabColor theme="6" tint="0.79998168889431442"/>
  </sheetPr>
  <dimension ref="A1:Q27"/>
  <sheetViews>
    <sheetView showGridLines="0" tabSelected="1" zoomScale="130" zoomScaleNormal="130" workbookViewId="0">
      <selection activeCell="H3" sqref="H3:I3"/>
    </sheetView>
  </sheetViews>
  <sheetFormatPr baseColWidth="10" defaultRowHeight="14.4" x14ac:dyDescent="0.3"/>
  <cols>
    <col min="1" max="2" width="11.5546875" style="9"/>
    <col min="3" max="3" width="11.5546875" style="9" customWidth="1"/>
    <col min="4" max="4" width="3.5546875" style="9" customWidth="1"/>
    <col min="5" max="5" width="6.6640625" style="13" customWidth="1"/>
    <col min="6" max="6" width="2.6640625" style="9" customWidth="1"/>
    <col min="7" max="7" width="13.33203125" style="9" customWidth="1"/>
    <col min="8" max="9" width="10.6640625" style="9" customWidth="1"/>
    <col min="10" max="10" width="2.6640625" style="9" customWidth="1"/>
    <col min="11" max="11" width="13.33203125" style="9" customWidth="1"/>
    <col min="12" max="13" width="10.6640625" style="9" customWidth="1"/>
    <col min="14" max="14" width="2.6640625" style="9" customWidth="1"/>
    <col min="15" max="15" width="16.6640625" style="9" customWidth="1"/>
    <col min="16" max="16384" width="11.5546875" style="9"/>
  </cols>
  <sheetData>
    <row r="1" spans="1:17" ht="26.4" thickBot="1" x14ac:dyDescent="0.55000000000000004">
      <c r="A1" s="8" t="s">
        <v>720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7" x14ac:dyDescent="0.3">
      <c r="A3" s="10" t="s">
        <v>735</v>
      </c>
      <c r="B3" s="10"/>
      <c r="C3" s="10"/>
      <c r="D3" s="10"/>
      <c r="E3" s="10"/>
      <c r="G3" s="11" t="s">
        <v>722</v>
      </c>
      <c r="H3" s="6" t="s">
        <v>47</v>
      </c>
      <c r="I3" s="6"/>
      <c r="K3" s="11" t="s">
        <v>751</v>
      </c>
      <c r="L3" s="6" t="s">
        <v>749</v>
      </c>
      <c r="M3" s="6"/>
      <c r="O3" s="12" t="str">
        <f>G6&amp;" (0-100)"</f>
        <v>Finland (0-100)</v>
      </c>
    </row>
    <row r="4" spans="1:17" x14ac:dyDescent="0.3">
      <c r="Q4" s="14"/>
    </row>
    <row r="5" spans="1:17" x14ac:dyDescent="0.3">
      <c r="A5" s="15" t="s">
        <v>736</v>
      </c>
      <c r="B5" s="15"/>
      <c r="C5" s="15"/>
      <c r="D5" s="15"/>
      <c r="G5" s="16" t="s">
        <v>757</v>
      </c>
      <c r="H5" s="17"/>
      <c r="I5" s="18"/>
      <c r="K5" s="16" t="s">
        <v>761</v>
      </c>
      <c r="L5" s="17"/>
      <c r="M5" s="18"/>
      <c r="O5" s="19" t="s">
        <v>727</v>
      </c>
    </row>
    <row r="6" spans="1:17" ht="19.2" customHeight="1" x14ac:dyDescent="0.3">
      <c r="A6" s="27">
        <f>E6</f>
        <v>6</v>
      </c>
      <c r="B6" s="28"/>
      <c r="C6" s="28"/>
      <c r="D6" s="29"/>
      <c r="E6" s="5">
        <v>6</v>
      </c>
      <c r="G6" s="20" t="str">
        <f>'Best Country (help)'!A15</f>
        <v>Finland</v>
      </c>
      <c r="H6" s="21"/>
      <c r="I6" s="22"/>
      <c r="K6" s="20">
        <f>'Best Country (help)'!B15</f>
        <v>73.260000000000005</v>
      </c>
      <c r="L6" s="21"/>
      <c r="M6" s="22"/>
      <c r="O6" s="23" cm="1">
        <f t="array" ref="O6">ROUND(_xlfn.XLOOKUP('Best Country (help)'!A15,_xlfn.ANCHORARRAY( 'Best Country (help)'!H5), 'Best Country (help)'!S5:S238)*100, 'Best Country (help)'!B1)</f>
        <v>58.67</v>
      </c>
    </row>
    <row r="7" spans="1:17" x14ac:dyDescent="0.3">
      <c r="G7" s="24"/>
      <c r="H7" s="25"/>
      <c r="I7" s="26"/>
      <c r="K7" s="24"/>
      <c r="L7" s="25"/>
      <c r="M7" s="26"/>
    </row>
    <row r="8" spans="1:17" x14ac:dyDescent="0.3">
      <c r="A8" s="15" t="s">
        <v>740</v>
      </c>
      <c r="B8" s="15"/>
      <c r="C8" s="15"/>
      <c r="D8" s="15"/>
      <c r="O8" s="19" t="s">
        <v>744</v>
      </c>
    </row>
    <row r="9" spans="1:17" ht="19.2" customHeight="1" x14ac:dyDescent="0.3">
      <c r="A9" s="27">
        <f>E9</f>
        <v>7</v>
      </c>
      <c r="B9" s="28"/>
      <c r="C9" s="28"/>
      <c r="D9" s="29"/>
      <c r="E9" s="5">
        <v>7</v>
      </c>
      <c r="O9" s="23" cm="1">
        <f t="array" ref="O9">ROUND(_xlfn.XLOOKUP('Best Country (help)'!A15,_xlfn.ANCHORARRAY( 'Best Country (help)'!H5), 'Best Country (help)'!Q5:Q238)*100, 'Best Country (help)'!B1)</f>
        <v>20.63</v>
      </c>
    </row>
    <row r="11" spans="1:17" x14ac:dyDescent="0.3">
      <c r="A11" s="15" t="s">
        <v>739</v>
      </c>
      <c r="B11" s="15"/>
      <c r="C11" s="15"/>
      <c r="D11" s="15"/>
      <c r="O11" s="19" t="s">
        <v>758</v>
      </c>
    </row>
    <row r="12" spans="1:17" ht="19.2" customHeight="1" x14ac:dyDescent="0.3">
      <c r="A12" s="27">
        <f>E12</f>
        <v>5</v>
      </c>
      <c r="B12" s="28"/>
      <c r="C12" s="28"/>
      <c r="D12" s="29"/>
      <c r="E12" s="5">
        <v>5</v>
      </c>
      <c r="O12" s="23" cm="1">
        <f t="array" ref="O12">ROUND(_xlfn.XLOOKUP('Best Country (help)'!A15,_xlfn.ANCHORARRAY( 'Best Country (help)'!H5), 'Best Country (help)'!K5:K238)*100, 'Best Country (help)'!B1)</f>
        <v>90.12</v>
      </c>
    </row>
    <row r="14" spans="1:17" x14ac:dyDescent="0.3">
      <c r="A14" s="15" t="s">
        <v>738</v>
      </c>
      <c r="B14" s="15"/>
      <c r="C14" s="15"/>
      <c r="D14" s="15"/>
      <c r="O14" s="19" t="s">
        <v>745</v>
      </c>
    </row>
    <row r="15" spans="1:17" ht="19.2" customHeight="1" x14ac:dyDescent="0.3">
      <c r="A15" s="27">
        <f>E15</f>
        <v>8</v>
      </c>
      <c r="B15" s="28"/>
      <c r="C15" s="28"/>
      <c r="D15" s="29"/>
      <c r="E15" s="5">
        <v>8</v>
      </c>
      <c r="O15" s="23" cm="1">
        <f t="array" ref="O15">ROUND(_xlfn.XLOOKUP('Best Country (help)'!A15,_xlfn.ANCHORARRAY( 'Best Country (help)'!H5), 'Best Country (help)'!M5:M238)*100, 'Best Country (help)'!B1)</f>
        <v>95.89</v>
      </c>
    </row>
    <row r="17" spans="1:15" x14ac:dyDescent="0.3">
      <c r="A17" s="15" t="s">
        <v>737</v>
      </c>
      <c r="B17" s="15"/>
      <c r="C17" s="15"/>
      <c r="D17" s="15"/>
      <c r="O17" s="19" t="s">
        <v>759</v>
      </c>
    </row>
    <row r="18" spans="1:15" ht="19.2" customHeight="1" x14ac:dyDescent="0.3">
      <c r="A18" s="27">
        <f>E18</f>
        <v>5</v>
      </c>
      <c r="B18" s="28"/>
      <c r="C18" s="28"/>
      <c r="D18" s="29"/>
      <c r="E18" s="5">
        <v>5</v>
      </c>
      <c r="O18" s="23" cm="1">
        <f t="array" ref="O18">ROUND(_xlfn.XLOOKUP('Best Country (help)'!A15,_xlfn.ANCHORARRAY( 'Best Country (help)'!H5), 'Best Country (help)'!O5:O238)*100, 'Best Country (help)'!B1)</f>
        <v>87.85</v>
      </c>
    </row>
    <row r="20" spans="1:15" x14ac:dyDescent="0.3">
      <c r="A20" s="15" t="s">
        <v>741</v>
      </c>
      <c r="B20" s="15"/>
      <c r="C20" s="15"/>
      <c r="D20" s="15"/>
      <c r="O20" s="19" t="s">
        <v>728</v>
      </c>
    </row>
    <row r="21" spans="1:15" ht="19.2" customHeight="1" x14ac:dyDescent="0.3">
      <c r="A21" s="27">
        <f>E21</f>
        <v>4</v>
      </c>
      <c r="B21" s="28"/>
      <c r="C21" s="28"/>
      <c r="D21" s="29"/>
      <c r="E21" s="5">
        <v>4</v>
      </c>
      <c r="O21" s="23" cm="1">
        <f t="array" ref="O21">ROUND(_xlfn.XLOOKUP('Best Country (help)'!A15,_xlfn.ANCHORARRAY( 'Best Country (help)'!H5), 'Best Country (help)'!U5:U238)*100, 'Best Country (help)'!B1)</f>
        <v>82.19</v>
      </c>
    </row>
    <row r="23" spans="1:15" x14ac:dyDescent="0.3">
      <c r="A23" s="15" t="s">
        <v>742</v>
      </c>
      <c r="B23" s="15"/>
      <c r="C23" s="15"/>
      <c r="D23" s="15"/>
      <c r="O23" s="19" t="s">
        <v>729</v>
      </c>
    </row>
    <row r="24" spans="1:15" ht="19.2" customHeight="1" x14ac:dyDescent="0.3">
      <c r="A24" s="27">
        <f>E24</f>
        <v>3</v>
      </c>
      <c r="B24" s="28"/>
      <c r="C24" s="28"/>
      <c r="D24" s="29"/>
      <c r="E24" s="5">
        <v>3</v>
      </c>
      <c r="O24" s="23" cm="1">
        <f t="array" ref="O24">ROUND(_xlfn.XLOOKUP('Best Country (help)'!A15,_xlfn.ANCHORARRAY( 'Best Country (help)'!H5), 'Best Country (help)'!W5:W238)*100, 'Best Country (help)'!B1)</f>
        <v>20.25</v>
      </c>
    </row>
    <row r="26" spans="1:15" x14ac:dyDescent="0.3">
      <c r="A26" s="15" t="s">
        <v>743</v>
      </c>
      <c r="B26" s="15"/>
      <c r="C26" s="15"/>
      <c r="D26" s="15"/>
      <c r="O26" s="19" t="s">
        <v>730</v>
      </c>
    </row>
    <row r="27" spans="1:15" ht="19.2" customHeight="1" x14ac:dyDescent="0.3">
      <c r="A27" s="27">
        <f>E27</f>
        <v>9</v>
      </c>
      <c r="B27" s="28"/>
      <c r="C27" s="28"/>
      <c r="D27" s="29"/>
      <c r="E27" s="5">
        <v>9</v>
      </c>
      <c r="O27" s="23" cm="1">
        <f t="array" ref="O27">ROUND(_xlfn.XLOOKUP('Best Country (help)'!A15,_xlfn.ANCHORARRAY( 'Best Country (help)'!H5), 'Best Country (help)'!Y5:Y238)*100, 'Best Country (help)'!B1)</f>
        <v>100</v>
      </c>
    </row>
  </sheetData>
  <sheetProtection sheet="1" selectLockedCells="1"/>
  <mergeCells count="24">
    <mergeCell ref="A27:C27"/>
    <mergeCell ref="A24:C24"/>
    <mergeCell ref="A21:C21"/>
    <mergeCell ref="A18:C18"/>
    <mergeCell ref="A26:D26"/>
    <mergeCell ref="H3:I3"/>
    <mergeCell ref="L3:M3"/>
    <mergeCell ref="G6:I7"/>
    <mergeCell ref="K6:M7"/>
    <mergeCell ref="A14:D14"/>
    <mergeCell ref="A17:D17"/>
    <mergeCell ref="A20:D20"/>
    <mergeCell ref="A23:D23"/>
    <mergeCell ref="A6:C6"/>
    <mergeCell ref="A15:C15"/>
    <mergeCell ref="A12:C12"/>
    <mergeCell ref="A9:C9"/>
    <mergeCell ref="A1:O1"/>
    <mergeCell ref="G5:I5"/>
    <mergeCell ref="K5:M5"/>
    <mergeCell ref="A3:E3"/>
    <mergeCell ref="A11:D11"/>
    <mergeCell ref="A8:D8"/>
    <mergeCell ref="A5:D5"/>
  </mergeCells>
  <conditionalFormatting sqref="O6">
    <cfRule type="colorScale" priority="1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O9">
    <cfRule type="colorScale" priority="1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O12">
    <cfRule type="colorScale" priority="1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O15">
    <cfRule type="colorScale" priority="1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O18">
    <cfRule type="colorScale" priority="1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O21">
    <cfRule type="colorScale" priority="1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O24">
    <cfRule type="colorScale" priority="10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O27">
    <cfRule type="colorScale" priority="9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A6:C6">
    <cfRule type="dataBar" priority="8">
      <dataBar>
        <cfvo type="num" val="0"/>
        <cfvo type="num" val="10"/>
        <color theme="2" tint="-9.9978637043366805E-2"/>
      </dataBar>
      <extLst>
        <ext xmlns:x14="http://schemas.microsoft.com/office/spreadsheetml/2009/9/main" uri="{B025F937-C7B1-47D3-B67F-A62EFF666E3E}">
          <x14:id>{ADE86645-F7C7-4638-AB9C-5010244B8923}</x14:id>
        </ext>
      </extLst>
    </cfRule>
  </conditionalFormatting>
  <conditionalFormatting sqref="A9:C9">
    <cfRule type="dataBar" priority="7">
      <dataBar>
        <cfvo type="num" val="0"/>
        <cfvo type="num" val="10"/>
        <color theme="2" tint="-9.9978637043366805E-2"/>
      </dataBar>
      <extLst>
        <ext xmlns:x14="http://schemas.microsoft.com/office/spreadsheetml/2009/9/main" uri="{B025F937-C7B1-47D3-B67F-A62EFF666E3E}">
          <x14:id>{12F57D7A-C3FA-43D3-A603-2A1B742A6CFF}</x14:id>
        </ext>
      </extLst>
    </cfRule>
  </conditionalFormatting>
  <conditionalFormatting sqref="A12:C12">
    <cfRule type="dataBar" priority="6">
      <dataBar>
        <cfvo type="num" val="0"/>
        <cfvo type="num" val="10"/>
        <color theme="2" tint="-9.9978637043366805E-2"/>
      </dataBar>
      <extLst>
        <ext xmlns:x14="http://schemas.microsoft.com/office/spreadsheetml/2009/9/main" uri="{B025F937-C7B1-47D3-B67F-A62EFF666E3E}">
          <x14:id>{F2DFD7B0-1F11-49DD-A6AB-E9A2A497D6AE}</x14:id>
        </ext>
      </extLst>
    </cfRule>
  </conditionalFormatting>
  <conditionalFormatting sqref="A15:C15">
    <cfRule type="dataBar" priority="5">
      <dataBar>
        <cfvo type="num" val="0"/>
        <cfvo type="num" val="10"/>
        <color theme="2" tint="-9.9978637043366805E-2"/>
      </dataBar>
      <extLst>
        <ext xmlns:x14="http://schemas.microsoft.com/office/spreadsheetml/2009/9/main" uri="{B025F937-C7B1-47D3-B67F-A62EFF666E3E}">
          <x14:id>{CC8127FB-B562-4043-BBEA-1B447D7576FC}</x14:id>
        </ext>
      </extLst>
    </cfRule>
  </conditionalFormatting>
  <conditionalFormatting sqref="A18:C18">
    <cfRule type="dataBar" priority="4">
      <dataBar>
        <cfvo type="num" val="0"/>
        <cfvo type="num" val="10"/>
        <color theme="2" tint="-9.9978637043366805E-2"/>
      </dataBar>
      <extLst>
        <ext xmlns:x14="http://schemas.microsoft.com/office/spreadsheetml/2009/9/main" uri="{B025F937-C7B1-47D3-B67F-A62EFF666E3E}">
          <x14:id>{6065D44F-FADC-4DBD-9EA8-003A2A23F619}</x14:id>
        </ext>
      </extLst>
    </cfRule>
  </conditionalFormatting>
  <conditionalFormatting sqref="A21:C21">
    <cfRule type="dataBar" priority="3">
      <dataBar>
        <cfvo type="num" val="0"/>
        <cfvo type="num" val="10"/>
        <color theme="2" tint="-9.9978637043366805E-2"/>
      </dataBar>
      <extLst>
        <ext xmlns:x14="http://schemas.microsoft.com/office/spreadsheetml/2009/9/main" uri="{B025F937-C7B1-47D3-B67F-A62EFF666E3E}">
          <x14:id>{6E95669B-27B4-47E4-83E7-9F648FBA5B43}</x14:id>
        </ext>
      </extLst>
    </cfRule>
  </conditionalFormatting>
  <conditionalFormatting sqref="A24:C24">
    <cfRule type="dataBar" priority="2">
      <dataBar>
        <cfvo type="num" val="0"/>
        <cfvo type="num" val="10"/>
        <color theme="2" tint="-9.9978637043366805E-2"/>
      </dataBar>
      <extLst>
        <ext xmlns:x14="http://schemas.microsoft.com/office/spreadsheetml/2009/9/main" uri="{B025F937-C7B1-47D3-B67F-A62EFF666E3E}">
          <x14:id>{86D62828-F2DA-49DD-832A-416D8B93B573}</x14:id>
        </ext>
      </extLst>
    </cfRule>
  </conditionalFormatting>
  <conditionalFormatting sqref="A27:C27">
    <cfRule type="dataBar" priority="1">
      <dataBar>
        <cfvo type="num" val="0"/>
        <cfvo type="num" val="10"/>
        <color theme="2" tint="-9.9978637043366805E-2"/>
      </dataBar>
      <extLst>
        <ext xmlns:x14="http://schemas.microsoft.com/office/spreadsheetml/2009/9/main" uri="{B025F937-C7B1-47D3-B67F-A62EFF666E3E}">
          <x14:id>{E049E938-FCF4-4638-81C6-3973508A9163}</x14:id>
        </ext>
      </extLst>
    </cfRule>
  </conditionalFormatting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9" r:id="rId3" name="Spinner 45">
              <controlPr locked="0" defaultSize="0" autoPict="0">
                <anchor moveWithCells="1" sizeWithCells="1">
                  <from>
                    <xdr:col>2</xdr:col>
                    <xdr:colOff>792480</xdr:colOff>
                    <xdr:row>4</xdr:row>
                    <xdr:rowOff>182880</xdr:rowOff>
                  </from>
                  <to>
                    <xdr:col>3</xdr:col>
                    <xdr:colOff>243840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" name="Spinner 46">
              <controlPr locked="0" defaultSize="0" autoPict="0">
                <anchor moveWithCells="1" sizeWithCells="1">
                  <from>
                    <xdr:col>3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" name="Spinner 47">
              <controlPr locked="0" defaultSize="0" autoPict="0">
                <anchor moveWithCells="1" siz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4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6" name="Spinner 48">
              <controlPr locked="0" defaultSize="0" autoPict="0">
                <anchor moveWithCells="1" sizeWithCells="1">
                  <from>
                    <xdr:col>3</xdr:col>
                    <xdr:colOff>0</xdr:colOff>
                    <xdr:row>14</xdr:row>
                    <xdr:rowOff>0</xdr:rowOff>
                  </from>
                  <to>
                    <xdr:col>4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7" name="Spinner 49">
              <controlPr locked="0" defaultSize="0" autoPict="0">
                <anchor moveWithCells="1" sizeWithCells="1">
                  <from>
                    <xdr:col>3</xdr:col>
                    <xdr:colOff>0</xdr:colOff>
                    <xdr:row>17</xdr:row>
                    <xdr:rowOff>0</xdr:rowOff>
                  </from>
                  <to>
                    <xdr:col>4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8" name="Spinner 50">
              <controlPr locked="0" defaultSize="0" autoPict="0">
                <anchor moveWithCells="1" sizeWithCells="1">
                  <from>
                    <xdr:col>3</xdr:col>
                    <xdr:colOff>0</xdr:colOff>
                    <xdr:row>20</xdr:row>
                    <xdr:rowOff>0</xdr:rowOff>
                  </from>
                  <to>
                    <xdr:col>4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9" name="Spinner 51">
              <controlPr locked="0" defaultSize="0" autoPict="0">
                <anchor moveWithCells="1" sizeWithCells="1">
                  <from>
                    <xdr:col>3</xdr:col>
                    <xdr:colOff>0</xdr:colOff>
                    <xdr:row>23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10" name="Spinner 52">
              <controlPr locked="0" defaultSize="0" autoPict="0">
                <anchor moveWithCells="1" siz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4</xdr:col>
                    <xdr:colOff>0</xdr:colOff>
                    <xdr:row>27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E86645-F7C7-4638-AB9C-5010244B8923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A6:C6</xm:sqref>
        </x14:conditionalFormatting>
        <x14:conditionalFormatting xmlns:xm="http://schemas.microsoft.com/office/excel/2006/main">
          <x14:cfRule type="dataBar" id="{12F57D7A-C3FA-43D3-A603-2A1B742A6CFF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A9:C9</xm:sqref>
        </x14:conditionalFormatting>
        <x14:conditionalFormatting xmlns:xm="http://schemas.microsoft.com/office/excel/2006/main">
          <x14:cfRule type="dataBar" id="{F2DFD7B0-1F11-49DD-A6AB-E9A2A497D6AE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A12:C12</xm:sqref>
        </x14:conditionalFormatting>
        <x14:conditionalFormatting xmlns:xm="http://schemas.microsoft.com/office/excel/2006/main">
          <x14:cfRule type="dataBar" id="{CC8127FB-B562-4043-BBEA-1B447D7576FC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A15:C15</xm:sqref>
        </x14:conditionalFormatting>
        <x14:conditionalFormatting xmlns:xm="http://schemas.microsoft.com/office/excel/2006/main">
          <x14:cfRule type="dataBar" id="{6065D44F-FADC-4DBD-9EA8-003A2A23F619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A18:C18</xm:sqref>
        </x14:conditionalFormatting>
        <x14:conditionalFormatting xmlns:xm="http://schemas.microsoft.com/office/excel/2006/main">
          <x14:cfRule type="dataBar" id="{6E95669B-27B4-47E4-83E7-9F648FBA5B43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A21:C21</xm:sqref>
        </x14:conditionalFormatting>
        <x14:conditionalFormatting xmlns:xm="http://schemas.microsoft.com/office/excel/2006/main">
          <x14:cfRule type="dataBar" id="{86D62828-F2DA-49DD-832A-416D8B93B573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A24:C24</xm:sqref>
        </x14:conditionalFormatting>
        <x14:conditionalFormatting xmlns:xm="http://schemas.microsoft.com/office/excel/2006/main">
          <x14:cfRule type="dataBar" id="{E049E938-FCF4-4638-81C6-3973508A9163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A27:C27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B39589-F79B-4CBF-A8C7-E6D14F7CB169}">
          <x14:formula1>
            <xm:f>'Best Country (help)'!$B$5:$B$6</xm:f>
          </x14:formula1>
          <xm:sqref>L3:M3</xm:sqref>
        </x14:dataValidation>
        <x14:dataValidation type="list" allowBlank="1" showInputMessage="1" showErrorMessage="1" xr:uid="{32F34848-984C-48D7-89B1-308961CF9ACC}">
          <x14:formula1>
            <xm:f>'Best Country (help)'!$A$5:$A$11</xm:f>
          </x14:formula1>
          <xm:sqref>H3:I3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69E6-089D-4BD7-AC58-C1596C3E6256}">
  <sheetPr>
    <tabColor theme="6" tint="0.79998168889431442"/>
  </sheetPr>
  <dimension ref="A1:Y238"/>
  <sheetViews>
    <sheetView topLeftCell="A37" workbookViewId="0">
      <selection activeCell="B21" sqref="B21"/>
    </sheetView>
  </sheetViews>
  <sheetFormatPr baseColWidth="10" defaultColWidth="13.33203125" defaultRowHeight="14.4" x14ac:dyDescent="0.3"/>
  <cols>
    <col min="3" max="3" width="2.6640625" customWidth="1"/>
    <col min="6" max="6" width="2.6640625" customWidth="1"/>
    <col min="7" max="7" width="13.33203125" customWidth="1"/>
    <col min="9" max="9" width="13.33203125" style="3"/>
    <col min="11" max="11" width="13.33203125" customWidth="1"/>
  </cols>
  <sheetData>
    <row r="1" spans="1:25" s="1" customFormat="1" x14ac:dyDescent="0.3">
      <c r="A1" t="s">
        <v>760</v>
      </c>
      <c r="B1">
        <v>2</v>
      </c>
      <c r="G1" s="1" t="s">
        <v>3</v>
      </c>
      <c r="H1" s="1" t="s">
        <v>2</v>
      </c>
      <c r="I1" s="2" t="s">
        <v>721</v>
      </c>
      <c r="J1" s="1" t="s">
        <v>723</v>
      </c>
      <c r="K1" s="1" t="s">
        <v>734</v>
      </c>
      <c r="L1" s="1" t="s">
        <v>724</v>
      </c>
      <c r="M1" s="1" t="s">
        <v>734</v>
      </c>
      <c r="N1" s="1" t="s">
        <v>725</v>
      </c>
      <c r="O1" s="1" t="s">
        <v>734</v>
      </c>
      <c r="P1" s="1" t="s">
        <v>726</v>
      </c>
      <c r="Q1" s="1" t="s">
        <v>734</v>
      </c>
      <c r="R1" s="1" t="s">
        <v>731</v>
      </c>
      <c r="S1" s="1" t="s">
        <v>734</v>
      </c>
      <c r="T1" s="1" t="s">
        <v>728</v>
      </c>
      <c r="U1" s="1" t="s">
        <v>734</v>
      </c>
      <c r="V1" s="1" t="s">
        <v>729</v>
      </c>
      <c r="W1" s="1" t="s">
        <v>734</v>
      </c>
      <c r="X1" s="1" t="s">
        <v>730</v>
      </c>
      <c r="Y1" s="1" t="s">
        <v>734</v>
      </c>
    </row>
    <row r="2" spans="1:25" x14ac:dyDescent="0.3">
      <c r="D2" s="7" t="s">
        <v>747</v>
      </c>
      <c r="E2" s="7"/>
      <c r="H2" t="s">
        <v>733</v>
      </c>
      <c r="J2">
        <f>MAX(_xlfn.ANCHORARRAY(J5))</f>
        <v>0.63025719999999996</v>
      </c>
      <c r="L2">
        <f t="shared" ref="L2" si="0">MAX(_xlfn.ANCHORARRAY(L5))</f>
        <v>0.97199999999999998</v>
      </c>
      <c r="N2">
        <f t="shared" ref="N2" si="1">MAX(_xlfn.ANCHORARRAY(N5))</f>
        <v>85.706000000000003</v>
      </c>
      <c r="P2">
        <f t="shared" ref="P2" si="2">MAX(_xlfn.ANCHORARRAY(P5))</f>
        <v>260696</v>
      </c>
      <c r="R2">
        <f t="shared" ref="R2" si="3">MAX(_xlfn.ANCHORARRAY(R5))</f>
        <v>94.3</v>
      </c>
      <c r="T2">
        <f t="shared" ref="T2" si="4">MAX(_xlfn.ANCHORARRAY(T5))</f>
        <v>85.2</v>
      </c>
      <c r="V2">
        <f t="shared" ref="V2" si="5">MAX(_xlfn.ANCHORARRAY(V5))</f>
        <v>87</v>
      </c>
      <c r="X2">
        <f t="shared" ref="X2" si="6">MAX(_xlfn.ANCHORARRAY(X5))</f>
        <v>7.7359999999999998</v>
      </c>
    </row>
    <row r="3" spans="1:25" x14ac:dyDescent="0.3">
      <c r="A3" t="s">
        <v>748</v>
      </c>
      <c r="B3" t="s">
        <v>753</v>
      </c>
      <c r="D3" t="s">
        <v>2</v>
      </c>
      <c r="E3" t="s">
        <v>746</v>
      </c>
      <c r="H3" t="s">
        <v>732</v>
      </c>
      <c r="J3">
        <f>MIN(_xlfn.ANCHORARRAY(J5))</f>
        <v>0.24078926</v>
      </c>
      <c r="L3">
        <f t="shared" ref="L3" si="7">MIN(_xlfn.ANCHORARRAY(L5))</f>
        <v>0.38800000000000001</v>
      </c>
      <c r="N3">
        <f t="shared" ref="N3" si="8">MIN(_xlfn.ANCHORARRAY(N5))</f>
        <v>54.462000000000003</v>
      </c>
      <c r="P3">
        <f t="shared" ref="P3" si="9">MIN(_xlfn.ANCHORARRAY(P5))</f>
        <v>328</v>
      </c>
      <c r="R3">
        <f t="shared" ref="R3" si="10">MIN(_xlfn.ANCHORARRAY(R5))</f>
        <v>11.3</v>
      </c>
      <c r="T3">
        <f t="shared" ref="T3" si="11">MIN(_xlfn.ANCHORARRAY(T5))</f>
        <v>19.5</v>
      </c>
      <c r="V3">
        <f t="shared" ref="V3" si="12">MIN(_xlfn.ANCHORARRAY(V5))</f>
        <v>39.6</v>
      </c>
      <c r="X3">
        <f t="shared" ref="X3" si="13">MIN(_xlfn.ANCHORARRAY(X5))</f>
        <v>1.3640000000000001</v>
      </c>
    </row>
    <row r="5" spans="1:25" x14ac:dyDescent="0.3">
      <c r="A5" t="s">
        <v>754</v>
      </c>
      <c r="B5" t="s">
        <v>749</v>
      </c>
      <c r="D5" t="str" cm="1">
        <f t="array" ref="D5:D81">_xlfn._xlws.FILTER(_xlfn.ANCHORARRAY(H5), I5:I238&lt;&gt;"")</f>
        <v>Albania</v>
      </c>
      <c r="E5" cm="1">
        <f t="array" ref="E5:E81">ROUND(_xlfn._xlws.FILTER(I5:I238*100, I5:I238&lt;&gt;""), B1)</f>
        <v>62.38</v>
      </c>
      <c r="G5" t="str" cm="1">
        <f t="array" ref="G5:G238">main_table[Continent]</f>
        <v>Asia</v>
      </c>
      <c r="H5" t="str" cm="1">
        <f t="array" ref="H5:H238">main_table[Country]</f>
        <v>Afghanistan</v>
      </c>
      <c r="I5" s="3" t="str">
        <f>IFERROR((
K5*'Best Country'!$E$12+
M5*'Best Country'!$E$15+
O5*'Best Country'!$E$18+
Q5*'Best Country'!$E$9+
S5*'Best Country'!$E$6+
U5*'Best Country'!$E$21+
W5*'Best Country'!$E$24+
Y5*'Best Country'!$E$27
)/SUM('Best Country'!$E$5:$E$28), "")</f>
        <v/>
      </c>
      <c r="J5" t="str" cm="1">
        <f t="array" ref="J5:J238">IF(main_table[Gini-Coefficient (2021 prices; income or consumption consolid)]&lt;&gt;0, main_table[Gini-Coefficient (2021 prices; income or consumption consolid)], "")</f>
        <v/>
      </c>
      <c r="K5" t="str">
        <f>IFERROR(1-(J5-J$3)/(J$2-J$3), "")</f>
        <v/>
      </c>
      <c r="L5" cm="1">
        <f t="array" ref="L5:L238">IF(main_table[HDI (2023)]&lt;&gt;0, main_table[HDI (2023)], "")</f>
        <v>0.496</v>
      </c>
      <c r="M5">
        <f>IFERROR((L5-L$3)/(L$2-L$3), "")</f>
        <v>0.18493150684931506</v>
      </c>
      <c r="N5" cm="1">
        <f t="array" ref="N5:N238">IF(main_table[Years of life expectancy at birth (2023)]&lt;&gt;0, main_table[Years of life expectancy at birth (2023)], "")</f>
        <v>66.034999999999997</v>
      </c>
      <c r="O5">
        <f>IFERROR((N5-N$3)/(N$2-N$3), "")</f>
        <v>0.37040711816668781</v>
      </c>
      <c r="P5" cm="1">
        <f t="array" ref="P5:P238">IF(main_table[GDP per capita (USD)]&lt;&gt;0, main_table[GDP per capita (USD)], "")</f>
        <v>374</v>
      </c>
      <c r="Q5">
        <f>IFERROR((P5-P$3)/(P$2-P$3), "")</f>
        <v>1.7667301665335217E-4</v>
      </c>
      <c r="R5" cm="1">
        <f t="array" ref="R5:R238">IF(main_table[Cost of Living Plus Rent Index]&lt;&gt;0, main_table[Cost of Living Plus Rent Index], "")</f>
        <v>11.6</v>
      </c>
      <c r="S5">
        <f>IFERROR(1-(R5-R$3)/(R$2-R$3), "")</f>
        <v>0.9963855421686747</v>
      </c>
      <c r="T5" t="str" cm="1">
        <f t="array" ref="T5:T238">IF(main_table[Safety Index], main_table[Safety Index], "")</f>
        <v/>
      </c>
      <c r="U5" t="str">
        <f>IFERROR((T5-T$3)/(T$2-T$3), "")</f>
        <v/>
      </c>
      <c r="V5" t="str" cm="1">
        <f t="array" ref="V5:V238">IF(main_table[Health Care Index]&lt;&gt;0, main_table[Health Care Index], "")</f>
        <v/>
      </c>
      <c r="W5" t="str">
        <f>IFERROR(1-(V5-V$3)/(V$2-V$3), "")</f>
        <v/>
      </c>
      <c r="X5" cm="1">
        <f t="array" ref="X5:X238">IF(main_table[Word Happieness Report (life evaluation; 3-year-average)]&lt;&gt;0, main_table[Word Happieness Report (life evaluation; 3-year-average)], "")</f>
        <v>1.3640000000000001</v>
      </c>
      <c r="Y5">
        <f>IFERROR((X5-X$3)/(X$2-X$3), "")</f>
        <v>0</v>
      </c>
    </row>
    <row r="6" spans="1:25" x14ac:dyDescent="0.3">
      <c r="A6" t="s">
        <v>51</v>
      </c>
      <c r="B6" t="s">
        <v>750</v>
      </c>
      <c r="D6" t="str">
        <v>Argentina</v>
      </c>
      <c r="E6">
        <v>58.52</v>
      </c>
      <c r="G6" t="str">
        <v>Europe</v>
      </c>
      <c r="H6" t="str">
        <v>Albania</v>
      </c>
      <c r="I6" s="3">
        <f>IFERROR((
K6*'Best Country'!$E$12+
M6*'Best Country'!$E$15+
O6*'Best Country'!$E$18+
Q6*'Best Country'!$E$9+
S6*'Best Country'!$E$6+
U6*'Best Country'!$E$21+
W6*'Best Country'!$E$24+
Y6*'Best Country'!$E$27
)/SUM('Best Country'!$E$5:$E$28), "")</f>
        <v>0.62384718017579965</v>
      </c>
      <c r="J6">
        <v>0.29419630000000002</v>
      </c>
      <c r="K6" s="4">
        <f t="shared" ref="K6:K69" si="14">IFERROR(1-(J6-J$3)/(J$2-J$3), "")</f>
        <v>0.86287179376048251</v>
      </c>
      <c r="L6">
        <v>0.81</v>
      </c>
      <c r="M6">
        <f t="shared" ref="M6:M69" si="15">IFERROR((L6-L$3)/(L$2-L$3), "")</f>
        <v>0.72260273972602751</v>
      </c>
      <c r="N6">
        <v>79.602000000000004</v>
      </c>
      <c r="O6">
        <f t="shared" ref="O6:O69" si="16">IFERROR((N6-N$3)/(N$2-N$3), "")</f>
        <v>0.80463448982204588</v>
      </c>
      <c r="P6">
        <v>10237</v>
      </c>
      <c r="Q6">
        <f t="shared" ref="Q6:Q69" si="17">IFERROR((P6-P$3)/(P$2-P$3), "")</f>
        <v>3.8057672217784062E-2</v>
      </c>
      <c r="R6">
        <v>31.3</v>
      </c>
      <c r="S6">
        <f t="shared" ref="S6:S69" si="18">IFERROR(1-(R6-R$3)/(R$2-R$3), "")</f>
        <v>0.75903614457831325</v>
      </c>
      <c r="T6">
        <v>55.8</v>
      </c>
      <c r="U6">
        <f t="shared" ref="U6:U69" si="19">IFERROR((T6-T$3)/(T$2-T$3), "")</f>
        <v>0.55251141552511407</v>
      </c>
      <c r="V6">
        <v>48.2</v>
      </c>
      <c r="W6">
        <f t="shared" ref="W6:W69" si="20">IFERROR(1-(V6-V$3)/(V$2-V$3), "")</f>
        <v>0.81856540084388185</v>
      </c>
      <c r="X6">
        <v>5.4109999999999996</v>
      </c>
      <c r="Y6">
        <f t="shared" ref="Y6:Y69" si="21">IFERROR((X6-X$3)/(X$2-X$3), "")</f>
        <v>0.63512241054613927</v>
      </c>
    </row>
    <row r="7" spans="1:25" x14ac:dyDescent="0.3">
      <c r="A7" t="s">
        <v>43</v>
      </c>
      <c r="D7" t="str">
        <v>Armenia</v>
      </c>
      <c r="E7">
        <v>63.35</v>
      </c>
      <c r="G7" t="str">
        <v>Africa</v>
      </c>
      <c r="H7" t="str">
        <v>Algeria</v>
      </c>
      <c r="I7" s="3" t="str">
        <f>IFERROR((
K7*'Best Country'!$E$12+
M7*'Best Country'!$E$15+
O7*'Best Country'!$E$18+
Q7*'Best Country'!$E$9+
S7*'Best Country'!$E$6+
U7*'Best Country'!$E$21+
W7*'Best Country'!$E$24+
Y7*'Best Country'!$E$27
)/SUM('Best Country'!$E$5:$E$28), "")</f>
        <v/>
      </c>
      <c r="J7">
        <v>0.27615731999999998</v>
      </c>
      <c r="K7">
        <f t="shared" si="14"/>
        <v>0.90918877687339306</v>
      </c>
      <c r="L7">
        <v>0.76300000000000001</v>
      </c>
      <c r="M7">
        <f t="shared" si="15"/>
        <v>0.64212328767123295</v>
      </c>
      <c r="N7">
        <v>76.260999999999996</v>
      </c>
      <c r="O7">
        <f t="shared" si="16"/>
        <v>0.69770195877608476</v>
      </c>
      <c r="P7">
        <v>5668</v>
      </c>
      <c r="Q7">
        <f t="shared" si="17"/>
        <v>2.0509432802802187E-2</v>
      </c>
      <c r="R7">
        <v>16.7</v>
      </c>
      <c r="S7">
        <f t="shared" si="18"/>
        <v>0.93493975903614457</v>
      </c>
      <c r="T7" t="str">
        <v/>
      </c>
      <c r="U7" t="str">
        <f t="shared" si="19"/>
        <v/>
      </c>
      <c r="V7" t="str">
        <v/>
      </c>
      <c r="W7" t="str">
        <f t="shared" si="20"/>
        <v/>
      </c>
      <c r="X7">
        <v>5.5709999999999997</v>
      </c>
      <c r="Y7">
        <f t="shared" si="21"/>
        <v>0.66023226616446951</v>
      </c>
    </row>
    <row r="8" spans="1:25" x14ac:dyDescent="0.3">
      <c r="A8" t="s">
        <v>47</v>
      </c>
      <c r="D8" t="str">
        <v>Australia</v>
      </c>
      <c r="E8">
        <v>68.13</v>
      </c>
      <c r="G8" t="str">
        <v>Oceania</v>
      </c>
      <c r="H8" t="str">
        <v>American Samoa</v>
      </c>
      <c r="I8" s="3" t="str">
        <f>IFERROR((
K8*'Best Country'!$E$12+
M8*'Best Country'!$E$15+
O8*'Best Country'!$E$18+
Q8*'Best Country'!$E$9+
S8*'Best Country'!$E$6+
U8*'Best Country'!$E$21+
W8*'Best Country'!$E$24+
Y8*'Best Country'!$E$27
)/SUM('Best Country'!$E$5:$E$28), "")</f>
        <v/>
      </c>
      <c r="J8" t="str">
        <v/>
      </c>
      <c r="K8" t="str">
        <f t="shared" si="14"/>
        <v/>
      </c>
      <c r="L8" t="str">
        <v/>
      </c>
      <c r="M8" t="str">
        <f t="shared" si="15"/>
        <v/>
      </c>
      <c r="N8" t="str">
        <v/>
      </c>
      <c r="O8" t="str">
        <f t="shared" si="16"/>
        <v/>
      </c>
      <c r="P8" t="str">
        <v/>
      </c>
      <c r="Q8" t="str">
        <f t="shared" si="17"/>
        <v/>
      </c>
      <c r="R8" t="str">
        <v/>
      </c>
      <c r="S8" t="str">
        <f t="shared" si="18"/>
        <v/>
      </c>
      <c r="T8" t="str">
        <v/>
      </c>
      <c r="U8" t="str">
        <f t="shared" si="19"/>
        <v/>
      </c>
      <c r="V8" t="str">
        <v/>
      </c>
      <c r="W8" t="str">
        <f t="shared" si="20"/>
        <v/>
      </c>
      <c r="X8" t="str">
        <v/>
      </c>
      <c r="Y8" t="str">
        <f t="shared" si="21"/>
        <v/>
      </c>
    </row>
    <row r="9" spans="1:25" x14ac:dyDescent="0.3">
      <c r="A9" t="s">
        <v>62</v>
      </c>
      <c r="D9" t="str">
        <v>Austria</v>
      </c>
      <c r="E9">
        <v>68.5</v>
      </c>
      <c r="G9" t="str">
        <v>Europe</v>
      </c>
      <c r="H9" t="str">
        <v>Andorra</v>
      </c>
      <c r="I9" s="3" t="str">
        <f>IFERROR((
K9*'Best Country'!$E$12+
M9*'Best Country'!$E$15+
O9*'Best Country'!$E$18+
Q9*'Best Country'!$E$9+
S9*'Best Country'!$E$6+
U9*'Best Country'!$E$21+
W9*'Best Country'!$E$24+
Y9*'Best Country'!$E$27
)/SUM('Best Country'!$E$5:$E$28), "")</f>
        <v/>
      </c>
      <c r="J9" t="str">
        <v/>
      </c>
      <c r="K9" t="str">
        <f t="shared" si="14"/>
        <v/>
      </c>
      <c r="L9">
        <v>0.91300000000000003</v>
      </c>
      <c r="M9">
        <f t="shared" si="15"/>
        <v>0.89897260273972612</v>
      </c>
      <c r="N9">
        <v>84.040999999999997</v>
      </c>
      <c r="O9">
        <f t="shared" si="16"/>
        <v>0.94670976827550868</v>
      </c>
      <c r="P9">
        <v>48671</v>
      </c>
      <c r="Q9">
        <f t="shared" si="17"/>
        <v>0.18567181834941313</v>
      </c>
      <c r="R9" t="str">
        <v/>
      </c>
      <c r="S9" t="str">
        <f t="shared" si="18"/>
        <v/>
      </c>
      <c r="T9" t="str">
        <v/>
      </c>
      <c r="U9" t="str">
        <f t="shared" si="19"/>
        <v/>
      </c>
      <c r="V9" t="str">
        <v/>
      </c>
      <c r="W9" t="str">
        <f t="shared" si="20"/>
        <v/>
      </c>
      <c r="X9" t="str">
        <v/>
      </c>
      <c r="Y9" t="str">
        <f t="shared" si="21"/>
        <v/>
      </c>
    </row>
    <row r="10" spans="1:25" x14ac:dyDescent="0.3">
      <c r="A10" t="s">
        <v>54</v>
      </c>
      <c r="D10" t="str">
        <v>Bangladesh</v>
      </c>
      <c r="E10">
        <v>52.31</v>
      </c>
      <c r="G10" t="str">
        <v>Africa</v>
      </c>
      <c r="H10" t="str">
        <v>Angola</v>
      </c>
      <c r="I10" s="3" t="str">
        <f>IFERROR((
K10*'Best Country'!$E$12+
M10*'Best Country'!$E$15+
O10*'Best Country'!$E$18+
Q10*'Best Country'!$E$9+
S10*'Best Country'!$E$6+
U10*'Best Country'!$E$21+
W10*'Best Country'!$E$24+
Y10*'Best Country'!$E$27
)/SUM('Best Country'!$E$5:$E$28), "")</f>
        <v/>
      </c>
      <c r="J10">
        <v>0.51264286000000003</v>
      </c>
      <c r="K10">
        <f t="shared" si="14"/>
        <v>0.30198721876825074</v>
      </c>
      <c r="L10">
        <v>0.61599999999999999</v>
      </c>
      <c r="M10">
        <f t="shared" si="15"/>
        <v>0.3904109589041096</v>
      </c>
      <c r="N10">
        <v>64.617000000000004</v>
      </c>
      <c r="O10">
        <f t="shared" si="16"/>
        <v>0.32502240430162593</v>
      </c>
      <c r="P10">
        <v>2903</v>
      </c>
      <c r="Q10">
        <f t="shared" si="17"/>
        <v>9.8898482148343878E-3</v>
      </c>
      <c r="R10" t="str">
        <v/>
      </c>
      <c r="S10" t="str">
        <f t="shared" si="18"/>
        <v/>
      </c>
      <c r="T10" t="str">
        <v/>
      </c>
      <c r="U10" t="str">
        <f t="shared" si="19"/>
        <v/>
      </c>
      <c r="V10" t="str">
        <v/>
      </c>
      <c r="W10" t="str">
        <f t="shared" si="20"/>
        <v/>
      </c>
      <c r="X10" t="str">
        <v/>
      </c>
      <c r="Y10" t="str">
        <f t="shared" si="21"/>
        <v/>
      </c>
    </row>
    <row r="11" spans="1:25" x14ac:dyDescent="0.3">
      <c r="A11" t="s">
        <v>68</v>
      </c>
      <c r="D11" t="str">
        <v>Belgium</v>
      </c>
      <c r="E11">
        <v>68.78</v>
      </c>
      <c r="G11" t="str">
        <v>North America</v>
      </c>
      <c r="H11" t="str">
        <v>Anguilla</v>
      </c>
      <c r="I11" s="3" t="str">
        <f>IFERROR((
K11*'Best Country'!$E$12+
M11*'Best Country'!$E$15+
O11*'Best Country'!$E$18+
Q11*'Best Country'!$E$9+
S11*'Best Country'!$E$6+
U11*'Best Country'!$E$21+
W11*'Best Country'!$E$24+
Y11*'Best Country'!$E$27
)/SUM('Best Country'!$E$5:$E$28), "")</f>
        <v/>
      </c>
      <c r="J11" t="str">
        <v/>
      </c>
      <c r="K11" t="str">
        <f t="shared" si="14"/>
        <v/>
      </c>
      <c r="L11" t="str">
        <v/>
      </c>
      <c r="M11" t="str">
        <f t="shared" si="15"/>
        <v/>
      </c>
      <c r="N11" t="str">
        <v/>
      </c>
      <c r="O11" t="str">
        <f t="shared" si="16"/>
        <v/>
      </c>
      <c r="P11">
        <v>28228</v>
      </c>
      <c r="Q11">
        <f t="shared" si="17"/>
        <v>0.10715602531801142</v>
      </c>
      <c r="R11" t="str">
        <v/>
      </c>
      <c r="S11" t="str">
        <f t="shared" si="18"/>
        <v/>
      </c>
      <c r="T11" t="str">
        <v/>
      </c>
      <c r="U11" t="str">
        <f t="shared" si="19"/>
        <v/>
      </c>
      <c r="V11" t="str">
        <v/>
      </c>
      <c r="W11" t="str">
        <f t="shared" si="20"/>
        <v/>
      </c>
      <c r="X11" t="str">
        <v/>
      </c>
      <c r="Y11" t="str">
        <f t="shared" si="21"/>
        <v/>
      </c>
    </row>
    <row r="12" spans="1:25" x14ac:dyDescent="0.3">
      <c r="D12" t="str">
        <v>Bosnia and Herzegovina</v>
      </c>
      <c r="E12">
        <v>63.45</v>
      </c>
      <c r="G12" t="str">
        <v>North America</v>
      </c>
      <c r="H12" t="str">
        <v>Antigua and Barbuda</v>
      </c>
      <c r="I12" s="3" t="str">
        <f>IFERROR((
K12*'Best Country'!$E$12+
M12*'Best Country'!$E$15+
O12*'Best Country'!$E$18+
Q12*'Best Country'!$E$9+
S12*'Best Country'!$E$6+
U12*'Best Country'!$E$21+
W12*'Best Country'!$E$24+
Y12*'Best Country'!$E$27
)/SUM('Best Country'!$E$5:$E$28), "")</f>
        <v/>
      </c>
      <c r="J12" t="str">
        <v/>
      </c>
      <c r="K12" t="str">
        <f t="shared" si="14"/>
        <v/>
      </c>
      <c r="L12">
        <v>0.85099999999999998</v>
      </c>
      <c r="M12">
        <f t="shared" si="15"/>
        <v>0.7928082191780822</v>
      </c>
      <c r="N12">
        <v>77.597999999999999</v>
      </c>
      <c r="O12">
        <f t="shared" si="16"/>
        <v>0.74049417488157709</v>
      </c>
      <c r="P12">
        <v>25189</v>
      </c>
      <c r="Q12">
        <f t="shared" si="17"/>
        <v>9.5484084065630179E-2</v>
      </c>
      <c r="R12" t="str">
        <v/>
      </c>
      <c r="S12" t="str">
        <f t="shared" si="18"/>
        <v/>
      </c>
      <c r="T12" t="str">
        <v/>
      </c>
      <c r="U12" t="str">
        <f t="shared" si="19"/>
        <v/>
      </c>
      <c r="V12" t="str">
        <v/>
      </c>
      <c r="W12" t="str">
        <f t="shared" si="20"/>
        <v/>
      </c>
      <c r="X12" t="str">
        <v/>
      </c>
      <c r="Y12" t="str">
        <f t="shared" si="21"/>
        <v/>
      </c>
    </row>
    <row r="13" spans="1:25" x14ac:dyDescent="0.3">
      <c r="D13" t="str">
        <v>Brazil</v>
      </c>
      <c r="E13">
        <v>55.29</v>
      </c>
      <c r="G13" t="str">
        <v>South America</v>
      </c>
      <c r="H13" t="str">
        <v>Argentina</v>
      </c>
      <c r="I13" s="3">
        <f>IFERROR((
K13*'Best Country'!$E$12+
M13*'Best Country'!$E$15+
O13*'Best Country'!$E$18+
Q13*'Best Country'!$E$9+
S13*'Best Country'!$E$6+
U13*'Best Country'!$E$21+
W13*'Best Country'!$E$24+
Y13*'Best Country'!$E$27
)/SUM('Best Country'!$E$5:$E$28), "")</f>
        <v>0.58519333901990234</v>
      </c>
      <c r="J13">
        <v>0.42390974999999997</v>
      </c>
      <c r="K13">
        <f t="shared" si="14"/>
        <v>0.52981883438210597</v>
      </c>
      <c r="L13">
        <v>0.86499999999999999</v>
      </c>
      <c r="M13">
        <f t="shared" si="15"/>
        <v>0.81678082191780821</v>
      </c>
      <c r="N13">
        <v>77.394999999999996</v>
      </c>
      <c r="O13">
        <f t="shared" si="16"/>
        <v>0.73399692741006251</v>
      </c>
      <c r="P13">
        <v>14908</v>
      </c>
      <c r="Q13">
        <f t="shared" si="17"/>
        <v>5.5997664843605972E-2</v>
      </c>
      <c r="R13">
        <v>26.6</v>
      </c>
      <c r="S13">
        <f t="shared" si="18"/>
        <v>0.81566265060240961</v>
      </c>
      <c r="T13">
        <v>36.700000000000003</v>
      </c>
      <c r="U13">
        <f t="shared" si="19"/>
        <v>0.26179604261796047</v>
      </c>
      <c r="V13">
        <v>67.900000000000006</v>
      </c>
      <c r="W13">
        <f t="shared" si="20"/>
        <v>0.40295358649789015</v>
      </c>
      <c r="X13">
        <v>6.3970000000000002</v>
      </c>
      <c r="Y13">
        <f t="shared" si="21"/>
        <v>0.78986189579409927</v>
      </c>
    </row>
    <row r="14" spans="1:25" x14ac:dyDescent="0.3">
      <c r="A14" t="s">
        <v>755</v>
      </c>
      <c r="B14" t="s">
        <v>756</v>
      </c>
      <c r="D14" t="str">
        <v>Bulgaria</v>
      </c>
      <c r="E14">
        <v>60.84</v>
      </c>
      <c r="G14" t="str">
        <v>Asia</v>
      </c>
      <c r="H14" t="str">
        <v>Armenia</v>
      </c>
      <c r="I14" s="3">
        <f>IFERROR((
K14*'Best Country'!$E$12+
M14*'Best Country'!$E$15+
O14*'Best Country'!$E$18+
Q14*'Best Country'!$E$9+
S14*'Best Country'!$E$6+
U14*'Best Country'!$E$21+
W14*'Best Country'!$E$24+
Y14*'Best Country'!$E$27
)/SUM('Best Country'!$E$5:$E$28), "")</f>
        <v>0.63351769666614577</v>
      </c>
      <c r="J14">
        <v>0.27154650000000002</v>
      </c>
      <c r="K14">
        <f t="shared" si="14"/>
        <v>0.92102754337109227</v>
      </c>
      <c r="L14">
        <v>0.81100000000000005</v>
      </c>
      <c r="M14">
        <f t="shared" si="15"/>
        <v>0.72431506849315075</v>
      </c>
      <c r="N14">
        <v>75.683000000000007</v>
      </c>
      <c r="O14">
        <f t="shared" si="16"/>
        <v>0.67920240686211764</v>
      </c>
      <c r="P14">
        <v>8894</v>
      </c>
      <c r="Q14">
        <f t="shared" si="17"/>
        <v>3.2899588275056846E-2</v>
      </c>
      <c r="R14">
        <v>29.7</v>
      </c>
      <c r="S14">
        <f t="shared" si="18"/>
        <v>0.77831325301204823</v>
      </c>
      <c r="T14">
        <v>77.599999999999994</v>
      </c>
      <c r="U14">
        <f t="shared" si="19"/>
        <v>0.88432267884322668</v>
      </c>
      <c r="V14">
        <v>60</v>
      </c>
      <c r="W14">
        <f t="shared" si="20"/>
        <v>0.569620253164557</v>
      </c>
      <c r="X14">
        <v>5.4939999999999998</v>
      </c>
      <c r="Y14">
        <f t="shared" si="21"/>
        <v>0.64814814814814814</v>
      </c>
    </row>
    <row r="15" spans="1:25" x14ac:dyDescent="0.3">
      <c r="A15" t="str" cm="1">
        <f t="array" ref="A15">_xlfn.XLOOKUP(B15,_xlfn.ANCHORARRAY( B37),_xlfn.ANCHORARRAY( A37))</f>
        <v>Finland</v>
      </c>
      <c r="B15">
        <f>MAX(_xlfn.ANCHORARRAY(B37))</f>
        <v>73.260000000000005</v>
      </c>
      <c r="D15" t="str">
        <v>Canada</v>
      </c>
      <c r="E15">
        <v>68.290000000000006</v>
      </c>
      <c r="G15" t="str">
        <v>North America</v>
      </c>
      <c r="H15" t="str">
        <v>Aruba</v>
      </c>
      <c r="I15" s="3" t="str">
        <f>IFERROR((
K15*'Best Country'!$E$12+
M15*'Best Country'!$E$15+
O15*'Best Country'!$E$18+
Q15*'Best Country'!$E$9+
S15*'Best Country'!$E$6+
U15*'Best Country'!$E$21+
W15*'Best Country'!$E$24+
Y15*'Best Country'!$E$27
)/SUM('Best Country'!$E$5:$E$28), "")</f>
        <v/>
      </c>
      <c r="J15" t="str">
        <v/>
      </c>
      <c r="K15" t="str">
        <f t="shared" si="14"/>
        <v/>
      </c>
      <c r="L15" t="str">
        <v/>
      </c>
      <c r="M15" t="str">
        <f t="shared" si="15"/>
        <v/>
      </c>
      <c r="N15" t="str">
        <v/>
      </c>
      <c r="O15" t="str">
        <f t="shared" si="16"/>
        <v/>
      </c>
      <c r="P15">
        <v>37911</v>
      </c>
      <c r="Q15">
        <f t="shared" si="17"/>
        <v>0.14434569532354205</v>
      </c>
      <c r="R15" t="str">
        <v/>
      </c>
      <c r="S15" t="str">
        <f t="shared" si="18"/>
        <v/>
      </c>
      <c r="T15" t="str">
        <v/>
      </c>
      <c r="U15" t="str">
        <f t="shared" si="19"/>
        <v/>
      </c>
      <c r="V15" t="str">
        <v/>
      </c>
      <c r="W15" t="str">
        <f t="shared" si="20"/>
        <v/>
      </c>
      <c r="X15" t="str">
        <v/>
      </c>
      <c r="Y15" t="str">
        <f t="shared" si="21"/>
        <v/>
      </c>
    </row>
    <row r="16" spans="1:25" x14ac:dyDescent="0.3">
      <c r="D16" t="str">
        <v>Chile</v>
      </c>
      <c r="E16">
        <v>61.19</v>
      </c>
      <c r="G16" t="str">
        <v>Oceania</v>
      </c>
      <c r="H16" t="str">
        <v>Australia</v>
      </c>
      <c r="I16" s="3">
        <f>IFERROR((
K16*'Best Country'!$E$12+
M16*'Best Country'!$E$15+
O16*'Best Country'!$E$18+
Q16*'Best Country'!$E$9+
S16*'Best Country'!$E$6+
U16*'Best Country'!$E$21+
W16*'Best Country'!$E$24+
Y16*'Best Country'!$E$27
)/SUM('Best Country'!$E$5:$E$28), "")</f>
        <v>0.68129344672531866</v>
      </c>
      <c r="J16">
        <v>0.34332526000000002</v>
      </c>
      <c r="K16">
        <f t="shared" si="14"/>
        <v>0.73672800898579727</v>
      </c>
      <c r="L16">
        <v>0.95799999999999996</v>
      </c>
      <c r="M16">
        <f t="shared" si="15"/>
        <v>0.97602739726027399</v>
      </c>
      <c r="N16">
        <v>83.923000000000002</v>
      </c>
      <c r="O16">
        <f t="shared" si="16"/>
        <v>0.94293304314428361</v>
      </c>
      <c r="P16">
        <v>65681</v>
      </c>
      <c r="Q16">
        <f t="shared" si="17"/>
        <v>0.2510024273336201</v>
      </c>
      <c r="R16">
        <v>49.5</v>
      </c>
      <c r="S16">
        <f t="shared" si="18"/>
        <v>0.53975903614457832</v>
      </c>
      <c r="T16">
        <v>52.6</v>
      </c>
      <c r="U16">
        <f t="shared" si="19"/>
        <v>0.50380517503805178</v>
      </c>
      <c r="V16">
        <v>73.099999999999994</v>
      </c>
      <c r="W16">
        <f t="shared" si="20"/>
        <v>0.29324894514767941</v>
      </c>
      <c r="X16">
        <v>6.9740000000000002</v>
      </c>
      <c r="Y16">
        <f t="shared" si="21"/>
        <v>0.88041431261770253</v>
      </c>
    </row>
    <row r="17" spans="1:25" x14ac:dyDescent="0.3">
      <c r="D17" t="str">
        <v>China</v>
      </c>
      <c r="E17">
        <v>62.92</v>
      </c>
      <c r="G17" t="str">
        <v>Europe</v>
      </c>
      <c r="H17" t="str">
        <v>Austria</v>
      </c>
      <c r="I17" s="3">
        <f>IFERROR((
K17*'Best Country'!$E$12+
M17*'Best Country'!$E$15+
O17*'Best Country'!$E$18+
Q17*'Best Country'!$E$9+
S17*'Best Country'!$E$6+
U17*'Best Country'!$E$21+
W17*'Best Country'!$E$24+
Y17*'Best Country'!$E$27
)/SUM('Best Country'!$E$5:$E$28), "")</f>
        <v>0.68495203844462926</v>
      </c>
      <c r="J17">
        <v>0.30892930000000002</v>
      </c>
      <c r="K17">
        <f t="shared" si="14"/>
        <v>0.8250432628677985</v>
      </c>
      <c r="L17">
        <v>0.93</v>
      </c>
      <c r="M17">
        <f t="shared" si="15"/>
        <v>0.92808219178082207</v>
      </c>
      <c r="N17">
        <v>81.956000000000003</v>
      </c>
      <c r="O17">
        <f t="shared" si="16"/>
        <v>0.87997695557547051</v>
      </c>
      <c r="P17">
        <v>58627</v>
      </c>
      <c r="Q17">
        <f t="shared" si="17"/>
        <v>0.22391000430160388</v>
      </c>
      <c r="R17">
        <v>49.1</v>
      </c>
      <c r="S17">
        <f t="shared" si="18"/>
        <v>0.54457831325301209</v>
      </c>
      <c r="T17">
        <v>71.7</v>
      </c>
      <c r="U17">
        <f t="shared" si="19"/>
        <v>0.79452054794520544</v>
      </c>
      <c r="V17">
        <v>78.5</v>
      </c>
      <c r="W17">
        <f t="shared" si="20"/>
        <v>0.17932489451476796</v>
      </c>
      <c r="X17">
        <v>6.81</v>
      </c>
      <c r="Y17">
        <f t="shared" si="21"/>
        <v>0.85467671060891393</v>
      </c>
    </row>
    <row r="18" spans="1:25" x14ac:dyDescent="0.3">
      <c r="A18" s="7" t="s">
        <v>762</v>
      </c>
      <c r="B18" s="7"/>
      <c r="D18" t="str">
        <v>Colombia</v>
      </c>
      <c r="E18">
        <v>52.87</v>
      </c>
      <c r="G18" t="str">
        <v>Asia</v>
      </c>
      <c r="H18" t="str">
        <v>Azerbaijan</v>
      </c>
      <c r="I18" s="3" t="str">
        <f>IFERROR((
K18*'Best Country'!$E$12+
M18*'Best Country'!$E$15+
O18*'Best Country'!$E$18+
Q18*'Best Country'!$E$9+
S18*'Best Country'!$E$6+
U18*'Best Country'!$E$21+
W18*'Best Country'!$E$24+
Y18*'Best Country'!$E$27
)/SUM('Best Country'!$E$5:$E$28), "")</f>
        <v/>
      </c>
      <c r="J18" t="str">
        <v/>
      </c>
      <c r="K18" t="str">
        <f t="shared" si="14"/>
        <v/>
      </c>
      <c r="L18">
        <v>0.78900000000000003</v>
      </c>
      <c r="M18">
        <f t="shared" si="15"/>
        <v>0.68664383561643849</v>
      </c>
      <c r="N18">
        <v>74.429000000000002</v>
      </c>
      <c r="O18">
        <f t="shared" si="16"/>
        <v>0.63906670080655481</v>
      </c>
      <c r="P18">
        <v>7585</v>
      </c>
      <c r="Q18">
        <f t="shared" si="17"/>
        <v>2.7872088735942973E-2</v>
      </c>
      <c r="R18">
        <v>20.7</v>
      </c>
      <c r="S18">
        <f t="shared" si="18"/>
        <v>0.88674698795180729</v>
      </c>
      <c r="T18">
        <v>68.2</v>
      </c>
      <c r="U18">
        <f t="shared" si="19"/>
        <v>0.74124809741248099</v>
      </c>
      <c r="V18">
        <v>49.1</v>
      </c>
      <c r="W18">
        <f t="shared" si="20"/>
        <v>0.79957805907172996</v>
      </c>
      <c r="X18">
        <v>4.875</v>
      </c>
      <c r="Y18">
        <f t="shared" si="21"/>
        <v>0.55100439422473324</v>
      </c>
    </row>
    <row r="19" spans="1:25" x14ac:dyDescent="0.3">
      <c r="A19" t="s">
        <v>2</v>
      </c>
      <c r="B19" t="s">
        <v>746</v>
      </c>
      <c r="D19" t="str">
        <v>Costa Rica</v>
      </c>
      <c r="E19">
        <v>60.81</v>
      </c>
      <c r="G19" t="str">
        <v>North America</v>
      </c>
      <c r="H19" t="str">
        <v>Bahamas</v>
      </c>
      <c r="I19" s="3" t="str">
        <f>IFERROR((
K19*'Best Country'!$E$12+
M19*'Best Country'!$E$15+
O19*'Best Country'!$E$18+
Q19*'Best Country'!$E$9+
S19*'Best Country'!$E$6+
U19*'Best Country'!$E$21+
W19*'Best Country'!$E$24+
Y19*'Best Country'!$E$27
)/SUM('Best Country'!$E$5:$E$28), "")</f>
        <v/>
      </c>
      <c r="J19" t="str">
        <v/>
      </c>
      <c r="K19" t="str">
        <f t="shared" si="14"/>
        <v/>
      </c>
      <c r="L19">
        <v>0.82</v>
      </c>
      <c r="M19">
        <f t="shared" si="15"/>
        <v>0.73972602739726023</v>
      </c>
      <c r="N19">
        <v>74.552000000000007</v>
      </c>
      <c r="O19">
        <f t="shared" si="16"/>
        <v>0.64300345666367953</v>
      </c>
      <c r="P19">
        <v>37659</v>
      </c>
      <c r="Q19">
        <f t="shared" si="17"/>
        <v>0.14337783444970195</v>
      </c>
      <c r="R19">
        <v>68.7</v>
      </c>
      <c r="S19">
        <f t="shared" si="18"/>
        <v>0.30843373493975901</v>
      </c>
      <c r="T19" t="str">
        <v/>
      </c>
      <c r="U19" t="str">
        <f t="shared" si="19"/>
        <v/>
      </c>
      <c r="V19" t="str">
        <v/>
      </c>
      <c r="W19" t="str">
        <f t="shared" si="20"/>
        <v/>
      </c>
      <c r="X19" t="str">
        <v/>
      </c>
      <c r="Y19" t="str">
        <f t="shared" si="21"/>
        <v/>
      </c>
    </row>
    <row r="20" spans="1:25" x14ac:dyDescent="0.3">
      <c r="A20" t="str" cm="1">
        <f t="array" ref="A20:A29">_xlfn.XLOOKUP(_xlfn.ANCHORARRAY(B20),_xlfn.ANCHORARRAY( B37),_xlfn.ANCHORARRAY( A37))</f>
        <v>Poland</v>
      </c>
      <c r="B20" cm="1">
        <f t="array" ref="B20:B29">_xlfn.TAKE(_xlfn._xlws.SORT(_xlfn.ANCHORARRAY(B37), 1, 1), -10)</f>
        <v>70.16</v>
      </c>
      <c r="D20" t="str">
        <v>Croatia</v>
      </c>
      <c r="E20">
        <v>66.069999999999993</v>
      </c>
      <c r="G20" t="str">
        <v>Asia</v>
      </c>
      <c r="H20" t="str">
        <v>Bahrain</v>
      </c>
      <c r="I20" s="3" t="str">
        <f>IFERROR((
K20*'Best Country'!$E$12+
M20*'Best Country'!$E$15+
O20*'Best Country'!$E$18+
Q20*'Best Country'!$E$9+
S20*'Best Country'!$E$6+
U20*'Best Country'!$E$21+
W20*'Best Country'!$E$24+
Y20*'Best Country'!$E$27
)/SUM('Best Country'!$E$5:$E$28), "")</f>
        <v/>
      </c>
      <c r="J20" t="str">
        <v/>
      </c>
      <c r="K20" t="str">
        <f t="shared" si="14"/>
        <v/>
      </c>
      <c r="L20">
        <v>0.89900000000000002</v>
      </c>
      <c r="M20">
        <f t="shared" si="15"/>
        <v>0.87500000000000011</v>
      </c>
      <c r="N20">
        <v>81.284000000000006</v>
      </c>
      <c r="O20">
        <f t="shared" si="16"/>
        <v>0.85846882601459484</v>
      </c>
      <c r="P20">
        <v>29105</v>
      </c>
      <c r="Q20">
        <f t="shared" si="17"/>
        <v>0.11052433478768513</v>
      </c>
      <c r="R20">
        <v>35.200000000000003</v>
      </c>
      <c r="S20">
        <f t="shared" si="18"/>
        <v>0.71204819277108433</v>
      </c>
      <c r="T20" t="str">
        <v/>
      </c>
      <c r="U20" t="str">
        <f t="shared" si="19"/>
        <v/>
      </c>
      <c r="V20" t="str">
        <v/>
      </c>
      <c r="W20" t="str">
        <f t="shared" si="20"/>
        <v/>
      </c>
      <c r="X20">
        <v>6.03</v>
      </c>
      <c r="Y20">
        <f t="shared" si="21"/>
        <v>0.73226616446955439</v>
      </c>
    </row>
    <row r="21" spans="1:25" x14ac:dyDescent="0.3">
      <c r="A21" t="str">
        <v>Sweden</v>
      </c>
      <c r="B21">
        <v>70.59</v>
      </c>
      <c r="D21" t="str">
        <v>Cyprus</v>
      </c>
      <c r="E21">
        <v>66.739999999999995</v>
      </c>
      <c r="G21" t="str">
        <v>Asia</v>
      </c>
      <c r="H21" t="str">
        <v>Bangladesh</v>
      </c>
      <c r="I21" s="3">
        <f>IFERROR((
K21*'Best Country'!$E$12+
M21*'Best Country'!$E$15+
O21*'Best Country'!$E$18+
Q21*'Best Country'!$E$9+
S21*'Best Country'!$E$6+
U21*'Best Country'!$E$21+
W21*'Best Country'!$E$24+
Y21*'Best Country'!$E$27
)/SUM('Best Country'!$E$5:$E$28), "")</f>
        <v>0.52310360545310375</v>
      </c>
      <c r="J21">
        <v>0.33373155999999998</v>
      </c>
      <c r="K21">
        <f t="shared" si="14"/>
        <v>0.76136084525981784</v>
      </c>
      <c r="L21">
        <v>0.68500000000000005</v>
      </c>
      <c r="M21">
        <f t="shared" si="15"/>
        <v>0.50856164383561653</v>
      </c>
      <c r="N21">
        <v>74.671999999999997</v>
      </c>
      <c r="O21">
        <f t="shared" si="16"/>
        <v>0.64684419408526417</v>
      </c>
      <c r="P21">
        <v>2659</v>
      </c>
      <c r="Q21">
        <f t="shared" si="17"/>
        <v>8.9527130830209557E-3</v>
      </c>
      <c r="R21">
        <v>13</v>
      </c>
      <c r="S21">
        <f t="shared" si="18"/>
        <v>0.97951807228915666</v>
      </c>
      <c r="T21">
        <v>38.5</v>
      </c>
      <c r="U21">
        <f t="shared" si="19"/>
        <v>0.28919330289193301</v>
      </c>
      <c r="V21">
        <v>41.7</v>
      </c>
      <c r="W21">
        <f t="shared" si="20"/>
        <v>0.95569620253164556</v>
      </c>
      <c r="X21">
        <v>3.851</v>
      </c>
      <c r="Y21">
        <f t="shared" si="21"/>
        <v>0.39030131826741998</v>
      </c>
    </row>
    <row r="22" spans="1:25" x14ac:dyDescent="0.3">
      <c r="A22" t="str">
        <v>Luxembourg</v>
      </c>
      <c r="B22">
        <v>70.86</v>
      </c>
      <c r="D22" t="str">
        <v>Czech Republic</v>
      </c>
      <c r="E22">
        <v>69.849999999999994</v>
      </c>
      <c r="G22" t="str">
        <v>North America</v>
      </c>
      <c r="H22" t="str">
        <v>Barbados</v>
      </c>
      <c r="I22" s="3" t="str">
        <f>IFERROR((
K22*'Best Country'!$E$12+
M22*'Best Country'!$E$15+
O22*'Best Country'!$E$18+
Q22*'Best Country'!$E$9+
S22*'Best Country'!$E$6+
U22*'Best Country'!$E$21+
W22*'Best Country'!$E$24+
Y22*'Best Country'!$E$27
)/SUM('Best Country'!$E$5:$E$28), "")</f>
        <v/>
      </c>
      <c r="J22">
        <v>0.34068036000000002</v>
      </c>
      <c r="K22">
        <f t="shared" si="14"/>
        <v>0.74351906860420902</v>
      </c>
      <c r="L22">
        <v>0.81100000000000005</v>
      </c>
      <c r="M22">
        <f t="shared" si="15"/>
        <v>0.72431506849315075</v>
      </c>
      <c r="N22">
        <v>76.177999999999997</v>
      </c>
      <c r="O22">
        <f t="shared" si="16"/>
        <v>0.69504544872615526</v>
      </c>
      <c r="P22">
        <v>26721</v>
      </c>
      <c r="Q22">
        <f t="shared" si="17"/>
        <v>0.10136806366373748</v>
      </c>
      <c r="R22" t="str">
        <v/>
      </c>
      <c r="S22" t="str">
        <f t="shared" si="18"/>
        <v/>
      </c>
      <c r="T22" t="str">
        <v/>
      </c>
      <c r="U22" t="str">
        <f t="shared" si="19"/>
        <v/>
      </c>
      <c r="V22" t="str">
        <v/>
      </c>
      <c r="W22" t="str">
        <f t="shared" si="20"/>
        <v/>
      </c>
      <c r="X22" t="str">
        <v/>
      </c>
      <c r="Y22" t="str">
        <f t="shared" si="21"/>
        <v/>
      </c>
    </row>
    <row r="23" spans="1:25" x14ac:dyDescent="0.3">
      <c r="A23" t="str">
        <v>Netherlands</v>
      </c>
      <c r="B23">
        <v>71.98</v>
      </c>
      <c r="D23" t="str">
        <v>Denmark</v>
      </c>
      <c r="E23">
        <v>72.459999999999994</v>
      </c>
      <c r="G23" t="str">
        <v>Europe</v>
      </c>
      <c r="H23" t="str">
        <v>Belarus</v>
      </c>
      <c r="I23" s="3" t="str">
        <f>IFERROR((
K23*'Best Country'!$E$12+
M23*'Best Country'!$E$15+
O23*'Best Country'!$E$18+
Q23*'Best Country'!$E$9+
S23*'Best Country'!$E$6+
U23*'Best Country'!$E$21+
W23*'Best Country'!$E$24+
Y23*'Best Country'!$E$27
)/SUM('Best Country'!$E$5:$E$28), "")</f>
        <v/>
      </c>
      <c r="J23">
        <v>0.24383356</v>
      </c>
      <c r="K23">
        <f t="shared" si="14"/>
        <v>0.99218343877033888</v>
      </c>
      <c r="L23">
        <v>0.82399999999999995</v>
      </c>
      <c r="M23">
        <f t="shared" si="15"/>
        <v>0.74657534246575341</v>
      </c>
      <c r="N23">
        <v>74.433999999999997</v>
      </c>
      <c r="O23">
        <f t="shared" si="16"/>
        <v>0.63922673153245402</v>
      </c>
      <c r="P23">
        <v>7953</v>
      </c>
      <c r="Q23">
        <f t="shared" si="17"/>
        <v>2.9285472869169792E-2</v>
      </c>
      <c r="R23">
        <v>18.399999999999999</v>
      </c>
      <c r="S23">
        <f t="shared" si="18"/>
        <v>0.91445783132530123</v>
      </c>
      <c r="T23">
        <v>50.9</v>
      </c>
      <c r="U23">
        <f t="shared" si="19"/>
        <v>0.47792998477929982</v>
      </c>
      <c r="V23">
        <v>49.3</v>
      </c>
      <c r="W23">
        <f t="shared" si="20"/>
        <v>0.79535864978902959</v>
      </c>
      <c r="X23" t="str">
        <v/>
      </c>
      <c r="Y23" t="str">
        <f t="shared" si="21"/>
        <v/>
      </c>
    </row>
    <row r="24" spans="1:25" x14ac:dyDescent="0.3">
      <c r="A24" t="str">
        <v>Denmark</v>
      </c>
      <c r="B24">
        <v>72.459999999999994</v>
      </c>
      <c r="D24" t="str">
        <v>Ecuador</v>
      </c>
      <c r="E24">
        <v>53.33</v>
      </c>
      <c r="G24" t="str">
        <v>Europe</v>
      </c>
      <c r="H24" t="str">
        <v>Belgium</v>
      </c>
      <c r="I24" s="3">
        <f>IFERROR((
K24*'Best Country'!$E$12+
M24*'Best Country'!$E$15+
O24*'Best Country'!$E$18+
Q24*'Best Country'!$E$9+
S24*'Best Country'!$E$6+
U24*'Best Country'!$E$21+
W24*'Best Country'!$E$24+
Y24*'Best Country'!$E$27
)/SUM('Best Country'!$E$5:$E$28), "")</f>
        <v>0.68783501287235704</v>
      </c>
      <c r="J24">
        <v>0.26375556</v>
      </c>
      <c r="K24">
        <f t="shared" si="14"/>
        <v>0.94103160326880819</v>
      </c>
      <c r="L24">
        <v>0.95099999999999996</v>
      </c>
      <c r="M24">
        <f t="shared" si="15"/>
        <v>0.96404109589041087</v>
      </c>
      <c r="N24">
        <v>82.114999999999995</v>
      </c>
      <c r="O24">
        <f t="shared" si="16"/>
        <v>0.8850659326590703</v>
      </c>
      <c r="P24">
        <v>58244</v>
      </c>
      <c r="Q24">
        <f t="shared" si="17"/>
        <v>0.22243900940207706</v>
      </c>
      <c r="R24">
        <v>45.9</v>
      </c>
      <c r="S24">
        <f t="shared" si="18"/>
        <v>0.58313253012048194</v>
      </c>
      <c r="T24">
        <v>50.5</v>
      </c>
      <c r="U24">
        <f t="shared" si="19"/>
        <v>0.47184170471841702</v>
      </c>
      <c r="V24">
        <v>75.8</v>
      </c>
      <c r="W24">
        <f t="shared" si="20"/>
        <v>0.23628691983122374</v>
      </c>
      <c r="X24">
        <v>6.91</v>
      </c>
      <c r="Y24">
        <f t="shared" si="21"/>
        <v>0.87037037037037046</v>
      </c>
    </row>
    <row r="25" spans="1:25" x14ac:dyDescent="0.3">
      <c r="A25" t="str">
        <v>Ireland</v>
      </c>
      <c r="B25">
        <v>72.599999999999994</v>
      </c>
      <c r="D25" t="str">
        <v>Egypt</v>
      </c>
      <c r="E25">
        <v>55.68</v>
      </c>
      <c r="G25" t="str">
        <v>North America</v>
      </c>
      <c r="H25" t="str">
        <v>Belize</v>
      </c>
      <c r="I25" s="3" t="str">
        <f>IFERROR((
K25*'Best Country'!$E$12+
M25*'Best Country'!$E$15+
O25*'Best Country'!$E$18+
Q25*'Best Country'!$E$9+
S25*'Best Country'!$E$6+
U25*'Best Country'!$E$21+
W25*'Best Country'!$E$24+
Y25*'Best Country'!$E$27
)/SUM('Best Country'!$E$5:$E$28), "")</f>
        <v/>
      </c>
      <c r="J25">
        <v>0.39949583999999999</v>
      </c>
      <c r="K25">
        <f t="shared" si="14"/>
        <v>0.59250412241890826</v>
      </c>
      <c r="L25">
        <v>0.72099999999999997</v>
      </c>
      <c r="M25">
        <f t="shared" si="15"/>
        <v>0.5702054794520548</v>
      </c>
      <c r="N25">
        <v>73.566000000000003</v>
      </c>
      <c r="O25">
        <f t="shared" si="16"/>
        <v>0.6114453975163231</v>
      </c>
      <c r="P25">
        <v>8538</v>
      </c>
      <c r="Q25">
        <f t="shared" si="17"/>
        <v>3.1532292754870031E-2</v>
      </c>
      <c r="R25">
        <v>28.3</v>
      </c>
      <c r="S25">
        <f t="shared" si="18"/>
        <v>0.79518072289156627</v>
      </c>
      <c r="T25" t="str">
        <v/>
      </c>
      <c r="U25" t="str">
        <f t="shared" si="19"/>
        <v/>
      </c>
      <c r="V25" t="str">
        <v/>
      </c>
      <c r="W25" t="str">
        <f t="shared" si="20"/>
        <v/>
      </c>
      <c r="X25">
        <v>6.7110000000000003</v>
      </c>
      <c r="Y25">
        <f t="shared" si="21"/>
        <v>0.83913998744507223</v>
      </c>
    </row>
    <row r="26" spans="1:25" x14ac:dyDescent="0.3">
      <c r="A26" t="str">
        <v>Iceland</v>
      </c>
      <c r="B26">
        <v>72.73</v>
      </c>
      <c r="D26" t="str">
        <v>Estonia</v>
      </c>
      <c r="E26">
        <v>66.569999999999993</v>
      </c>
      <c r="G26" t="str">
        <v>Africa</v>
      </c>
      <c r="H26" t="str">
        <v>Benin</v>
      </c>
      <c r="I26" s="3" t="str">
        <f>IFERROR((
K26*'Best Country'!$E$12+
M26*'Best Country'!$E$15+
O26*'Best Country'!$E$18+
Q26*'Best Country'!$E$9+
S26*'Best Country'!$E$6+
U26*'Best Country'!$E$21+
W26*'Best Country'!$E$24+
Y26*'Best Country'!$E$27
)/SUM('Best Country'!$E$5:$E$28), "")</f>
        <v/>
      </c>
      <c r="J26">
        <v>0.34395808</v>
      </c>
      <c r="K26">
        <f t="shared" si="14"/>
        <v>0.73510317691361193</v>
      </c>
      <c r="L26">
        <v>0.51500000000000001</v>
      </c>
      <c r="M26">
        <f t="shared" si="15"/>
        <v>0.21746575342465754</v>
      </c>
      <c r="N26">
        <v>60.774000000000001</v>
      </c>
      <c r="O26">
        <f t="shared" si="16"/>
        <v>0.202022788375368</v>
      </c>
      <c r="P26">
        <v>1501</v>
      </c>
      <c r="Q26">
        <f t="shared" si="17"/>
        <v>4.5051619246604807E-3</v>
      </c>
      <c r="R26" t="str">
        <v/>
      </c>
      <c r="S26" t="str">
        <f t="shared" si="18"/>
        <v/>
      </c>
      <c r="T26" t="str">
        <v/>
      </c>
      <c r="U26" t="str">
        <f t="shared" si="19"/>
        <v/>
      </c>
      <c r="V26" t="str">
        <v/>
      </c>
      <c r="W26" t="str">
        <f t="shared" si="20"/>
        <v/>
      </c>
      <c r="X26">
        <v>4.3570000000000002</v>
      </c>
      <c r="Y26">
        <f t="shared" si="21"/>
        <v>0.46971123666038928</v>
      </c>
    </row>
    <row r="27" spans="1:25" x14ac:dyDescent="0.3">
      <c r="A27" t="str">
        <v>Slovenia</v>
      </c>
      <c r="B27">
        <v>72.75</v>
      </c>
      <c r="D27" t="str">
        <v>Finland</v>
      </c>
      <c r="E27">
        <v>73.260000000000005</v>
      </c>
      <c r="G27" t="str">
        <v>North America</v>
      </c>
      <c r="H27" t="str">
        <v>Bermuda</v>
      </c>
      <c r="I27" s="3" t="str">
        <f>IFERROR((
K27*'Best Country'!$E$12+
M27*'Best Country'!$E$15+
O27*'Best Country'!$E$18+
Q27*'Best Country'!$E$9+
S27*'Best Country'!$E$6+
U27*'Best Country'!$E$21+
W27*'Best Country'!$E$24+
Y27*'Best Country'!$E$27
)/SUM('Best Country'!$E$5:$E$28), "")</f>
        <v/>
      </c>
      <c r="J27" t="str">
        <v/>
      </c>
      <c r="K27" t="str">
        <f t="shared" si="14"/>
        <v/>
      </c>
      <c r="L27" t="str">
        <v/>
      </c>
      <c r="M27" t="str">
        <f t="shared" si="15"/>
        <v/>
      </c>
      <c r="N27" t="str">
        <v/>
      </c>
      <c r="O27" t="str">
        <f t="shared" si="16"/>
        <v/>
      </c>
      <c r="P27">
        <v>126120</v>
      </c>
      <c r="Q27">
        <f t="shared" si="17"/>
        <v>0.4831315676273582</v>
      </c>
      <c r="R27" t="str">
        <v/>
      </c>
      <c r="S27" t="str">
        <f t="shared" si="18"/>
        <v/>
      </c>
      <c r="T27" t="str">
        <v/>
      </c>
      <c r="U27" t="str">
        <f t="shared" si="19"/>
        <v/>
      </c>
      <c r="V27" t="str">
        <v/>
      </c>
      <c r="W27" t="str">
        <f t="shared" si="20"/>
        <v/>
      </c>
      <c r="X27" t="str">
        <v/>
      </c>
      <c r="Y27" t="str">
        <f t="shared" si="21"/>
        <v/>
      </c>
    </row>
    <row r="28" spans="1:25" x14ac:dyDescent="0.3">
      <c r="A28" t="str">
        <v>Norway</v>
      </c>
      <c r="B28">
        <v>72.930000000000007</v>
      </c>
      <c r="D28" t="str">
        <v>France</v>
      </c>
      <c r="E28">
        <v>64.44</v>
      </c>
      <c r="G28" t="str">
        <v>Asia</v>
      </c>
      <c r="H28" t="str">
        <v>Bhutan</v>
      </c>
      <c r="I28" s="3" t="str">
        <f>IFERROR((
K28*'Best Country'!$E$12+
M28*'Best Country'!$E$15+
O28*'Best Country'!$E$18+
Q28*'Best Country'!$E$9+
S28*'Best Country'!$E$6+
U28*'Best Country'!$E$21+
W28*'Best Country'!$E$24+
Y28*'Best Country'!$E$27
)/SUM('Best Country'!$E$5:$E$28), "")</f>
        <v/>
      </c>
      <c r="J28">
        <v>0.2845992</v>
      </c>
      <c r="K28">
        <f t="shared" si="14"/>
        <v>0.8875133598929863</v>
      </c>
      <c r="L28">
        <v>0.69799999999999995</v>
      </c>
      <c r="M28">
        <f t="shared" si="15"/>
        <v>0.53082191780821908</v>
      </c>
      <c r="N28">
        <v>72.974999999999994</v>
      </c>
      <c r="O28">
        <f t="shared" si="16"/>
        <v>0.59252976571501703</v>
      </c>
      <c r="P28">
        <v>4295</v>
      </c>
      <c r="Q28">
        <f t="shared" si="17"/>
        <v>1.5236127327474959E-2</v>
      </c>
      <c r="R28" t="str">
        <v/>
      </c>
      <c r="S28" t="str">
        <f t="shared" si="18"/>
        <v/>
      </c>
      <c r="T28" t="str">
        <v/>
      </c>
      <c r="U28" t="str">
        <f t="shared" si="19"/>
        <v/>
      </c>
      <c r="V28" t="str">
        <v/>
      </c>
      <c r="W28" t="str">
        <f t="shared" si="20"/>
        <v/>
      </c>
      <c r="X28" t="str">
        <v/>
      </c>
      <c r="Y28" t="str">
        <f t="shared" si="21"/>
        <v/>
      </c>
    </row>
    <row r="29" spans="1:25" x14ac:dyDescent="0.3">
      <c r="A29" t="str">
        <v>Finland</v>
      </c>
      <c r="B29">
        <v>73.260000000000005</v>
      </c>
      <c r="D29" t="str">
        <v>Georgia</v>
      </c>
      <c r="E29">
        <v>62.59</v>
      </c>
      <c r="G29" t="str">
        <v>South America</v>
      </c>
      <c r="H29" t="str">
        <v>Bolivia</v>
      </c>
      <c r="I29" s="3" t="str">
        <f>IFERROR((
K29*'Best Country'!$E$12+
M29*'Best Country'!$E$15+
O29*'Best Country'!$E$18+
Q29*'Best Country'!$E$9+
S29*'Best Country'!$E$6+
U29*'Best Country'!$E$21+
W29*'Best Country'!$E$24+
Y29*'Best Country'!$E$27
)/SUM('Best Country'!$E$5:$E$28), "")</f>
        <v/>
      </c>
      <c r="J29">
        <v>0.42050114</v>
      </c>
      <c r="K29">
        <f t="shared" si="14"/>
        <v>0.53857079994825763</v>
      </c>
      <c r="L29">
        <v>0.73299999999999998</v>
      </c>
      <c r="M29">
        <f t="shared" si="15"/>
        <v>0.59075342465753422</v>
      </c>
      <c r="N29">
        <v>68.581000000000003</v>
      </c>
      <c r="O29">
        <f t="shared" si="16"/>
        <v>0.45189476379464855</v>
      </c>
      <c r="P29">
        <v>4478</v>
      </c>
      <c r="Q29">
        <f t="shared" si="17"/>
        <v>1.5938978676335033E-2</v>
      </c>
      <c r="R29">
        <v>18.100000000000001</v>
      </c>
      <c r="S29">
        <f t="shared" si="18"/>
        <v>0.91807228915662653</v>
      </c>
      <c r="T29" t="str">
        <v/>
      </c>
      <c r="U29" t="str">
        <f t="shared" si="19"/>
        <v/>
      </c>
      <c r="V29" t="str">
        <v/>
      </c>
      <c r="W29" t="str">
        <f t="shared" si="20"/>
        <v/>
      </c>
      <c r="X29">
        <v>5.8680000000000003</v>
      </c>
      <c r="Y29">
        <f t="shared" si="21"/>
        <v>0.70684243565599503</v>
      </c>
    </row>
    <row r="30" spans="1:25" x14ac:dyDescent="0.3">
      <c r="D30" t="str">
        <v>Germany</v>
      </c>
      <c r="E30">
        <v>68.11</v>
      </c>
      <c r="G30" t="str">
        <v>Europe</v>
      </c>
      <c r="H30" t="str">
        <v>Bosnia and Herzegovina</v>
      </c>
      <c r="I30" s="3">
        <f>IFERROR((
K30*'Best Country'!$E$12+
M30*'Best Country'!$E$15+
O30*'Best Country'!$E$18+
Q30*'Best Country'!$E$9+
S30*'Best Country'!$E$6+
U30*'Best Country'!$E$21+
W30*'Best Country'!$E$24+
Y30*'Best Country'!$E$27
)/SUM('Best Country'!$E$5:$E$28), "")</f>
        <v>0.63446473294176364</v>
      </c>
      <c r="J30">
        <v>0.33030185000000001</v>
      </c>
      <c r="K30">
        <f t="shared" si="14"/>
        <v>0.7701669873006749</v>
      </c>
      <c r="L30">
        <v>0.80400000000000005</v>
      </c>
      <c r="M30">
        <f t="shared" si="15"/>
        <v>0.71232876712328774</v>
      </c>
      <c r="N30">
        <v>77.849999999999994</v>
      </c>
      <c r="O30">
        <f t="shared" si="16"/>
        <v>0.74855972346690536</v>
      </c>
      <c r="P30">
        <v>9174</v>
      </c>
      <c r="Q30">
        <f t="shared" si="17"/>
        <v>3.3974989245990288E-2</v>
      </c>
      <c r="R30">
        <v>23.4</v>
      </c>
      <c r="S30">
        <f t="shared" si="18"/>
        <v>0.85421686746987957</v>
      </c>
      <c r="T30">
        <v>58.8</v>
      </c>
      <c r="U30">
        <f t="shared" si="19"/>
        <v>0.59817351598173507</v>
      </c>
      <c r="V30">
        <v>54.9</v>
      </c>
      <c r="W30">
        <f t="shared" si="20"/>
        <v>0.67721518987341778</v>
      </c>
      <c r="X30">
        <v>6.1360000000000001</v>
      </c>
      <c r="Y30">
        <f t="shared" si="21"/>
        <v>0.7489014438166981</v>
      </c>
    </row>
    <row r="31" spans="1:25" x14ac:dyDescent="0.3">
      <c r="D31" t="str">
        <v>Greece</v>
      </c>
      <c r="E31">
        <v>64.83</v>
      </c>
      <c r="G31" t="str">
        <v>Africa</v>
      </c>
      <c r="H31" t="str">
        <v>Botswana</v>
      </c>
      <c r="I31" s="3" t="str">
        <f>IFERROR((
K31*'Best Country'!$E$12+
M31*'Best Country'!$E$15+
O31*'Best Country'!$E$18+
Q31*'Best Country'!$E$9+
S31*'Best Country'!$E$6+
U31*'Best Country'!$E$21+
W31*'Best Country'!$E$24+
Y31*'Best Country'!$E$27
)/SUM('Best Country'!$E$5:$E$28), "")</f>
        <v/>
      </c>
      <c r="J31">
        <v>0.54907360000000005</v>
      </c>
      <c r="K31">
        <f t="shared" si="14"/>
        <v>0.20844745269661968</v>
      </c>
      <c r="L31">
        <v>0.73099999999999998</v>
      </c>
      <c r="M31">
        <f t="shared" si="15"/>
        <v>0.58732876712328763</v>
      </c>
      <c r="N31">
        <v>69.162999999999997</v>
      </c>
      <c r="O31">
        <f t="shared" si="16"/>
        <v>0.47052234028933537</v>
      </c>
      <c r="P31">
        <v>7572</v>
      </c>
      <c r="Q31">
        <f t="shared" si="17"/>
        <v>2.7822159405149635E-2</v>
      </c>
      <c r="R31">
        <v>26.2</v>
      </c>
      <c r="S31">
        <f t="shared" si="18"/>
        <v>0.82048192771084338</v>
      </c>
      <c r="T31" t="str">
        <v/>
      </c>
      <c r="U31" t="str">
        <f t="shared" si="19"/>
        <v/>
      </c>
      <c r="V31" t="str">
        <v/>
      </c>
      <c r="W31" t="str">
        <f t="shared" si="20"/>
        <v/>
      </c>
      <c r="X31">
        <v>3.4380000000000002</v>
      </c>
      <c r="Y31">
        <f t="shared" si="21"/>
        <v>0.3254865034526051</v>
      </c>
    </row>
    <row r="32" spans="1:25" x14ac:dyDescent="0.3">
      <c r="D32" t="str">
        <v>Hungary</v>
      </c>
      <c r="E32">
        <v>66.17</v>
      </c>
      <c r="G32" t="str">
        <v>South America</v>
      </c>
      <c r="H32" t="str">
        <v>Brazil</v>
      </c>
      <c r="I32" s="3">
        <f>IFERROR((
K32*'Best Country'!$E$12+
M32*'Best Country'!$E$15+
O32*'Best Country'!$E$18+
Q32*'Best Country'!$E$9+
S32*'Best Country'!$E$6+
U32*'Best Country'!$E$21+
W32*'Best Country'!$E$24+
Y32*'Best Country'!$E$27
)/SUM('Best Country'!$E$5:$E$28), "")</f>
        <v>0.55290267747860455</v>
      </c>
      <c r="J32">
        <v>0.51639440000000003</v>
      </c>
      <c r="K32">
        <f t="shared" si="14"/>
        <v>0.29235474426983632</v>
      </c>
      <c r="L32">
        <v>0.78600000000000003</v>
      </c>
      <c r="M32">
        <f t="shared" si="15"/>
        <v>0.68150684931506855</v>
      </c>
      <c r="N32">
        <v>75.847999999999999</v>
      </c>
      <c r="O32">
        <f t="shared" si="16"/>
        <v>0.68448342081679669</v>
      </c>
      <c r="P32">
        <v>9990</v>
      </c>
      <c r="Q32">
        <f t="shared" si="17"/>
        <v>3.7109014932710627E-2</v>
      </c>
      <c r="R32">
        <v>19.7</v>
      </c>
      <c r="S32">
        <f t="shared" si="18"/>
        <v>0.89879518072289155</v>
      </c>
      <c r="T32">
        <v>35.799999999999997</v>
      </c>
      <c r="U32">
        <f t="shared" si="19"/>
        <v>0.24809741248097408</v>
      </c>
      <c r="V32">
        <v>59.2</v>
      </c>
      <c r="W32">
        <f t="shared" si="20"/>
        <v>0.58649789029535859</v>
      </c>
      <c r="X32">
        <v>6.4939999999999998</v>
      </c>
      <c r="Y32">
        <f t="shared" si="21"/>
        <v>0.80508474576271183</v>
      </c>
    </row>
    <row r="33" spans="1:25" x14ac:dyDescent="0.3">
      <c r="A33" s="7" t="s">
        <v>752</v>
      </c>
      <c r="B33" s="7"/>
      <c r="D33" t="str">
        <v>Iceland</v>
      </c>
      <c r="E33">
        <v>72.73</v>
      </c>
      <c r="G33" t="str">
        <v>North America</v>
      </c>
      <c r="H33" t="str">
        <v>British Virgin Islands</v>
      </c>
      <c r="I33" s="3" t="str">
        <f>IFERROR((
K33*'Best Country'!$E$12+
M33*'Best Country'!$E$15+
O33*'Best Country'!$E$18+
Q33*'Best Country'!$E$9+
S33*'Best Country'!$E$6+
U33*'Best Country'!$E$21+
W33*'Best Country'!$E$24+
Y33*'Best Country'!$E$27
)/SUM('Best Country'!$E$5:$E$28), "")</f>
        <v/>
      </c>
      <c r="J33" t="str">
        <v/>
      </c>
      <c r="K33" t="str">
        <f t="shared" si="14"/>
        <v/>
      </c>
      <c r="L33" t="str">
        <v/>
      </c>
      <c r="M33" t="str">
        <f t="shared" si="15"/>
        <v/>
      </c>
      <c r="N33" t="str">
        <v/>
      </c>
      <c r="O33" t="str">
        <f t="shared" si="16"/>
        <v/>
      </c>
      <c r="P33">
        <v>37900</v>
      </c>
      <c r="Q33">
        <f t="shared" si="17"/>
        <v>0.1443034474282554</v>
      </c>
      <c r="R33" t="str">
        <v/>
      </c>
      <c r="S33" t="str">
        <f t="shared" si="18"/>
        <v/>
      </c>
      <c r="T33" t="str">
        <v/>
      </c>
      <c r="U33" t="str">
        <f t="shared" si="19"/>
        <v/>
      </c>
      <c r="V33" t="str">
        <v/>
      </c>
      <c r="W33" t="str">
        <f t="shared" si="20"/>
        <v/>
      </c>
      <c r="X33" t="str">
        <v/>
      </c>
      <c r="Y33" t="str">
        <f t="shared" si="21"/>
        <v/>
      </c>
    </row>
    <row r="34" spans="1:25" x14ac:dyDescent="0.3">
      <c r="A34" s="7" t="str">
        <f>'Best Country'!H3</f>
        <v>Europe</v>
      </c>
      <c r="B34" s="7"/>
      <c r="D34" t="str">
        <v>India</v>
      </c>
      <c r="E34">
        <v>54.24</v>
      </c>
      <c r="G34" t="str">
        <v>Asia</v>
      </c>
      <c r="H34" t="str">
        <v>Brunei</v>
      </c>
      <c r="I34" s="3" t="str">
        <f>IFERROR((
K34*'Best Country'!$E$12+
M34*'Best Country'!$E$15+
O34*'Best Country'!$E$18+
Q34*'Best Country'!$E$9+
S34*'Best Country'!$E$6+
U34*'Best Country'!$E$21+
W34*'Best Country'!$E$24+
Y34*'Best Country'!$E$27
)/SUM('Best Country'!$E$5:$E$28), "")</f>
        <v/>
      </c>
      <c r="J34" t="str">
        <v/>
      </c>
      <c r="K34" t="str">
        <f t="shared" si="14"/>
        <v/>
      </c>
      <c r="L34">
        <v>0.83699999999999997</v>
      </c>
      <c r="M34">
        <f t="shared" si="15"/>
        <v>0.76883561643835618</v>
      </c>
      <c r="N34">
        <v>75.326999999999998</v>
      </c>
      <c r="O34">
        <f t="shared" si="16"/>
        <v>0.66780821917808209</v>
      </c>
      <c r="P34">
        <v>34325</v>
      </c>
      <c r="Q34">
        <f t="shared" si="17"/>
        <v>0.13057288146008725</v>
      </c>
      <c r="R34">
        <v>33.4</v>
      </c>
      <c r="S34">
        <f t="shared" si="18"/>
        <v>0.73373493975903625</v>
      </c>
      <c r="T34" t="str">
        <v/>
      </c>
      <c r="U34" t="str">
        <f t="shared" si="19"/>
        <v/>
      </c>
      <c r="V34" t="str">
        <v/>
      </c>
      <c r="W34" t="str">
        <f t="shared" si="20"/>
        <v/>
      </c>
      <c r="X34" t="str">
        <v/>
      </c>
      <c r="Y34" t="str">
        <f t="shared" si="21"/>
        <v/>
      </c>
    </row>
    <row r="35" spans="1:25" x14ac:dyDescent="0.3">
      <c r="A35" t="s">
        <v>2</v>
      </c>
      <c r="B35" t="s">
        <v>746</v>
      </c>
      <c r="D35" t="str">
        <v>Indonesia</v>
      </c>
      <c r="E35">
        <v>56.05</v>
      </c>
      <c r="G35" t="str">
        <v>Europe</v>
      </c>
      <c r="H35" t="str">
        <v>Bulgaria</v>
      </c>
      <c r="I35" s="3">
        <f>IFERROR((
K35*'Best Country'!$E$12+
M35*'Best Country'!$E$15+
O35*'Best Country'!$E$18+
Q35*'Best Country'!$E$9+
S35*'Best Country'!$E$6+
U35*'Best Country'!$E$21+
W35*'Best Country'!$E$24+
Y35*'Best Country'!$E$27
)/SUM('Best Country'!$E$5:$E$28), "")</f>
        <v>0.60840414616022331</v>
      </c>
      <c r="J35">
        <v>0.38201501999999998</v>
      </c>
      <c r="K35">
        <f t="shared" si="14"/>
        <v>0.63738797088150567</v>
      </c>
      <c r="L35">
        <v>0.84499999999999997</v>
      </c>
      <c r="M35">
        <f t="shared" si="15"/>
        <v>0.78253424657534243</v>
      </c>
      <c r="N35">
        <v>75.635999999999996</v>
      </c>
      <c r="O35">
        <f t="shared" si="16"/>
        <v>0.6776981180386632</v>
      </c>
      <c r="P35">
        <v>17426</v>
      </c>
      <c r="Q35">
        <f t="shared" si="17"/>
        <v>6.5668592146500337E-2</v>
      </c>
      <c r="R35">
        <v>27.3</v>
      </c>
      <c r="S35">
        <f t="shared" si="18"/>
        <v>0.80722891566265065</v>
      </c>
      <c r="T35">
        <v>64.099999999999994</v>
      </c>
      <c r="U35">
        <f t="shared" si="19"/>
        <v>0.67884322678843212</v>
      </c>
      <c r="V35">
        <v>58.2</v>
      </c>
      <c r="W35">
        <f t="shared" si="20"/>
        <v>0.60759493670886067</v>
      </c>
      <c r="X35">
        <v>5.5540000000000003</v>
      </c>
      <c r="Y35">
        <f t="shared" si="21"/>
        <v>0.65756434400502206</v>
      </c>
    </row>
    <row r="36" spans="1:25" x14ac:dyDescent="0.3">
      <c r="D36" t="str">
        <v>Iran</v>
      </c>
      <c r="E36">
        <v>59.21</v>
      </c>
      <c r="G36" t="str">
        <v>Africa</v>
      </c>
      <c r="H36" t="str">
        <v>Burkina Faso</v>
      </c>
      <c r="I36" s="3" t="str">
        <f>IFERROR((
K36*'Best Country'!$E$12+
M36*'Best Country'!$E$15+
O36*'Best Country'!$E$18+
Q36*'Best Country'!$E$9+
S36*'Best Country'!$E$6+
U36*'Best Country'!$E$21+
W36*'Best Country'!$E$24+
Y36*'Best Country'!$E$27
)/SUM('Best Country'!$E$5:$E$28), "")</f>
        <v/>
      </c>
      <c r="J36">
        <v>0.37391287000000001</v>
      </c>
      <c r="K36">
        <f t="shared" si="14"/>
        <v>0.65819109526704556</v>
      </c>
      <c r="L36">
        <v>0.45900000000000002</v>
      </c>
      <c r="M36">
        <f t="shared" si="15"/>
        <v>0.12157534246575344</v>
      </c>
      <c r="N36">
        <v>61.091999999999999</v>
      </c>
      <c r="O36">
        <f t="shared" si="16"/>
        <v>0.21220074254256802</v>
      </c>
      <c r="P36">
        <v>1124</v>
      </c>
      <c r="Q36">
        <f t="shared" si="17"/>
        <v>3.0572113316536596E-3</v>
      </c>
      <c r="R36" t="str">
        <v/>
      </c>
      <c r="S36" t="str">
        <f t="shared" si="18"/>
        <v/>
      </c>
      <c r="T36" t="str">
        <v/>
      </c>
      <c r="U36" t="str">
        <f t="shared" si="19"/>
        <v/>
      </c>
      <c r="V36" t="str">
        <v/>
      </c>
      <c r="W36" t="str">
        <f t="shared" si="20"/>
        <v/>
      </c>
      <c r="X36">
        <v>4.383</v>
      </c>
      <c r="Y36">
        <f t="shared" si="21"/>
        <v>0.47379158819836786</v>
      </c>
    </row>
    <row r="37" spans="1:25" x14ac:dyDescent="0.3">
      <c r="A37" t="str" cm="1">
        <f t="array" ref="A37:A72">_xlfn._xlws.FILTER(_xlfn.ANCHORARRAY(H5), ((A34="World") + (A34=_xlfn.ANCHORARRAY(G5))) * (I5:I238&lt;&gt;""))</f>
        <v>Albania</v>
      </c>
      <c r="B37" cm="1">
        <f t="array" ref="B37:B72">ROUND(_xlfn._xlws.FILTER(I5:I238*100, ((A34="World") + (A34=_xlfn.ANCHORARRAY(G5))) * (I5:I238&lt;&gt;"")), B1)</f>
        <v>62.38</v>
      </c>
      <c r="D37" t="str">
        <v>Ireland</v>
      </c>
      <c r="E37">
        <v>72.599999999999994</v>
      </c>
      <c r="G37" t="str">
        <v>Africa</v>
      </c>
      <c r="H37" t="str">
        <v>Burundi</v>
      </c>
      <c r="I37" s="3" t="str">
        <f>IFERROR((
K37*'Best Country'!$E$12+
M37*'Best Country'!$E$15+
O37*'Best Country'!$E$18+
Q37*'Best Country'!$E$9+
S37*'Best Country'!$E$6+
U37*'Best Country'!$E$21+
W37*'Best Country'!$E$24+
Y37*'Best Country'!$E$27
)/SUM('Best Country'!$E$5:$E$28), "")</f>
        <v/>
      </c>
      <c r="J37">
        <v>0.37456086</v>
      </c>
      <c r="K37">
        <f t="shared" si="14"/>
        <v>0.65652731262039188</v>
      </c>
      <c r="L37">
        <v>0.439</v>
      </c>
      <c r="M37">
        <f t="shared" si="15"/>
        <v>8.7328767123287659E-2</v>
      </c>
      <c r="N37">
        <v>63.651000000000003</v>
      </c>
      <c r="O37">
        <f t="shared" si="16"/>
        <v>0.29410446805786711</v>
      </c>
      <c r="P37">
        <v>469</v>
      </c>
      <c r="Q37">
        <f t="shared" si="17"/>
        <v>5.4154120322005774E-4</v>
      </c>
      <c r="R37" t="str">
        <v/>
      </c>
      <c r="S37" t="str">
        <f t="shared" si="18"/>
        <v/>
      </c>
      <c r="T37" t="str">
        <v/>
      </c>
      <c r="U37" t="str">
        <f t="shared" si="19"/>
        <v/>
      </c>
      <c r="V37" t="str">
        <v/>
      </c>
      <c r="W37" t="str">
        <f t="shared" si="20"/>
        <v/>
      </c>
      <c r="X37" t="str">
        <v/>
      </c>
      <c r="Y37" t="str">
        <f t="shared" si="21"/>
        <v/>
      </c>
    </row>
    <row r="38" spans="1:25" x14ac:dyDescent="0.3">
      <c r="A38" t="str">
        <v>Austria</v>
      </c>
      <c r="B38">
        <v>68.5</v>
      </c>
      <c r="D38" t="str">
        <v>Israel</v>
      </c>
      <c r="E38">
        <v>67.67</v>
      </c>
      <c r="G38" t="str">
        <v>Asia</v>
      </c>
      <c r="H38" t="str">
        <v>Cambodia</v>
      </c>
      <c r="I38" s="3" t="str">
        <f>IFERROR((
K38*'Best Country'!$E$12+
M38*'Best Country'!$E$15+
O38*'Best Country'!$E$18+
Q38*'Best Country'!$E$9+
S38*'Best Country'!$E$6+
U38*'Best Country'!$E$21+
W38*'Best Country'!$E$24+
Y38*'Best Country'!$E$27
)/SUM('Best Country'!$E$5:$E$28), "")</f>
        <v/>
      </c>
      <c r="J38" t="str">
        <v/>
      </c>
      <c r="K38" t="str">
        <f t="shared" si="14"/>
        <v/>
      </c>
      <c r="L38">
        <v>0.60599999999999998</v>
      </c>
      <c r="M38">
        <f t="shared" si="15"/>
        <v>0.37328767123287671</v>
      </c>
      <c r="N38">
        <v>70.668000000000006</v>
      </c>
      <c r="O38">
        <f t="shared" si="16"/>
        <v>0.51869158878504684</v>
      </c>
      <c r="P38">
        <v>2790</v>
      </c>
      <c r="Q38">
        <f t="shared" si="17"/>
        <v>9.4558471087076747E-3</v>
      </c>
      <c r="R38">
        <v>22.6</v>
      </c>
      <c r="S38">
        <f t="shared" si="18"/>
        <v>0.863855421686747</v>
      </c>
      <c r="T38" t="str">
        <v/>
      </c>
      <c r="U38" t="str">
        <f t="shared" si="19"/>
        <v/>
      </c>
      <c r="V38" t="str">
        <v/>
      </c>
      <c r="W38" t="str">
        <f t="shared" si="20"/>
        <v/>
      </c>
      <c r="X38">
        <v>4.3410000000000002</v>
      </c>
      <c r="Y38">
        <f t="shared" si="21"/>
        <v>0.46720025109855623</v>
      </c>
    </row>
    <row r="39" spans="1:25" x14ac:dyDescent="0.3">
      <c r="A39" t="str">
        <v>Belgium</v>
      </c>
      <c r="B39">
        <v>68.78</v>
      </c>
      <c r="D39" t="str">
        <v>Italy</v>
      </c>
      <c r="E39">
        <v>66.319999999999993</v>
      </c>
      <c r="G39" t="str">
        <v>Africa</v>
      </c>
      <c r="H39" t="str">
        <v>Cameroon</v>
      </c>
      <c r="I39" s="3" t="str">
        <f>IFERROR((
K39*'Best Country'!$E$12+
M39*'Best Country'!$E$15+
O39*'Best Country'!$E$18+
Q39*'Best Country'!$E$9+
S39*'Best Country'!$E$6+
U39*'Best Country'!$E$21+
W39*'Best Country'!$E$24+
Y39*'Best Country'!$E$27
)/SUM('Best Country'!$E$5:$E$28), "")</f>
        <v/>
      </c>
      <c r="J39">
        <v>0.42176074000000002</v>
      </c>
      <c r="K39">
        <f t="shared" si="14"/>
        <v>0.53533664414072168</v>
      </c>
      <c r="L39">
        <v>0.58799999999999997</v>
      </c>
      <c r="M39">
        <f t="shared" si="15"/>
        <v>0.34246575342465746</v>
      </c>
      <c r="N39">
        <v>63.7</v>
      </c>
      <c r="O39">
        <f t="shared" si="16"/>
        <v>0.29567276917168095</v>
      </c>
      <c r="P39">
        <v>1875</v>
      </c>
      <c r="Q39">
        <f t="shared" si="17"/>
        <v>5.9415903644073004E-3</v>
      </c>
      <c r="R39">
        <v>30.5</v>
      </c>
      <c r="S39">
        <f t="shared" si="18"/>
        <v>0.76867469879518069</v>
      </c>
      <c r="T39" t="str">
        <v/>
      </c>
      <c r="U39" t="str">
        <f t="shared" si="19"/>
        <v/>
      </c>
      <c r="V39" t="str">
        <v/>
      </c>
      <c r="W39" t="str">
        <f t="shared" si="20"/>
        <v/>
      </c>
      <c r="X39">
        <v>4.8869999999999996</v>
      </c>
      <c r="Y39">
        <f t="shared" si="21"/>
        <v>0.55288763339610791</v>
      </c>
    </row>
    <row r="40" spans="1:25" x14ac:dyDescent="0.3">
      <c r="A40" t="str">
        <v>Bosnia and Herzegovina</v>
      </c>
      <c r="B40">
        <v>63.45</v>
      </c>
      <c r="D40" t="str">
        <v>Japan</v>
      </c>
      <c r="E40">
        <v>68.260000000000005</v>
      </c>
      <c r="G40" t="str">
        <v>North America</v>
      </c>
      <c r="H40" t="str">
        <v>Canada</v>
      </c>
      <c r="I40" s="3">
        <f>IFERROR((
K40*'Best Country'!$E$12+
M40*'Best Country'!$E$15+
O40*'Best Country'!$E$18+
Q40*'Best Country'!$E$9+
S40*'Best Country'!$E$6+
U40*'Best Country'!$E$21+
W40*'Best Country'!$E$24+
Y40*'Best Country'!$E$27
)/SUM('Best Country'!$E$5:$E$28), "")</f>
        <v>0.68289162571857154</v>
      </c>
      <c r="J40">
        <v>0.29851684000000001</v>
      </c>
      <c r="K40">
        <f t="shared" si="14"/>
        <v>0.85177835176882599</v>
      </c>
      <c r="L40">
        <v>0.93899999999999995</v>
      </c>
      <c r="M40">
        <f t="shared" si="15"/>
        <v>0.94349315068493145</v>
      </c>
      <c r="N40">
        <v>82.63</v>
      </c>
      <c r="O40">
        <f t="shared" si="16"/>
        <v>0.90154909742670564</v>
      </c>
      <c r="P40">
        <v>55458</v>
      </c>
      <c r="Q40">
        <f t="shared" si="17"/>
        <v>0.21173876974128925</v>
      </c>
      <c r="R40">
        <v>48.1</v>
      </c>
      <c r="S40">
        <f t="shared" si="18"/>
        <v>0.55662650602409647</v>
      </c>
      <c r="T40">
        <v>54.2</v>
      </c>
      <c r="U40">
        <f t="shared" si="19"/>
        <v>0.52815829528158298</v>
      </c>
      <c r="V40">
        <v>68.599999999999994</v>
      </c>
      <c r="W40">
        <f t="shared" si="20"/>
        <v>0.38818565400843896</v>
      </c>
      <c r="X40">
        <v>6.8029999999999999</v>
      </c>
      <c r="Y40">
        <f t="shared" si="21"/>
        <v>0.85357815442561202</v>
      </c>
    </row>
    <row r="41" spans="1:25" x14ac:dyDescent="0.3">
      <c r="A41" t="str">
        <v>Bulgaria</v>
      </c>
      <c r="B41">
        <v>60.84</v>
      </c>
      <c r="D41" t="str">
        <v>Jordan</v>
      </c>
      <c r="E41">
        <v>54.7</v>
      </c>
      <c r="G41" t="str">
        <v>Africa</v>
      </c>
      <c r="H41" t="str">
        <v>Cape Verde</v>
      </c>
      <c r="I41" s="3" t="str">
        <f>IFERROR((
K41*'Best Country'!$E$12+
M41*'Best Country'!$E$15+
O41*'Best Country'!$E$18+
Q41*'Best Country'!$E$9+
S41*'Best Country'!$E$6+
U41*'Best Country'!$E$21+
W41*'Best Country'!$E$24+
Y41*'Best Country'!$E$27
)/SUM('Best Country'!$E$5:$E$28), "")</f>
        <v/>
      </c>
      <c r="J41">
        <v>0.42381087000000001</v>
      </c>
      <c r="K41">
        <f t="shared" si="14"/>
        <v>0.53007271920764509</v>
      </c>
      <c r="L41">
        <v>0.66800000000000004</v>
      </c>
      <c r="M41">
        <f t="shared" si="15"/>
        <v>0.47945205479452063</v>
      </c>
      <c r="N41">
        <v>76.058999999999997</v>
      </c>
      <c r="O41">
        <f t="shared" si="16"/>
        <v>0.69123671744975013</v>
      </c>
      <c r="P41">
        <v>5283</v>
      </c>
      <c r="Q41">
        <f t="shared" si="17"/>
        <v>1.9030756467768698E-2</v>
      </c>
      <c r="R41" t="str">
        <v/>
      </c>
      <c r="S41" t="str">
        <f t="shared" si="18"/>
        <v/>
      </c>
      <c r="T41" t="str">
        <v/>
      </c>
      <c r="U41" t="str">
        <f t="shared" si="19"/>
        <v/>
      </c>
      <c r="V41" t="str">
        <v/>
      </c>
      <c r="W41" t="str">
        <f t="shared" si="20"/>
        <v/>
      </c>
      <c r="X41" t="str">
        <v/>
      </c>
      <c r="Y41" t="str">
        <f t="shared" si="21"/>
        <v/>
      </c>
    </row>
    <row r="42" spans="1:25" x14ac:dyDescent="0.3">
      <c r="A42" t="str">
        <v>Croatia</v>
      </c>
      <c r="B42">
        <v>66.069999999999993</v>
      </c>
      <c r="D42" t="str">
        <v>Kazakhstan</v>
      </c>
      <c r="E42">
        <v>64.540000000000006</v>
      </c>
      <c r="G42" t="str">
        <v>North America</v>
      </c>
      <c r="H42" t="str">
        <v>Cayman Islands</v>
      </c>
      <c r="I42" s="3" t="str">
        <f>IFERROR((
K42*'Best Country'!$E$12+
M42*'Best Country'!$E$15+
O42*'Best Country'!$E$18+
Q42*'Best Country'!$E$9+
S42*'Best Country'!$E$6+
U42*'Best Country'!$E$21+
W42*'Best Country'!$E$24+
Y42*'Best Country'!$E$27
)/SUM('Best Country'!$E$5:$E$28), "")</f>
        <v/>
      </c>
      <c r="J42" t="str">
        <v/>
      </c>
      <c r="K42" t="str">
        <f t="shared" si="14"/>
        <v/>
      </c>
      <c r="L42" t="str">
        <v/>
      </c>
      <c r="M42" t="str">
        <f t="shared" si="15"/>
        <v/>
      </c>
      <c r="N42" t="str">
        <v/>
      </c>
      <c r="O42" t="str">
        <f t="shared" si="16"/>
        <v/>
      </c>
      <c r="P42">
        <v>93972</v>
      </c>
      <c r="Q42">
        <f t="shared" si="17"/>
        <v>0.359660173293185</v>
      </c>
      <c r="R42">
        <v>94.3</v>
      </c>
      <c r="S42">
        <f t="shared" si="18"/>
        <v>0</v>
      </c>
      <c r="T42" t="str">
        <v/>
      </c>
      <c r="U42" t="str">
        <f t="shared" si="19"/>
        <v/>
      </c>
      <c r="V42" t="str">
        <v/>
      </c>
      <c r="W42" t="str">
        <f t="shared" si="20"/>
        <v/>
      </c>
      <c r="X42" t="str">
        <v/>
      </c>
      <c r="Y42" t="str">
        <f t="shared" si="21"/>
        <v/>
      </c>
    </row>
    <row r="43" spans="1:25" x14ac:dyDescent="0.3">
      <c r="A43" t="str">
        <v>Cyprus</v>
      </c>
      <c r="B43">
        <v>66.739999999999995</v>
      </c>
      <c r="D43" t="str">
        <v>Kenya</v>
      </c>
      <c r="E43">
        <v>44.36</v>
      </c>
      <c r="G43" t="str">
        <v>Africa</v>
      </c>
      <c r="H43" t="str">
        <v>Central African Republic</v>
      </c>
      <c r="I43" s="3" t="str">
        <f>IFERROR((
K43*'Best Country'!$E$12+
M43*'Best Country'!$E$15+
O43*'Best Country'!$E$18+
Q43*'Best Country'!$E$9+
S43*'Best Country'!$E$6+
U43*'Best Country'!$E$21+
W43*'Best Country'!$E$24+
Y43*'Best Country'!$E$27
)/SUM('Best Country'!$E$5:$E$28), "")</f>
        <v/>
      </c>
      <c r="J43">
        <v>0.43034457999999998</v>
      </c>
      <c r="K43">
        <f t="shared" si="14"/>
        <v>0.51329672989258124</v>
      </c>
      <c r="L43">
        <v>0.41399999999999998</v>
      </c>
      <c r="M43">
        <f t="shared" si="15"/>
        <v>4.4520547945205428E-2</v>
      </c>
      <c r="N43">
        <v>57.408000000000001</v>
      </c>
      <c r="O43">
        <f t="shared" si="16"/>
        <v>9.4290103699910324E-2</v>
      </c>
      <c r="P43">
        <v>532</v>
      </c>
      <c r="Q43">
        <f t="shared" si="17"/>
        <v>7.8350642168008354E-4</v>
      </c>
      <c r="R43" t="str">
        <v/>
      </c>
      <c r="S43" t="str">
        <f t="shared" si="18"/>
        <v/>
      </c>
      <c r="T43" t="str">
        <v/>
      </c>
      <c r="U43" t="str">
        <f t="shared" si="19"/>
        <v/>
      </c>
      <c r="V43" t="str">
        <v/>
      </c>
      <c r="W43" t="str">
        <f t="shared" si="20"/>
        <v/>
      </c>
      <c r="X43" t="str">
        <v/>
      </c>
      <c r="Y43" t="str">
        <f t="shared" si="21"/>
        <v/>
      </c>
    </row>
    <row r="44" spans="1:25" x14ac:dyDescent="0.3">
      <c r="A44" t="str">
        <v>Czech Republic</v>
      </c>
      <c r="B44">
        <v>69.849999999999994</v>
      </c>
      <c r="D44" t="str">
        <v>Latvia</v>
      </c>
      <c r="E44">
        <v>64.36</v>
      </c>
      <c r="G44" t="str">
        <v>Africa</v>
      </c>
      <c r="H44" t="str">
        <v>Chad</v>
      </c>
      <c r="I44" s="3" t="str">
        <f>IFERROR((
K44*'Best Country'!$E$12+
M44*'Best Country'!$E$15+
O44*'Best Country'!$E$18+
Q44*'Best Country'!$E$9+
S44*'Best Country'!$E$6+
U44*'Best Country'!$E$21+
W44*'Best Country'!$E$24+
Y44*'Best Country'!$E$27
)/SUM('Best Country'!$E$5:$E$28), "")</f>
        <v/>
      </c>
      <c r="J44">
        <v>0.37357685000000002</v>
      </c>
      <c r="K44">
        <f t="shared" si="14"/>
        <v>0.65905386204574368</v>
      </c>
      <c r="L44">
        <v>0.41599999999999998</v>
      </c>
      <c r="M44">
        <f t="shared" si="15"/>
        <v>4.7945205479452004E-2</v>
      </c>
      <c r="N44">
        <v>55.069000000000003</v>
      </c>
      <c r="O44">
        <f t="shared" si="16"/>
        <v>1.942773012418382E-2</v>
      </c>
      <c r="P44">
        <v>895</v>
      </c>
      <c r="Q44">
        <f t="shared" si="17"/>
        <v>2.1776869661402323E-3</v>
      </c>
      <c r="R44" t="str">
        <v/>
      </c>
      <c r="S44" t="str">
        <f t="shared" si="18"/>
        <v/>
      </c>
      <c r="T44" t="str">
        <v/>
      </c>
      <c r="U44" t="str">
        <f t="shared" si="19"/>
        <v/>
      </c>
      <c r="V44" t="str">
        <v/>
      </c>
      <c r="W44" t="str">
        <f t="shared" si="20"/>
        <v/>
      </c>
      <c r="X44">
        <v>4.3840000000000003</v>
      </c>
      <c r="Y44">
        <f t="shared" si="21"/>
        <v>0.47394852479598248</v>
      </c>
    </row>
    <row r="45" spans="1:25" x14ac:dyDescent="0.3">
      <c r="A45" t="str">
        <v>Denmark</v>
      </c>
      <c r="B45">
        <v>72.459999999999994</v>
      </c>
      <c r="D45" t="str">
        <v>Lebanon</v>
      </c>
      <c r="E45">
        <v>49.44</v>
      </c>
      <c r="G45" t="str">
        <v>South America</v>
      </c>
      <c r="H45" t="str">
        <v>Chile</v>
      </c>
      <c r="I45" s="3">
        <f>IFERROR((
K45*'Best Country'!$E$12+
M45*'Best Country'!$E$15+
O45*'Best Country'!$E$18+
Q45*'Best Country'!$E$9+
S45*'Best Country'!$E$6+
U45*'Best Country'!$E$21+
W45*'Best Country'!$E$24+
Y45*'Best Country'!$E$27
)/SUM('Best Country'!$E$5:$E$28), "")</f>
        <v>0.61192847587572452</v>
      </c>
      <c r="J45">
        <v>0.43042782000000002</v>
      </c>
      <c r="K45">
        <f t="shared" si="14"/>
        <v>0.5130830024160653</v>
      </c>
      <c r="L45">
        <v>0.878</v>
      </c>
      <c r="M45">
        <f t="shared" si="15"/>
        <v>0.83904109589041098</v>
      </c>
      <c r="N45">
        <v>81.167000000000002</v>
      </c>
      <c r="O45">
        <f t="shared" si="16"/>
        <v>0.8547241070285494</v>
      </c>
      <c r="P45">
        <v>17312</v>
      </c>
      <c r="Q45">
        <f t="shared" si="17"/>
        <v>6.5230750322620296E-2</v>
      </c>
      <c r="R45">
        <v>25.1</v>
      </c>
      <c r="S45">
        <f t="shared" si="18"/>
        <v>0.83373493975903612</v>
      </c>
      <c r="T45">
        <v>39.5</v>
      </c>
      <c r="U45">
        <f t="shared" si="19"/>
        <v>0.30441400304414001</v>
      </c>
      <c r="V45">
        <v>63.7</v>
      </c>
      <c r="W45">
        <f t="shared" si="20"/>
        <v>0.49156118143459915</v>
      </c>
      <c r="X45">
        <v>6.3609999999999998</v>
      </c>
      <c r="Y45">
        <f t="shared" si="21"/>
        <v>0.78421217827997491</v>
      </c>
    </row>
    <row r="46" spans="1:25" x14ac:dyDescent="0.3">
      <c r="A46" t="str">
        <v>Estonia</v>
      </c>
      <c r="B46">
        <v>66.569999999999993</v>
      </c>
      <c r="D46" t="str">
        <v>Lithuania</v>
      </c>
      <c r="E46">
        <v>64.59</v>
      </c>
      <c r="G46" t="str">
        <v>Asia</v>
      </c>
      <c r="H46" t="str">
        <v>China</v>
      </c>
      <c r="I46" s="3">
        <f>IFERROR((
K46*'Best Country'!$E$12+
M46*'Best Country'!$E$15+
O46*'Best Country'!$E$18+
Q46*'Best Country'!$E$9+
S46*'Best Country'!$E$6+
U46*'Best Country'!$E$21+
W46*'Best Country'!$E$24+
Y46*'Best Country'!$E$27
)/SUM('Best Country'!$E$5:$E$28), "")</f>
        <v>0.62915150452022095</v>
      </c>
      <c r="J46">
        <v>0.35743752000000001</v>
      </c>
      <c r="K46">
        <f t="shared" si="14"/>
        <v>0.70049329349162859</v>
      </c>
      <c r="L46">
        <v>0.79700000000000004</v>
      </c>
      <c r="M46">
        <f t="shared" si="15"/>
        <v>0.70034246575342474</v>
      </c>
      <c r="N46">
        <v>77.953000000000003</v>
      </c>
      <c r="O46">
        <f t="shared" si="16"/>
        <v>0.75185635642043269</v>
      </c>
      <c r="P46">
        <v>13581</v>
      </c>
      <c r="Q46">
        <f t="shared" si="17"/>
        <v>5.0901032384932099E-2</v>
      </c>
      <c r="R46">
        <v>21.2</v>
      </c>
      <c r="S46">
        <f t="shared" si="18"/>
        <v>0.88072289156626504</v>
      </c>
      <c r="T46">
        <v>76.5</v>
      </c>
      <c r="U46">
        <f t="shared" si="19"/>
        <v>0.86757990867579904</v>
      </c>
      <c r="V46">
        <v>68.7</v>
      </c>
      <c r="W46">
        <f t="shared" si="20"/>
        <v>0.38607594936708856</v>
      </c>
      <c r="X46">
        <v>5.9210000000000003</v>
      </c>
      <c r="Y46">
        <f t="shared" si="21"/>
        <v>0.71516007532956694</v>
      </c>
    </row>
    <row r="47" spans="1:25" x14ac:dyDescent="0.3">
      <c r="A47" t="str">
        <v>Finland</v>
      </c>
      <c r="B47">
        <v>73.260000000000005</v>
      </c>
      <c r="D47" t="str">
        <v>Luxembourg</v>
      </c>
      <c r="E47">
        <v>70.86</v>
      </c>
      <c r="G47" t="str">
        <v>South America</v>
      </c>
      <c r="H47" t="str">
        <v>Colombia</v>
      </c>
      <c r="I47" s="3">
        <f>IFERROR((
K47*'Best Country'!$E$12+
M47*'Best Country'!$E$15+
O47*'Best Country'!$E$18+
Q47*'Best Country'!$E$9+
S47*'Best Country'!$E$6+
U47*'Best Country'!$E$21+
W47*'Best Country'!$E$24+
Y47*'Best Country'!$E$27
)/SUM('Best Country'!$E$5:$E$28), "")</f>
        <v>0.52866701323018517</v>
      </c>
      <c r="J47">
        <v>0.53881924999999997</v>
      </c>
      <c r="K47">
        <f t="shared" si="14"/>
        <v>0.23477657750211733</v>
      </c>
      <c r="L47">
        <v>0.78800000000000003</v>
      </c>
      <c r="M47">
        <f t="shared" si="15"/>
        <v>0.68493150684931514</v>
      </c>
      <c r="N47">
        <v>77.724999999999994</v>
      </c>
      <c r="O47">
        <f t="shared" si="16"/>
        <v>0.74455895531942107</v>
      </c>
      <c r="P47">
        <v>8007</v>
      </c>
      <c r="Q47">
        <f t="shared" si="17"/>
        <v>2.9492871627849814E-2</v>
      </c>
      <c r="R47">
        <v>19.899999999999999</v>
      </c>
      <c r="S47">
        <f t="shared" si="18"/>
        <v>0.89638554216867472</v>
      </c>
      <c r="T47">
        <v>39</v>
      </c>
      <c r="U47">
        <f t="shared" si="19"/>
        <v>0.29680365296803651</v>
      </c>
      <c r="V47">
        <v>68.900000000000006</v>
      </c>
      <c r="W47">
        <f t="shared" si="20"/>
        <v>0.38185654008438807</v>
      </c>
      <c r="X47">
        <v>6.0039999999999996</v>
      </c>
      <c r="Y47">
        <f t="shared" si="21"/>
        <v>0.72818581293157558</v>
      </c>
    </row>
    <row r="48" spans="1:25" x14ac:dyDescent="0.3">
      <c r="A48" t="str">
        <v>France</v>
      </c>
      <c r="B48">
        <v>64.44</v>
      </c>
      <c r="D48" t="str">
        <v>Malaysia</v>
      </c>
      <c r="E48">
        <v>58.24</v>
      </c>
      <c r="G48" t="str">
        <v>Africa</v>
      </c>
      <c r="H48" t="str">
        <v>Comoros</v>
      </c>
      <c r="I48" s="3" t="str">
        <f>IFERROR((
K48*'Best Country'!$E$12+
M48*'Best Country'!$E$15+
O48*'Best Country'!$E$18+
Q48*'Best Country'!$E$9+
S48*'Best Country'!$E$6+
U48*'Best Country'!$E$21+
W48*'Best Country'!$E$24+
Y48*'Best Country'!$E$27
)/SUM('Best Country'!$E$5:$E$28), "")</f>
        <v/>
      </c>
      <c r="J48">
        <v>0.45332187000000002</v>
      </c>
      <c r="K48">
        <f t="shared" si="14"/>
        <v>0.45430011517764457</v>
      </c>
      <c r="L48">
        <v>0.60299999999999998</v>
      </c>
      <c r="M48">
        <f t="shared" si="15"/>
        <v>0.36815068493150682</v>
      </c>
      <c r="N48">
        <v>66.777000000000001</v>
      </c>
      <c r="O48">
        <f t="shared" si="16"/>
        <v>0.39415567789015482</v>
      </c>
      <c r="P48">
        <v>1753</v>
      </c>
      <c r="Q48">
        <f t="shared" si="17"/>
        <v>5.4730227985005835E-3</v>
      </c>
      <c r="R48" t="str">
        <v/>
      </c>
      <c r="S48" t="str">
        <f t="shared" si="18"/>
        <v/>
      </c>
      <c r="T48" t="str">
        <v/>
      </c>
      <c r="U48" t="str">
        <f t="shared" si="19"/>
        <v/>
      </c>
      <c r="V48" t="str">
        <v/>
      </c>
      <c r="W48" t="str">
        <f t="shared" si="20"/>
        <v/>
      </c>
      <c r="X48">
        <v>3.754</v>
      </c>
      <c r="Y48">
        <f t="shared" si="21"/>
        <v>0.37507846829880725</v>
      </c>
    </row>
    <row r="49" spans="1:25" x14ac:dyDescent="0.3">
      <c r="A49" t="str">
        <v>Germany</v>
      </c>
      <c r="B49">
        <v>68.11</v>
      </c>
      <c r="D49" t="str">
        <v>Malta</v>
      </c>
      <c r="E49">
        <v>68.33</v>
      </c>
      <c r="G49" t="str">
        <v>Oceania</v>
      </c>
      <c r="H49" t="str">
        <v>Cook Islands</v>
      </c>
      <c r="I49" s="3" t="str">
        <f>IFERROR((
K49*'Best Country'!$E$12+
M49*'Best Country'!$E$15+
O49*'Best Country'!$E$18+
Q49*'Best Country'!$E$9+
S49*'Best Country'!$E$6+
U49*'Best Country'!$E$21+
W49*'Best Country'!$E$24+
Y49*'Best Country'!$E$27
)/SUM('Best Country'!$E$5:$E$28), "")</f>
        <v/>
      </c>
      <c r="J49" t="str">
        <v/>
      </c>
      <c r="K49" t="str">
        <f t="shared" si="14"/>
        <v/>
      </c>
      <c r="L49" t="str">
        <v/>
      </c>
      <c r="M49" t="str">
        <f t="shared" si="15"/>
        <v/>
      </c>
      <c r="N49" t="str">
        <v/>
      </c>
      <c r="O49" t="str">
        <f t="shared" si="16"/>
        <v/>
      </c>
      <c r="P49">
        <v>27612</v>
      </c>
      <c r="Q49">
        <f t="shared" si="17"/>
        <v>0.10479014318195784</v>
      </c>
      <c r="R49" t="str">
        <v/>
      </c>
      <c r="S49" t="str">
        <f t="shared" si="18"/>
        <v/>
      </c>
      <c r="T49" t="str">
        <v/>
      </c>
      <c r="U49" t="str">
        <f t="shared" si="19"/>
        <v/>
      </c>
      <c r="V49" t="str">
        <v/>
      </c>
      <c r="W49" t="str">
        <f t="shared" si="20"/>
        <v/>
      </c>
      <c r="X49" t="str">
        <v/>
      </c>
      <c r="Y49" t="str">
        <f t="shared" si="21"/>
        <v/>
      </c>
    </row>
    <row r="50" spans="1:25" x14ac:dyDescent="0.3">
      <c r="A50" t="str">
        <v>Greece</v>
      </c>
      <c r="B50">
        <v>64.83</v>
      </c>
      <c r="D50" t="str">
        <v>Mexico</v>
      </c>
      <c r="E50">
        <v>57.3</v>
      </c>
      <c r="G50" t="str">
        <v>North America</v>
      </c>
      <c r="H50" t="str">
        <v>Costa Rica</v>
      </c>
      <c r="I50" s="3">
        <f>IFERROR((
K50*'Best Country'!$E$12+
M50*'Best Country'!$E$15+
O50*'Best Country'!$E$18+
Q50*'Best Country'!$E$9+
S50*'Best Country'!$E$6+
U50*'Best Country'!$E$21+
W50*'Best Country'!$E$24+
Y50*'Best Country'!$E$27
)/SUM('Best Country'!$E$5:$E$28), "")</f>
        <v>0.60810710391676781</v>
      </c>
      <c r="J50">
        <v>0.45829140000000002</v>
      </c>
      <c r="K50">
        <f t="shared" si="14"/>
        <v>0.44154032293389789</v>
      </c>
      <c r="L50">
        <v>0.83299999999999996</v>
      </c>
      <c r="M50">
        <f t="shared" si="15"/>
        <v>0.76198630136986301</v>
      </c>
      <c r="N50">
        <v>80.799000000000007</v>
      </c>
      <c r="O50">
        <f t="shared" si="16"/>
        <v>0.84294584560235575</v>
      </c>
      <c r="P50">
        <v>19909</v>
      </c>
      <c r="Q50">
        <f t="shared" si="17"/>
        <v>7.5205094328028022E-2</v>
      </c>
      <c r="R50">
        <v>36.6</v>
      </c>
      <c r="S50">
        <f t="shared" si="18"/>
        <v>0.69518072289156629</v>
      </c>
      <c r="T50">
        <v>46.3</v>
      </c>
      <c r="U50">
        <f t="shared" si="19"/>
        <v>0.40791476407914756</v>
      </c>
      <c r="V50">
        <v>65.099999999999994</v>
      </c>
      <c r="W50">
        <f t="shared" si="20"/>
        <v>0.46202531645569633</v>
      </c>
      <c r="X50">
        <v>7.274</v>
      </c>
      <c r="Y50">
        <f t="shared" si="21"/>
        <v>0.92749529190207158</v>
      </c>
    </row>
    <row r="51" spans="1:25" x14ac:dyDescent="0.3">
      <c r="A51" t="str">
        <v>Hungary</v>
      </c>
      <c r="B51">
        <v>66.17</v>
      </c>
      <c r="D51" t="str">
        <v>Morocco</v>
      </c>
      <c r="E51">
        <v>53.93</v>
      </c>
      <c r="G51" t="str">
        <v>Europe</v>
      </c>
      <c r="H51" t="str">
        <v>Croatia</v>
      </c>
      <c r="I51" s="3">
        <f>IFERROR((
K51*'Best Country'!$E$12+
M51*'Best Country'!$E$15+
O51*'Best Country'!$E$18+
Q51*'Best Country'!$E$9+
S51*'Best Country'!$E$6+
U51*'Best Country'!$E$21+
W51*'Best Country'!$E$24+
Y51*'Best Country'!$E$27
)/SUM('Best Country'!$E$5:$E$28), "")</f>
        <v>0.66071541386710686</v>
      </c>
      <c r="J51">
        <v>0.30017322000000002</v>
      </c>
      <c r="K51">
        <f t="shared" si="14"/>
        <v>0.84752542147628374</v>
      </c>
      <c r="L51">
        <v>0.88900000000000001</v>
      </c>
      <c r="M51">
        <f t="shared" si="15"/>
        <v>0.85787671232876717</v>
      </c>
      <c r="N51">
        <v>78.58</v>
      </c>
      <c r="O51">
        <f t="shared" si="16"/>
        <v>0.77192420944821394</v>
      </c>
      <c r="P51">
        <v>25714</v>
      </c>
      <c r="Q51">
        <f t="shared" si="17"/>
        <v>9.7500460886130402E-2</v>
      </c>
      <c r="R51">
        <v>35</v>
      </c>
      <c r="S51">
        <f t="shared" si="18"/>
        <v>0.71445783132530116</v>
      </c>
      <c r="T51">
        <v>74.599999999999994</v>
      </c>
      <c r="U51">
        <f t="shared" si="19"/>
        <v>0.83866057838660568</v>
      </c>
      <c r="V51">
        <v>64.8</v>
      </c>
      <c r="W51">
        <f t="shared" si="20"/>
        <v>0.46835443037974689</v>
      </c>
      <c r="X51">
        <v>5.87</v>
      </c>
      <c r="Y51">
        <f t="shared" si="21"/>
        <v>0.70715630885122416</v>
      </c>
    </row>
    <row r="52" spans="1:25" x14ac:dyDescent="0.3">
      <c r="A52" t="str">
        <v>Iceland</v>
      </c>
      <c r="B52">
        <v>72.73</v>
      </c>
      <c r="D52" t="str">
        <v>Netherlands</v>
      </c>
      <c r="E52">
        <v>71.98</v>
      </c>
      <c r="G52" t="str">
        <v>North America</v>
      </c>
      <c r="H52" t="str">
        <v>Cuba</v>
      </c>
      <c r="I52" s="3" t="str">
        <f>IFERROR((
K52*'Best Country'!$E$12+
M52*'Best Country'!$E$15+
O52*'Best Country'!$E$18+
Q52*'Best Country'!$E$9+
S52*'Best Country'!$E$6+
U52*'Best Country'!$E$21+
W52*'Best Country'!$E$24+
Y52*'Best Country'!$E$27
)/SUM('Best Country'!$E$5:$E$28), "")</f>
        <v/>
      </c>
      <c r="J52" t="str">
        <v/>
      </c>
      <c r="K52" t="str">
        <f t="shared" si="14"/>
        <v/>
      </c>
      <c r="L52">
        <v>0.76200000000000001</v>
      </c>
      <c r="M52">
        <f t="shared" si="15"/>
        <v>0.6404109589041096</v>
      </c>
      <c r="N52">
        <v>78.084999999999994</v>
      </c>
      <c r="O52">
        <f t="shared" si="16"/>
        <v>0.75608116758417587</v>
      </c>
      <c r="P52">
        <v>18468</v>
      </c>
      <c r="Q52">
        <f t="shared" si="17"/>
        <v>6.9670620045474099E-2</v>
      </c>
      <c r="R52">
        <v>27.8</v>
      </c>
      <c r="S52">
        <f t="shared" si="18"/>
        <v>0.8012048192771084</v>
      </c>
      <c r="T52" t="str">
        <v/>
      </c>
      <c r="U52" t="str">
        <f t="shared" si="19"/>
        <v/>
      </c>
      <c r="V52" t="str">
        <v/>
      </c>
      <c r="W52" t="str">
        <f t="shared" si="20"/>
        <v/>
      </c>
      <c r="X52" t="str">
        <v/>
      </c>
      <c r="Y52" t="str">
        <f t="shared" si="21"/>
        <v/>
      </c>
    </row>
    <row r="53" spans="1:25" x14ac:dyDescent="0.3">
      <c r="A53" t="str">
        <v>Ireland</v>
      </c>
      <c r="B53">
        <v>72.599999999999994</v>
      </c>
      <c r="D53" t="str">
        <v>Nigeria</v>
      </c>
      <c r="E53">
        <v>40.880000000000003</v>
      </c>
      <c r="G53" t="str">
        <v>North America</v>
      </c>
      <c r="H53" t="str">
        <v>Curacao</v>
      </c>
      <c r="I53" s="3" t="str">
        <f>IFERROR((
K53*'Best Country'!$E$12+
M53*'Best Country'!$E$15+
O53*'Best Country'!$E$18+
Q53*'Best Country'!$E$9+
S53*'Best Country'!$E$6+
U53*'Best Country'!$E$21+
W53*'Best Country'!$E$24+
Y53*'Best Country'!$E$27
)/SUM('Best Country'!$E$5:$E$28), "")</f>
        <v/>
      </c>
      <c r="J53" t="str">
        <v/>
      </c>
      <c r="K53" t="str">
        <f t="shared" si="14"/>
        <v/>
      </c>
      <c r="L53" t="str">
        <v/>
      </c>
      <c r="M53" t="str">
        <f t="shared" si="15"/>
        <v/>
      </c>
      <c r="N53" t="str">
        <v/>
      </c>
      <c r="O53" t="str">
        <f t="shared" si="16"/>
        <v/>
      </c>
      <c r="P53">
        <v>17691</v>
      </c>
      <c r="Q53">
        <f t="shared" si="17"/>
        <v>6.6686382351133777E-2</v>
      </c>
      <c r="R53" t="str">
        <v/>
      </c>
      <c r="S53" t="str">
        <f t="shared" si="18"/>
        <v/>
      </c>
      <c r="T53" t="str">
        <v/>
      </c>
      <c r="U53" t="str">
        <f t="shared" si="19"/>
        <v/>
      </c>
      <c r="V53" t="str">
        <v/>
      </c>
      <c r="W53" t="str">
        <f t="shared" si="20"/>
        <v/>
      </c>
      <c r="X53" t="str">
        <v/>
      </c>
      <c r="Y53" t="str">
        <f t="shared" si="21"/>
        <v/>
      </c>
    </row>
    <row r="54" spans="1:25" x14ac:dyDescent="0.3">
      <c r="A54" t="str">
        <v>Italy</v>
      </c>
      <c r="B54">
        <v>66.319999999999993</v>
      </c>
      <c r="D54" t="str">
        <v>North Macedonia</v>
      </c>
      <c r="E54">
        <v>61.69</v>
      </c>
      <c r="G54" t="str">
        <v>Europe</v>
      </c>
      <c r="H54" t="str">
        <v>Cyprus</v>
      </c>
      <c r="I54" s="3">
        <f>IFERROR((
K54*'Best Country'!$E$12+
M54*'Best Country'!$E$15+
O54*'Best Country'!$E$18+
Q54*'Best Country'!$E$9+
S54*'Best Country'!$E$6+
U54*'Best Country'!$E$21+
W54*'Best Country'!$E$24+
Y54*'Best Country'!$E$27
)/SUM('Best Country'!$E$5:$E$28), "")</f>
        <v>0.66735698814683064</v>
      </c>
      <c r="J54">
        <v>0.31534076</v>
      </c>
      <c r="K54">
        <f t="shared" si="14"/>
        <v>0.80858116331731955</v>
      </c>
      <c r="L54">
        <v>0.91300000000000003</v>
      </c>
      <c r="M54">
        <f t="shared" si="15"/>
        <v>0.89897260273972612</v>
      </c>
      <c r="N54">
        <v>81.647999999999996</v>
      </c>
      <c r="O54">
        <f t="shared" si="16"/>
        <v>0.8701190628600689</v>
      </c>
      <c r="P54">
        <v>28259</v>
      </c>
      <c r="Q54">
        <f t="shared" si="17"/>
        <v>0.10727508756836478</v>
      </c>
      <c r="R54">
        <v>42.8</v>
      </c>
      <c r="S54">
        <f t="shared" si="18"/>
        <v>0.62048192771084343</v>
      </c>
      <c r="T54">
        <v>67.3</v>
      </c>
      <c r="U54">
        <f t="shared" si="19"/>
        <v>0.72754946727549463</v>
      </c>
      <c r="V54">
        <v>56.5</v>
      </c>
      <c r="W54">
        <f t="shared" si="20"/>
        <v>0.64345991561181437</v>
      </c>
      <c r="X54">
        <v>5.9420000000000002</v>
      </c>
      <c r="Y54">
        <f t="shared" si="21"/>
        <v>0.71845574387947275</v>
      </c>
    </row>
    <row r="55" spans="1:25" x14ac:dyDescent="0.3">
      <c r="A55" t="str">
        <v>Latvia</v>
      </c>
      <c r="B55">
        <v>64.36</v>
      </c>
      <c r="D55" t="str">
        <v>Norway</v>
      </c>
      <c r="E55">
        <v>72.930000000000007</v>
      </c>
      <c r="G55" t="str">
        <v>Europe</v>
      </c>
      <c r="H55" t="str">
        <v>Czech Republic</v>
      </c>
      <c r="I55" s="3">
        <f>IFERROR((
K55*'Best Country'!$E$12+
M55*'Best Country'!$E$15+
O55*'Best Country'!$E$18+
Q55*'Best Country'!$E$9+
S55*'Best Country'!$E$6+
U55*'Best Country'!$E$21+
W55*'Best Country'!$E$24+
Y55*'Best Country'!$E$27
)/SUM('Best Country'!$E$5:$E$28), "")</f>
        <v>0.69845429338320941</v>
      </c>
      <c r="J55">
        <v>0.25870389999999999</v>
      </c>
      <c r="K55">
        <f t="shared" si="14"/>
        <v>0.95400227294703643</v>
      </c>
      <c r="L55">
        <v>0.91500000000000004</v>
      </c>
      <c r="M55">
        <f t="shared" si="15"/>
        <v>0.90239726027397271</v>
      </c>
      <c r="N55">
        <v>79.834000000000003</v>
      </c>
      <c r="O55">
        <f t="shared" si="16"/>
        <v>0.81205991550377676</v>
      </c>
      <c r="P55">
        <v>33956</v>
      </c>
      <c r="Q55">
        <f t="shared" si="17"/>
        <v>0.12915565660910711</v>
      </c>
      <c r="R55">
        <v>35.9</v>
      </c>
      <c r="S55">
        <f t="shared" si="18"/>
        <v>0.70361445783132526</v>
      </c>
      <c r="T55">
        <v>73.400000000000006</v>
      </c>
      <c r="U55">
        <f t="shared" si="19"/>
        <v>0.82039573820395739</v>
      </c>
      <c r="V55">
        <v>75.5</v>
      </c>
      <c r="W55">
        <f t="shared" si="20"/>
        <v>0.2426160337552743</v>
      </c>
      <c r="X55">
        <v>6.7750000000000004</v>
      </c>
      <c r="Y55">
        <f t="shared" si="21"/>
        <v>0.8491839296924043</v>
      </c>
    </row>
    <row r="56" spans="1:25" x14ac:dyDescent="0.3">
      <c r="A56" t="str">
        <v>Lithuania</v>
      </c>
      <c r="B56">
        <v>64.59</v>
      </c>
      <c r="D56" t="str">
        <v>Pakistan</v>
      </c>
      <c r="E56">
        <v>49.87</v>
      </c>
      <c r="G56" t="str">
        <v>Africa</v>
      </c>
      <c r="H56" t="str">
        <v>DR Congo</v>
      </c>
      <c r="I56" s="3" t="str">
        <f>IFERROR((
K56*'Best Country'!$E$12+
M56*'Best Country'!$E$15+
O56*'Best Country'!$E$18+
Q56*'Best Country'!$E$9+
S56*'Best Country'!$E$6+
U56*'Best Country'!$E$21+
W56*'Best Country'!$E$24+
Y56*'Best Country'!$E$27
)/SUM('Best Country'!$E$5:$E$28), "")</f>
        <v/>
      </c>
      <c r="J56">
        <v>0.44673239999999997</v>
      </c>
      <c r="K56">
        <f t="shared" si="14"/>
        <v>0.47121927417183562</v>
      </c>
      <c r="L56">
        <v>0.52200000000000002</v>
      </c>
      <c r="M56">
        <f t="shared" si="15"/>
        <v>0.22945205479452058</v>
      </c>
      <c r="N56">
        <v>61.895000000000003</v>
      </c>
      <c r="O56">
        <f t="shared" si="16"/>
        <v>0.23790167712200741</v>
      </c>
      <c r="P56">
        <v>701</v>
      </c>
      <c r="Q56">
        <f t="shared" si="17"/>
        <v>1.4325877219934862E-3</v>
      </c>
      <c r="R56">
        <v>37.9</v>
      </c>
      <c r="S56">
        <f t="shared" si="18"/>
        <v>0.67951807228915673</v>
      </c>
      <c r="T56" t="str">
        <v/>
      </c>
      <c r="U56" t="str">
        <f t="shared" si="19"/>
        <v/>
      </c>
      <c r="V56" t="str">
        <v/>
      </c>
      <c r="W56" t="str">
        <f t="shared" si="20"/>
        <v/>
      </c>
      <c r="X56">
        <v>3.4689999999999999</v>
      </c>
      <c r="Y56">
        <f t="shared" si="21"/>
        <v>0.33035153797865657</v>
      </c>
    </row>
    <row r="57" spans="1:25" x14ac:dyDescent="0.3">
      <c r="A57" t="str">
        <v>Luxembourg</v>
      </c>
      <c r="B57">
        <v>70.86</v>
      </c>
      <c r="D57" t="str">
        <v>Panama</v>
      </c>
      <c r="E57">
        <v>59.4</v>
      </c>
      <c r="G57" t="str">
        <v>Europe</v>
      </c>
      <c r="H57" t="str">
        <v>Denmark</v>
      </c>
      <c r="I57" s="3">
        <f>IFERROR((
K57*'Best Country'!$E$12+
M57*'Best Country'!$E$15+
O57*'Best Country'!$E$18+
Q57*'Best Country'!$E$9+
S57*'Best Country'!$E$6+
U57*'Best Country'!$E$21+
W57*'Best Country'!$E$24+
Y57*'Best Country'!$E$27
)/SUM('Best Country'!$E$5:$E$28), "")</f>
        <v>0.72462218282126312</v>
      </c>
      <c r="J57">
        <v>0.29259402000000001</v>
      </c>
      <c r="K57">
        <f t="shared" si="14"/>
        <v>0.86698581659892204</v>
      </c>
      <c r="L57">
        <v>0.96199999999999997</v>
      </c>
      <c r="M57">
        <f t="shared" si="15"/>
        <v>0.98287671232876705</v>
      </c>
      <c r="N57">
        <v>81.933000000000007</v>
      </c>
      <c r="O57">
        <f t="shared" si="16"/>
        <v>0.87924081423633349</v>
      </c>
      <c r="P57">
        <v>74959</v>
      </c>
      <c r="Q57">
        <f t="shared" si="17"/>
        <v>0.28663660664905055</v>
      </c>
      <c r="R57">
        <v>54.3</v>
      </c>
      <c r="S57">
        <f t="shared" si="18"/>
        <v>0.48192771084337349</v>
      </c>
      <c r="T57">
        <v>74</v>
      </c>
      <c r="U57">
        <f t="shared" si="19"/>
        <v>0.82952815829528159</v>
      </c>
      <c r="V57">
        <v>78.3</v>
      </c>
      <c r="W57">
        <f t="shared" si="20"/>
        <v>0.18354430379746844</v>
      </c>
      <c r="X57">
        <v>7.5209999999999999</v>
      </c>
      <c r="Y57">
        <f t="shared" si="21"/>
        <v>0.96625863151286884</v>
      </c>
    </row>
    <row r="58" spans="1:25" x14ac:dyDescent="0.3">
      <c r="A58" t="str">
        <v>Malta</v>
      </c>
      <c r="B58">
        <v>68.33</v>
      </c>
      <c r="D58" t="str">
        <v>Peru</v>
      </c>
      <c r="E58">
        <v>57.21</v>
      </c>
      <c r="G58" t="str">
        <v>Africa</v>
      </c>
      <c r="H58" t="str">
        <v>Djibouti</v>
      </c>
      <c r="I58" s="3" t="str">
        <f>IFERROR((
K58*'Best Country'!$E$12+
M58*'Best Country'!$E$15+
O58*'Best Country'!$E$18+
Q58*'Best Country'!$E$9+
S58*'Best Country'!$E$6+
U58*'Best Country'!$E$21+
W58*'Best Country'!$E$24+
Y58*'Best Country'!$E$27
)/SUM('Best Country'!$E$5:$E$28), "")</f>
        <v/>
      </c>
      <c r="J58">
        <v>0.41586014999999998</v>
      </c>
      <c r="K58">
        <f t="shared" si="14"/>
        <v>0.5504870311019695</v>
      </c>
      <c r="L58">
        <v>0.51300000000000001</v>
      </c>
      <c r="M58">
        <f t="shared" si="15"/>
        <v>0.21404109589041098</v>
      </c>
      <c r="N58">
        <v>65.986999999999995</v>
      </c>
      <c r="O58">
        <f t="shared" si="16"/>
        <v>0.36887082319805375</v>
      </c>
      <c r="P58">
        <v>3874</v>
      </c>
      <c r="Q58">
        <f t="shared" si="17"/>
        <v>1.3619185153321453E-2</v>
      </c>
      <c r="R58" t="str">
        <v/>
      </c>
      <c r="S58" t="str">
        <f t="shared" si="18"/>
        <v/>
      </c>
      <c r="T58" t="str">
        <v/>
      </c>
      <c r="U58" t="str">
        <f t="shared" si="19"/>
        <v/>
      </c>
      <c r="V58" t="str">
        <v/>
      </c>
      <c r="W58" t="str">
        <f t="shared" si="20"/>
        <v/>
      </c>
      <c r="X58" t="str">
        <v/>
      </c>
      <c r="Y58" t="str">
        <f t="shared" si="21"/>
        <v/>
      </c>
    </row>
    <row r="59" spans="1:25" x14ac:dyDescent="0.3">
      <c r="A59" t="str">
        <v>Netherlands</v>
      </c>
      <c r="B59">
        <v>71.98</v>
      </c>
      <c r="D59" t="str">
        <v>Philippines</v>
      </c>
      <c r="E59">
        <v>55.97</v>
      </c>
      <c r="G59" t="str">
        <v>North America</v>
      </c>
      <c r="H59" t="str">
        <v>Dominica</v>
      </c>
      <c r="I59" s="3" t="str">
        <f>IFERROR((
K59*'Best Country'!$E$12+
M59*'Best Country'!$E$15+
O59*'Best Country'!$E$18+
Q59*'Best Country'!$E$9+
S59*'Best Country'!$E$6+
U59*'Best Country'!$E$21+
W59*'Best Country'!$E$24+
Y59*'Best Country'!$E$27
)/SUM('Best Country'!$E$5:$E$28), "")</f>
        <v/>
      </c>
      <c r="J59" t="str">
        <v/>
      </c>
      <c r="K59" t="str">
        <f t="shared" si="14"/>
        <v/>
      </c>
      <c r="L59">
        <v>0.76100000000000001</v>
      </c>
      <c r="M59">
        <f t="shared" si="15"/>
        <v>0.63869863013698636</v>
      </c>
      <c r="N59">
        <v>71.132000000000005</v>
      </c>
      <c r="O59">
        <f t="shared" si="16"/>
        <v>0.5335424401485086</v>
      </c>
      <c r="P59">
        <v>11264</v>
      </c>
      <c r="Q59">
        <f t="shared" si="17"/>
        <v>4.2002089350457815E-2</v>
      </c>
      <c r="R59" t="str">
        <v/>
      </c>
      <c r="S59" t="str">
        <f t="shared" si="18"/>
        <v/>
      </c>
      <c r="T59" t="str">
        <v/>
      </c>
      <c r="U59" t="str">
        <f t="shared" si="19"/>
        <v/>
      </c>
      <c r="V59" t="str">
        <v/>
      </c>
      <c r="W59" t="str">
        <f t="shared" si="20"/>
        <v/>
      </c>
      <c r="X59" t="str">
        <v/>
      </c>
      <c r="Y59" t="str">
        <f t="shared" si="21"/>
        <v/>
      </c>
    </row>
    <row r="60" spans="1:25" x14ac:dyDescent="0.3">
      <c r="A60" t="str">
        <v>North Macedonia</v>
      </c>
      <c r="B60">
        <v>61.69</v>
      </c>
      <c r="D60" t="str">
        <v>Poland</v>
      </c>
      <c r="E60">
        <v>70.16</v>
      </c>
      <c r="G60" t="str">
        <v>North America</v>
      </c>
      <c r="H60" t="str">
        <v>Dominican Republic</v>
      </c>
      <c r="I60" s="3" t="str">
        <f>IFERROR((
K60*'Best Country'!$E$12+
M60*'Best Country'!$E$15+
O60*'Best Country'!$E$18+
Q60*'Best Country'!$E$9+
S60*'Best Country'!$E$6+
U60*'Best Country'!$E$21+
W60*'Best Country'!$E$24+
Y60*'Best Country'!$E$27
)/SUM('Best Country'!$E$5:$E$28), "")</f>
        <v/>
      </c>
      <c r="J60">
        <v>0.38397565</v>
      </c>
      <c r="K60">
        <f t="shared" si="14"/>
        <v>0.63235384663497585</v>
      </c>
      <c r="L60">
        <v>0.77600000000000002</v>
      </c>
      <c r="M60">
        <f t="shared" si="15"/>
        <v>0.66438356164383572</v>
      </c>
      <c r="N60">
        <v>73.72</v>
      </c>
      <c r="O60">
        <f t="shared" si="16"/>
        <v>0.61637434387402368</v>
      </c>
      <c r="P60">
        <v>11096</v>
      </c>
      <c r="Q60">
        <f t="shared" si="17"/>
        <v>4.1356848767897747E-2</v>
      </c>
      <c r="R60">
        <v>24</v>
      </c>
      <c r="S60">
        <f t="shared" si="18"/>
        <v>0.84698795180722897</v>
      </c>
      <c r="T60" t="str">
        <v/>
      </c>
      <c r="U60" t="str">
        <f t="shared" si="19"/>
        <v/>
      </c>
      <c r="V60" t="str">
        <v/>
      </c>
      <c r="W60" t="str">
        <f t="shared" si="20"/>
        <v/>
      </c>
      <c r="X60">
        <v>5.8460000000000001</v>
      </c>
      <c r="Y60">
        <f t="shared" si="21"/>
        <v>0.70338983050847459</v>
      </c>
    </row>
    <row r="61" spans="1:25" x14ac:dyDescent="0.3">
      <c r="A61" t="str">
        <v>Norway</v>
      </c>
      <c r="B61">
        <v>72.930000000000007</v>
      </c>
      <c r="D61" t="str">
        <v>Portugal</v>
      </c>
      <c r="E61">
        <v>64.260000000000005</v>
      </c>
      <c r="G61" t="str">
        <v>South America</v>
      </c>
      <c r="H61" t="str">
        <v>Ecuador</v>
      </c>
      <c r="I61" s="3">
        <f>IFERROR((
K61*'Best Country'!$E$12+
M61*'Best Country'!$E$15+
O61*'Best Country'!$E$18+
Q61*'Best Country'!$E$9+
S61*'Best Country'!$E$6+
U61*'Best Country'!$E$21+
W61*'Best Country'!$E$24+
Y61*'Best Country'!$E$27
)/SUM('Best Country'!$E$5:$E$28), "")</f>
        <v>0.53328020347565652</v>
      </c>
      <c r="J61">
        <v>0.44579553999999999</v>
      </c>
      <c r="K61">
        <f t="shared" si="14"/>
        <v>0.47362476100086692</v>
      </c>
      <c r="L61">
        <v>0.77700000000000002</v>
      </c>
      <c r="M61">
        <f t="shared" si="15"/>
        <v>0.66609589041095896</v>
      </c>
      <c r="N61">
        <v>77.391999999999996</v>
      </c>
      <c r="O61">
        <f t="shared" si="16"/>
        <v>0.73390090897452287</v>
      </c>
      <c r="P61">
        <v>6871</v>
      </c>
      <c r="Q61">
        <f t="shared" si="17"/>
        <v>2.5129816260062679E-2</v>
      </c>
      <c r="R61">
        <v>20.100000000000001</v>
      </c>
      <c r="S61">
        <f t="shared" si="18"/>
        <v>0.89397590361445778</v>
      </c>
      <c r="T61">
        <v>37.4</v>
      </c>
      <c r="U61">
        <f t="shared" si="19"/>
        <v>0.27245053272450531</v>
      </c>
      <c r="V61">
        <v>78</v>
      </c>
      <c r="W61">
        <f t="shared" si="20"/>
        <v>0.189873417721519</v>
      </c>
      <c r="X61">
        <v>5.9649999999999999</v>
      </c>
      <c r="Y61">
        <f t="shared" si="21"/>
        <v>0.7220652856246077</v>
      </c>
    </row>
    <row r="62" spans="1:25" x14ac:dyDescent="0.3">
      <c r="A62" t="str">
        <v>Poland</v>
      </c>
      <c r="B62">
        <v>70.16</v>
      </c>
      <c r="D62" t="str">
        <v>Romania</v>
      </c>
      <c r="E62">
        <v>66.53</v>
      </c>
      <c r="G62" t="str">
        <v>Africa</v>
      </c>
      <c r="H62" t="str">
        <v>Egypt</v>
      </c>
      <c r="I62" s="3">
        <f>IFERROR((
K62*'Best Country'!$E$12+
M62*'Best Country'!$E$15+
O62*'Best Country'!$E$18+
Q62*'Best Country'!$E$9+
S62*'Best Country'!$E$6+
U62*'Best Country'!$E$21+
W62*'Best Country'!$E$24+
Y62*'Best Country'!$E$27
)/SUM('Best Country'!$E$5:$E$28), "")</f>
        <v>0.55677220241442493</v>
      </c>
      <c r="J62">
        <v>0.28482037999999998</v>
      </c>
      <c r="K62">
        <f t="shared" si="14"/>
        <v>0.88694545692259041</v>
      </c>
      <c r="L62">
        <v>0.754</v>
      </c>
      <c r="M62">
        <f t="shared" si="15"/>
        <v>0.62671232876712335</v>
      </c>
      <c r="N62">
        <v>71.632999999999996</v>
      </c>
      <c r="O62">
        <f t="shared" si="16"/>
        <v>0.54957751888362538</v>
      </c>
      <c r="P62">
        <v>2934</v>
      </c>
      <c r="Q62">
        <f t="shared" si="17"/>
        <v>1.0008910465187735E-2</v>
      </c>
      <c r="R62">
        <v>12.8</v>
      </c>
      <c r="S62">
        <f t="shared" si="18"/>
        <v>0.98192771084337349</v>
      </c>
      <c r="T62">
        <v>53.1</v>
      </c>
      <c r="U62">
        <f t="shared" si="19"/>
        <v>0.51141552511415522</v>
      </c>
      <c r="V62">
        <v>47.5</v>
      </c>
      <c r="W62">
        <f t="shared" si="20"/>
        <v>0.83333333333333337</v>
      </c>
      <c r="X62">
        <v>3.8170000000000002</v>
      </c>
      <c r="Y62">
        <f t="shared" si="21"/>
        <v>0.38496547394852487</v>
      </c>
    </row>
    <row r="63" spans="1:25" x14ac:dyDescent="0.3">
      <c r="A63" t="str">
        <v>Portugal</v>
      </c>
      <c r="B63">
        <v>64.260000000000005</v>
      </c>
      <c r="D63" t="str">
        <v>Russia</v>
      </c>
      <c r="E63">
        <v>60.53</v>
      </c>
      <c r="G63" t="str">
        <v>North America</v>
      </c>
      <c r="H63" t="str">
        <v>El Salvador</v>
      </c>
      <c r="I63" s="3" t="str">
        <f>IFERROR((
K63*'Best Country'!$E$12+
M63*'Best Country'!$E$15+
O63*'Best Country'!$E$18+
Q63*'Best Country'!$E$9+
S63*'Best Country'!$E$6+
U63*'Best Country'!$E$21+
W63*'Best Country'!$E$24+
Y63*'Best Country'!$E$27
)/SUM('Best Country'!$E$5:$E$28), "")</f>
        <v/>
      </c>
      <c r="J63">
        <v>0.39802377999999999</v>
      </c>
      <c r="K63">
        <f t="shared" si="14"/>
        <v>0.59628379167743562</v>
      </c>
      <c r="L63">
        <v>0.67800000000000005</v>
      </c>
      <c r="M63">
        <f t="shared" si="15"/>
        <v>0.49657534246575352</v>
      </c>
      <c r="N63">
        <v>72.099000000000004</v>
      </c>
      <c r="O63">
        <f t="shared" si="16"/>
        <v>0.56449238253744716</v>
      </c>
      <c r="P63">
        <v>5773</v>
      </c>
      <c r="Q63">
        <f t="shared" si="17"/>
        <v>2.091270816690223E-2</v>
      </c>
      <c r="R63">
        <v>28.2</v>
      </c>
      <c r="S63">
        <f t="shared" si="18"/>
        <v>0.79638554216867474</v>
      </c>
      <c r="T63" t="str">
        <v/>
      </c>
      <c r="U63" t="str">
        <f t="shared" si="19"/>
        <v/>
      </c>
      <c r="V63" t="str">
        <v/>
      </c>
      <c r="W63" t="str">
        <f t="shared" si="20"/>
        <v/>
      </c>
      <c r="X63">
        <v>6.492</v>
      </c>
      <c r="Y63">
        <f t="shared" si="21"/>
        <v>0.80477087256748281</v>
      </c>
    </row>
    <row r="64" spans="1:25" x14ac:dyDescent="0.3">
      <c r="A64" t="str">
        <v>Romania</v>
      </c>
      <c r="B64">
        <v>66.53</v>
      </c>
      <c r="D64" t="str">
        <v>Serbia</v>
      </c>
      <c r="E64">
        <v>65.66</v>
      </c>
      <c r="G64" t="str">
        <v>Africa</v>
      </c>
      <c r="H64" t="str">
        <v>Equatorial Guinea</v>
      </c>
      <c r="I64" s="3" t="str">
        <f>IFERROR((
K64*'Best Country'!$E$12+
M64*'Best Country'!$E$15+
O64*'Best Country'!$E$18+
Q64*'Best Country'!$E$9+
S64*'Best Country'!$E$6+
U64*'Best Country'!$E$21+
W64*'Best Country'!$E$24+
Y64*'Best Country'!$E$27
)/SUM('Best Country'!$E$5:$E$28), "")</f>
        <v/>
      </c>
      <c r="J64">
        <v>0.38542363000000002</v>
      </c>
      <c r="K64">
        <f t="shared" si="14"/>
        <v>0.62863600531535402</v>
      </c>
      <c r="L64">
        <v>0.67400000000000004</v>
      </c>
      <c r="M64">
        <f t="shared" si="15"/>
        <v>0.48972602739726034</v>
      </c>
      <c r="N64">
        <v>63.707000000000001</v>
      </c>
      <c r="O64">
        <f t="shared" si="16"/>
        <v>0.29589681218794001</v>
      </c>
      <c r="P64">
        <v>6543</v>
      </c>
      <c r="Q64">
        <f t="shared" si="17"/>
        <v>2.3870060836969211E-2</v>
      </c>
      <c r="R64" t="str">
        <v/>
      </c>
      <c r="S64" t="str">
        <f t="shared" si="18"/>
        <v/>
      </c>
      <c r="T64" t="str">
        <v/>
      </c>
      <c r="U64" t="str">
        <f t="shared" si="19"/>
        <v/>
      </c>
      <c r="V64" t="str">
        <v/>
      </c>
      <c r="W64" t="str">
        <f t="shared" si="20"/>
        <v/>
      </c>
      <c r="X64" t="str">
        <v/>
      </c>
      <c r="Y64" t="str">
        <f t="shared" si="21"/>
        <v/>
      </c>
    </row>
    <row r="65" spans="1:25" x14ac:dyDescent="0.3">
      <c r="A65" t="str">
        <v>Serbia</v>
      </c>
      <c r="B65">
        <v>65.66</v>
      </c>
      <c r="D65" t="str">
        <v>Slovakia</v>
      </c>
      <c r="E65">
        <v>68.89</v>
      </c>
      <c r="G65" t="str">
        <v>Africa</v>
      </c>
      <c r="H65" t="str">
        <v>Eritrea</v>
      </c>
      <c r="I65" s="3" t="str">
        <f>IFERROR((
K65*'Best Country'!$E$12+
M65*'Best Country'!$E$15+
O65*'Best Country'!$E$18+
Q65*'Best Country'!$E$9+
S65*'Best Country'!$E$6+
U65*'Best Country'!$E$21+
W65*'Best Country'!$E$24+
Y65*'Best Country'!$E$27
)/SUM('Best Country'!$E$5:$E$28), "")</f>
        <v/>
      </c>
      <c r="J65" t="str">
        <v/>
      </c>
      <c r="K65" t="str">
        <f t="shared" si="14"/>
        <v/>
      </c>
      <c r="L65">
        <v>0.503</v>
      </c>
      <c r="M65">
        <f t="shared" si="15"/>
        <v>0.19691780821917809</v>
      </c>
      <c r="N65">
        <v>68.623999999999995</v>
      </c>
      <c r="O65">
        <f t="shared" si="16"/>
        <v>0.45327102803738289</v>
      </c>
      <c r="P65">
        <v>631</v>
      </c>
      <c r="Q65">
        <f t="shared" si="17"/>
        <v>1.1637374792601242E-3</v>
      </c>
      <c r="R65" t="str">
        <v/>
      </c>
      <c r="S65" t="str">
        <f t="shared" si="18"/>
        <v/>
      </c>
      <c r="T65" t="str">
        <v/>
      </c>
      <c r="U65" t="str">
        <f t="shared" si="19"/>
        <v/>
      </c>
      <c r="V65" t="str">
        <v/>
      </c>
      <c r="W65" t="str">
        <f t="shared" si="20"/>
        <v/>
      </c>
      <c r="X65" t="str">
        <v/>
      </c>
      <c r="Y65" t="str">
        <f t="shared" si="21"/>
        <v/>
      </c>
    </row>
    <row r="66" spans="1:25" x14ac:dyDescent="0.3">
      <c r="A66" t="str">
        <v>Slovakia</v>
      </c>
      <c r="B66">
        <v>68.89</v>
      </c>
      <c r="D66" t="str">
        <v>Slovenia</v>
      </c>
      <c r="E66">
        <v>72.75</v>
      </c>
      <c r="G66" t="str">
        <v>Europe</v>
      </c>
      <c r="H66" t="str">
        <v>Estonia</v>
      </c>
      <c r="I66" s="3">
        <f>IFERROR((
K66*'Best Country'!$E$12+
M66*'Best Country'!$E$15+
O66*'Best Country'!$E$18+
Q66*'Best Country'!$E$9+
S66*'Best Country'!$E$6+
U66*'Best Country'!$E$21+
W66*'Best Country'!$E$24+
Y66*'Best Country'!$E$27
)/SUM('Best Country'!$E$5:$E$28), "")</f>
        <v>0.66571648232548253</v>
      </c>
      <c r="J66">
        <v>0.32252404000000001</v>
      </c>
      <c r="K66">
        <f t="shared" si="14"/>
        <v>0.79013733453901236</v>
      </c>
      <c r="L66">
        <v>0.90500000000000003</v>
      </c>
      <c r="M66">
        <f t="shared" si="15"/>
        <v>0.88527397260273977</v>
      </c>
      <c r="N66">
        <v>79.153000000000006</v>
      </c>
      <c r="O66">
        <f t="shared" si="16"/>
        <v>0.7902637306362823</v>
      </c>
      <c r="P66">
        <v>33479</v>
      </c>
      <c r="Q66">
        <f t="shared" si="17"/>
        <v>0.12732363424076693</v>
      </c>
      <c r="R66">
        <v>38.5</v>
      </c>
      <c r="S66">
        <f t="shared" si="18"/>
        <v>0.67228915662650601</v>
      </c>
      <c r="T66">
        <v>76.5</v>
      </c>
      <c r="U66">
        <f t="shared" si="19"/>
        <v>0.86757990867579904</v>
      </c>
      <c r="V66">
        <v>74.8</v>
      </c>
      <c r="W66">
        <f t="shared" si="20"/>
        <v>0.25738396624472581</v>
      </c>
      <c r="X66">
        <v>6.4169999999999998</v>
      </c>
      <c r="Y66">
        <f t="shared" si="21"/>
        <v>0.79300062774639046</v>
      </c>
    </row>
    <row r="67" spans="1:25" x14ac:dyDescent="0.3">
      <c r="A67" t="str">
        <v>Slovenia</v>
      </c>
      <c r="B67">
        <v>72.75</v>
      </c>
      <c r="D67" t="str">
        <v>South Africa</v>
      </c>
      <c r="E67">
        <v>40.96</v>
      </c>
      <c r="G67" t="str">
        <v>Africa</v>
      </c>
      <c r="H67" t="str">
        <v>Eswatini</v>
      </c>
      <c r="I67" s="3" t="str">
        <f>IFERROR((
K67*'Best Country'!$E$12+
M67*'Best Country'!$E$15+
O67*'Best Country'!$E$18+
Q67*'Best Country'!$E$9+
S67*'Best Country'!$E$6+
U67*'Best Country'!$E$21+
W67*'Best Country'!$E$24+
Y67*'Best Country'!$E$27
)/SUM('Best Country'!$E$5:$E$28), "")</f>
        <v/>
      </c>
      <c r="J67">
        <v>0.54579794000000004</v>
      </c>
      <c r="K67">
        <f t="shared" si="14"/>
        <v>0.21685805512001821</v>
      </c>
      <c r="L67">
        <v>0.69499999999999995</v>
      </c>
      <c r="M67">
        <f t="shared" si="15"/>
        <v>0.52568493150684925</v>
      </c>
      <c r="N67">
        <v>64.123000000000005</v>
      </c>
      <c r="O67">
        <f t="shared" si="16"/>
        <v>0.30921136858276793</v>
      </c>
      <c r="P67">
        <v>4365</v>
      </c>
      <c r="Q67">
        <f t="shared" si="17"/>
        <v>1.5504977570208321E-2</v>
      </c>
      <c r="R67" t="str">
        <v/>
      </c>
      <c r="S67" t="str">
        <f t="shared" si="18"/>
        <v/>
      </c>
      <c r="T67" t="str">
        <v/>
      </c>
      <c r="U67" t="str">
        <f t="shared" si="19"/>
        <v/>
      </c>
      <c r="V67" t="str">
        <v/>
      </c>
      <c r="W67" t="str">
        <f t="shared" si="20"/>
        <v/>
      </c>
      <c r="X67">
        <v>3.774</v>
      </c>
      <c r="Y67">
        <f t="shared" si="21"/>
        <v>0.37821720025109856</v>
      </c>
    </row>
    <row r="68" spans="1:25" x14ac:dyDescent="0.3">
      <c r="A68" t="str">
        <v>Spain</v>
      </c>
      <c r="B68">
        <v>66.52</v>
      </c>
      <c r="D68" t="str">
        <v>South Korea</v>
      </c>
      <c r="E68">
        <v>65.819999999999993</v>
      </c>
      <c r="G68" t="str">
        <v>Africa</v>
      </c>
      <c r="H68" t="str">
        <v>Ethiopia</v>
      </c>
      <c r="I68" s="3" t="str">
        <f>IFERROR((
K68*'Best Country'!$E$12+
M68*'Best Country'!$E$15+
O68*'Best Country'!$E$18+
Q68*'Best Country'!$E$9+
S68*'Best Country'!$E$6+
U68*'Best Country'!$E$21+
W68*'Best Country'!$E$24+
Y68*'Best Country'!$E$27
)/SUM('Best Country'!$E$5:$E$28), "")</f>
        <v/>
      </c>
      <c r="J68">
        <v>0.31141794</v>
      </c>
      <c r="K68">
        <f t="shared" si="14"/>
        <v>0.81865341727485963</v>
      </c>
      <c r="L68">
        <v>0.497</v>
      </c>
      <c r="M68">
        <f t="shared" si="15"/>
        <v>0.18664383561643835</v>
      </c>
      <c r="N68">
        <v>67.314999999999998</v>
      </c>
      <c r="O68">
        <f t="shared" si="16"/>
        <v>0.41137498399692723</v>
      </c>
      <c r="P68">
        <v>867</v>
      </c>
      <c r="Q68">
        <f t="shared" si="17"/>
        <v>2.0701468690468875E-3</v>
      </c>
      <c r="R68">
        <v>30.7</v>
      </c>
      <c r="S68">
        <f t="shared" si="18"/>
        <v>0.76626506024096386</v>
      </c>
      <c r="T68" t="str">
        <v/>
      </c>
      <c r="U68" t="str">
        <f t="shared" si="19"/>
        <v/>
      </c>
      <c r="V68" t="str">
        <v/>
      </c>
      <c r="W68" t="str">
        <f t="shared" si="20"/>
        <v/>
      </c>
      <c r="X68">
        <v>3.8980000000000001</v>
      </c>
      <c r="Y68">
        <f t="shared" si="21"/>
        <v>0.39767733835530444</v>
      </c>
    </row>
    <row r="69" spans="1:25" x14ac:dyDescent="0.3">
      <c r="A69" t="str">
        <v>Sweden</v>
      </c>
      <c r="B69">
        <v>70.59</v>
      </c>
      <c r="D69" t="str">
        <v>Spain</v>
      </c>
      <c r="E69">
        <v>66.52</v>
      </c>
      <c r="G69" t="str">
        <v>South America</v>
      </c>
      <c r="H69" t="str">
        <v>Falkland Islands</v>
      </c>
      <c r="I69" s="3" t="str">
        <f>IFERROR((
K69*'Best Country'!$E$12+
M69*'Best Country'!$E$15+
O69*'Best Country'!$E$18+
Q69*'Best Country'!$E$9+
S69*'Best Country'!$E$6+
U69*'Best Country'!$E$21+
W69*'Best Country'!$E$24+
Y69*'Best Country'!$E$27
)/SUM('Best Country'!$E$5:$E$28), "")</f>
        <v/>
      </c>
      <c r="J69" t="str">
        <v/>
      </c>
      <c r="K69" t="str">
        <f t="shared" si="14"/>
        <v/>
      </c>
      <c r="L69" t="str">
        <v/>
      </c>
      <c r="M69" t="str">
        <f t="shared" si="15"/>
        <v/>
      </c>
      <c r="N69" t="str">
        <v/>
      </c>
      <c r="O69" t="str">
        <f t="shared" si="16"/>
        <v/>
      </c>
      <c r="P69" t="str">
        <v/>
      </c>
      <c r="Q69" t="str">
        <f t="shared" si="17"/>
        <v/>
      </c>
      <c r="R69" t="str">
        <v/>
      </c>
      <c r="S69" t="str">
        <f t="shared" si="18"/>
        <v/>
      </c>
      <c r="T69" t="str">
        <v/>
      </c>
      <c r="U69" t="str">
        <f t="shared" si="19"/>
        <v/>
      </c>
      <c r="V69" t="str">
        <v/>
      </c>
      <c r="W69" t="str">
        <f t="shared" si="20"/>
        <v/>
      </c>
      <c r="X69" t="str">
        <v/>
      </c>
      <c r="Y69" t="str">
        <f t="shared" si="21"/>
        <v/>
      </c>
    </row>
    <row r="70" spans="1:25" x14ac:dyDescent="0.3">
      <c r="A70" t="str">
        <v>Switzerland</v>
      </c>
      <c r="B70">
        <v>68.739999999999995</v>
      </c>
      <c r="D70" t="str">
        <v>Sri Lanka</v>
      </c>
      <c r="E70">
        <v>52.17</v>
      </c>
      <c r="G70" t="str">
        <v>Europe</v>
      </c>
      <c r="H70" t="str">
        <v>Faroe Islands</v>
      </c>
      <c r="I70" s="3" t="str">
        <f>IFERROR((
K70*'Best Country'!$E$12+
M70*'Best Country'!$E$15+
O70*'Best Country'!$E$18+
Q70*'Best Country'!$E$9+
S70*'Best Country'!$E$6+
U70*'Best Country'!$E$21+
W70*'Best Country'!$E$24+
Y70*'Best Country'!$E$27
)/SUM('Best Country'!$E$5:$E$28), "")</f>
        <v/>
      </c>
      <c r="J70" t="str">
        <v/>
      </c>
      <c r="K70" t="str">
        <f t="shared" ref="K70:K133" si="22">IFERROR(1-(J70-J$3)/(J$2-J$3), "")</f>
        <v/>
      </c>
      <c r="L70" t="str">
        <v/>
      </c>
      <c r="M70" t="str">
        <f t="shared" ref="M70:M133" si="23">IFERROR((L70-L$3)/(L$2-L$3), "")</f>
        <v/>
      </c>
      <c r="N70" t="str">
        <v/>
      </c>
      <c r="O70" t="str">
        <f t="shared" ref="O70:O133" si="24">IFERROR((N70-N$3)/(N$2-N$3), "")</f>
        <v/>
      </c>
      <c r="P70" t="str">
        <v/>
      </c>
      <c r="Q70" t="str">
        <f t="shared" ref="Q70:Q133" si="25">IFERROR((P70-P$3)/(P$2-P$3), "")</f>
        <v/>
      </c>
      <c r="R70" t="str">
        <v/>
      </c>
      <c r="S70" t="str">
        <f t="shared" ref="S70:S133" si="26">IFERROR(1-(R70-R$3)/(R$2-R$3), "")</f>
        <v/>
      </c>
      <c r="T70" t="str">
        <v/>
      </c>
      <c r="U70" t="str">
        <f t="shared" ref="U70:U133" si="27">IFERROR((T70-T$3)/(T$2-T$3), "")</f>
        <v/>
      </c>
      <c r="V70" t="str">
        <v/>
      </c>
      <c r="W70" t="str">
        <f t="shared" ref="W70:W133" si="28">IFERROR(1-(V70-V$3)/(V$2-V$3), "")</f>
        <v/>
      </c>
      <c r="X70" t="str">
        <v/>
      </c>
      <c r="Y70" t="str">
        <f t="shared" ref="Y70:Y133" si="29">IFERROR((X70-X$3)/(X$2-X$3), "")</f>
        <v/>
      </c>
    </row>
    <row r="71" spans="1:25" x14ac:dyDescent="0.3">
      <c r="A71" t="str">
        <v>Ukraine</v>
      </c>
      <c r="B71">
        <v>58.56</v>
      </c>
      <c r="D71" t="str">
        <v>Sweden</v>
      </c>
      <c r="E71">
        <v>70.59</v>
      </c>
      <c r="G71" t="str">
        <v>Oceania</v>
      </c>
      <c r="H71" t="str">
        <v>Fiji</v>
      </c>
      <c r="I71" s="3" t="str">
        <f>IFERROR((
K71*'Best Country'!$E$12+
M71*'Best Country'!$E$15+
O71*'Best Country'!$E$18+
Q71*'Best Country'!$E$9+
S71*'Best Country'!$E$6+
U71*'Best Country'!$E$21+
W71*'Best Country'!$E$24+
Y71*'Best Country'!$E$27
)/SUM('Best Country'!$E$5:$E$28), "")</f>
        <v/>
      </c>
      <c r="J71">
        <v>0.30706867999999998</v>
      </c>
      <c r="K71">
        <f t="shared" si="22"/>
        <v>0.82982060089464627</v>
      </c>
      <c r="L71">
        <v>0.73099999999999998</v>
      </c>
      <c r="M71">
        <f t="shared" si="23"/>
        <v>0.58732876712328763</v>
      </c>
      <c r="N71">
        <v>67.316000000000003</v>
      </c>
      <c r="O71">
        <f t="shared" si="24"/>
        <v>0.41140699014210724</v>
      </c>
      <c r="P71">
        <v>6705</v>
      </c>
      <c r="Q71">
        <f t="shared" si="25"/>
        <v>2.4492257113009279E-2</v>
      </c>
      <c r="R71">
        <v>26.2</v>
      </c>
      <c r="S71">
        <f t="shared" si="26"/>
        <v>0.82048192771084338</v>
      </c>
      <c r="T71" t="str">
        <v/>
      </c>
      <c r="U71" t="str">
        <f t="shared" si="27"/>
        <v/>
      </c>
      <c r="V71" t="str">
        <v/>
      </c>
      <c r="W71" t="str">
        <f t="shared" si="28"/>
        <v/>
      </c>
      <c r="X71" t="str">
        <v/>
      </c>
      <c r="Y71" t="str">
        <f t="shared" si="29"/>
        <v/>
      </c>
    </row>
    <row r="72" spans="1:25" x14ac:dyDescent="0.3">
      <c r="A72" t="str">
        <v>United Kingdom</v>
      </c>
      <c r="B72">
        <v>65.849999999999994</v>
      </c>
      <c r="D72" t="str">
        <v>Switzerland</v>
      </c>
      <c r="E72">
        <v>68.739999999999995</v>
      </c>
      <c r="G72" t="str">
        <v>Europe</v>
      </c>
      <c r="H72" t="str">
        <v>Finland</v>
      </c>
      <c r="I72" s="3">
        <f>IFERROR((
K72*'Best Country'!$E$12+
M72*'Best Country'!$E$15+
O72*'Best Country'!$E$18+
Q72*'Best Country'!$E$9+
S72*'Best Country'!$E$6+
U72*'Best Country'!$E$21+
W72*'Best Country'!$E$24+
Y72*'Best Country'!$E$27
)/SUM('Best Country'!$E$5:$E$28), "")</f>
        <v>0.73255255270221065</v>
      </c>
      <c r="J72">
        <v>0.27925923000000002</v>
      </c>
      <c r="K72">
        <f t="shared" si="22"/>
        <v>0.90122429589454778</v>
      </c>
      <c r="L72">
        <v>0.94799999999999995</v>
      </c>
      <c r="M72">
        <f t="shared" si="23"/>
        <v>0.95890410958904104</v>
      </c>
      <c r="N72">
        <v>81.91</v>
      </c>
      <c r="O72">
        <f t="shared" si="24"/>
        <v>0.87850467289719603</v>
      </c>
      <c r="P72">
        <v>54051</v>
      </c>
      <c r="Q72">
        <f t="shared" si="25"/>
        <v>0.20633487986234866</v>
      </c>
      <c r="R72">
        <v>45.6</v>
      </c>
      <c r="S72">
        <f t="shared" si="26"/>
        <v>0.58674698795180724</v>
      </c>
      <c r="T72">
        <v>73.5</v>
      </c>
      <c r="U72">
        <f t="shared" si="27"/>
        <v>0.82191780821917804</v>
      </c>
      <c r="V72">
        <v>77.400000000000006</v>
      </c>
      <c r="W72">
        <f t="shared" si="28"/>
        <v>0.20253164556962011</v>
      </c>
      <c r="X72">
        <v>7.7359999999999998</v>
      </c>
      <c r="Y72">
        <f t="shared" si="29"/>
        <v>1</v>
      </c>
    </row>
    <row r="73" spans="1:25" x14ac:dyDescent="0.3">
      <c r="D73" t="str">
        <v>Thailand</v>
      </c>
      <c r="E73">
        <v>60.04</v>
      </c>
      <c r="G73" t="str">
        <v>Europe</v>
      </c>
      <c r="H73" t="str">
        <v>France</v>
      </c>
      <c r="I73" s="3">
        <f>IFERROR((
K73*'Best Country'!$E$12+
M73*'Best Country'!$E$15+
O73*'Best Country'!$E$18+
Q73*'Best Country'!$E$9+
S73*'Best Country'!$E$6+
U73*'Best Country'!$E$21+
W73*'Best Country'!$E$24+
Y73*'Best Country'!$E$27
)/SUM('Best Country'!$E$5:$E$28), "")</f>
        <v>0.6444173956301853</v>
      </c>
      <c r="J73">
        <v>0.31236910000000001</v>
      </c>
      <c r="K73">
        <f t="shared" si="22"/>
        <v>0.81621121368808947</v>
      </c>
      <c r="L73">
        <v>0.92</v>
      </c>
      <c r="M73">
        <f t="shared" si="23"/>
        <v>0.91095890410958913</v>
      </c>
      <c r="N73">
        <v>83.325000000000003</v>
      </c>
      <c r="O73">
        <f t="shared" si="24"/>
        <v>0.92379336832671877</v>
      </c>
      <c r="P73">
        <v>48181</v>
      </c>
      <c r="Q73">
        <f t="shared" si="25"/>
        <v>0.1837898666502796</v>
      </c>
      <c r="R73">
        <v>46</v>
      </c>
      <c r="S73">
        <f t="shared" si="26"/>
        <v>0.58192771084337347</v>
      </c>
      <c r="T73">
        <v>44.4</v>
      </c>
      <c r="U73">
        <f t="shared" si="27"/>
        <v>0.37899543378995432</v>
      </c>
      <c r="V73">
        <v>77.2</v>
      </c>
      <c r="W73">
        <f t="shared" si="28"/>
        <v>0.20675105485232059</v>
      </c>
      <c r="X73">
        <v>6.593</v>
      </c>
      <c r="Y73">
        <f t="shared" si="29"/>
        <v>0.82062146892655374</v>
      </c>
    </row>
    <row r="74" spans="1:25" x14ac:dyDescent="0.3">
      <c r="D74" t="str">
        <v>Tunisia</v>
      </c>
      <c r="E74">
        <v>56.15</v>
      </c>
      <c r="G74" t="str">
        <v>South America</v>
      </c>
      <c r="H74" t="str">
        <v>French Guiana</v>
      </c>
      <c r="I74" s="3" t="str">
        <f>IFERROR((
K74*'Best Country'!$E$12+
M74*'Best Country'!$E$15+
O74*'Best Country'!$E$18+
Q74*'Best Country'!$E$9+
S74*'Best Country'!$E$6+
U74*'Best Country'!$E$21+
W74*'Best Country'!$E$24+
Y74*'Best Country'!$E$27
)/SUM('Best Country'!$E$5:$E$28), "")</f>
        <v/>
      </c>
      <c r="J74" t="str">
        <v/>
      </c>
      <c r="K74" t="str">
        <f t="shared" si="22"/>
        <v/>
      </c>
      <c r="L74" t="str">
        <v/>
      </c>
      <c r="M74" t="str">
        <f t="shared" si="23"/>
        <v/>
      </c>
      <c r="N74" t="str">
        <v/>
      </c>
      <c r="O74" t="str">
        <f t="shared" si="24"/>
        <v/>
      </c>
      <c r="P74" t="str">
        <v/>
      </c>
      <c r="Q74" t="str">
        <f t="shared" si="25"/>
        <v/>
      </c>
      <c r="R74" t="str">
        <v/>
      </c>
      <c r="S74" t="str">
        <f t="shared" si="26"/>
        <v/>
      </c>
      <c r="T74" t="str">
        <v/>
      </c>
      <c r="U74" t="str">
        <f t="shared" si="27"/>
        <v/>
      </c>
      <c r="V74" t="str">
        <v/>
      </c>
      <c r="W74" t="str">
        <f t="shared" si="28"/>
        <v/>
      </c>
      <c r="X74" t="str">
        <v/>
      </c>
      <c r="Y74" t="str">
        <f t="shared" si="29"/>
        <v/>
      </c>
    </row>
    <row r="75" spans="1:25" x14ac:dyDescent="0.3">
      <c r="D75" t="str">
        <v>Turkey</v>
      </c>
      <c r="E75">
        <v>56.37</v>
      </c>
      <c r="G75" t="str">
        <v>Oceania</v>
      </c>
      <c r="H75" t="str">
        <v>French Polynesia</v>
      </c>
      <c r="I75" s="3" t="str">
        <f>IFERROR((
K75*'Best Country'!$E$12+
M75*'Best Country'!$E$15+
O75*'Best Country'!$E$18+
Q75*'Best Country'!$E$9+
S75*'Best Country'!$E$6+
U75*'Best Country'!$E$21+
W75*'Best Country'!$E$24+
Y75*'Best Country'!$E$27
)/SUM('Best Country'!$E$5:$E$28), "")</f>
        <v/>
      </c>
      <c r="J75" t="str">
        <v/>
      </c>
      <c r="K75" t="str">
        <f t="shared" si="22"/>
        <v/>
      </c>
      <c r="L75" t="str">
        <v/>
      </c>
      <c r="M75" t="str">
        <f t="shared" si="23"/>
        <v/>
      </c>
      <c r="N75" t="str">
        <v/>
      </c>
      <c r="O75" t="str">
        <f t="shared" si="24"/>
        <v/>
      </c>
      <c r="P75">
        <v>22651</v>
      </c>
      <c r="Q75">
        <f t="shared" si="25"/>
        <v>8.5736342407669142E-2</v>
      </c>
      <c r="R75" t="str">
        <v/>
      </c>
      <c r="S75" t="str">
        <f t="shared" si="26"/>
        <v/>
      </c>
      <c r="T75" t="str">
        <v/>
      </c>
      <c r="U75" t="str">
        <f t="shared" si="27"/>
        <v/>
      </c>
      <c r="V75" t="str">
        <v/>
      </c>
      <c r="W75" t="str">
        <f t="shared" si="28"/>
        <v/>
      </c>
      <c r="X75" t="str">
        <v/>
      </c>
      <c r="Y75" t="str">
        <f t="shared" si="29"/>
        <v/>
      </c>
    </row>
    <row r="76" spans="1:25" x14ac:dyDescent="0.3">
      <c r="D76" t="str">
        <v>Ukraine</v>
      </c>
      <c r="E76">
        <v>58.56</v>
      </c>
      <c r="G76" t="str">
        <v>Africa</v>
      </c>
      <c r="H76" t="str">
        <v>Gabon</v>
      </c>
      <c r="I76" s="3" t="str">
        <f>IFERROR((
K76*'Best Country'!$E$12+
M76*'Best Country'!$E$15+
O76*'Best Country'!$E$18+
Q76*'Best Country'!$E$9+
S76*'Best Country'!$E$6+
U76*'Best Country'!$E$21+
W76*'Best Country'!$E$24+
Y76*'Best Country'!$E$27
)/SUM('Best Country'!$E$5:$E$28), "")</f>
        <v/>
      </c>
      <c r="J76">
        <v>0.38024372000000001</v>
      </c>
      <c r="K76">
        <f t="shared" si="22"/>
        <v>0.64193597039078487</v>
      </c>
      <c r="L76">
        <v>0.73299999999999998</v>
      </c>
      <c r="M76">
        <f t="shared" si="23"/>
        <v>0.59075342465753422</v>
      </c>
      <c r="N76">
        <v>68.337000000000003</v>
      </c>
      <c r="O76">
        <f t="shared" si="24"/>
        <v>0.44408526437075918</v>
      </c>
      <c r="P76">
        <v>7863</v>
      </c>
      <c r="Q76">
        <f t="shared" si="25"/>
        <v>2.8939808271369754E-2</v>
      </c>
      <c r="R76" t="str">
        <v/>
      </c>
      <c r="S76" t="str">
        <f t="shared" si="26"/>
        <v/>
      </c>
      <c r="T76" t="str">
        <v/>
      </c>
      <c r="U76" t="str">
        <f t="shared" si="27"/>
        <v/>
      </c>
      <c r="V76" t="str">
        <v/>
      </c>
      <c r="W76" t="str">
        <f t="shared" si="28"/>
        <v/>
      </c>
      <c r="X76">
        <v>5.12</v>
      </c>
      <c r="Y76">
        <f t="shared" si="29"/>
        <v>0.58945386064030136</v>
      </c>
    </row>
    <row r="77" spans="1:25" x14ac:dyDescent="0.3">
      <c r="D77" t="str">
        <v>United Arab Emirates</v>
      </c>
      <c r="E77">
        <v>72.459999999999994</v>
      </c>
      <c r="G77" t="str">
        <v>Africa</v>
      </c>
      <c r="H77" t="str">
        <v>Gambia</v>
      </c>
      <c r="I77" s="3" t="str">
        <f>IFERROR((
K77*'Best Country'!$E$12+
M77*'Best Country'!$E$15+
O77*'Best Country'!$E$18+
Q77*'Best Country'!$E$9+
S77*'Best Country'!$E$6+
U77*'Best Country'!$E$21+
W77*'Best Country'!$E$24+
Y77*'Best Country'!$E$27
)/SUM('Best Country'!$E$5:$E$28), "")</f>
        <v/>
      </c>
      <c r="J77">
        <v>0.38757205</v>
      </c>
      <c r="K77">
        <f t="shared" si="22"/>
        <v>0.62311971044394565</v>
      </c>
      <c r="L77">
        <v>0.52400000000000002</v>
      </c>
      <c r="M77">
        <f t="shared" si="23"/>
        <v>0.23287671232876717</v>
      </c>
      <c r="N77">
        <v>65.86</v>
      </c>
      <c r="O77">
        <f t="shared" si="24"/>
        <v>0.36480604276020984</v>
      </c>
      <c r="P77">
        <v>982</v>
      </c>
      <c r="Q77">
        <f t="shared" si="25"/>
        <v>2.5118294106802677E-3</v>
      </c>
      <c r="R77" t="str">
        <v/>
      </c>
      <c r="S77" t="str">
        <f t="shared" si="26"/>
        <v/>
      </c>
      <c r="T77" t="str">
        <v/>
      </c>
      <c r="U77" t="str">
        <f t="shared" si="27"/>
        <v/>
      </c>
      <c r="V77" t="str">
        <v/>
      </c>
      <c r="W77" t="str">
        <f t="shared" si="28"/>
        <v/>
      </c>
      <c r="X77">
        <v>4.423</v>
      </c>
      <c r="Y77">
        <f t="shared" si="29"/>
        <v>0.48006905210295042</v>
      </c>
    </row>
    <row r="78" spans="1:25" x14ac:dyDescent="0.3">
      <c r="D78" t="str">
        <v>United Kingdom</v>
      </c>
      <c r="E78">
        <v>65.849999999999994</v>
      </c>
      <c r="G78" t="str">
        <v>Asia</v>
      </c>
      <c r="H78" t="str">
        <v>Georgia</v>
      </c>
      <c r="I78" s="3">
        <f>IFERROR((
K78*'Best Country'!$E$12+
M78*'Best Country'!$E$15+
O78*'Best Country'!$E$18+
Q78*'Best Country'!$E$9+
S78*'Best Country'!$E$6+
U78*'Best Country'!$E$21+
W78*'Best Country'!$E$24+
Y78*'Best Country'!$E$27
)/SUM('Best Country'!$E$5:$E$28), "")</f>
        <v>0.62591060954073485</v>
      </c>
      <c r="J78">
        <v>0.34756895999999998</v>
      </c>
      <c r="K78">
        <f t="shared" si="22"/>
        <v>0.72583186179586434</v>
      </c>
      <c r="L78">
        <v>0.84399999999999997</v>
      </c>
      <c r="M78">
        <f t="shared" si="23"/>
        <v>0.78082191780821919</v>
      </c>
      <c r="N78">
        <v>74.495999999999995</v>
      </c>
      <c r="O78">
        <f t="shared" si="24"/>
        <v>0.64121111253360619</v>
      </c>
      <c r="P78">
        <v>9287</v>
      </c>
      <c r="Q78">
        <f t="shared" si="25"/>
        <v>3.4408990352117003E-2</v>
      </c>
      <c r="R78">
        <v>23.2</v>
      </c>
      <c r="S78">
        <f t="shared" si="26"/>
        <v>0.8566265060240964</v>
      </c>
      <c r="T78">
        <v>74</v>
      </c>
      <c r="U78">
        <f t="shared" si="27"/>
        <v>0.82952815829528159</v>
      </c>
      <c r="V78">
        <v>56.4</v>
      </c>
      <c r="W78">
        <f t="shared" si="28"/>
        <v>0.64556962025316467</v>
      </c>
      <c r="X78">
        <v>5.4</v>
      </c>
      <c r="Y78">
        <f t="shared" si="29"/>
        <v>0.63339610797237922</v>
      </c>
    </row>
    <row r="79" spans="1:25" x14ac:dyDescent="0.3">
      <c r="D79" t="str">
        <v>United States</v>
      </c>
      <c r="E79">
        <v>64.180000000000007</v>
      </c>
      <c r="G79" t="str">
        <v>Europe</v>
      </c>
      <c r="H79" t="str">
        <v>Germany</v>
      </c>
      <c r="I79" s="3">
        <f>IFERROR((
K79*'Best Country'!$E$12+
M79*'Best Country'!$E$15+
O79*'Best Country'!$E$18+
Q79*'Best Country'!$E$9+
S79*'Best Country'!$E$6+
U79*'Best Country'!$E$21+
W79*'Best Country'!$E$24+
Y79*'Best Country'!$E$27
)/SUM('Best Country'!$E$5:$E$28), "")</f>
        <v>0.68108794323569377</v>
      </c>
      <c r="J79">
        <v>0.32433450000000003</v>
      </c>
      <c r="K79">
        <f t="shared" si="22"/>
        <v>0.78548878760084839</v>
      </c>
      <c r="L79">
        <v>0.95899999999999996</v>
      </c>
      <c r="M79">
        <f t="shared" si="23"/>
        <v>0.97773972602739723</v>
      </c>
      <c r="N79">
        <v>81.378</v>
      </c>
      <c r="O79">
        <f t="shared" si="24"/>
        <v>0.86147740366150294</v>
      </c>
      <c r="P79">
        <v>56435</v>
      </c>
      <c r="Q79">
        <f t="shared" si="25"/>
        <v>0.21549115098629631</v>
      </c>
      <c r="R79">
        <v>47.6</v>
      </c>
      <c r="S79">
        <f t="shared" si="26"/>
        <v>0.5626506024096386</v>
      </c>
      <c r="T79">
        <v>60.4</v>
      </c>
      <c r="U79">
        <f t="shared" si="27"/>
        <v>0.62252663622526627</v>
      </c>
      <c r="V79">
        <v>71.7</v>
      </c>
      <c r="W79">
        <f t="shared" si="28"/>
        <v>0.32278481012658222</v>
      </c>
      <c r="X79">
        <v>6.7530000000000001</v>
      </c>
      <c r="Y79">
        <f t="shared" si="29"/>
        <v>0.84573132454488387</v>
      </c>
    </row>
    <row r="80" spans="1:25" x14ac:dyDescent="0.3">
      <c r="D80" t="str">
        <v>Uruguay</v>
      </c>
      <c r="E80">
        <v>60.41</v>
      </c>
      <c r="G80" t="str">
        <v>Africa</v>
      </c>
      <c r="H80" t="str">
        <v>Ghana</v>
      </c>
      <c r="I80" s="3" t="str">
        <f>IFERROR((
K80*'Best Country'!$E$12+
M80*'Best Country'!$E$15+
O80*'Best Country'!$E$18+
Q80*'Best Country'!$E$9+
S80*'Best Country'!$E$6+
U80*'Best Country'!$E$21+
W80*'Best Country'!$E$24+
Y80*'Best Country'!$E$27
)/SUM('Best Country'!$E$5:$E$28), "")</f>
        <v/>
      </c>
      <c r="J80">
        <v>0.43508595</v>
      </c>
      <c r="K80">
        <f t="shared" si="22"/>
        <v>0.50112276250517562</v>
      </c>
      <c r="L80">
        <v>0.628</v>
      </c>
      <c r="M80">
        <f t="shared" si="23"/>
        <v>0.41095890410958907</v>
      </c>
      <c r="N80">
        <v>65.498000000000005</v>
      </c>
      <c r="O80">
        <f t="shared" si="24"/>
        <v>0.3532198182050954</v>
      </c>
      <c r="P80">
        <v>2519</v>
      </c>
      <c r="Q80">
        <f t="shared" si="25"/>
        <v>8.4150125975542313E-3</v>
      </c>
      <c r="R80">
        <v>22.1</v>
      </c>
      <c r="S80">
        <f t="shared" si="26"/>
        <v>0.86987951807228914</v>
      </c>
      <c r="T80" t="str">
        <v/>
      </c>
      <c r="U80" t="str">
        <f t="shared" si="27"/>
        <v/>
      </c>
      <c r="V80" t="str">
        <v/>
      </c>
      <c r="W80" t="str">
        <f t="shared" si="28"/>
        <v/>
      </c>
      <c r="X80">
        <v>4.34</v>
      </c>
      <c r="Y80">
        <f t="shared" si="29"/>
        <v>0.46704331450094161</v>
      </c>
    </row>
    <row r="81" spans="4:25" x14ac:dyDescent="0.3">
      <c r="D81" t="str">
        <v>Vietnam</v>
      </c>
      <c r="E81">
        <v>60.66</v>
      </c>
      <c r="G81" t="str">
        <v>Europe</v>
      </c>
      <c r="H81" t="str">
        <v>Gibraltar</v>
      </c>
      <c r="I81" s="3" t="str">
        <f>IFERROR((
K81*'Best Country'!$E$12+
M81*'Best Country'!$E$15+
O81*'Best Country'!$E$18+
Q81*'Best Country'!$E$9+
S81*'Best Country'!$E$6+
U81*'Best Country'!$E$21+
W81*'Best Country'!$E$24+
Y81*'Best Country'!$E$27
)/SUM('Best Country'!$E$5:$E$28), "")</f>
        <v/>
      </c>
      <c r="J81" t="str">
        <v/>
      </c>
      <c r="K81" t="str">
        <f t="shared" si="22"/>
        <v/>
      </c>
      <c r="L81" t="str">
        <v/>
      </c>
      <c r="M81" t="str">
        <f t="shared" si="23"/>
        <v/>
      </c>
      <c r="N81" t="str">
        <v/>
      </c>
      <c r="O81" t="str">
        <f t="shared" si="24"/>
        <v/>
      </c>
      <c r="P81" t="str">
        <v/>
      </c>
      <c r="Q81" t="str">
        <f t="shared" si="25"/>
        <v/>
      </c>
      <c r="R81" t="str">
        <v/>
      </c>
      <c r="S81" t="str">
        <f t="shared" si="26"/>
        <v/>
      </c>
      <c r="T81" t="str">
        <v/>
      </c>
      <c r="U81" t="str">
        <f t="shared" si="27"/>
        <v/>
      </c>
      <c r="V81" t="str">
        <v/>
      </c>
      <c r="W81" t="str">
        <f t="shared" si="28"/>
        <v/>
      </c>
      <c r="X81" t="str">
        <v/>
      </c>
      <c r="Y81" t="str">
        <f t="shared" si="29"/>
        <v/>
      </c>
    </row>
    <row r="82" spans="4:25" x14ac:dyDescent="0.3">
      <c r="G82" t="str">
        <v>Europe</v>
      </c>
      <c r="H82" t="str">
        <v>Greece</v>
      </c>
      <c r="I82" s="3">
        <f>IFERROR((
K82*'Best Country'!$E$12+
M82*'Best Country'!$E$15+
O82*'Best Country'!$E$18+
Q82*'Best Country'!$E$9+
S82*'Best Country'!$E$6+
U82*'Best Country'!$E$21+
W82*'Best Country'!$E$24+
Y82*'Best Country'!$E$27
)/SUM('Best Country'!$E$5:$E$28), "")</f>
        <v>0.64829996769773801</v>
      </c>
      <c r="J82">
        <v>0.33373599999999998</v>
      </c>
      <c r="K82">
        <f t="shared" si="22"/>
        <v>0.76134944509168079</v>
      </c>
      <c r="L82">
        <v>0.90800000000000003</v>
      </c>
      <c r="M82">
        <f t="shared" si="23"/>
        <v>0.89041095890410971</v>
      </c>
      <c r="N82">
        <v>81.856999999999999</v>
      </c>
      <c r="O82">
        <f t="shared" si="24"/>
        <v>0.87680834720266276</v>
      </c>
      <c r="P82">
        <v>26899</v>
      </c>
      <c r="Q82">
        <f t="shared" si="25"/>
        <v>0.10205171142383089</v>
      </c>
      <c r="R82">
        <v>34.4</v>
      </c>
      <c r="S82">
        <f t="shared" si="26"/>
        <v>0.72168674698795177</v>
      </c>
      <c r="T82">
        <v>53.6</v>
      </c>
      <c r="U82">
        <f t="shared" si="27"/>
        <v>0.51902587519025878</v>
      </c>
      <c r="V82">
        <v>58.5</v>
      </c>
      <c r="W82">
        <f t="shared" si="28"/>
        <v>0.60126582278481022</v>
      </c>
      <c r="X82">
        <v>5.7759999999999998</v>
      </c>
      <c r="Y82">
        <f t="shared" si="29"/>
        <v>0.69240426867545513</v>
      </c>
    </row>
    <row r="83" spans="4:25" x14ac:dyDescent="0.3">
      <c r="G83" t="str">
        <v>North America</v>
      </c>
      <c r="H83" t="str">
        <v>Greenland</v>
      </c>
      <c r="I83" s="3" t="str">
        <f>IFERROR((
K83*'Best Country'!$E$12+
M83*'Best Country'!$E$15+
O83*'Best Country'!$E$18+
Q83*'Best Country'!$E$9+
S83*'Best Country'!$E$6+
U83*'Best Country'!$E$21+
W83*'Best Country'!$E$24+
Y83*'Best Country'!$E$27
)/SUM('Best Country'!$E$5:$E$28), "")</f>
        <v/>
      </c>
      <c r="J83" t="str">
        <v/>
      </c>
      <c r="K83" t="str">
        <f t="shared" si="22"/>
        <v/>
      </c>
      <c r="L83" t="str">
        <v/>
      </c>
      <c r="M83" t="str">
        <f t="shared" si="23"/>
        <v/>
      </c>
      <c r="N83" t="str">
        <v/>
      </c>
      <c r="O83" t="str">
        <f t="shared" si="24"/>
        <v/>
      </c>
      <c r="P83">
        <v>54547</v>
      </c>
      <c r="Q83">
        <f t="shared" si="25"/>
        <v>0.20823987586800222</v>
      </c>
      <c r="R83" t="str">
        <v/>
      </c>
      <c r="S83" t="str">
        <f t="shared" si="26"/>
        <v/>
      </c>
      <c r="T83" t="str">
        <v/>
      </c>
      <c r="U83" t="str">
        <f t="shared" si="27"/>
        <v/>
      </c>
      <c r="V83" t="str">
        <v/>
      </c>
      <c r="W83" t="str">
        <f t="shared" si="28"/>
        <v/>
      </c>
      <c r="X83" t="str">
        <v/>
      </c>
      <c r="Y83" t="str">
        <f t="shared" si="29"/>
        <v/>
      </c>
    </row>
    <row r="84" spans="4:25" x14ac:dyDescent="0.3">
      <c r="G84" t="str">
        <v>North America</v>
      </c>
      <c r="H84" t="str">
        <v>Grenada</v>
      </c>
      <c r="I84" s="3" t="str">
        <f>IFERROR((
K84*'Best Country'!$E$12+
M84*'Best Country'!$E$15+
O84*'Best Country'!$E$18+
Q84*'Best Country'!$E$9+
S84*'Best Country'!$E$6+
U84*'Best Country'!$E$21+
W84*'Best Country'!$E$24+
Y84*'Best Country'!$E$27
)/SUM('Best Country'!$E$5:$E$28), "")</f>
        <v/>
      </c>
      <c r="J84">
        <v>0.4381641</v>
      </c>
      <c r="K84">
        <f t="shared" si="22"/>
        <v>0.49321928783149638</v>
      </c>
      <c r="L84">
        <v>0.79100000000000004</v>
      </c>
      <c r="M84">
        <f t="shared" si="23"/>
        <v>0.69006849315068497</v>
      </c>
      <c r="N84">
        <v>75.204999999999998</v>
      </c>
      <c r="O84">
        <f t="shared" si="24"/>
        <v>0.66390346946613732</v>
      </c>
      <c r="P84">
        <v>12480</v>
      </c>
      <c r="Q84">
        <f t="shared" si="25"/>
        <v>4.6672402138511648E-2</v>
      </c>
      <c r="R84" t="str">
        <v/>
      </c>
      <c r="S84" t="str">
        <f t="shared" si="26"/>
        <v/>
      </c>
      <c r="T84" t="str">
        <v/>
      </c>
      <c r="U84" t="str">
        <f t="shared" si="27"/>
        <v/>
      </c>
      <c r="V84" t="str">
        <v/>
      </c>
      <c r="W84" t="str">
        <f t="shared" si="28"/>
        <v/>
      </c>
      <c r="X84" t="str">
        <v/>
      </c>
      <c r="Y84" t="str">
        <f t="shared" si="29"/>
        <v/>
      </c>
    </row>
    <row r="85" spans="4:25" x14ac:dyDescent="0.3">
      <c r="G85" t="str">
        <v>North America</v>
      </c>
      <c r="H85" t="str">
        <v>Guadeloupe</v>
      </c>
      <c r="I85" s="3" t="str">
        <f>IFERROR((
K85*'Best Country'!$E$12+
M85*'Best Country'!$E$15+
O85*'Best Country'!$E$18+
Q85*'Best Country'!$E$9+
S85*'Best Country'!$E$6+
U85*'Best Country'!$E$21+
W85*'Best Country'!$E$24+
Y85*'Best Country'!$E$27
)/SUM('Best Country'!$E$5:$E$28), "")</f>
        <v/>
      </c>
      <c r="J85" t="str">
        <v/>
      </c>
      <c r="K85" t="str">
        <f t="shared" si="22"/>
        <v/>
      </c>
      <c r="L85" t="str">
        <v/>
      </c>
      <c r="M85" t="str">
        <f t="shared" si="23"/>
        <v/>
      </c>
      <c r="N85" t="str">
        <v/>
      </c>
      <c r="O85" t="str">
        <f t="shared" si="24"/>
        <v/>
      </c>
      <c r="P85" t="str">
        <v/>
      </c>
      <c r="Q85" t="str">
        <f t="shared" si="25"/>
        <v/>
      </c>
      <c r="R85" t="str">
        <v/>
      </c>
      <c r="S85" t="str">
        <f t="shared" si="26"/>
        <v/>
      </c>
      <c r="T85" t="str">
        <v/>
      </c>
      <c r="U85" t="str">
        <f t="shared" si="27"/>
        <v/>
      </c>
      <c r="V85" t="str">
        <v/>
      </c>
      <c r="W85" t="str">
        <f t="shared" si="28"/>
        <v/>
      </c>
      <c r="X85" t="str">
        <v/>
      </c>
      <c r="Y85" t="str">
        <f t="shared" si="29"/>
        <v/>
      </c>
    </row>
    <row r="86" spans="4:25" x14ac:dyDescent="0.3">
      <c r="G86" t="str">
        <v>Oceania</v>
      </c>
      <c r="H86" t="str">
        <v>Guam</v>
      </c>
      <c r="I86" s="3" t="str">
        <f>IFERROR((
K86*'Best Country'!$E$12+
M86*'Best Country'!$E$15+
O86*'Best Country'!$E$18+
Q86*'Best Country'!$E$9+
S86*'Best Country'!$E$6+
U86*'Best Country'!$E$21+
W86*'Best Country'!$E$24+
Y86*'Best Country'!$E$27
)/SUM('Best Country'!$E$5:$E$28), "")</f>
        <v/>
      </c>
      <c r="J86" t="str">
        <v/>
      </c>
      <c r="K86" t="str">
        <f t="shared" si="22"/>
        <v/>
      </c>
      <c r="L86" t="str">
        <v/>
      </c>
      <c r="M86" t="str">
        <f t="shared" si="23"/>
        <v/>
      </c>
      <c r="N86" t="str">
        <v/>
      </c>
      <c r="O86" t="str">
        <f t="shared" si="24"/>
        <v/>
      </c>
      <c r="P86" t="str">
        <v/>
      </c>
      <c r="Q86" t="str">
        <f t="shared" si="25"/>
        <v/>
      </c>
      <c r="R86" t="str">
        <v/>
      </c>
      <c r="S86" t="str">
        <f t="shared" si="26"/>
        <v/>
      </c>
      <c r="T86" t="str">
        <v/>
      </c>
      <c r="U86" t="str">
        <f t="shared" si="27"/>
        <v/>
      </c>
      <c r="V86" t="str">
        <v/>
      </c>
      <c r="W86" t="str">
        <f t="shared" si="28"/>
        <v/>
      </c>
      <c r="X86" t="str">
        <v/>
      </c>
      <c r="Y86" t="str">
        <f t="shared" si="29"/>
        <v/>
      </c>
    </row>
    <row r="87" spans="4:25" x14ac:dyDescent="0.3">
      <c r="G87" t="str">
        <v>North America</v>
      </c>
      <c r="H87" t="str">
        <v>Guatemala</v>
      </c>
      <c r="I87" s="3" t="str">
        <f>IFERROR((
K87*'Best Country'!$E$12+
M87*'Best Country'!$E$15+
O87*'Best Country'!$E$18+
Q87*'Best Country'!$E$9+
S87*'Best Country'!$E$6+
U87*'Best Country'!$E$21+
W87*'Best Country'!$E$24+
Y87*'Best Country'!$E$27
)/SUM('Best Country'!$E$5:$E$28), "")</f>
        <v/>
      </c>
      <c r="J87">
        <v>0.45212682999999998</v>
      </c>
      <c r="K87">
        <f t="shared" si="22"/>
        <v>0.45736850637821436</v>
      </c>
      <c r="L87">
        <v>0.66200000000000003</v>
      </c>
      <c r="M87">
        <f t="shared" si="23"/>
        <v>0.46917808219178087</v>
      </c>
      <c r="N87">
        <v>72.602000000000004</v>
      </c>
      <c r="O87">
        <f t="shared" si="24"/>
        <v>0.58059147356292407</v>
      </c>
      <c r="P87">
        <v>6484</v>
      </c>
      <c r="Q87">
        <f t="shared" si="25"/>
        <v>2.3643458489522522E-2</v>
      </c>
      <c r="R87">
        <v>28</v>
      </c>
      <c r="S87">
        <f t="shared" si="26"/>
        <v>0.79879518072289157</v>
      </c>
      <c r="T87" t="str">
        <v/>
      </c>
      <c r="U87" t="str">
        <f t="shared" si="27"/>
        <v/>
      </c>
      <c r="V87" t="str">
        <v/>
      </c>
      <c r="W87" t="str">
        <f t="shared" si="28"/>
        <v/>
      </c>
      <c r="X87">
        <v>6.3620000000000001</v>
      </c>
      <c r="Y87">
        <f t="shared" si="29"/>
        <v>0.78436911487758953</v>
      </c>
    </row>
    <row r="88" spans="4:25" x14ac:dyDescent="0.3">
      <c r="G88" t="str">
        <v>Europe</v>
      </c>
      <c r="H88" t="str">
        <v>Guernsey</v>
      </c>
      <c r="I88" s="3" t="str">
        <f>IFERROR((
K88*'Best Country'!$E$12+
M88*'Best Country'!$E$15+
O88*'Best Country'!$E$18+
Q88*'Best Country'!$E$9+
S88*'Best Country'!$E$6+
U88*'Best Country'!$E$21+
W88*'Best Country'!$E$24+
Y88*'Best Country'!$E$27
)/SUM('Best Country'!$E$5:$E$28), "")</f>
        <v/>
      </c>
      <c r="J88" t="str">
        <v/>
      </c>
      <c r="K88" t="str">
        <f t="shared" si="22"/>
        <v/>
      </c>
      <c r="L88" t="str">
        <v/>
      </c>
      <c r="M88" t="str">
        <f t="shared" si="23"/>
        <v/>
      </c>
      <c r="N88" t="str">
        <v/>
      </c>
      <c r="O88" t="str">
        <f t="shared" si="24"/>
        <v/>
      </c>
      <c r="P88" t="str">
        <v/>
      </c>
      <c r="Q88" t="str">
        <f t="shared" si="25"/>
        <v/>
      </c>
      <c r="R88">
        <v>62.5</v>
      </c>
      <c r="S88">
        <f t="shared" si="26"/>
        <v>0.38313253012048187</v>
      </c>
      <c r="T88" t="str">
        <v/>
      </c>
      <c r="U88" t="str">
        <f t="shared" si="27"/>
        <v/>
      </c>
      <c r="V88" t="str">
        <v/>
      </c>
      <c r="W88" t="str">
        <f t="shared" si="28"/>
        <v/>
      </c>
      <c r="X88" t="str">
        <v/>
      </c>
      <c r="Y88" t="str">
        <f t="shared" si="29"/>
        <v/>
      </c>
    </row>
    <row r="89" spans="4:25" x14ac:dyDescent="0.3">
      <c r="G89" t="str">
        <v>Africa</v>
      </c>
      <c r="H89" t="str">
        <v>Guinea</v>
      </c>
      <c r="I89" s="3" t="str">
        <f>IFERROR((
K89*'Best Country'!$E$12+
M89*'Best Country'!$E$15+
O89*'Best Country'!$E$18+
Q89*'Best Country'!$E$9+
S89*'Best Country'!$E$6+
U89*'Best Country'!$E$21+
W89*'Best Country'!$E$24+
Y89*'Best Country'!$E$27
)/SUM('Best Country'!$E$5:$E$28), "")</f>
        <v/>
      </c>
      <c r="J89">
        <v>0.29591953999999998</v>
      </c>
      <c r="K89">
        <f t="shared" si="22"/>
        <v>0.85844719336847086</v>
      </c>
      <c r="L89">
        <v>0.5</v>
      </c>
      <c r="M89">
        <f t="shared" si="23"/>
        <v>0.19178082191780821</v>
      </c>
      <c r="N89">
        <v>60.74</v>
      </c>
      <c r="O89">
        <f t="shared" si="24"/>
        <v>0.2009345794392523</v>
      </c>
      <c r="P89">
        <v>1993</v>
      </c>
      <c r="Q89">
        <f t="shared" si="25"/>
        <v>6.3947950593006824E-3</v>
      </c>
      <c r="R89" t="str">
        <v/>
      </c>
      <c r="S89" t="str">
        <f t="shared" si="26"/>
        <v/>
      </c>
      <c r="T89" t="str">
        <v/>
      </c>
      <c r="U89" t="str">
        <f t="shared" si="27"/>
        <v/>
      </c>
      <c r="V89" t="str">
        <v/>
      </c>
      <c r="W89" t="str">
        <f t="shared" si="28"/>
        <v/>
      </c>
      <c r="X89">
        <v>4.9290000000000003</v>
      </c>
      <c r="Y89">
        <f t="shared" si="29"/>
        <v>0.55947897049591977</v>
      </c>
    </row>
    <row r="90" spans="4:25" x14ac:dyDescent="0.3">
      <c r="G90" t="str">
        <v>Africa</v>
      </c>
      <c r="H90" t="str">
        <v>Guinea-Bissau</v>
      </c>
      <c r="I90" s="3" t="str">
        <f>IFERROR((
K90*'Best Country'!$E$12+
M90*'Best Country'!$E$15+
O90*'Best Country'!$E$18+
Q90*'Best Country'!$E$9+
S90*'Best Country'!$E$6+
U90*'Best Country'!$E$21+
W90*'Best Country'!$E$24+
Y90*'Best Country'!$E$27
)/SUM('Best Country'!$E$5:$E$28), "")</f>
        <v/>
      </c>
      <c r="J90">
        <v>0.33435068000000001</v>
      </c>
      <c r="K90">
        <f t="shared" si="22"/>
        <v>0.7597711893821093</v>
      </c>
      <c r="L90">
        <v>0.51400000000000001</v>
      </c>
      <c r="M90">
        <f t="shared" si="23"/>
        <v>0.21575342465753425</v>
      </c>
      <c r="N90">
        <v>64.084999999999994</v>
      </c>
      <c r="O90">
        <f t="shared" si="24"/>
        <v>0.30799513506593235</v>
      </c>
      <c r="P90">
        <v>1011</v>
      </c>
      <c r="Q90">
        <f t="shared" si="25"/>
        <v>2.6232102255269465E-3</v>
      </c>
      <c r="R90" t="str">
        <v/>
      </c>
      <c r="S90" t="str">
        <f t="shared" si="26"/>
        <v/>
      </c>
      <c r="T90" t="str">
        <v/>
      </c>
      <c r="U90" t="str">
        <f t="shared" si="27"/>
        <v/>
      </c>
      <c r="V90" t="str">
        <v/>
      </c>
      <c r="W90" t="str">
        <f t="shared" si="28"/>
        <v/>
      </c>
      <c r="X90" t="str">
        <v/>
      </c>
      <c r="Y90" t="str">
        <f t="shared" si="29"/>
        <v/>
      </c>
    </row>
    <row r="91" spans="4:25" x14ac:dyDescent="0.3">
      <c r="G91" t="str">
        <v>South America</v>
      </c>
      <c r="H91" t="str">
        <v>Guyana</v>
      </c>
      <c r="I91" s="3" t="str">
        <f>IFERROR((
K91*'Best Country'!$E$12+
M91*'Best Country'!$E$15+
O91*'Best Country'!$E$18+
Q91*'Best Country'!$E$9+
S91*'Best Country'!$E$6+
U91*'Best Country'!$E$21+
W91*'Best Country'!$E$24+
Y91*'Best Country'!$E$27
)/SUM('Best Country'!$E$5:$E$28), "")</f>
        <v/>
      </c>
      <c r="J91" t="str">
        <v/>
      </c>
      <c r="K91" t="str">
        <f t="shared" si="22"/>
        <v/>
      </c>
      <c r="L91">
        <v>0.77600000000000002</v>
      </c>
      <c r="M91">
        <f t="shared" si="23"/>
        <v>0.66438356164383572</v>
      </c>
      <c r="N91">
        <v>70.180000000000007</v>
      </c>
      <c r="O91">
        <f t="shared" si="24"/>
        <v>0.50307258993726811</v>
      </c>
      <c r="P91">
        <v>30888</v>
      </c>
      <c r="Q91">
        <f t="shared" si="25"/>
        <v>0.11737233454187919</v>
      </c>
      <c r="R91">
        <v>35.1</v>
      </c>
      <c r="S91">
        <f t="shared" si="26"/>
        <v>0.7132530120481928</v>
      </c>
      <c r="T91" t="str">
        <v/>
      </c>
      <c r="U91" t="str">
        <f t="shared" si="27"/>
        <v/>
      </c>
      <c r="V91" t="str">
        <v/>
      </c>
      <c r="W91" t="str">
        <f t="shared" si="28"/>
        <v/>
      </c>
      <c r="X91" t="str">
        <v/>
      </c>
      <c r="Y91" t="str">
        <f t="shared" si="29"/>
        <v/>
      </c>
    </row>
    <row r="92" spans="4:25" x14ac:dyDescent="0.3">
      <c r="G92" t="str">
        <v>North America</v>
      </c>
      <c r="H92" t="str">
        <v>Haiti</v>
      </c>
      <c r="I92" s="3" t="str">
        <f>IFERROR((
K92*'Best Country'!$E$12+
M92*'Best Country'!$E$15+
O92*'Best Country'!$E$18+
Q92*'Best Country'!$E$9+
S92*'Best Country'!$E$6+
U92*'Best Country'!$E$21+
W92*'Best Country'!$E$24+
Y92*'Best Country'!$E$27
)/SUM('Best Country'!$E$5:$E$28), "")</f>
        <v/>
      </c>
      <c r="J92">
        <v>0.60450804000000002</v>
      </c>
      <c r="K92">
        <f t="shared" si="22"/>
        <v>6.6113683195592299E-2</v>
      </c>
      <c r="L92">
        <v>0.55400000000000005</v>
      </c>
      <c r="M92">
        <f t="shared" si="23"/>
        <v>0.28424657534246583</v>
      </c>
      <c r="N92">
        <v>64.936000000000007</v>
      </c>
      <c r="O92">
        <f t="shared" si="24"/>
        <v>0.33523236461400602</v>
      </c>
      <c r="P92">
        <v>2818</v>
      </c>
      <c r="Q92">
        <f t="shared" si="25"/>
        <v>9.5633872058010199E-3</v>
      </c>
      <c r="R92" t="str">
        <v/>
      </c>
      <c r="S92" t="str">
        <f t="shared" si="26"/>
        <v/>
      </c>
      <c r="T92" t="str">
        <v/>
      </c>
      <c r="U92" t="str">
        <f t="shared" si="27"/>
        <v/>
      </c>
      <c r="V92" t="str">
        <v/>
      </c>
      <c r="W92" t="str">
        <f t="shared" si="28"/>
        <v/>
      </c>
      <c r="X92" t="str">
        <v/>
      </c>
      <c r="Y92" t="str">
        <f t="shared" si="29"/>
        <v/>
      </c>
    </row>
    <row r="93" spans="4:25" x14ac:dyDescent="0.3">
      <c r="G93" t="str">
        <v>North America</v>
      </c>
      <c r="H93" t="str">
        <v>Honduras</v>
      </c>
      <c r="I93" s="3" t="str">
        <f>IFERROR((
K93*'Best Country'!$E$12+
M93*'Best Country'!$E$15+
O93*'Best Country'!$E$18+
Q93*'Best Country'!$E$9+
S93*'Best Country'!$E$6+
U93*'Best Country'!$E$21+
W93*'Best Country'!$E$24+
Y93*'Best Country'!$E$27
)/SUM('Best Country'!$E$5:$E$28), "")</f>
        <v/>
      </c>
      <c r="J93">
        <v>0.46826827999999998</v>
      </c>
      <c r="K93">
        <f t="shared" si="22"/>
        <v>0.41592363160880452</v>
      </c>
      <c r="L93">
        <v>0.64500000000000002</v>
      </c>
      <c r="M93">
        <f t="shared" si="23"/>
        <v>0.44006849315068497</v>
      </c>
      <c r="N93">
        <v>72.884</v>
      </c>
      <c r="O93">
        <f t="shared" si="24"/>
        <v>0.58961720650364857</v>
      </c>
      <c r="P93">
        <v>3468</v>
      </c>
      <c r="Q93">
        <f t="shared" si="25"/>
        <v>1.2059853745467954E-2</v>
      </c>
      <c r="R93">
        <v>24.1</v>
      </c>
      <c r="S93">
        <f t="shared" si="26"/>
        <v>0.8457831325301205</v>
      </c>
      <c r="T93" t="str">
        <v/>
      </c>
      <c r="U93" t="str">
        <f t="shared" si="27"/>
        <v/>
      </c>
      <c r="V93" t="str">
        <v/>
      </c>
      <c r="W93" t="str">
        <f t="shared" si="28"/>
        <v/>
      </c>
      <c r="X93">
        <v>5.9640000000000004</v>
      </c>
      <c r="Y93">
        <f t="shared" si="29"/>
        <v>0.72190834902699319</v>
      </c>
    </row>
    <row r="94" spans="4:25" x14ac:dyDescent="0.3">
      <c r="G94" t="str">
        <v>Asia</v>
      </c>
      <c r="H94" t="str">
        <v>Hong Kong</v>
      </c>
      <c r="I94" s="3" t="str">
        <f>IFERROR((
K94*'Best Country'!$E$12+
M94*'Best Country'!$E$15+
O94*'Best Country'!$E$18+
Q94*'Best Country'!$E$9+
S94*'Best Country'!$E$6+
U94*'Best Country'!$E$21+
W94*'Best Country'!$E$24+
Y94*'Best Country'!$E$27
)/SUM('Best Country'!$E$5:$E$28), "")</f>
        <v/>
      </c>
      <c r="J94" t="str">
        <v/>
      </c>
      <c r="K94" t="str">
        <f t="shared" si="22"/>
        <v/>
      </c>
      <c r="L94">
        <v>0.95499999999999996</v>
      </c>
      <c r="M94">
        <f t="shared" si="23"/>
        <v>0.97089041095890405</v>
      </c>
      <c r="N94">
        <v>85.510999999999996</v>
      </c>
      <c r="O94">
        <f t="shared" si="24"/>
        <v>0.99375880168992425</v>
      </c>
      <c r="P94">
        <v>57328</v>
      </c>
      <c r="Q94">
        <f t="shared" si="25"/>
        <v>0.21892091194002336</v>
      </c>
      <c r="R94">
        <v>65.599999999999994</v>
      </c>
      <c r="S94">
        <f t="shared" si="26"/>
        <v>0.3457831325301205</v>
      </c>
      <c r="T94">
        <v>78.5</v>
      </c>
      <c r="U94">
        <f t="shared" si="27"/>
        <v>0.89802130898021304</v>
      </c>
      <c r="V94">
        <v>66.5</v>
      </c>
      <c r="W94">
        <f t="shared" si="28"/>
        <v>0.4324894514767933</v>
      </c>
      <c r="X94">
        <v>5.4909999999999997</v>
      </c>
      <c r="Y94">
        <f t="shared" si="29"/>
        <v>0.64767733835530439</v>
      </c>
    </row>
    <row r="95" spans="4:25" x14ac:dyDescent="0.3">
      <c r="G95" t="str">
        <v>Europe</v>
      </c>
      <c r="H95" t="str">
        <v>Hungary</v>
      </c>
      <c r="I95" s="3">
        <f>IFERROR((
K95*'Best Country'!$E$12+
M95*'Best Country'!$E$15+
O95*'Best Country'!$E$18+
Q95*'Best Country'!$E$9+
S95*'Best Country'!$E$6+
U95*'Best Country'!$E$21+
W95*'Best Country'!$E$24+
Y95*'Best Country'!$E$27
)/SUM('Best Country'!$E$5:$E$28), "")</f>
        <v>0.6616954010977919</v>
      </c>
      <c r="J95">
        <v>0.30222823999999998</v>
      </c>
      <c r="K95">
        <f t="shared" si="22"/>
        <v>0.8422489409526237</v>
      </c>
      <c r="L95">
        <v>0.87</v>
      </c>
      <c r="M95">
        <f t="shared" si="23"/>
        <v>0.82534246575342474</v>
      </c>
      <c r="N95">
        <v>77.024000000000001</v>
      </c>
      <c r="O95">
        <f t="shared" si="24"/>
        <v>0.72212264754832922</v>
      </c>
      <c r="P95">
        <v>24612</v>
      </c>
      <c r="Q95">
        <f t="shared" si="25"/>
        <v>9.3267989921956618E-2</v>
      </c>
      <c r="R95">
        <v>29.8</v>
      </c>
      <c r="S95">
        <f t="shared" si="26"/>
        <v>0.77710843373493976</v>
      </c>
      <c r="T95">
        <v>66.3</v>
      </c>
      <c r="U95">
        <f t="shared" si="27"/>
        <v>0.71232876712328763</v>
      </c>
      <c r="V95">
        <v>54.1</v>
      </c>
      <c r="W95">
        <f t="shared" si="28"/>
        <v>0.69409282700421948</v>
      </c>
      <c r="X95">
        <v>5.915</v>
      </c>
      <c r="Y95">
        <f t="shared" si="29"/>
        <v>0.71421845574387954</v>
      </c>
    </row>
    <row r="96" spans="4:25" x14ac:dyDescent="0.3">
      <c r="G96" t="str">
        <v>Europe</v>
      </c>
      <c r="H96" t="str">
        <v>Iceland</v>
      </c>
      <c r="I96" s="3">
        <f>IFERROR((
K96*'Best Country'!$E$12+
M96*'Best Country'!$E$15+
O96*'Best Country'!$E$18+
Q96*'Best Country'!$E$9+
S96*'Best Country'!$E$6+
U96*'Best Country'!$E$21+
W96*'Best Country'!$E$24+
Y96*'Best Country'!$E$27
)/SUM('Best Country'!$E$5:$E$28), "")</f>
        <v>0.72725098898911011</v>
      </c>
      <c r="J96">
        <v>0.2656501</v>
      </c>
      <c r="K96">
        <f t="shared" si="22"/>
        <v>0.9361671720655621</v>
      </c>
      <c r="L96">
        <v>0.97199999999999998</v>
      </c>
      <c r="M96">
        <f t="shared" si="23"/>
        <v>1</v>
      </c>
      <c r="N96">
        <v>82.691000000000003</v>
      </c>
      <c r="O96">
        <f t="shared" si="24"/>
        <v>0.9035014722826783</v>
      </c>
      <c r="P96">
        <v>88657</v>
      </c>
      <c r="Q96">
        <f t="shared" si="25"/>
        <v>0.3392467584342162</v>
      </c>
      <c r="R96">
        <v>75.2</v>
      </c>
      <c r="S96">
        <f t="shared" si="26"/>
        <v>0.23012048192771073</v>
      </c>
      <c r="T96">
        <v>74.2</v>
      </c>
      <c r="U96">
        <f t="shared" si="27"/>
        <v>0.83257229832572299</v>
      </c>
      <c r="V96">
        <v>67.900000000000006</v>
      </c>
      <c r="W96">
        <f t="shared" si="28"/>
        <v>0.40295358649789015</v>
      </c>
      <c r="X96">
        <v>7.5149999999999997</v>
      </c>
      <c r="Y96">
        <f t="shared" si="29"/>
        <v>0.96531701192718145</v>
      </c>
    </row>
    <row r="97" spans="7:25" x14ac:dyDescent="0.3">
      <c r="G97" t="str">
        <v>Asia</v>
      </c>
      <c r="H97" t="str">
        <v>India</v>
      </c>
      <c r="I97" s="3">
        <f>IFERROR((
K97*'Best Country'!$E$12+
M97*'Best Country'!$E$15+
O97*'Best Country'!$E$18+
Q97*'Best Country'!$E$9+
S97*'Best Country'!$E$6+
U97*'Best Country'!$E$21+
W97*'Best Country'!$E$24+
Y97*'Best Country'!$E$27
)/SUM('Best Country'!$E$5:$E$28), "")</f>
        <v>0.54243132402319594</v>
      </c>
      <c r="J97">
        <v>0.25514996000000001</v>
      </c>
      <c r="K97">
        <f t="shared" si="22"/>
        <v>0.96312738861124225</v>
      </c>
      <c r="L97">
        <v>0.68500000000000005</v>
      </c>
      <c r="M97">
        <f t="shared" si="23"/>
        <v>0.50856164383561653</v>
      </c>
      <c r="N97">
        <v>72.003</v>
      </c>
      <c r="O97">
        <f t="shared" si="24"/>
        <v>0.56141979260017916</v>
      </c>
      <c r="P97">
        <v>2860</v>
      </c>
      <c r="Q97">
        <f t="shared" si="25"/>
        <v>9.7246973514410369E-3</v>
      </c>
      <c r="R97">
        <v>12.8</v>
      </c>
      <c r="S97">
        <f t="shared" si="26"/>
        <v>0.98192771084337349</v>
      </c>
      <c r="T97">
        <v>55.8</v>
      </c>
      <c r="U97">
        <f t="shared" si="27"/>
        <v>0.55251141552511407</v>
      </c>
      <c r="V97">
        <v>65.5</v>
      </c>
      <c r="W97">
        <f t="shared" si="28"/>
        <v>0.45358649789029537</v>
      </c>
      <c r="X97">
        <v>4.3890000000000002</v>
      </c>
      <c r="Y97">
        <f t="shared" si="29"/>
        <v>0.47473320778405531</v>
      </c>
    </row>
    <row r="98" spans="7:25" x14ac:dyDescent="0.3">
      <c r="G98" t="str">
        <v>Asia</v>
      </c>
      <c r="H98" t="str">
        <v>Indonesia</v>
      </c>
      <c r="I98" s="3">
        <f>IFERROR((
K98*'Best Country'!$E$12+
M98*'Best Country'!$E$15+
O98*'Best Country'!$E$18+
Q98*'Best Country'!$E$9+
S98*'Best Country'!$E$6+
U98*'Best Country'!$E$21+
W98*'Best Country'!$E$24+
Y98*'Best Country'!$E$27
)/SUM('Best Country'!$E$5:$E$28), "")</f>
        <v>0.5605027360523871</v>
      </c>
      <c r="J98">
        <v>0.34894395</v>
      </c>
      <c r="K98">
        <f t="shared" si="22"/>
        <v>0.7223014299970365</v>
      </c>
      <c r="L98">
        <v>0.72799999999999998</v>
      </c>
      <c r="M98">
        <f t="shared" si="23"/>
        <v>0.5821917808219178</v>
      </c>
      <c r="N98">
        <v>71.146000000000001</v>
      </c>
      <c r="O98">
        <f t="shared" si="24"/>
        <v>0.53399052618102671</v>
      </c>
      <c r="P98">
        <v>5004</v>
      </c>
      <c r="Q98">
        <f t="shared" si="25"/>
        <v>1.7959196214588583E-2</v>
      </c>
      <c r="R98">
        <v>17.600000000000001</v>
      </c>
      <c r="S98">
        <f t="shared" si="26"/>
        <v>0.92409638554216866</v>
      </c>
      <c r="T98">
        <v>53.9</v>
      </c>
      <c r="U98">
        <f t="shared" si="27"/>
        <v>0.52359208523592082</v>
      </c>
      <c r="V98">
        <v>61.2</v>
      </c>
      <c r="W98">
        <f t="shared" si="28"/>
        <v>0.54430379746835444</v>
      </c>
      <c r="X98">
        <v>5.617</v>
      </c>
      <c r="Y98">
        <f t="shared" si="29"/>
        <v>0.66745134965473951</v>
      </c>
    </row>
    <row r="99" spans="7:25" x14ac:dyDescent="0.3">
      <c r="G99" t="str">
        <v>Asia</v>
      </c>
      <c r="H99" t="str">
        <v>Iran</v>
      </c>
      <c r="I99" s="3">
        <f>IFERROR((
K99*'Best Country'!$E$12+
M99*'Best Country'!$E$15+
O99*'Best Country'!$E$18+
Q99*'Best Country'!$E$9+
S99*'Best Country'!$E$6+
U99*'Best Country'!$E$21+
W99*'Best Country'!$E$24+
Y99*'Best Country'!$E$27
)/SUM('Best Country'!$E$5:$E$28), "")</f>
        <v>0.59205146257519081</v>
      </c>
      <c r="J99">
        <v>0.35884795000000003</v>
      </c>
      <c r="K99">
        <f t="shared" si="22"/>
        <v>0.69687186575613891</v>
      </c>
      <c r="L99">
        <v>0.79900000000000004</v>
      </c>
      <c r="M99">
        <f t="shared" si="23"/>
        <v>0.70376712328767133</v>
      </c>
      <c r="N99">
        <v>77.653999999999996</v>
      </c>
      <c r="O99">
        <f t="shared" si="24"/>
        <v>0.74228651901164999</v>
      </c>
      <c r="P99">
        <v>3690</v>
      </c>
      <c r="Q99">
        <f t="shared" si="25"/>
        <v>1.2912493086708044E-2</v>
      </c>
      <c r="R99">
        <v>16.2</v>
      </c>
      <c r="S99">
        <f t="shared" si="26"/>
        <v>0.94096385542168681</v>
      </c>
      <c r="T99">
        <v>49.5</v>
      </c>
      <c r="U99">
        <f t="shared" si="27"/>
        <v>0.45662100456621002</v>
      </c>
      <c r="V99">
        <v>52.7</v>
      </c>
      <c r="W99">
        <f t="shared" si="28"/>
        <v>0.7236286919831223</v>
      </c>
      <c r="X99">
        <v>5.093</v>
      </c>
      <c r="Y99">
        <f t="shared" si="29"/>
        <v>0.58521657250470815</v>
      </c>
    </row>
    <row r="100" spans="7:25" x14ac:dyDescent="0.3">
      <c r="G100" t="str">
        <v>Asia</v>
      </c>
      <c r="H100" t="str">
        <v>Iraq</v>
      </c>
      <c r="I100" s="3" t="str">
        <f>IFERROR((
K100*'Best Country'!$E$12+
M100*'Best Country'!$E$15+
O100*'Best Country'!$E$18+
Q100*'Best Country'!$E$9+
S100*'Best Country'!$E$6+
U100*'Best Country'!$E$21+
W100*'Best Country'!$E$24+
Y100*'Best Country'!$E$27
)/SUM('Best Country'!$E$5:$E$28), "")</f>
        <v/>
      </c>
      <c r="J100">
        <v>0.29774040000000002</v>
      </c>
      <c r="K100">
        <f t="shared" si="22"/>
        <v>0.8537719433337696</v>
      </c>
      <c r="L100">
        <v>0.69499999999999995</v>
      </c>
      <c r="M100">
        <f t="shared" si="23"/>
        <v>0.52568493150684925</v>
      </c>
      <c r="N100">
        <v>72.323999999999998</v>
      </c>
      <c r="O100">
        <f t="shared" si="24"/>
        <v>0.57169376520291881</v>
      </c>
      <c r="P100">
        <v>5487</v>
      </c>
      <c r="Q100">
        <f t="shared" si="25"/>
        <v>1.9814262889448781E-2</v>
      </c>
      <c r="R100">
        <v>18.3</v>
      </c>
      <c r="S100">
        <f t="shared" si="26"/>
        <v>0.9156626506024097</v>
      </c>
      <c r="T100" t="str">
        <v/>
      </c>
      <c r="U100" t="str">
        <f t="shared" si="27"/>
        <v/>
      </c>
      <c r="V100" t="str">
        <v/>
      </c>
      <c r="W100" t="str">
        <f t="shared" si="28"/>
        <v/>
      </c>
      <c r="X100">
        <v>4.976</v>
      </c>
      <c r="Y100">
        <f t="shared" si="29"/>
        <v>0.56685499058380417</v>
      </c>
    </row>
    <row r="101" spans="7:25" x14ac:dyDescent="0.3">
      <c r="G101" t="str">
        <v>Europe</v>
      </c>
      <c r="H101" t="str">
        <v>Ireland</v>
      </c>
      <c r="I101" s="3">
        <f>IFERROR((
K101*'Best Country'!$E$12+
M101*'Best Country'!$E$15+
O101*'Best Country'!$E$18+
Q101*'Best Country'!$E$9+
S101*'Best Country'!$E$6+
U101*'Best Country'!$E$21+
W101*'Best Country'!$E$24+
Y101*'Best Country'!$E$27
)/SUM('Best Country'!$E$5:$E$28), "")</f>
        <v>0.72600608170676728</v>
      </c>
      <c r="J101">
        <v>0.29912030000000001</v>
      </c>
      <c r="K101">
        <f t="shared" si="22"/>
        <v>0.85022890459224953</v>
      </c>
      <c r="L101">
        <v>0.94899999999999995</v>
      </c>
      <c r="M101">
        <f t="shared" si="23"/>
        <v>0.96061643835616439</v>
      </c>
      <c r="N101">
        <v>82.412000000000006</v>
      </c>
      <c r="O101">
        <f t="shared" si="24"/>
        <v>0.89457175777749343</v>
      </c>
      <c r="P101">
        <v>112818</v>
      </c>
      <c r="Q101">
        <f t="shared" si="25"/>
        <v>0.43204234007251274</v>
      </c>
      <c r="R101">
        <v>57</v>
      </c>
      <c r="S101">
        <f t="shared" si="26"/>
        <v>0.44939759036144578</v>
      </c>
      <c r="T101">
        <v>51.4</v>
      </c>
      <c r="U101">
        <f t="shared" si="27"/>
        <v>0.48554033485540332</v>
      </c>
      <c r="V101">
        <v>51.5</v>
      </c>
      <c r="W101">
        <f t="shared" si="28"/>
        <v>0.74894514767932496</v>
      </c>
      <c r="X101">
        <v>6.8890000000000002</v>
      </c>
      <c r="Y101">
        <f t="shared" si="29"/>
        <v>0.86707470182046464</v>
      </c>
    </row>
    <row r="102" spans="7:25" x14ac:dyDescent="0.3">
      <c r="G102" t="str">
        <v>Europe</v>
      </c>
      <c r="H102" t="str">
        <v>Isle of Man</v>
      </c>
      <c r="I102" s="3" t="str">
        <f>IFERROR((
K102*'Best Country'!$E$12+
M102*'Best Country'!$E$15+
O102*'Best Country'!$E$18+
Q102*'Best Country'!$E$9+
S102*'Best Country'!$E$6+
U102*'Best Country'!$E$21+
W102*'Best Country'!$E$24+
Y102*'Best Country'!$E$27
)/SUM('Best Country'!$E$5:$E$28), "")</f>
        <v/>
      </c>
      <c r="J102" t="str">
        <v/>
      </c>
      <c r="K102" t="str">
        <f t="shared" si="22"/>
        <v/>
      </c>
      <c r="L102" t="str">
        <v/>
      </c>
      <c r="M102" t="str">
        <f t="shared" si="23"/>
        <v/>
      </c>
      <c r="N102" t="str">
        <v/>
      </c>
      <c r="O102" t="str">
        <f t="shared" si="24"/>
        <v/>
      </c>
      <c r="P102" t="str">
        <v/>
      </c>
      <c r="Q102" t="str">
        <f t="shared" si="25"/>
        <v/>
      </c>
      <c r="R102">
        <v>52.5</v>
      </c>
      <c r="S102">
        <f t="shared" si="26"/>
        <v>0.5036144578313253</v>
      </c>
      <c r="T102" t="str">
        <v/>
      </c>
      <c r="U102" t="str">
        <f t="shared" si="27"/>
        <v/>
      </c>
      <c r="V102" t="str">
        <v/>
      </c>
      <c r="W102" t="str">
        <f t="shared" si="28"/>
        <v/>
      </c>
      <c r="X102" t="str">
        <v/>
      </c>
      <c r="Y102" t="str">
        <f t="shared" si="29"/>
        <v/>
      </c>
    </row>
    <row r="103" spans="7:25" x14ac:dyDescent="0.3">
      <c r="G103" t="str">
        <v>Asia</v>
      </c>
      <c r="H103" t="str">
        <v>Israel</v>
      </c>
      <c r="I103" s="3">
        <f>IFERROR((
K103*'Best Country'!$E$12+
M103*'Best Country'!$E$15+
O103*'Best Country'!$E$18+
Q103*'Best Country'!$E$9+
S103*'Best Country'!$E$6+
U103*'Best Country'!$E$21+
W103*'Best Country'!$E$24+
Y103*'Best Country'!$E$27
)/SUM('Best Country'!$E$5:$E$28), "")</f>
        <v>0.67674135111484202</v>
      </c>
      <c r="J103">
        <v>0.37893850000000001</v>
      </c>
      <c r="K103">
        <f t="shared" si="22"/>
        <v>0.64528726035832373</v>
      </c>
      <c r="L103">
        <v>0.91900000000000004</v>
      </c>
      <c r="M103">
        <f t="shared" si="23"/>
        <v>0.90924657534246589</v>
      </c>
      <c r="N103">
        <v>82.408000000000001</v>
      </c>
      <c r="O103">
        <f t="shared" si="24"/>
        <v>0.89444373319677373</v>
      </c>
      <c r="P103">
        <v>61296</v>
      </c>
      <c r="Q103">
        <f t="shared" si="25"/>
        <v>0.23416087998525165</v>
      </c>
      <c r="R103">
        <v>51.8</v>
      </c>
      <c r="S103">
        <f t="shared" si="26"/>
        <v>0.51204819277108427</v>
      </c>
      <c r="T103">
        <v>68.3</v>
      </c>
      <c r="U103">
        <f t="shared" si="27"/>
        <v>0.74277016742770163</v>
      </c>
      <c r="V103">
        <v>73.400000000000006</v>
      </c>
      <c r="W103">
        <f t="shared" si="28"/>
        <v>0.28691983122362863</v>
      </c>
      <c r="X103">
        <v>7.234</v>
      </c>
      <c r="Y103">
        <f t="shared" si="29"/>
        <v>0.92121782799748908</v>
      </c>
    </row>
    <row r="104" spans="7:25" x14ac:dyDescent="0.3">
      <c r="G104" t="str">
        <v>Europe</v>
      </c>
      <c r="H104" t="str">
        <v>Italy</v>
      </c>
      <c r="I104" s="3">
        <f>IFERROR((
K104*'Best Country'!$E$12+
M104*'Best Country'!$E$15+
O104*'Best Country'!$E$18+
Q104*'Best Country'!$E$9+
S104*'Best Country'!$E$6+
U104*'Best Country'!$E$21+
W104*'Best Country'!$E$24+
Y104*'Best Country'!$E$27
)/SUM('Best Country'!$E$5:$E$28), "")</f>
        <v>0.6631995510271651</v>
      </c>
      <c r="J104">
        <v>0.33651528000000003</v>
      </c>
      <c r="K104">
        <f t="shared" si="22"/>
        <v>0.75421335065474193</v>
      </c>
      <c r="L104">
        <v>0.91500000000000004</v>
      </c>
      <c r="M104">
        <f t="shared" si="23"/>
        <v>0.90239726027397271</v>
      </c>
      <c r="N104">
        <v>83.715999999999994</v>
      </c>
      <c r="O104">
        <f t="shared" si="24"/>
        <v>0.93630777109204943</v>
      </c>
      <c r="P104">
        <v>40964</v>
      </c>
      <c r="Q104">
        <f t="shared" si="25"/>
        <v>0.15607140662446997</v>
      </c>
      <c r="R104">
        <v>41.1</v>
      </c>
      <c r="S104">
        <f t="shared" si="26"/>
        <v>0.64096385542168677</v>
      </c>
      <c r="T104">
        <v>52.8</v>
      </c>
      <c r="U104">
        <f t="shared" si="27"/>
        <v>0.50684931506849307</v>
      </c>
      <c r="V104">
        <v>64.900000000000006</v>
      </c>
      <c r="W104">
        <f t="shared" si="28"/>
        <v>0.46624472573839648</v>
      </c>
      <c r="X104">
        <v>6.415</v>
      </c>
      <c r="Y104">
        <f t="shared" si="29"/>
        <v>0.79268675455116133</v>
      </c>
    </row>
    <row r="105" spans="7:25" x14ac:dyDescent="0.3">
      <c r="G105" t="str">
        <v>Africa</v>
      </c>
      <c r="H105" t="str">
        <v>Ivory Coast</v>
      </c>
      <c r="I105" s="3" t="str">
        <f>IFERROR((
K105*'Best Country'!$E$12+
M105*'Best Country'!$E$15+
O105*'Best Country'!$E$18+
Q105*'Best Country'!$E$9+
S105*'Best Country'!$E$6+
U105*'Best Country'!$E$21+
W105*'Best Country'!$E$24+
Y105*'Best Country'!$E$27
)/SUM('Best Country'!$E$5:$E$28), "")</f>
        <v/>
      </c>
      <c r="J105">
        <v>0.35275363999999998</v>
      </c>
      <c r="K105">
        <f t="shared" si="22"/>
        <v>0.71251964924250255</v>
      </c>
      <c r="L105">
        <v>0.58199999999999996</v>
      </c>
      <c r="M105">
        <f t="shared" si="23"/>
        <v>0.33219178082191775</v>
      </c>
      <c r="N105">
        <v>61.944000000000003</v>
      </c>
      <c r="O105">
        <f t="shared" si="24"/>
        <v>0.23946997823582125</v>
      </c>
      <c r="P105">
        <v>2888</v>
      </c>
      <c r="Q105">
        <f t="shared" si="25"/>
        <v>9.8322374485343821E-3</v>
      </c>
      <c r="R105">
        <v>32.1</v>
      </c>
      <c r="S105">
        <f t="shared" si="26"/>
        <v>0.74939759036144582</v>
      </c>
      <c r="T105" t="str">
        <v/>
      </c>
      <c r="U105" t="str">
        <f t="shared" si="27"/>
        <v/>
      </c>
      <c r="V105" t="str">
        <v/>
      </c>
      <c r="W105" t="str">
        <f t="shared" si="28"/>
        <v/>
      </c>
      <c r="X105">
        <v>5.1020000000000003</v>
      </c>
      <c r="Y105">
        <f t="shared" si="29"/>
        <v>0.5866290018832393</v>
      </c>
    </row>
    <row r="106" spans="7:25" x14ac:dyDescent="0.3">
      <c r="G106" t="str">
        <v>North America</v>
      </c>
      <c r="H106" t="str">
        <v>Jamaica</v>
      </c>
      <c r="I106" s="3" t="str">
        <f>IFERROR((
K106*'Best Country'!$E$12+
M106*'Best Country'!$E$15+
O106*'Best Country'!$E$18+
Q106*'Best Country'!$E$9+
S106*'Best Country'!$E$6+
U106*'Best Country'!$E$21+
W106*'Best Country'!$E$24+
Y106*'Best Country'!$E$27
)/SUM('Best Country'!$E$5:$E$28), "")</f>
        <v/>
      </c>
      <c r="J106">
        <v>0.39874472999999999</v>
      </c>
      <c r="K106">
        <f t="shared" si="22"/>
        <v>0.59443267653815091</v>
      </c>
      <c r="L106">
        <v>0.72</v>
      </c>
      <c r="M106">
        <f t="shared" si="23"/>
        <v>0.56849315068493145</v>
      </c>
      <c r="N106">
        <v>71.478999999999999</v>
      </c>
      <c r="O106">
        <f t="shared" si="24"/>
        <v>0.5446485725259248</v>
      </c>
      <c r="P106">
        <v>7547</v>
      </c>
      <c r="Q106">
        <f t="shared" si="25"/>
        <v>2.772614146131629E-2</v>
      </c>
      <c r="R106">
        <v>35.6</v>
      </c>
      <c r="S106">
        <f t="shared" si="26"/>
        <v>0.70722891566265056</v>
      </c>
      <c r="T106" t="str">
        <v/>
      </c>
      <c r="U106" t="str">
        <f t="shared" si="27"/>
        <v/>
      </c>
      <c r="V106" t="str">
        <v/>
      </c>
      <c r="W106" t="str">
        <f t="shared" si="28"/>
        <v/>
      </c>
      <c r="X106">
        <v>5.87</v>
      </c>
      <c r="Y106">
        <f t="shared" si="29"/>
        <v>0.70715630885122416</v>
      </c>
    </row>
    <row r="107" spans="7:25" x14ac:dyDescent="0.3">
      <c r="G107" t="str">
        <v>Asia</v>
      </c>
      <c r="H107" t="str">
        <v>Japan</v>
      </c>
      <c r="I107" s="3">
        <f>IFERROR((
K107*'Best Country'!$E$12+
M107*'Best Country'!$E$15+
O107*'Best Country'!$E$18+
Q107*'Best Country'!$E$9+
S107*'Best Country'!$E$6+
U107*'Best Country'!$E$21+
W107*'Best Country'!$E$24+
Y107*'Best Country'!$E$27
)/SUM('Best Country'!$E$5:$E$28), "")</f>
        <v>0.68264936908034335</v>
      </c>
      <c r="J107">
        <v>0.32339275000000001</v>
      </c>
      <c r="K107">
        <f t="shared" si="22"/>
        <v>0.78790683002046324</v>
      </c>
      <c r="L107">
        <v>0.92500000000000004</v>
      </c>
      <c r="M107">
        <f t="shared" si="23"/>
        <v>0.91952054794520555</v>
      </c>
      <c r="N107">
        <v>84.712000000000003</v>
      </c>
      <c r="O107">
        <f t="shared" si="24"/>
        <v>0.96818589169120473</v>
      </c>
      <c r="P107">
        <v>34008</v>
      </c>
      <c r="Q107">
        <f t="shared" si="25"/>
        <v>0.12935537393228047</v>
      </c>
      <c r="R107">
        <v>34.299999999999997</v>
      </c>
      <c r="S107">
        <f t="shared" si="26"/>
        <v>0.72289156626506035</v>
      </c>
      <c r="T107">
        <v>77.3</v>
      </c>
      <c r="U107">
        <f t="shared" si="27"/>
        <v>0.87975646879756464</v>
      </c>
      <c r="V107">
        <v>80.2</v>
      </c>
      <c r="W107">
        <f t="shared" si="28"/>
        <v>0.14345991561181426</v>
      </c>
      <c r="X107">
        <v>6.1470000000000002</v>
      </c>
      <c r="Y107">
        <f t="shared" si="29"/>
        <v>0.75062774639045837</v>
      </c>
    </row>
    <row r="108" spans="7:25" x14ac:dyDescent="0.3">
      <c r="G108" t="str">
        <v>Europe</v>
      </c>
      <c r="H108" t="str">
        <v>Jersey</v>
      </c>
      <c r="I108" s="3" t="str">
        <f>IFERROR((
K108*'Best Country'!$E$12+
M108*'Best Country'!$E$15+
O108*'Best Country'!$E$18+
Q108*'Best Country'!$E$9+
S108*'Best Country'!$E$6+
U108*'Best Country'!$E$21+
W108*'Best Country'!$E$24+
Y108*'Best Country'!$E$27
)/SUM('Best Country'!$E$5:$E$28), "")</f>
        <v/>
      </c>
      <c r="J108" t="str">
        <v/>
      </c>
      <c r="K108" t="str">
        <f t="shared" si="22"/>
        <v/>
      </c>
      <c r="L108" t="str">
        <v/>
      </c>
      <c r="M108" t="str">
        <f t="shared" si="23"/>
        <v/>
      </c>
      <c r="N108" t="str">
        <v/>
      </c>
      <c r="O108" t="str">
        <f t="shared" si="24"/>
        <v/>
      </c>
      <c r="P108" t="str">
        <v/>
      </c>
      <c r="Q108" t="str">
        <f t="shared" si="25"/>
        <v/>
      </c>
      <c r="R108" t="str">
        <v/>
      </c>
      <c r="S108" t="str">
        <f t="shared" si="26"/>
        <v/>
      </c>
      <c r="T108" t="str">
        <v/>
      </c>
      <c r="U108" t="str">
        <f t="shared" si="27"/>
        <v/>
      </c>
      <c r="V108" t="str">
        <v/>
      </c>
      <c r="W108" t="str">
        <f t="shared" si="28"/>
        <v/>
      </c>
      <c r="X108" t="str">
        <v/>
      </c>
      <c r="Y108" t="str">
        <f t="shared" si="29"/>
        <v/>
      </c>
    </row>
    <row r="109" spans="7:25" x14ac:dyDescent="0.3">
      <c r="G109" t="str">
        <v>Asia</v>
      </c>
      <c r="H109" t="str">
        <v>Jordan</v>
      </c>
      <c r="I109" s="3">
        <f>IFERROR((
K109*'Best Country'!$E$12+
M109*'Best Country'!$E$15+
O109*'Best Country'!$E$18+
Q109*'Best Country'!$E$9+
S109*'Best Country'!$E$6+
U109*'Best Country'!$E$21+
W109*'Best Country'!$E$24+
Y109*'Best Country'!$E$27
)/SUM('Best Country'!$E$5:$E$28), "")</f>
        <v>0.54703301123576542</v>
      </c>
      <c r="J109">
        <v>0.3365573</v>
      </c>
      <c r="K109">
        <f t="shared" si="22"/>
        <v>0.75410545987430955</v>
      </c>
      <c r="L109">
        <v>0.754</v>
      </c>
      <c r="M109">
        <f t="shared" si="23"/>
        <v>0.62671232876712335</v>
      </c>
      <c r="N109">
        <v>77.813999999999993</v>
      </c>
      <c r="O109">
        <f t="shared" si="24"/>
        <v>0.74740750224042984</v>
      </c>
      <c r="P109">
        <v>4870</v>
      </c>
      <c r="Q109">
        <f t="shared" si="25"/>
        <v>1.7444540035641862E-2</v>
      </c>
      <c r="R109">
        <v>24.2</v>
      </c>
      <c r="S109">
        <f t="shared" si="26"/>
        <v>0.84457831325301203</v>
      </c>
      <c r="T109">
        <v>60.2</v>
      </c>
      <c r="U109">
        <f t="shared" si="27"/>
        <v>0.61948249619482498</v>
      </c>
      <c r="V109">
        <v>65.5</v>
      </c>
      <c r="W109">
        <f t="shared" si="28"/>
        <v>0.45358649789029537</v>
      </c>
      <c r="X109">
        <v>4.3099999999999996</v>
      </c>
      <c r="Y109">
        <f t="shared" si="29"/>
        <v>0.46233521657250465</v>
      </c>
    </row>
    <row r="110" spans="7:25" x14ac:dyDescent="0.3">
      <c r="G110" t="str">
        <v>Asia</v>
      </c>
      <c r="H110" t="str">
        <v>Kazakhstan</v>
      </c>
      <c r="I110" s="3">
        <f>IFERROR((
K110*'Best Country'!$E$12+
M110*'Best Country'!$E$15+
O110*'Best Country'!$E$18+
Q110*'Best Country'!$E$9+
S110*'Best Country'!$E$6+
U110*'Best Country'!$E$21+
W110*'Best Country'!$E$24+
Y110*'Best Country'!$E$27
)/SUM('Best Country'!$E$5:$E$28), "")</f>
        <v>0.64543540880566985</v>
      </c>
      <c r="J110">
        <v>0.29191532999999997</v>
      </c>
      <c r="K110">
        <f t="shared" si="22"/>
        <v>0.8687284247324697</v>
      </c>
      <c r="L110">
        <v>0.83699999999999997</v>
      </c>
      <c r="M110">
        <f t="shared" si="23"/>
        <v>0.76883561643835618</v>
      </c>
      <c r="N110">
        <v>74.402000000000001</v>
      </c>
      <c r="O110">
        <f t="shared" si="24"/>
        <v>0.6382025348866982</v>
      </c>
      <c r="P110">
        <v>14419</v>
      </c>
      <c r="Q110">
        <f t="shared" si="25"/>
        <v>5.4119553862225771E-2</v>
      </c>
      <c r="R110">
        <v>19.600000000000001</v>
      </c>
      <c r="S110">
        <f t="shared" si="26"/>
        <v>0.9</v>
      </c>
      <c r="T110">
        <v>54.4</v>
      </c>
      <c r="U110">
        <f t="shared" si="27"/>
        <v>0.53120243531202427</v>
      </c>
      <c r="V110">
        <v>60.7</v>
      </c>
      <c r="W110">
        <f t="shared" si="28"/>
        <v>0.55485232067510548</v>
      </c>
      <c r="X110">
        <v>6.3780000000000001</v>
      </c>
      <c r="Y110">
        <f t="shared" si="29"/>
        <v>0.78688010043942247</v>
      </c>
    </row>
    <row r="111" spans="7:25" x14ac:dyDescent="0.3">
      <c r="G111" t="str">
        <v>Africa</v>
      </c>
      <c r="H111" t="str">
        <v>Kenya</v>
      </c>
      <c r="I111" s="3">
        <f>IFERROR((
K111*'Best Country'!$E$12+
M111*'Best Country'!$E$15+
O111*'Best Country'!$E$18+
Q111*'Best Country'!$E$9+
S111*'Best Country'!$E$6+
U111*'Best Country'!$E$21+
W111*'Best Country'!$E$24+
Y111*'Best Country'!$E$27
)/SUM('Best Country'!$E$5:$E$28), "")</f>
        <v>0.44361135617857878</v>
      </c>
      <c r="J111">
        <v>0.38701963</v>
      </c>
      <c r="K111">
        <f t="shared" si="22"/>
        <v>0.62453810703905432</v>
      </c>
      <c r="L111">
        <v>0.628</v>
      </c>
      <c r="M111">
        <f t="shared" si="23"/>
        <v>0.41095890410958907</v>
      </c>
      <c r="N111">
        <v>63.646000000000001</v>
      </c>
      <c r="O111">
        <f t="shared" si="24"/>
        <v>0.29394443733196768</v>
      </c>
      <c r="P111">
        <v>2289</v>
      </c>
      <c r="Q111">
        <f t="shared" si="25"/>
        <v>7.5316475142874701E-3</v>
      </c>
      <c r="R111">
        <v>19.600000000000001</v>
      </c>
      <c r="S111">
        <f t="shared" si="26"/>
        <v>0.9</v>
      </c>
      <c r="T111">
        <v>44.2</v>
      </c>
      <c r="U111">
        <f t="shared" si="27"/>
        <v>0.37595129375951297</v>
      </c>
      <c r="V111">
        <v>62.2</v>
      </c>
      <c r="W111">
        <f t="shared" si="28"/>
        <v>0.52320675105485226</v>
      </c>
      <c r="X111">
        <v>4.51</v>
      </c>
      <c r="Y111">
        <f t="shared" si="29"/>
        <v>0.49372253609541744</v>
      </c>
    </row>
    <row r="112" spans="7:25" x14ac:dyDescent="0.3">
      <c r="G112" t="str">
        <v>Oceania</v>
      </c>
      <c r="H112" t="str">
        <v>Kiribati</v>
      </c>
      <c r="I112" s="3" t="str">
        <f>IFERROR((
K112*'Best Country'!$E$12+
M112*'Best Country'!$E$15+
O112*'Best Country'!$E$18+
Q112*'Best Country'!$E$9+
S112*'Best Country'!$E$6+
U112*'Best Country'!$E$21+
W112*'Best Country'!$E$24+
Y112*'Best Country'!$E$27
)/SUM('Best Country'!$E$5:$E$28), "")</f>
        <v/>
      </c>
      <c r="J112">
        <v>0.27832701999999998</v>
      </c>
      <c r="K112">
        <f t="shared" si="22"/>
        <v>0.90361784335830064</v>
      </c>
      <c r="L112">
        <v>0.64400000000000002</v>
      </c>
      <c r="M112">
        <f t="shared" si="23"/>
        <v>0.43835616438356168</v>
      </c>
      <c r="N112">
        <v>66.472999999999999</v>
      </c>
      <c r="O112">
        <f t="shared" si="24"/>
        <v>0.38442580975547291</v>
      </c>
      <c r="P112">
        <v>2286</v>
      </c>
      <c r="Q112">
        <f t="shared" si="25"/>
        <v>7.5201253610274691E-3</v>
      </c>
      <c r="R112" t="str">
        <v/>
      </c>
      <c r="S112" t="str">
        <f t="shared" si="26"/>
        <v/>
      </c>
      <c r="T112" t="str">
        <v/>
      </c>
      <c r="U112" t="str">
        <f t="shared" si="27"/>
        <v/>
      </c>
      <c r="V112" t="str">
        <v/>
      </c>
      <c r="W112" t="str">
        <f t="shared" si="28"/>
        <v/>
      </c>
      <c r="X112" t="str">
        <v/>
      </c>
      <c r="Y112" t="str">
        <f t="shared" si="29"/>
        <v/>
      </c>
    </row>
    <row r="113" spans="7:25" x14ac:dyDescent="0.3">
      <c r="G113" t="str">
        <v>Asia</v>
      </c>
      <c r="H113" t="str">
        <v>Kuwait</v>
      </c>
      <c r="I113" s="3" t="str">
        <f>IFERROR((
K113*'Best Country'!$E$12+
M113*'Best Country'!$E$15+
O113*'Best Country'!$E$18+
Q113*'Best Country'!$E$9+
S113*'Best Country'!$E$6+
U113*'Best Country'!$E$21+
W113*'Best Country'!$E$24+
Y113*'Best Country'!$E$27
)/SUM('Best Country'!$E$5:$E$28), "")</f>
        <v/>
      </c>
      <c r="J113" t="str">
        <v/>
      </c>
      <c r="K113" t="str">
        <f t="shared" si="22"/>
        <v/>
      </c>
      <c r="L113">
        <v>0.85199999999999998</v>
      </c>
      <c r="M113">
        <f t="shared" si="23"/>
        <v>0.79452054794520544</v>
      </c>
      <c r="N113">
        <v>80.405000000000001</v>
      </c>
      <c r="O113">
        <f t="shared" si="24"/>
        <v>0.830335424401485</v>
      </c>
      <c r="P113">
        <v>30461</v>
      </c>
      <c r="Q113">
        <f t="shared" si="25"/>
        <v>0.11573234806120568</v>
      </c>
      <c r="R113">
        <v>32.5</v>
      </c>
      <c r="S113">
        <f t="shared" si="26"/>
        <v>0.74457831325301205</v>
      </c>
      <c r="T113">
        <v>67.3</v>
      </c>
      <c r="U113">
        <f t="shared" si="27"/>
        <v>0.72754946727549463</v>
      </c>
      <c r="V113">
        <v>58.4</v>
      </c>
      <c r="W113">
        <f t="shared" si="28"/>
        <v>0.60337552742616041</v>
      </c>
      <c r="X113">
        <v>6.6289999999999996</v>
      </c>
      <c r="Y113">
        <f t="shared" si="29"/>
        <v>0.82627118644067798</v>
      </c>
    </row>
    <row r="114" spans="7:25" x14ac:dyDescent="0.3">
      <c r="G114" t="str">
        <v>Asia</v>
      </c>
      <c r="H114" t="str">
        <v>Kyrgyzstan</v>
      </c>
      <c r="I114" s="3" t="str">
        <f>IFERROR((
K114*'Best Country'!$E$12+
M114*'Best Country'!$E$15+
O114*'Best Country'!$E$18+
Q114*'Best Country'!$E$9+
S114*'Best Country'!$E$6+
U114*'Best Country'!$E$21+
W114*'Best Country'!$E$24+
Y114*'Best Country'!$E$27
)/SUM('Best Country'!$E$5:$E$28), "")</f>
        <v/>
      </c>
      <c r="J114">
        <v>0.26352527999999997</v>
      </c>
      <c r="K114">
        <f t="shared" si="22"/>
        <v>0.9416228714486744</v>
      </c>
      <c r="L114">
        <v>0.72</v>
      </c>
      <c r="M114">
        <f t="shared" si="23"/>
        <v>0.56849315068493145</v>
      </c>
      <c r="N114">
        <v>71.677000000000007</v>
      </c>
      <c r="O114">
        <f t="shared" si="24"/>
        <v>0.55098578927154029</v>
      </c>
      <c r="P114">
        <v>2721</v>
      </c>
      <c r="Q114">
        <f t="shared" si="25"/>
        <v>9.1908375837276464E-3</v>
      </c>
      <c r="R114">
        <v>19.399999999999999</v>
      </c>
      <c r="S114">
        <f t="shared" si="26"/>
        <v>0.90240963855421685</v>
      </c>
      <c r="T114" t="str">
        <v/>
      </c>
      <c r="U114" t="str">
        <f t="shared" si="27"/>
        <v/>
      </c>
      <c r="V114" t="str">
        <v/>
      </c>
      <c r="W114" t="str">
        <f t="shared" si="28"/>
        <v/>
      </c>
      <c r="X114">
        <v>5.8579999999999997</v>
      </c>
      <c r="Y114">
        <f t="shared" si="29"/>
        <v>0.70527306967984926</v>
      </c>
    </row>
    <row r="115" spans="7:25" x14ac:dyDescent="0.3">
      <c r="G115" t="str">
        <v>Asia</v>
      </c>
      <c r="H115" t="str">
        <v>Laos</v>
      </c>
      <c r="I115" s="3" t="str">
        <f>IFERROR((
K115*'Best Country'!$E$12+
M115*'Best Country'!$E$15+
O115*'Best Country'!$E$18+
Q115*'Best Country'!$E$9+
S115*'Best Country'!$E$6+
U115*'Best Country'!$E$21+
W115*'Best Country'!$E$24+
Y115*'Best Country'!$E$27
)/SUM('Best Country'!$E$5:$E$28), "")</f>
        <v/>
      </c>
      <c r="J115">
        <v>0.38802432999999997</v>
      </c>
      <c r="K115">
        <f t="shared" si="22"/>
        <v>0.62195843385722593</v>
      </c>
      <c r="L115">
        <v>0.61699999999999999</v>
      </c>
      <c r="M115">
        <f t="shared" si="23"/>
        <v>0.39212328767123289</v>
      </c>
      <c r="N115">
        <v>68.963999999999999</v>
      </c>
      <c r="O115">
        <f t="shared" si="24"/>
        <v>0.46415311739854037</v>
      </c>
      <c r="P115">
        <v>2073</v>
      </c>
      <c r="Q115">
        <f t="shared" si="25"/>
        <v>6.7020524795673815E-3</v>
      </c>
      <c r="R115" t="str">
        <v/>
      </c>
      <c r="S115" t="str">
        <f t="shared" si="26"/>
        <v/>
      </c>
      <c r="T115" t="str">
        <v/>
      </c>
      <c r="U115" t="str">
        <f t="shared" si="27"/>
        <v/>
      </c>
      <c r="V115" t="str">
        <v/>
      </c>
      <c r="W115" t="str">
        <f t="shared" si="28"/>
        <v/>
      </c>
      <c r="X115">
        <v>5.3010000000000002</v>
      </c>
      <c r="Y115">
        <f t="shared" si="29"/>
        <v>0.61785938480853742</v>
      </c>
    </row>
    <row r="116" spans="7:25" x14ac:dyDescent="0.3">
      <c r="G116" t="str">
        <v>Europe</v>
      </c>
      <c r="H116" t="str">
        <v>Latvia</v>
      </c>
      <c r="I116" s="3">
        <f>IFERROR((
K116*'Best Country'!$E$12+
M116*'Best Country'!$E$15+
O116*'Best Country'!$E$18+
Q116*'Best Country'!$E$9+
S116*'Best Country'!$E$6+
U116*'Best Country'!$E$21+
W116*'Best Country'!$E$24+
Y116*'Best Country'!$E$27
)/SUM('Best Country'!$E$5:$E$28), "")</f>
        <v>0.64364306940372518</v>
      </c>
      <c r="J116">
        <v>0.33675845999999998</v>
      </c>
      <c r="K116">
        <f t="shared" si="22"/>
        <v>0.75358896036474787</v>
      </c>
      <c r="L116">
        <v>0.88900000000000001</v>
      </c>
      <c r="M116">
        <f t="shared" si="23"/>
        <v>0.85787671232876717</v>
      </c>
      <c r="N116">
        <v>76.19</v>
      </c>
      <c r="O116">
        <f t="shared" si="24"/>
        <v>0.69542952246831369</v>
      </c>
      <c r="P116">
        <v>24566</v>
      </c>
      <c r="Q116">
        <f t="shared" si="25"/>
        <v>9.3091316905303256E-2</v>
      </c>
      <c r="R116">
        <v>32.700000000000003</v>
      </c>
      <c r="S116">
        <f t="shared" si="26"/>
        <v>0.74216867469879522</v>
      </c>
      <c r="T116">
        <v>63.4</v>
      </c>
      <c r="U116">
        <f t="shared" si="27"/>
        <v>0.66818873668188727</v>
      </c>
      <c r="V116">
        <v>62.9</v>
      </c>
      <c r="W116">
        <f t="shared" si="28"/>
        <v>0.50843881856540096</v>
      </c>
      <c r="X116">
        <v>6.2069999999999999</v>
      </c>
      <c r="Y116">
        <f t="shared" si="29"/>
        <v>0.76004394224733207</v>
      </c>
    </row>
    <row r="117" spans="7:25" x14ac:dyDescent="0.3">
      <c r="G117" t="str">
        <v>Asia</v>
      </c>
      <c r="H117" t="str">
        <v>Lebanon</v>
      </c>
      <c r="I117" s="3">
        <f>IFERROR((
K117*'Best Country'!$E$12+
M117*'Best Country'!$E$15+
O117*'Best Country'!$E$18+
Q117*'Best Country'!$E$9+
S117*'Best Country'!$E$6+
U117*'Best Country'!$E$21+
W117*'Best Country'!$E$24+
Y117*'Best Country'!$E$27
)/SUM('Best Country'!$E$5:$E$28), "")</f>
        <v>0.49435403343372541</v>
      </c>
      <c r="J117">
        <v>0.35281137000000001</v>
      </c>
      <c r="K117">
        <f t="shared" si="22"/>
        <v>0.71237142138066611</v>
      </c>
      <c r="L117">
        <v>0.752</v>
      </c>
      <c r="M117">
        <f t="shared" si="23"/>
        <v>0.62328767123287676</v>
      </c>
      <c r="N117">
        <v>77.816999999999993</v>
      </c>
      <c r="O117">
        <f t="shared" si="24"/>
        <v>0.74750352067596948</v>
      </c>
      <c r="P117">
        <v>4695</v>
      </c>
      <c r="Q117">
        <f t="shared" si="25"/>
        <v>1.6772414428808457E-2</v>
      </c>
      <c r="R117">
        <v>28.8</v>
      </c>
      <c r="S117">
        <f t="shared" si="26"/>
        <v>0.78915662650602414</v>
      </c>
      <c r="T117">
        <v>53.1</v>
      </c>
      <c r="U117">
        <f t="shared" si="27"/>
        <v>0.51141552511415522</v>
      </c>
      <c r="V117">
        <v>63.7</v>
      </c>
      <c r="W117">
        <f t="shared" si="28"/>
        <v>0.49156118143459915</v>
      </c>
      <c r="X117">
        <v>3.1880000000000002</v>
      </c>
      <c r="Y117">
        <f t="shared" si="29"/>
        <v>0.28625235404896421</v>
      </c>
    </row>
    <row r="118" spans="7:25" x14ac:dyDescent="0.3">
      <c r="G118" t="str">
        <v>Africa</v>
      </c>
      <c r="H118" t="str">
        <v>Lesotho</v>
      </c>
      <c r="I118" s="3" t="str">
        <f>IFERROR((
K118*'Best Country'!$E$12+
M118*'Best Country'!$E$15+
O118*'Best Country'!$E$18+
Q118*'Best Country'!$E$9+
S118*'Best Country'!$E$6+
U118*'Best Country'!$E$21+
W118*'Best Country'!$E$24+
Y118*'Best Country'!$E$27
)/SUM('Best Country'!$E$5:$E$28), "")</f>
        <v/>
      </c>
      <c r="J118">
        <v>0.44877613</v>
      </c>
      <c r="K118">
        <f t="shared" si="22"/>
        <v>0.46597178191355104</v>
      </c>
      <c r="L118">
        <v>0.55000000000000004</v>
      </c>
      <c r="M118">
        <f t="shared" si="23"/>
        <v>0.27739726027397266</v>
      </c>
      <c r="N118">
        <v>57.375</v>
      </c>
      <c r="O118">
        <f t="shared" si="24"/>
        <v>9.3233900908974418E-2</v>
      </c>
      <c r="P118">
        <v>1017</v>
      </c>
      <c r="Q118">
        <f t="shared" si="25"/>
        <v>2.6462545320469488E-3</v>
      </c>
      <c r="R118" t="str">
        <v/>
      </c>
      <c r="S118" t="str">
        <f t="shared" si="26"/>
        <v/>
      </c>
      <c r="T118" t="str">
        <v/>
      </c>
      <c r="U118" t="str">
        <f t="shared" si="27"/>
        <v/>
      </c>
      <c r="V118" t="str">
        <v/>
      </c>
      <c r="W118" t="str">
        <f t="shared" si="28"/>
        <v/>
      </c>
      <c r="X118">
        <v>3.7570000000000001</v>
      </c>
      <c r="Y118">
        <f t="shared" si="29"/>
        <v>0.37554927809165095</v>
      </c>
    </row>
    <row r="119" spans="7:25" x14ac:dyDescent="0.3">
      <c r="G119" t="str">
        <v>Africa</v>
      </c>
      <c r="H119" t="str">
        <v>Liberia</v>
      </c>
      <c r="I119" s="3" t="str">
        <f>IFERROR((
K119*'Best Country'!$E$12+
M119*'Best Country'!$E$15+
O119*'Best Country'!$E$18+
Q119*'Best Country'!$E$9+
S119*'Best Country'!$E$6+
U119*'Best Country'!$E$21+
W119*'Best Country'!$E$24+
Y119*'Best Country'!$E$27
)/SUM('Best Country'!$E$5:$E$28), "")</f>
        <v/>
      </c>
      <c r="J119">
        <v>0.35265439999999998</v>
      </c>
      <c r="K119">
        <f t="shared" si="22"/>
        <v>0.71277445840599873</v>
      </c>
      <c r="L119">
        <v>0.51</v>
      </c>
      <c r="M119">
        <f t="shared" si="23"/>
        <v>0.2089041095890411</v>
      </c>
      <c r="N119">
        <v>62.162999999999997</v>
      </c>
      <c r="O119">
        <f t="shared" si="24"/>
        <v>0.24647932403021358</v>
      </c>
      <c r="P119">
        <v>901</v>
      </c>
      <c r="Q119">
        <f t="shared" si="25"/>
        <v>2.2007312726602347E-3</v>
      </c>
      <c r="R119" t="str">
        <v/>
      </c>
      <c r="S119" t="str">
        <f t="shared" si="26"/>
        <v/>
      </c>
      <c r="T119" t="str">
        <v/>
      </c>
      <c r="U119" t="str">
        <f t="shared" si="27"/>
        <v/>
      </c>
      <c r="V119" t="str">
        <v/>
      </c>
      <c r="W119" t="str">
        <f t="shared" si="28"/>
        <v/>
      </c>
      <c r="X119">
        <v>4.2770000000000001</v>
      </c>
      <c r="Y119">
        <f t="shared" si="29"/>
        <v>0.45715630885122416</v>
      </c>
    </row>
    <row r="120" spans="7:25" x14ac:dyDescent="0.3">
      <c r="G120" t="str">
        <v>Africa</v>
      </c>
      <c r="H120" t="str">
        <v>Libya</v>
      </c>
      <c r="I120" s="3" t="str">
        <f>IFERROR((
K120*'Best Country'!$E$12+
M120*'Best Country'!$E$15+
O120*'Best Country'!$E$18+
Q120*'Best Country'!$E$9+
S120*'Best Country'!$E$6+
U120*'Best Country'!$E$21+
W120*'Best Country'!$E$24+
Y120*'Best Country'!$E$27
)/SUM('Best Country'!$E$5:$E$28), "")</f>
        <v/>
      </c>
      <c r="J120" t="str">
        <v/>
      </c>
      <c r="K120" t="str">
        <f t="shared" si="22"/>
        <v/>
      </c>
      <c r="L120">
        <v>0.72099999999999997</v>
      </c>
      <c r="M120">
        <f t="shared" si="23"/>
        <v>0.5702054794520548</v>
      </c>
      <c r="N120">
        <v>69.338999999999999</v>
      </c>
      <c r="O120">
        <f t="shared" si="24"/>
        <v>0.4761554218409933</v>
      </c>
      <c r="P120">
        <v>6366</v>
      </c>
      <c r="Q120">
        <f t="shared" si="25"/>
        <v>2.3190253794629141E-2</v>
      </c>
      <c r="R120">
        <v>11.3</v>
      </c>
      <c r="S120">
        <f t="shared" si="26"/>
        <v>1</v>
      </c>
      <c r="T120" t="str">
        <v/>
      </c>
      <c r="U120" t="str">
        <f t="shared" si="27"/>
        <v/>
      </c>
      <c r="V120" t="str">
        <v/>
      </c>
      <c r="W120" t="str">
        <f t="shared" si="28"/>
        <v/>
      </c>
      <c r="X120">
        <v>5.82</v>
      </c>
      <c r="Y120">
        <f t="shared" si="29"/>
        <v>0.699309478970496</v>
      </c>
    </row>
    <row r="121" spans="7:25" x14ac:dyDescent="0.3">
      <c r="G121" t="str">
        <v>Europe</v>
      </c>
      <c r="H121" t="str">
        <v>Liechtenstein</v>
      </c>
      <c r="I121" s="3" t="str">
        <f>IFERROR((
K121*'Best Country'!$E$12+
M121*'Best Country'!$E$15+
O121*'Best Country'!$E$18+
Q121*'Best Country'!$E$9+
S121*'Best Country'!$E$6+
U121*'Best Country'!$E$21+
W121*'Best Country'!$E$24+
Y121*'Best Country'!$E$27
)/SUM('Best Country'!$E$5:$E$28), "")</f>
        <v/>
      </c>
      <c r="J121" t="str">
        <v/>
      </c>
      <c r="K121" t="str">
        <f t="shared" si="22"/>
        <v/>
      </c>
      <c r="L121">
        <v>0.93799999999999994</v>
      </c>
      <c r="M121">
        <f t="shared" si="23"/>
        <v>0.94178082191780821</v>
      </c>
      <c r="N121">
        <v>83.63</v>
      </c>
      <c r="O121">
        <f t="shared" si="24"/>
        <v>0.93355524260658018</v>
      </c>
      <c r="P121">
        <v>198494</v>
      </c>
      <c r="Q121">
        <f t="shared" si="25"/>
        <v>0.76109967430713454</v>
      </c>
      <c r="R121" t="str">
        <v/>
      </c>
      <c r="S121" t="str">
        <f t="shared" si="26"/>
        <v/>
      </c>
      <c r="T121" t="str">
        <v/>
      </c>
      <c r="U121" t="str">
        <f t="shared" si="27"/>
        <v/>
      </c>
      <c r="V121" t="str">
        <v/>
      </c>
      <c r="W121" t="str">
        <f t="shared" si="28"/>
        <v/>
      </c>
      <c r="X121" t="str">
        <v/>
      </c>
      <c r="Y121" t="str">
        <f t="shared" si="29"/>
        <v/>
      </c>
    </row>
    <row r="122" spans="7:25" x14ac:dyDescent="0.3">
      <c r="G122" t="str">
        <v>Europe</v>
      </c>
      <c r="H122" t="str">
        <v>Lithuania</v>
      </c>
      <c r="I122" s="3">
        <f>IFERROR((
K122*'Best Country'!$E$12+
M122*'Best Country'!$E$15+
O122*'Best Country'!$E$18+
Q122*'Best Country'!$E$9+
S122*'Best Country'!$E$6+
U122*'Best Country'!$E$21+
W122*'Best Country'!$E$24+
Y122*'Best Country'!$E$27
)/SUM('Best Country'!$E$5:$E$28), "")</f>
        <v>0.64592490990157359</v>
      </c>
      <c r="J122">
        <v>0.3656239</v>
      </c>
      <c r="K122">
        <f t="shared" si="22"/>
        <v>0.67947389970019101</v>
      </c>
      <c r="L122">
        <v>0.89500000000000002</v>
      </c>
      <c r="M122">
        <f t="shared" si="23"/>
        <v>0.86815068493150693</v>
      </c>
      <c r="N122">
        <v>76.025000000000006</v>
      </c>
      <c r="O122">
        <f t="shared" si="24"/>
        <v>0.69014850851363474</v>
      </c>
      <c r="P122">
        <v>31515</v>
      </c>
      <c r="Q122">
        <f t="shared" si="25"/>
        <v>0.11978046457321945</v>
      </c>
      <c r="R122">
        <v>34.299999999999997</v>
      </c>
      <c r="S122">
        <f t="shared" si="26"/>
        <v>0.72289156626506035</v>
      </c>
      <c r="T122">
        <v>67</v>
      </c>
      <c r="U122">
        <f t="shared" si="27"/>
        <v>0.72298325722983259</v>
      </c>
      <c r="V122">
        <v>74.7</v>
      </c>
      <c r="W122">
        <f t="shared" si="28"/>
        <v>0.25949367088607589</v>
      </c>
      <c r="X122">
        <v>6.8289999999999997</v>
      </c>
      <c r="Y122">
        <f t="shared" si="29"/>
        <v>0.85765850596359072</v>
      </c>
    </row>
    <row r="123" spans="7:25" x14ac:dyDescent="0.3">
      <c r="G123" t="str">
        <v>Europe</v>
      </c>
      <c r="H123" t="str">
        <v>Luxembourg</v>
      </c>
      <c r="I123" s="3">
        <f>IFERROR((
K123*'Best Country'!$E$12+
M123*'Best Country'!$E$15+
O123*'Best Country'!$E$18+
Q123*'Best Country'!$E$9+
S123*'Best Country'!$E$6+
U123*'Best Country'!$E$21+
W123*'Best Country'!$E$24+
Y123*'Best Country'!$E$27
)/SUM('Best Country'!$E$5:$E$28), "")</f>
        <v>0.70860235391670057</v>
      </c>
      <c r="J123">
        <v>0.34093987999999997</v>
      </c>
      <c r="K123">
        <f t="shared" si="22"/>
        <v>0.74285272364138633</v>
      </c>
      <c r="L123">
        <v>0.92200000000000004</v>
      </c>
      <c r="M123">
        <f t="shared" si="23"/>
        <v>0.91438356164383572</v>
      </c>
      <c r="N123">
        <v>82.228999999999999</v>
      </c>
      <c r="O123">
        <f t="shared" si="24"/>
        <v>0.88871463320957611</v>
      </c>
      <c r="P123">
        <v>141983</v>
      </c>
      <c r="Q123">
        <f t="shared" si="25"/>
        <v>0.5440568733484914</v>
      </c>
      <c r="R123">
        <v>62.4</v>
      </c>
      <c r="S123">
        <f t="shared" si="26"/>
        <v>0.38433734939759046</v>
      </c>
      <c r="T123">
        <v>66</v>
      </c>
      <c r="U123">
        <f t="shared" si="27"/>
        <v>0.70776255707762559</v>
      </c>
      <c r="V123">
        <v>75.099999999999994</v>
      </c>
      <c r="W123">
        <f t="shared" si="28"/>
        <v>0.25105485232067526</v>
      </c>
      <c r="X123">
        <v>7.1219999999999999</v>
      </c>
      <c r="Y123">
        <f t="shared" si="29"/>
        <v>0.90364092906465787</v>
      </c>
    </row>
    <row r="124" spans="7:25" x14ac:dyDescent="0.3">
      <c r="G124" t="str">
        <v>Asia</v>
      </c>
      <c r="H124" t="str">
        <v>Macau</v>
      </c>
      <c r="I124" s="3" t="str">
        <f>IFERROR((
K124*'Best Country'!$E$12+
M124*'Best Country'!$E$15+
O124*'Best Country'!$E$18+
Q124*'Best Country'!$E$9+
S124*'Best Country'!$E$6+
U124*'Best Country'!$E$21+
W124*'Best Country'!$E$24+
Y124*'Best Country'!$E$27
)/SUM('Best Country'!$E$5:$E$28), "")</f>
        <v/>
      </c>
      <c r="J124" t="str">
        <v/>
      </c>
      <c r="K124" t="str">
        <f t="shared" si="22"/>
        <v/>
      </c>
      <c r="L124" t="str">
        <v/>
      </c>
      <c r="M124" t="str">
        <f t="shared" si="23"/>
        <v/>
      </c>
      <c r="N124" t="str">
        <v/>
      </c>
      <c r="O124" t="str">
        <f t="shared" si="24"/>
        <v/>
      </c>
      <c r="P124">
        <v>73897</v>
      </c>
      <c r="Q124">
        <f t="shared" si="25"/>
        <v>0.28255776439501012</v>
      </c>
      <c r="R124">
        <v>44</v>
      </c>
      <c r="S124">
        <f t="shared" si="26"/>
        <v>0.60602409638554211</v>
      </c>
      <c r="T124" t="str">
        <v/>
      </c>
      <c r="U124" t="str">
        <f t="shared" si="27"/>
        <v/>
      </c>
      <c r="V124" t="str">
        <v/>
      </c>
      <c r="W124" t="str">
        <f t="shared" si="28"/>
        <v/>
      </c>
      <c r="X124" t="str">
        <v/>
      </c>
      <c r="Y124" t="str">
        <f t="shared" si="29"/>
        <v/>
      </c>
    </row>
    <row r="125" spans="7:25" x14ac:dyDescent="0.3">
      <c r="G125" t="str">
        <v>Africa</v>
      </c>
      <c r="H125" t="str">
        <v>Madagascar</v>
      </c>
      <c r="I125" s="3" t="str">
        <f>IFERROR((
K125*'Best Country'!$E$12+
M125*'Best Country'!$E$15+
O125*'Best Country'!$E$18+
Q125*'Best Country'!$E$9+
S125*'Best Country'!$E$6+
U125*'Best Country'!$E$21+
W125*'Best Country'!$E$24+
Y125*'Best Country'!$E$27
)/SUM('Best Country'!$E$5:$E$28), "")</f>
        <v/>
      </c>
      <c r="J125">
        <v>0.42533894999999999</v>
      </c>
      <c r="K125">
        <f t="shared" si="22"/>
        <v>0.52614921269257753</v>
      </c>
      <c r="L125">
        <v>0.48699999999999999</v>
      </c>
      <c r="M125">
        <f t="shared" si="23"/>
        <v>0.16952054794520546</v>
      </c>
      <c r="N125">
        <v>63.631999999999998</v>
      </c>
      <c r="O125">
        <f t="shared" si="24"/>
        <v>0.29349635129944934</v>
      </c>
      <c r="P125">
        <v>571</v>
      </c>
      <c r="Q125">
        <f t="shared" si="25"/>
        <v>9.3329441406009956E-4</v>
      </c>
      <c r="R125">
        <v>15.4</v>
      </c>
      <c r="S125">
        <f t="shared" si="26"/>
        <v>0.95060240963855425</v>
      </c>
      <c r="T125" t="str">
        <v/>
      </c>
      <c r="U125" t="str">
        <f t="shared" si="27"/>
        <v/>
      </c>
      <c r="V125" t="str">
        <v/>
      </c>
      <c r="W125" t="str">
        <f t="shared" si="28"/>
        <v/>
      </c>
      <c r="X125">
        <v>4.157</v>
      </c>
      <c r="Y125">
        <f t="shared" si="29"/>
        <v>0.43832391713747648</v>
      </c>
    </row>
    <row r="126" spans="7:25" x14ac:dyDescent="0.3">
      <c r="G126" t="str">
        <v>Africa</v>
      </c>
      <c r="H126" t="str">
        <v>Malawi</v>
      </c>
      <c r="I126" s="3" t="str">
        <f>IFERROR((
K126*'Best Country'!$E$12+
M126*'Best Country'!$E$15+
O126*'Best Country'!$E$18+
Q126*'Best Country'!$E$9+
S126*'Best Country'!$E$6+
U126*'Best Country'!$E$21+
W126*'Best Country'!$E$24+
Y126*'Best Country'!$E$27
)/SUM('Best Country'!$E$5:$E$28), "")</f>
        <v/>
      </c>
      <c r="J126">
        <v>0.38542736</v>
      </c>
      <c r="K126">
        <f t="shared" si="22"/>
        <v>0.62862642814707681</v>
      </c>
      <c r="L126">
        <v>0.51700000000000002</v>
      </c>
      <c r="M126">
        <f t="shared" si="23"/>
        <v>0.22089041095890413</v>
      </c>
      <c r="N126">
        <v>67.352999999999994</v>
      </c>
      <c r="O126">
        <f t="shared" si="24"/>
        <v>0.41259121751376238</v>
      </c>
      <c r="P126">
        <v>628</v>
      </c>
      <c r="Q126">
        <f t="shared" si="25"/>
        <v>1.152215326000123E-3</v>
      </c>
      <c r="R126" t="str">
        <v/>
      </c>
      <c r="S126" t="str">
        <f t="shared" si="26"/>
        <v/>
      </c>
      <c r="T126" t="str">
        <v/>
      </c>
      <c r="U126" t="str">
        <f t="shared" si="27"/>
        <v/>
      </c>
      <c r="V126" t="str">
        <v/>
      </c>
      <c r="W126" t="str">
        <f t="shared" si="28"/>
        <v/>
      </c>
      <c r="X126">
        <v>3.26</v>
      </c>
      <c r="Y126">
        <f t="shared" si="29"/>
        <v>0.29755178907721275</v>
      </c>
    </row>
    <row r="127" spans="7:25" x14ac:dyDescent="0.3">
      <c r="G127" t="str">
        <v>Asia</v>
      </c>
      <c r="H127" t="str">
        <v>Malaysia</v>
      </c>
      <c r="I127" s="3">
        <f>IFERROR((
K127*'Best Country'!$E$12+
M127*'Best Country'!$E$15+
O127*'Best Country'!$E$18+
Q127*'Best Country'!$E$9+
S127*'Best Country'!$E$6+
U127*'Best Country'!$E$21+
W127*'Best Country'!$E$24+
Y127*'Best Country'!$E$27
)/SUM('Best Country'!$E$5:$E$28), "")</f>
        <v>0.58235836712551181</v>
      </c>
      <c r="J127">
        <v>0.40668428000000001</v>
      </c>
      <c r="K127">
        <f t="shared" si="22"/>
        <v>0.57404704479654978</v>
      </c>
      <c r="L127">
        <v>0.81899999999999995</v>
      </c>
      <c r="M127">
        <f t="shared" si="23"/>
        <v>0.73801369863013688</v>
      </c>
      <c r="N127">
        <v>76.656999999999996</v>
      </c>
      <c r="O127">
        <f t="shared" si="24"/>
        <v>0.71037639226731508</v>
      </c>
      <c r="P127">
        <v>12368</v>
      </c>
      <c r="Q127">
        <f t="shared" si="25"/>
        <v>4.6242241750138267E-2</v>
      </c>
      <c r="R127">
        <v>21.5</v>
      </c>
      <c r="S127">
        <f t="shared" si="26"/>
        <v>0.87710843373493974</v>
      </c>
      <c r="T127">
        <v>51.4</v>
      </c>
      <c r="U127">
        <f t="shared" si="27"/>
        <v>0.48554033485540332</v>
      </c>
      <c r="V127">
        <v>70.7</v>
      </c>
      <c r="W127">
        <f t="shared" si="28"/>
        <v>0.3438818565400843</v>
      </c>
      <c r="X127">
        <v>5.9550000000000001</v>
      </c>
      <c r="Y127">
        <f t="shared" si="29"/>
        <v>0.72049591964846205</v>
      </c>
    </row>
    <row r="128" spans="7:25" x14ac:dyDescent="0.3">
      <c r="G128" t="str">
        <v>Asia</v>
      </c>
      <c r="H128" t="str">
        <v>Maldives</v>
      </c>
      <c r="I128" s="3" t="str">
        <f>IFERROR((
K128*'Best Country'!$E$12+
M128*'Best Country'!$E$15+
O128*'Best Country'!$E$18+
Q128*'Best Country'!$E$9+
S128*'Best Country'!$E$6+
U128*'Best Country'!$E$21+
W128*'Best Country'!$E$24+
Y128*'Best Country'!$E$27
)/SUM('Best Country'!$E$5:$E$28), "")</f>
        <v/>
      </c>
      <c r="J128">
        <v>0.29285090000000003</v>
      </c>
      <c r="K128">
        <f t="shared" si="22"/>
        <v>0.86632625011445097</v>
      </c>
      <c r="L128">
        <v>0.76600000000000001</v>
      </c>
      <c r="M128">
        <f t="shared" si="23"/>
        <v>0.64726027397260277</v>
      </c>
      <c r="N128">
        <v>81.040999999999997</v>
      </c>
      <c r="O128">
        <f t="shared" si="24"/>
        <v>0.85069133273588504</v>
      </c>
      <c r="P128">
        <v>14122</v>
      </c>
      <c r="Q128">
        <f t="shared" si="25"/>
        <v>5.2978860689485652E-2</v>
      </c>
      <c r="R128">
        <v>36.1</v>
      </c>
      <c r="S128">
        <f t="shared" si="26"/>
        <v>0.70120481927710843</v>
      </c>
      <c r="T128" t="str">
        <v/>
      </c>
      <c r="U128" t="str">
        <f t="shared" si="27"/>
        <v/>
      </c>
      <c r="V128" t="str">
        <v/>
      </c>
      <c r="W128" t="str">
        <f t="shared" si="28"/>
        <v/>
      </c>
      <c r="X128" t="str">
        <v/>
      </c>
      <c r="Y128" t="str">
        <f t="shared" si="29"/>
        <v/>
      </c>
    </row>
    <row r="129" spans="7:25" x14ac:dyDescent="0.3">
      <c r="G129" t="str">
        <v>Africa</v>
      </c>
      <c r="H129" t="str">
        <v>Mali</v>
      </c>
      <c r="I129" s="3" t="str">
        <f>IFERROR((
K129*'Best Country'!$E$12+
M129*'Best Country'!$E$15+
O129*'Best Country'!$E$18+
Q129*'Best Country'!$E$9+
S129*'Best Country'!$E$6+
U129*'Best Country'!$E$21+
W129*'Best Country'!$E$24+
Y129*'Best Country'!$E$27
)/SUM('Best Country'!$E$5:$E$28), "")</f>
        <v/>
      </c>
      <c r="J129">
        <v>0.35653594</v>
      </c>
      <c r="K129">
        <f t="shared" si="22"/>
        <v>0.70280819520086812</v>
      </c>
      <c r="L129">
        <v>0.41899999999999998</v>
      </c>
      <c r="M129">
        <f t="shared" si="23"/>
        <v>5.3082191780821873E-2</v>
      </c>
      <c r="N129">
        <v>60.439</v>
      </c>
      <c r="O129">
        <f t="shared" si="24"/>
        <v>0.19130072974011</v>
      </c>
      <c r="P129">
        <v>921</v>
      </c>
      <c r="Q129">
        <f t="shared" si="25"/>
        <v>2.2775456277269097E-3</v>
      </c>
      <c r="R129" t="str">
        <v/>
      </c>
      <c r="S129" t="str">
        <f t="shared" si="26"/>
        <v/>
      </c>
      <c r="T129" t="str">
        <v/>
      </c>
      <c r="U129" t="str">
        <f t="shared" si="27"/>
        <v/>
      </c>
      <c r="V129" t="str">
        <v/>
      </c>
      <c r="W129" t="str">
        <f t="shared" si="28"/>
        <v/>
      </c>
      <c r="X129">
        <v>4.3449999999999998</v>
      </c>
      <c r="Y129">
        <f t="shared" si="29"/>
        <v>0.46782799748901444</v>
      </c>
    </row>
    <row r="130" spans="7:25" x14ac:dyDescent="0.3">
      <c r="G130" t="str">
        <v>Europe</v>
      </c>
      <c r="H130" t="str">
        <v>Malta</v>
      </c>
      <c r="I130" s="3">
        <f>IFERROR((
K130*'Best Country'!$E$12+
M130*'Best Country'!$E$15+
O130*'Best Country'!$E$18+
Q130*'Best Country'!$E$9+
S130*'Best Country'!$E$6+
U130*'Best Country'!$E$21+
W130*'Best Country'!$E$24+
Y130*'Best Country'!$E$27
)/SUM('Best Country'!$E$5:$E$28), "")</f>
        <v>0.68325815395364031</v>
      </c>
      <c r="J130">
        <v>0.34587276</v>
      </c>
      <c r="K130">
        <f t="shared" si="22"/>
        <v>0.73018703413687913</v>
      </c>
      <c r="L130">
        <v>0.92400000000000004</v>
      </c>
      <c r="M130">
        <f t="shared" si="23"/>
        <v>0.91780821917808231</v>
      </c>
      <c r="N130">
        <v>83.299000000000007</v>
      </c>
      <c r="O130">
        <f t="shared" si="24"/>
        <v>0.92296120855204211</v>
      </c>
      <c r="P130">
        <v>47213</v>
      </c>
      <c r="Q130">
        <f t="shared" si="25"/>
        <v>0.18007205186505254</v>
      </c>
      <c r="R130">
        <v>41.7</v>
      </c>
      <c r="S130">
        <f t="shared" si="26"/>
        <v>0.63373493975903616</v>
      </c>
      <c r="T130">
        <v>57</v>
      </c>
      <c r="U130">
        <f t="shared" si="27"/>
        <v>0.57077625570776258</v>
      </c>
      <c r="V130">
        <v>52.8</v>
      </c>
      <c r="W130">
        <f t="shared" si="28"/>
        <v>0.72151898734177222</v>
      </c>
      <c r="X130">
        <v>6.3159999999999998</v>
      </c>
      <c r="Y130">
        <f t="shared" si="29"/>
        <v>0.77715003138731953</v>
      </c>
    </row>
    <row r="131" spans="7:25" x14ac:dyDescent="0.3">
      <c r="G131" t="str">
        <v>Oceania</v>
      </c>
      <c r="H131" t="str">
        <v>Marshall Islands</v>
      </c>
      <c r="I131" s="3" t="str">
        <f>IFERROR((
K131*'Best Country'!$E$12+
M131*'Best Country'!$E$15+
O131*'Best Country'!$E$18+
Q131*'Best Country'!$E$9+
S131*'Best Country'!$E$6+
U131*'Best Country'!$E$21+
W131*'Best Country'!$E$24+
Y131*'Best Country'!$E$27
)/SUM('Best Country'!$E$5:$E$28), "")</f>
        <v/>
      </c>
      <c r="J131">
        <v>0.35482943</v>
      </c>
      <c r="K131">
        <f t="shared" si="22"/>
        <v>0.70718983955393089</v>
      </c>
      <c r="L131">
        <v>0.73299999999999998</v>
      </c>
      <c r="M131">
        <f t="shared" si="23"/>
        <v>0.59075342465753422</v>
      </c>
      <c r="N131">
        <v>66.944999999999993</v>
      </c>
      <c r="O131">
        <f t="shared" si="24"/>
        <v>0.39953271028037352</v>
      </c>
      <c r="P131">
        <v>8186</v>
      </c>
      <c r="Q131">
        <f t="shared" si="25"/>
        <v>3.0180360105696552E-2</v>
      </c>
      <c r="R131" t="str">
        <v/>
      </c>
      <c r="S131" t="str">
        <f t="shared" si="26"/>
        <v/>
      </c>
      <c r="T131" t="str">
        <v/>
      </c>
      <c r="U131" t="str">
        <f t="shared" si="27"/>
        <v/>
      </c>
      <c r="V131" t="str">
        <v/>
      </c>
      <c r="W131" t="str">
        <f t="shared" si="28"/>
        <v/>
      </c>
      <c r="X131" t="str">
        <v/>
      </c>
      <c r="Y131" t="str">
        <f t="shared" si="29"/>
        <v/>
      </c>
    </row>
    <row r="132" spans="7:25" x14ac:dyDescent="0.3">
      <c r="G132" t="str">
        <v>North America</v>
      </c>
      <c r="H132" t="str">
        <v>Martinique</v>
      </c>
      <c r="I132" s="3" t="str">
        <f>IFERROR((
K132*'Best Country'!$E$12+
M132*'Best Country'!$E$15+
O132*'Best Country'!$E$18+
Q132*'Best Country'!$E$9+
S132*'Best Country'!$E$6+
U132*'Best Country'!$E$21+
W132*'Best Country'!$E$24+
Y132*'Best Country'!$E$27
)/SUM('Best Country'!$E$5:$E$28), "")</f>
        <v/>
      </c>
      <c r="J132" t="str">
        <v/>
      </c>
      <c r="K132" t="str">
        <f t="shared" si="22"/>
        <v/>
      </c>
      <c r="L132" t="str">
        <v/>
      </c>
      <c r="M132" t="str">
        <f t="shared" si="23"/>
        <v/>
      </c>
      <c r="N132" t="str">
        <v/>
      </c>
      <c r="O132" t="str">
        <f t="shared" si="24"/>
        <v/>
      </c>
      <c r="P132" t="str">
        <v/>
      </c>
      <c r="Q132" t="str">
        <f t="shared" si="25"/>
        <v/>
      </c>
      <c r="R132" t="str">
        <v/>
      </c>
      <c r="S132" t="str">
        <f t="shared" si="26"/>
        <v/>
      </c>
      <c r="T132" t="str">
        <v/>
      </c>
      <c r="U132" t="str">
        <f t="shared" si="27"/>
        <v/>
      </c>
      <c r="V132" t="str">
        <v/>
      </c>
      <c r="W132" t="str">
        <f t="shared" si="28"/>
        <v/>
      </c>
      <c r="X132" t="str">
        <v/>
      </c>
      <c r="Y132" t="str">
        <f t="shared" si="29"/>
        <v/>
      </c>
    </row>
    <row r="133" spans="7:25" x14ac:dyDescent="0.3">
      <c r="G133" t="str">
        <v>Africa</v>
      </c>
      <c r="H133" t="str">
        <v>Mauritania</v>
      </c>
      <c r="I133" s="3" t="str">
        <f>IFERROR((
K133*'Best Country'!$E$12+
M133*'Best Country'!$E$15+
O133*'Best Country'!$E$18+
Q133*'Best Country'!$E$9+
S133*'Best Country'!$E$6+
U133*'Best Country'!$E$21+
W133*'Best Country'!$E$24+
Y133*'Best Country'!$E$27
)/SUM('Best Country'!$E$5:$E$28), "")</f>
        <v/>
      </c>
      <c r="J133">
        <v>0.31996748000000003</v>
      </c>
      <c r="K133">
        <f t="shared" si="22"/>
        <v>0.79670157189318325</v>
      </c>
      <c r="L133">
        <v>0.56299999999999994</v>
      </c>
      <c r="M133">
        <f t="shared" si="23"/>
        <v>0.29965753424657526</v>
      </c>
      <c r="N133">
        <v>68.483999999999995</v>
      </c>
      <c r="O133">
        <f t="shared" si="24"/>
        <v>0.44879016771220048</v>
      </c>
      <c r="P133">
        <v>2158</v>
      </c>
      <c r="Q133">
        <f t="shared" si="25"/>
        <v>7.0285134886007494E-3</v>
      </c>
      <c r="R133" t="str">
        <v/>
      </c>
      <c r="S133" t="str">
        <f t="shared" si="26"/>
        <v/>
      </c>
      <c r="T133" t="str">
        <v/>
      </c>
      <c r="U133" t="str">
        <f t="shared" si="27"/>
        <v/>
      </c>
      <c r="V133" t="str">
        <v/>
      </c>
      <c r="W133" t="str">
        <f t="shared" si="28"/>
        <v/>
      </c>
      <c r="X133">
        <v>4.5419999999999998</v>
      </c>
      <c r="Y133">
        <f t="shared" si="29"/>
        <v>0.49874450721908348</v>
      </c>
    </row>
    <row r="134" spans="7:25" x14ac:dyDescent="0.3">
      <c r="G134" t="str">
        <v>Africa</v>
      </c>
      <c r="H134" t="str">
        <v>Mauritius</v>
      </c>
      <c r="I134" s="3" t="str">
        <f>IFERROR((
K134*'Best Country'!$E$12+
M134*'Best Country'!$E$15+
O134*'Best Country'!$E$18+
Q134*'Best Country'!$E$9+
S134*'Best Country'!$E$6+
U134*'Best Country'!$E$21+
W134*'Best Country'!$E$24+
Y134*'Best Country'!$E$27
)/SUM('Best Country'!$E$5:$E$28), "")</f>
        <v/>
      </c>
      <c r="J134">
        <v>0.36761206000000002</v>
      </c>
      <c r="K134">
        <f t="shared" ref="K134:K197" si="30">IFERROR(1-(J134-J$3)/(J$2-J$3), "")</f>
        <v>0.67436908927600037</v>
      </c>
      <c r="L134">
        <v>0.80600000000000005</v>
      </c>
      <c r="M134">
        <f t="shared" ref="M134:M197" si="31">IFERROR((L134-L$3)/(L$2-L$3), "")</f>
        <v>0.71575342465753433</v>
      </c>
      <c r="N134">
        <v>74.926000000000002</v>
      </c>
      <c r="O134">
        <f t="shared" ref="O134:O197" si="32">IFERROR((N134-N$3)/(N$2-N$3), "")</f>
        <v>0.65497375496095245</v>
      </c>
      <c r="P134">
        <v>12217</v>
      </c>
      <c r="Q134">
        <f t="shared" ref="Q134:Q197" si="33">IFERROR((P134-P$3)/(P$2-P$3), "")</f>
        <v>4.566229336938487E-2</v>
      </c>
      <c r="R134">
        <v>25.5</v>
      </c>
      <c r="S134">
        <f t="shared" ref="S134:S197" si="34">IFERROR(1-(R134-R$3)/(R$2-R$3), "")</f>
        <v>0.82891566265060246</v>
      </c>
      <c r="T134" t="str">
        <v/>
      </c>
      <c r="U134" t="str">
        <f t="shared" ref="U134:U197" si="35">IFERROR((T134-T$3)/(T$2-T$3), "")</f>
        <v/>
      </c>
      <c r="V134" t="str">
        <v/>
      </c>
      <c r="W134" t="str">
        <f t="shared" ref="W134:W197" si="36">IFERROR(1-(V134-V$3)/(V$2-V$3), "")</f>
        <v/>
      </c>
      <c r="X134">
        <v>5.8319999999999999</v>
      </c>
      <c r="Y134">
        <f t="shared" ref="Y134:Y197" si="37">IFERROR((X134-X$3)/(X$2-X$3), "")</f>
        <v>0.70119271814187067</v>
      </c>
    </row>
    <row r="135" spans="7:25" x14ac:dyDescent="0.3">
      <c r="G135" t="str">
        <v>Africa</v>
      </c>
      <c r="H135" t="str">
        <v>Mayotte</v>
      </c>
      <c r="I135" s="3" t="str">
        <f>IFERROR((
K135*'Best Country'!$E$12+
M135*'Best Country'!$E$15+
O135*'Best Country'!$E$18+
Q135*'Best Country'!$E$9+
S135*'Best Country'!$E$6+
U135*'Best Country'!$E$21+
W135*'Best Country'!$E$24+
Y135*'Best Country'!$E$27
)/SUM('Best Country'!$E$5:$E$28), "")</f>
        <v/>
      </c>
      <c r="J135" t="str">
        <v/>
      </c>
      <c r="K135" t="str">
        <f t="shared" si="30"/>
        <v/>
      </c>
      <c r="L135" t="str">
        <v/>
      </c>
      <c r="M135" t="str">
        <f t="shared" si="31"/>
        <v/>
      </c>
      <c r="N135" t="str">
        <v/>
      </c>
      <c r="O135" t="str">
        <f t="shared" si="32"/>
        <v/>
      </c>
      <c r="P135" t="str">
        <v/>
      </c>
      <c r="Q135" t="str">
        <f t="shared" si="33"/>
        <v/>
      </c>
      <c r="R135" t="str">
        <v/>
      </c>
      <c r="S135" t="str">
        <f t="shared" si="34"/>
        <v/>
      </c>
      <c r="T135" t="str">
        <v/>
      </c>
      <c r="U135" t="str">
        <f t="shared" si="35"/>
        <v/>
      </c>
      <c r="V135" t="str">
        <v/>
      </c>
      <c r="W135" t="str">
        <f t="shared" si="36"/>
        <v/>
      </c>
      <c r="X135" t="str">
        <v/>
      </c>
      <c r="Y135" t="str">
        <f t="shared" si="37"/>
        <v/>
      </c>
    </row>
    <row r="136" spans="7:25" x14ac:dyDescent="0.3">
      <c r="G136" t="str">
        <v>North America</v>
      </c>
      <c r="H136" t="str">
        <v>Mexico</v>
      </c>
      <c r="I136" s="3">
        <f>IFERROR((
K136*'Best Country'!$E$12+
M136*'Best Country'!$E$15+
O136*'Best Country'!$E$18+
Q136*'Best Country'!$E$9+
S136*'Best Country'!$E$6+
U136*'Best Country'!$E$21+
W136*'Best Country'!$E$24+
Y136*'Best Country'!$E$27
)/SUM('Best Country'!$E$5:$E$28), "")</f>
        <v>0.57298541303595918</v>
      </c>
      <c r="J136">
        <v>0.43454006000000001</v>
      </c>
      <c r="K136">
        <f t="shared" si="30"/>
        <v>0.50252439263678539</v>
      </c>
      <c r="L136">
        <v>0.78900000000000003</v>
      </c>
      <c r="M136">
        <f t="shared" si="31"/>
        <v>0.68664383561643849</v>
      </c>
      <c r="N136">
        <v>75.069000000000003</v>
      </c>
      <c r="O136">
        <f t="shared" si="32"/>
        <v>0.65955063372167455</v>
      </c>
      <c r="P136">
        <v>12828</v>
      </c>
      <c r="Q136">
        <f t="shared" si="33"/>
        <v>4.8008971916671785E-2</v>
      </c>
      <c r="R136">
        <v>28</v>
      </c>
      <c r="S136">
        <f t="shared" si="34"/>
        <v>0.79879518072289157</v>
      </c>
      <c r="T136">
        <v>46.8</v>
      </c>
      <c r="U136">
        <f t="shared" si="35"/>
        <v>0.41552511415525106</v>
      </c>
      <c r="V136">
        <v>72.7</v>
      </c>
      <c r="W136">
        <f t="shared" si="36"/>
        <v>0.30168776371308015</v>
      </c>
      <c r="X136">
        <v>6.9790000000000001</v>
      </c>
      <c r="Y136">
        <f t="shared" si="37"/>
        <v>0.8811989956057753</v>
      </c>
    </row>
    <row r="137" spans="7:25" x14ac:dyDescent="0.3">
      <c r="G137" t="str">
        <v>Oceania</v>
      </c>
      <c r="H137" t="str">
        <v>Micronesia</v>
      </c>
      <c r="I137" s="3" t="str">
        <f>IFERROR((
K137*'Best Country'!$E$12+
M137*'Best Country'!$E$15+
O137*'Best Country'!$E$18+
Q137*'Best Country'!$E$9+
S137*'Best Country'!$E$6+
U137*'Best Country'!$E$21+
W137*'Best Country'!$E$24+
Y137*'Best Country'!$E$27
)/SUM('Best Country'!$E$5:$E$28), "")</f>
        <v/>
      </c>
      <c r="J137">
        <v>0.40052038000000001</v>
      </c>
      <c r="K137">
        <f t="shared" si="30"/>
        <v>0.58987350794522386</v>
      </c>
      <c r="L137">
        <v>0.61499999999999999</v>
      </c>
      <c r="M137">
        <f t="shared" si="31"/>
        <v>0.3886986301369863</v>
      </c>
      <c r="N137">
        <v>67.197999999999993</v>
      </c>
      <c r="O137">
        <f t="shared" si="32"/>
        <v>0.40763026501088179</v>
      </c>
      <c r="P137">
        <v>4398</v>
      </c>
      <c r="Q137">
        <f t="shared" si="33"/>
        <v>1.5631721256068334E-2</v>
      </c>
      <c r="R137" t="str">
        <v/>
      </c>
      <c r="S137" t="str">
        <f t="shared" si="34"/>
        <v/>
      </c>
      <c r="T137" t="str">
        <v/>
      </c>
      <c r="U137" t="str">
        <f t="shared" si="35"/>
        <v/>
      </c>
      <c r="V137" t="str">
        <v/>
      </c>
      <c r="W137" t="str">
        <f t="shared" si="36"/>
        <v/>
      </c>
      <c r="X137" t="str">
        <v/>
      </c>
      <c r="Y137" t="str">
        <f t="shared" si="37"/>
        <v/>
      </c>
    </row>
    <row r="138" spans="7:25" x14ac:dyDescent="0.3">
      <c r="G138" t="str">
        <v>Europe</v>
      </c>
      <c r="H138" t="str">
        <v>Moldova</v>
      </c>
      <c r="I138" s="3" t="str">
        <f>IFERROR((
K138*'Best Country'!$E$12+
M138*'Best Country'!$E$15+
O138*'Best Country'!$E$18+
Q138*'Best Country'!$E$9+
S138*'Best Country'!$E$6+
U138*'Best Country'!$E$21+
W138*'Best Country'!$E$24+
Y138*'Best Country'!$E$27
)/SUM('Best Country'!$E$5:$E$28), "")</f>
        <v/>
      </c>
      <c r="J138">
        <v>0.25864446000000002</v>
      </c>
      <c r="K138">
        <f t="shared" si="30"/>
        <v>0.95415489141416876</v>
      </c>
      <c r="L138">
        <v>0.78500000000000003</v>
      </c>
      <c r="M138">
        <f t="shared" si="31"/>
        <v>0.67979452054794531</v>
      </c>
      <c r="N138">
        <v>71.197999999999993</v>
      </c>
      <c r="O138">
        <f t="shared" si="32"/>
        <v>0.53565484573037991</v>
      </c>
      <c r="P138">
        <v>6496</v>
      </c>
      <c r="Q138">
        <f t="shared" si="33"/>
        <v>2.3689547102562526E-2</v>
      </c>
      <c r="R138">
        <v>25.3</v>
      </c>
      <c r="S138">
        <f t="shared" si="34"/>
        <v>0.83132530120481929</v>
      </c>
      <c r="T138" t="str">
        <v/>
      </c>
      <c r="U138" t="str">
        <f t="shared" si="35"/>
        <v/>
      </c>
      <c r="V138" t="str">
        <v/>
      </c>
      <c r="W138" t="str">
        <f t="shared" si="36"/>
        <v/>
      </c>
      <c r="X138">
        <v>5.819</v>
      </c>
      <c r="Y138">
        <f t="shared" si="37"/>
        <v>0.69915254237288138</v>
      </c>
    </row>
    <row r="139" spans="7:25" x14ac:dyDescent="0.3">
      <c r="G139" t="str">
        <v>Europe</v>
      </c>
      <c r="H139" t="str">
        <v>Monaco</v>
      </c>
      <c r="I139" s="3" t="str">
        <f>IFERROR((
K139*'Best Country'!$E$12+
M139*'Best Country'!$E$15+
O139*'Best Country'!$E$18+
Q139*'Best Country'!$E$9+
S139*'Best Country'!$E$6+
U139*'Best Country'!$E$21+
W139*'Best Country'!$E$24+
Y139*'Best Country'!$E$27
)/SUM('Best Country'!$E$5:$E$28), "")</f>
        <v/>
      </c>
      <c r="J139" t="str">
        <v/>
      </c>
      <c r="K139" t="str">
        <f t="shared" si="30"/>
        <v/>
      </c>
      <c r="L139" t="str">
        <v/>
      </c>
      <c r="M139" t="str">
        <f t="shared" si="31"/>
        <v/>
      </c>
      <c r="N139" t="str">
        <v/>
      </c>
      <c r="O139" t="str">
        <f t="shared" si="32"/>
        <v/>
      </c>
      <c r="P139">
        <v>260696</v>
      </c>
      <c r="Q139">
        <f t="shared" si="33"/>
        <v>1</v>
      </c>
      <c r="R139" t="str">
        <v/>
      </c>
      <c r="S139" t="str">
        <f t="shared" si="34"/>
        <v/>
      </c>
      <c r="T139" t="str">
        <v/>
      </c>
      <c r="U139" t="str">
        <f t="shared" si="35"/>
        <v/>
      </c>
      <c r="V139" t="str">
        <v/>
      </c>
      <c r="W139" t="str">
        <f t="shared" si="36"/>
        <v/>
      </c>
      <c r="X139" t="str">
        <v/>
      </c>
      <c r="Y139" t="str">
        <f t="shared" si="37"/>
        <v/>
      </c>
    </row>
    <row r="140" spans="7:25" x14ac:dyDescent="0.3">
      <c r="G140" t="str">
        <v>Asia</v>
      </c>
      <c r="H140" t="str">
        <v>Mongolia</v>
      </c>
      <c r="I140" s="3" t="str">
        <f>IFERROR((
K140*'Best Country'!$E$12+
M140*'Best Country'!$E$15+
O140*'Best Country'!$E$18+
Q140*'Best Country'!$E$9+
S140*'Best Country'!$E$6+
U140*'Best Country'!$E$21+
W140*'Best Country'!$E$24+
Y140*'Best Country'!$E$27
)/SUM('Best Country'!$E$5:$E$28), "")</f>
        <v/>
      </c>
      <c r="J140">
        <v>0.31416475999999999</v>
      </c>
      <c r="K140">
        <f t="shared" si="30"/>
        <v>0.8116006673103825</v>
      </c>
      <c r="L140">
        <v>0.747</v>
      </c>
      <c r="M140">
        <f t="shared" si="31"/>
        <v>0.61472602739726023</v>
      </c>
      <c r="N140">
        <v>71.733999999999995</v>
      </c>
      <c r="O140">
        <f t="shared" si="32"/>
        <v>0.5528101395467927</v>
      </c>
      <c r="P140">
        <v>7337</v>
      </c>
      <c r="Q140">
        <f t="shared" si="33"/>
        <v>2.6919590733116203E-2</v>
      </c>
      <c r="R140">
        <v>23.2</v>
      </c>
      <c r="S140">
        <f t="shared" si="34"/>
        <v>0.8566265060240964</v>
      </c>
      <c r="T140" t="str">
        <v/>
      </c>
      <c r="U140" t="str">
        <f t="shared" si="35"/>
        <v/>
      </c>
      <c r="V140" t="str">
        <v/>
      </c>
      <c r="W140" t="str">
        <f t="shared" si="36"/>
        <v/>
      </c>
      <c r="X140">
        <v>5.8330000000000002</v>
      </c>
      <c r="Y140">
        <f t="shared" si="37"/>
        <v>0.7013496547394853</v>
      </c>
    </row>
    <row r="141" spans="7:25" x14ac:dyDescent="0.3">
      <c r="G141" t="str">
        <v>Europe</v>
      </c>
      <c r="H141" t="str">
        <v>Montenegro</v>
      </c>
      <c r="I141" s="3" t="str">
        <f>IFERROR((
K141*'Best Country'!$E$12+
M141*'Best Country'!$E$15+
O141*'Best Country'!$E$18+
Q141*'Best Country'!$E$9+
S141*'Best Country'!$E$6+
U141*'Best Country'!$E$21+
W141*'Best Country'!$E$24+
Y141*'Best Country'!$E$27
)/SUM('Best Country'!$E$5:$E$28), "")</f>
        <v/>
      </c>
      <c r="J141">
        <v>0.34296975000000002</v>
      </c>
      <c r="K141">
        <f t="shared" si="30"/>
        <v>0.73764081839444851</v>
      </c>
      <c r="L141">
        <v>0.86199999999999999</v>
      </c>
      <c r="M141">
        <f t="shared" si="31"/>
        <v>0.81164383561643838</v>
      </c>
      <c r="N141">
        <v>77.087000000000003</v>
      </c>
      <c r="O141">
        <f t="shared" si="32"/>
        <v>0.72413903469466134</v>
      </c>
      <c r="P141">
        <v>13532</v>
      </c>
      <c r="Q141">
        <f t="shared" si="33"/>
        <v>5.0712837215018743E-2</v>
      </c>
      <c r="R141">
        <v>29.7</v>
      </c>
      <c r="S141">
        <f t="shared" si="34"/>
        <v>0.77831325301204823</v>
      </c>
      <c r="T141" t="str">
        <v/>
      </c>
      <c r="U141" t="str">
        <f t="shared" si="35"/>
        <v/>
      </c>
      <c r="V141" t="str">
        <v/>
      </c>
      <c r="W141" t="str">
        <f t="shared" si="36"/>
        <v/>
      </c>
      <c r="X141">
        <v>5.8769999999999998</v>
      </c>
      <c r="Y141">
        <f t="shared" si="37"/>
        <v>0.70825486503452606</v>
      </c>
    </row>
    <row r="142" spans="7:25" x14ac:dyDescent="0.3">
      <c r="G142" t="str">
        <v>North America</v>
      </c>
      <c r="H142" t="str">
        <v>Montserrat</v>
      </c>
      <c r="I142" s="3" t="str">
        <f>IFERROR((
K142*'Best Country'!$E$12+
M142*'Best Country'!$E$15+
O142*'Best Country'!$E$18+
Q142*'Best Country'!$E$9+
S142*'Best Country'!$E$6+
U142*'Best Country'!$E$21+
W142*'Best Country'!$E$24+
Y142*'Best Country'!$E$27
)/SUM('Best Country'!$E$5:$E$28), "")</f>
        <v/>
      </c>
      <c r="J142" t="str">
        <v/>
      </c>
      <c r="K142" t="str">
        <f t="shared" si="30"/>
        <v/>
      </c>
      <c r="L142" t="str">
        <v/>
      </c>
      <c r="M142" t="str">
        <f t="shared" si="31"/>
        <v/>
      </c>
      <c r="N142" t="str">
        <v/>
      </c>
      <c r="O142" t="str">
        <f t="shared" si="32"/>
        <v/>
      </c>
      <c r="P142">
        <v>18451</v>
      </c>
      <c r="Q142">
        <f t="shared" si="33"/>
        <v>6.9605327843667422E-2</v>
      </c>
      <c r="R142" t="str">
        <v/>
      </c>
      <c r="S142" t="str">
        <f t="shared" si="34"/>
        <v/>
      </c>
      <c r="T142" t="str">
        <v/>
      </c>
      <c r="U142" t="str">
        <f t="shared" si="35"/>
        <v/>
      </c>
      <c r="V142" t="str">
        <v/>
      </c>
      <c r="W142" t="str">
        <f t="shared" si="36"/>
        <v/>
      </c>
      <c r="X142" t="str">
        <v/>
      </c>
      <c r="Y142" t="str">
        <f t="shared" si="37"/>
        <v/>
      </c>
    </row>
    <row r="143" spans="7:25" x14ac:dyDescent="0.3">
      <c r="G143" t="str">
        <v>Africa</v>
      </c>
      <c r="H143" t="str">
        <v>Morocco</v>
      </c>
      <c r="I143" s="3">
        <f>IFERROR((
K143*'Best Country'!$E$12+
M143*'Best Country'!$E$15+
O143*'Best Country'!$E$18+
Q143*'Best Country'!$E$9+
S143*'Best Country'!$E$6+
U143*'Best Country'!$E$21+
W143*'Best Country'!$E$24+
Y143*'Best Country'!$E$27
)/SUM('Best Country'!$E$5:$E$28), "")</f>
        <v>0.53928454919127666</v>
      </c>
      <c r="J143">
        <v>0.39548506999999999</v>
      </c>
      <c r="K143">
        <f t="shared" si="30"/>
        <v>0.60280219727456896</v>
      </c>
      <c r="L143">
        <v>0.71</v>
      </c>
      <c r="M143">
        <f t="shared" si="31"/>
        <v>0.55136986301369861</v>
      </c>
      <c r="N143">
        <v>75.313000000000002</v>
      </c>
      <c r="O143">
        <f t="shared" si="32"/>
        <v>0.66736013314556397</v>
      </c>
      <c r="P143">
        <v>4315</v>
      </c>
      <c r="Q143">
        <f t="shared" si="33"/>
        <v>1.5312941682541633E-2</v>
      </c>
      <c r="R143">
        <v>20.5</v>
      </c>
      <c r="S143">
        <f t="shared" si="34"/>
        <v>0.88915662650602412</v>
      </c>
      <c r="T143">
        <v>52.5</v>
      </c>
      <c r="U143">
        <f t="shared" si="35"/>
        <v>0.50228310502283102</v>
      </c>
      <c r="V143">
        <v>47</v>
      </c>
      <c r="W143">
        <f t="shared" si="36"/>
        <v>0.84388185654008441</v>
      </c>
      <c r="X143">
        <v>4.6219999999999999</v>
      </c>
      <c r="Y143">
        <f t="shared" si="37"/>
        <v>0.51129943502824859</v>
      </c>
    </row>
    <row r="144" spans="7:25" x14ac:dyDescent="0.3">
      <c r="G144" t="str">
        <v>Africa</v>
      </c>
      <c r="H144" t="str">
        <v>Mozambique</v>
      </c>
      <c r="I144" s="3" t="str">
        <f>IFERROR((
K144*'Best Country'!$E$12+
M144*'Best Country'!$E$15+
O144*'Best Country'!$E$18+
Q144*'Best Country'!$E$9+
S144*'Best Country'!$E$6+
U144*'Best Country'!$E$21+
W144*'Best Country'!$E$24+
Y144*'Best Country'!$E$27
)/SUM('Best Country'!$E$5:$E$28), "")</f>
        <v/>
      </c>
      <c r="J144">
        <v>0.50263760000000002</v>
      </c>
      <c r="K144">
        <f t="shared" si="30"/>
        <v>0.32767677873562573</v>
      </c>
      <c r="L144">
        <v>0.49299999999999999</v>
      </c>
      <c r="M144">
        <f t="shared" si="31"/>
        <v>0.17979452054794517</v>
      </c>
      <c r="N144">
        <v>63.610999999999997</v>
      </c>
      <c r="O144">
        <f t="shared" si="32"/>
        <v>0.29282422225067195</v>
      </c>
      <c r="P144">
        <v>667</v>
      </c>
      <c r="Q144">
        <f t="shared" si="33"/>
        <v>1.3020033183801388E-3</v>
      </c>
      <c r="R144">
        <v>25.8</v>
      </c>
      <c r="S144">
        <f t="shared" si="34"/>
        <v>0.82530120481927716</v>
      </c>
      <c r="T144" t="str">
        <v/>
      </c>
      <c r="U144" t="str">
        <f t="shared" si="35"/>
        <v/>
      </c>
      <c r="V144" t="str">
        <v/>
      </c>
      <c r="W144" t="str">
        <f t="shared" si="36"/>
        <v/>
      </c>
      <c r="X144">
        <v>5.19</v>
      </c>
      <c r="Y144">
        <f t="shared" si="37"/>
        <v>0.60043942247332083</v>
      </c>
    </row>
    <row r="145" spans="7:25" x14ac:dyDescent="0.3">
      <c r="G145" t="str">
        <v>Asia</v>
      </c>
      <c r="H145" t="str">
        <v>Myanmar</v>
      </c>
      <c r="I145" s="3" t="str">
        <f>IFERROR((
K145*'Best Country'!$E$12+
M145*'Best Country'!$E$15+
O145*'Best Country'!$E$18+
Q145*'Best Country'!$E$9+
S145*'Best Country'!$E$6+
U145*'Best Country'!$E$21+
W145*'Best Country'!$E$24+
Y145*'Best Country'!$E$27
)/SUM('Best Country'!$E$5:$E$28), "")</f>
        <v/>
      </c>
      <c r="J145">
        <v>0.30696869999999998</v>
      </c>
      <c r="K145">
        <f t="shared" si="30"/>
        <v>0.83007731008616525</v>
      </c>
      <c r="L145">
        <v>0.60899999999999999</v>
      </c>
      <c r="M145">
        <f t="shared" si="31"/>
        <v>0.37842465753424653</v>
      </c>
      <c r="N145">
        <v>66.888999999999996</v>
      </c>
      <c r="O145">
        <f t="shared" si="32"/>
        <v>0.39774036615030062</v>
      </c>
      <c r="P145">
        <v>1184</v>
      </c>
      <c r="Q145">
        <f t="shared" si="33"/>
        <v>3.2876543968536841E-3</v>
      </c>
      <c r="R145" t="str">
        <v/>
      </c>
      <c r="S145" t="str">
        <f t="shared" si="34"/>
        <v/>
      </c>
      <c r="T145" t="str">
        <v/>
      </c>
      <c r="U145" t="str">
        <f t="shared" si="35"/>
        <v/>
      </c>
      <c r="V145" t="str">
        <v/>
      </c>
      <c r="W145" t="str">
        <f t="shared" si="36"/>
        <v/>
      </c>
      <c r="X145">
        <v>4.3209999999999997</v>
      </c>
      <c r="Y145">
        <f t="shared" si="37"/>
        <v>0.46406151914626487</v>
      </c>
    </row>
    <row r="146" spans="7:25" x14ac:dyDescent="0.3">
      <c r="G146" t="str">
        <v>Africa</v>
      </c>
      <c r="H146" t="str">
        <v>Namibia</v>
      </c>
      <c r="I146" s="3" t="str">
        <f>IFERROR((
K146*'Best Country'!$E$12+
M146*'Best Country'!$E$15+
O146*'Best Country'!$E$18+
Q146*'Best Country'!$E$9+
S146*'Best Country'!$E$6+
U146*'Best Country'!$E$21+
W146*'Best Country'!$E$24+
Y146*'Best Country'!$E$27
)/SUM('Best Country'!$E$5:$E$28), "")</f>
        <v/>
      </c>
      <c r="J146">
        <v>0.59066609999999997</v>
      </c>
      <c r="K146">
        <f t="shared" si="30"/>
        <v>0.10165432358822657</v>
      </c>
      <c r="L146">
        <v>0.66500000000000004</v>
      </c>
      <c r="M146">
        <f t="shared" si="31"/>
        <v>0.47431506849315075</v>
      </c>
      <c r="N146">
        <v>67.385000000000005</v>
      </c>
      <c r="O146">
        <f t="shared" si="32"/>
        <v>0.41361541415951869</v>
      </c>
      <c r="P146">
        <v>4596</v>
      </c>
      <c r="Q146">
        <f t="shared" si="33"/>
        <v>1.6392183371228414E-2</v>
      </c>
      <c r="R146">
        <v>23.5</v>
      </c>
      <c r="S146">
        <f t="shared" si="34"/>
        <v>0.8530120481927711</v>
      </c>
      <c r="T146" t="str">
        <v/>
      </c>
      <c r="U146" t="str">
        <f t="shared" si="35"/>
        <v/>
      </c>
      <c r="V146" t="str">
        <v/>
      </c>
      <c r="W146" t="str">
        <f t="shared" si="36"/>
        <v/>
      </c>
      <c r="X146">
        <v>4.9109999999999996</v>
      </c>
      <c r="Y146">
        <f t="shared" si="37"/>
        <v>0.55665411173885748</v>
      </c>
    </row>
    <row r="147" spans="7:25" x14ac:dyDescent="0.3">
      <c r="G147" t="str">
        <v>Oceania</v>
      </c>
      <c r="H147" t="str">
        <v>Nauru</v>
      </c>
      <c r="I147" s="3" t="str">
        <f>IFERROR((
K147*'Best Country'!$E$12+
M147*'Best Country'!$E$15+
O147*'Best Country'!$E$18+
Q147*'Best Country'!$E$9+
S147*'Best Country'!$E$6+
U147*'Best Country'!$E$21+
W147*'Best Country'!$E$24+
Y147*'Best Country'!$E$27
)/SUM('Best Country'!$E$5:$E$28), "")</f>
        <v/>
      </c>
      <c r="J147">
        <v>0.32361580000000001</v>
      </c>
      <c r="K147">
        <f t="shared" si="30"/>
        <v>0.78733412562790139</v>
      </c>
      <c r="L147">
        <v>0.70299999999999996</v>
      </c>
      <c r="M147">
        <f t="shared" si="31"/>
        <v>0.53938356164383561</v>
      </c>
      <c r="N147">
        <v>62.109000000000002</v>
      </c>
      <c r="O147">
        <f t="shared" si="32"/>
        <v>0.24475099219050053</v>
      </c>
      <c r="P147">
        <v>14054</v>
      </c>
      <c r="Q147">
        <f t="shared" si="33"/>
        <v>5.2717691882258957E-2</v>
      </c>
      <c r="R147" t="str">
        <v/>
      </c>
      <c r="S147" t="str">
        <f t="shared" si="34"/>
        <v/>
      </c>
      <c r="T147" t="str">
        <v/>
      </c>
      <c r="U147" t="str">
        <f t="shared" si="35"/>
        <v/>
      </c>
      <c r="V147" t="str">
        <v/>
      </c>
      <c r="W147" t="str">
        <f t="shared" si="36"/>
        <v/>
      </c>
      <c r="X147" t="str">
        <v/>
      </c>
      <c r="Y147" t="str">
        <f t="shared" si="37"/>
        <v/>
      </c>
    </row>
    <row r="148" spans="7:25" x14ac:dyDescent="0.3">
      <c r="G148" t="str">
        <v>Asia</v>
      </c>
      <c r="H148" t="str">
        <v>Nepal</v>
      </c>
      <c r="I148" s="3" t="str">
        <f>IFERROR((
K148*'Best Country'!$E$12+
M148*'Best Country'!$E$15+
O148*'Best Country'!$E$18+
Q148*'Best Country'!$E$9+
S148*'Best Country'!$E$6+
U148*'Best Country'!$E$21+
W148*'Best Country'!$E$24+
Y148*'Best Country'!$E$27
)/SUM('Best Country'!$E$5:$E$28), "")</f>
        <v/>
      </c>
      <c r="J148">
        <v>0.30020264000000002</v>
      </c>
      <c r="K148">
        <f t="shared" si="30"/>
        <v>0.84744988252434839</v>
      </c>
      <c r="L148">
        <v>0.622</v>
      </c>
      <c r="M148">
        <f t="shared" si="31"/>
        <v>0.40068493150684931</v>
      </c>
      <c r="N148">
        <v>70.353999999999999</v>
      </c>
      <c r="O148">
        <f t="shared" si="32"/>
        <v>0.50864165919856597</v>
      </c>
      <c r="P148">
        <v>1556</v>
      </c>
      <c r="Q148">
        <f t="shared" si="33"/>
        <v>4.7164014010938364E-3</v>
      </c>
      <c r="R148">
        <v>14.2</v>
      </c>
      <c r="S148">
        <f t="shared" si="34"/>
        <v>0.96506024096385545</v>
      </c>
      <c r="T148" t="str">
        <v/>
      </c>
      <c r="U148" t="str">
        <f t="shared" si="35"/>
        <v/>
      </c>
      <c r="V148" t="str">
        <v/>
      </c>
      <c r="W148" t="str">
        <f t="shared" si="36"/>
        <v/>
      </c>
      <c r="X148">
        <v>5.3109999999999999</v>
      </c>
      <c r="Y148">
        <f t="shared" si="37"/>
        <v>0.61942875078468296</v>
      </c>
    </row>
    <row r="149" spans="7:25" x14ac:dyDescent="0.3">
      <c r="G149" t="str">
        <v>Europe</v>
      </c>
      <c r="H149" t="str">
        <v>Netherlands</v>
      </c>
      <c r="I149" s="3">
        <f>IFERROR((
K149*'Best Country'!$E$12+
M149*'Best Country'!$E$15+
O149*'Best Country'!$E$18+
Q149*'Best Country'!$E$9+
S149*'Best Country'!$E$6+
U149*'Best Country'!$E$21+
W149*'Best Country'!$E$24+
Y149*'Best Country'!$E$27
)/SUM('Best Country'!$E$5:$E$28), "")</f>
        <v>0.71981689559408002</v>
      </c>
      <c r="J149">
        <v>0.25743870000000002</v>
      </c>
      <c r="K149">
        <f t="shared" si="30"/>
        <v>0.95725080734501533</v>
      </c>
      <c r="L149">
        <v>0.95499999999999996</v>
      </c>
      <c r="M149">
        <f t="shared" si="31"/>
        <v>0.97089041095890405</v>
      </c>
      <c r="N149">
        <v>82.158000000000001</v>
      </c>
      <c r="O149">
        <f t="shared" si="32"/>
        <v>0.88644219690180504</v>
      </c>
      <c r="P149">
        <v>69331</v>
      </c>
      <c r="Q149">
        <f t="shared" si="33"/>
        <v>0.26502104713328828</v>
      </c>
      <c r="R149">
        <v>54.7</v>
      </c>
      <c r="S149">
        <f t="shared" si="34"/>
        <v>0.47710843373493972</v>
      </c>
      <c r="T149">
        <v>74.2</v>
      </c>
      <c r="U149">
        <f t="shared" si="35"/>
        <v>0.83257229832572299</v>
      </c>
      <c r="V149">
        <v>80.599999999999994</v>
      </c>
      <c r="W149">
        <f t="shared" si="36"/>
        <v>0.13502109704641363</v>
      </c>
      <c r="X149">
        <v>7.306</v>
      </c>
      <c r="Y149">
        <f t="shared" si="37"/>
        <v>0.93251726302573767</v>
      </c>
    </row>
    <row r="150" spans="7:25" x14ac:dyDescent="0.3">
      <c r="G150" t="str">
        <v>Oceania</v>
      </c>
      <c r="H150" t="str">
        <v>New Caledonia</v>
      </c>
      <c r="I150" s="3" t="str">
        <f>IFERROR((
K150*'Best Country'!$E$12+
M150*'Best Country'!$E$15+
O150*'Best Country'!$E$18+
Q150*'Best Country'!$E$9+
S150*'Best Country'!$E$6+
U150*'Best Country'!$E$21+
W150*'Best Country'!$E$24+
Y150*'Best Country'!$E$27
)/SUM('Best Country'!$E$5:$E$28), "")</f>
        <v/>
      </c>
      <c r="J150" t="str">
        <v/>
      </c>
      <c r="K150" t="str">
        <f t="shared" si="30"/>
        <v/>
      </c>
      <c r="L150" t="str">
        <v/>
      </c>
      <c r="M150" t="str">
        <f t="shared" si="31"/>
        <v/>
      </c>
      <c r="N150" t="str">
        <v/>
      </c>
      <c r="O150" t="str">
        <f t="shared" si="32"/>
        <v/>
      </c>
      <c r="P150">
        <v>34334</v>
      </c>
      <c r="Q150">
        <f t="shared" si="33"/>
        <v>0.13060744791986725</v>
      </c>
      <c r="R150" t="str">
        <v/>
      </c>
      <c r="S150" t="str">
        <f t="shared" si="34"/>
        <v/>
      </c>
      <c r="T150" t="str">
        <v/>
      </c>
      <c r="U150" t="str">
        <f t="shared" si="35"/>
        <v/>
      </c>
      <c r="V150" t="str">
        <v/>
      </c>
      <c r="W150" t="str">
        <f t="shared" si="36"/>
        <v/>
      </c>
      <c r="X150" t="str">
        <v/>
      </c>
      <c r="Y150" t="str">
        <f t="shared" si="37"/>
        <v/>
      </c>
    </row>
    <row r="151" spans="7:25" x14ac:dyDescent="0.3">
      <c r="G151" t="str">
        <v>Oceania</v>
      </c>
      <c r="H151" t="str">
        <v>New Zealand</v>
      </c>
      <c r="I151" s="3" t="str">
        <f>IFERROR((
K151*'Best Country'!$E$12+
M151*'Best Country'!$E$15+
O151*'Best Country'!$E$18+
Q151*'Best Country'!$E$9+
S151*'Best Country'!$E$6+
U151*'Best Country'!$E$21+
W151*'Best Country'!$E$24+
Y151*'Best Country'!$E$27
)/SUM('Best Country'!$E$5:$E$28), "")</f>
        <v/>
      </c>
      <c r="J151" t="str">
        <v/>
      </c>
      <c r="K151" t="str">
        <f t="shared" si="30"/>
        <v/>
      </c>
      <c r="L151">
        <v>0.93799999999999994</v>
      </c>
      <c r="M151">
        <f t="shared" si="31"/>
        <v>0.94178082191780821</v>
      </c>
      <c r="N151">
        <v>82.087999999999994</v>
      </c>
      <c r="O151">
        <f t="shared" si="32"/>
        <v>0.88420176673921358</v>
      </c>
      <c r="P151">
        <v>47348</v>
      </c>
      <c r="Q151">
        <f t="shared" si="33"/>
        <v>0.1805905487617526</v>
      </c>
      <c r="R151">
        <v>44.9</v>
      </c>
      <c r="S151">
        <f t="shared" si="34"/>
        <v>0.59518072289156632</v>
      </c>
      <c r="T151">
        <v>51.5</v>
      </c>
      <c r="U151">
        <f t="shared" si="35"/>
        <v>0.48706240487062402</v>
      </c>
      <c r="V151">
        <v>68.099999999999994</v>
      </c>
      <c r="W151">
        <f t="shared" si="36"/>
        <v>0.39873417721519</v>
      </c>
      <c r="X151">
        <v>6.952</v>
      </c>
      <c r="Y151">
        <f t="shared" si="37"/>
        <v>0.87696170747018209</v>
      </c>
    </row>
    <row r="152" spans="7:25" x14ac:dyDescent="0.3">
      <c r="G152" t="str">
        <v>North America</v>
      </c>
      <c r="H152" t="str">
        <v>Nicaragua</v>
      </c>
      <c r="I152" s="3" t="str">
        <f>IFERROR((
K152*'Best Country'!$E$12+
M152*'Best Country'!$E$15+
O152*'Best Country'!$E$18+
Q152*'Best Country'!$E$9+
S152*'Best Country'!$E$6+
U152*'Best Country'!$E$21+
W152*'Best Country'!$E$24+
Y152*'Best Country'!$E$27
)/SUM('Best Country'!$E$5:$E$28), "")</f>
        <v/>
      </c>
      <c r="J152">
        <v>0.46156292999999998</v>
      </c>
      <c r="K152">
        <f t="shared" si="30"/>
        <v>0.43314032472095132</v>
      </c>
      <c r="L152">
        <v>0.70599999999999996</v>
      </c>
      <c r="M152">
        <f t="shared" si="31"/>
        <v>0.54452054794520544</v>
      </c>
      <c r="N152">
        <v>74.947000000000003</v>
      </c>
      <c r="O152">
        <f t="shared" si="32"/>
        <v>0.6556458840097299</v>
      </c>
      <c r="P152">
        <v>3019</v>
      </c>
      <c r="Q152">
        <f t="shared" si="33"/>
        <v>1.0335371474221103E-2</v>
      </c>
      <c r="R152">
        <v>22</v>
      </c>
      <c r="S152">
        <f t="shared" si="34"/>
        <v>0.87108433734939761</v>
      </c>
      <c r="T152" t="str">
        <v/>
      </c>
      <c r="U152" t="str">
        <f t="shared" si="35"/>
        <v/>
      </c>
      <c r="V152" t="str">
        <v/>
      </c>
      <c r="W152" t="str">
        <f t="shared" si="36"/>
        <v/>
      </c>
      <c r="X152">
        <v>6.33</v>
      </c>
      <c r="Y152">
        <f t="shared" si="37"/>
        <v>0.77934714375392344</v>
      </c>
    </row>
    <row r="153" spans="7:25" x14ac:dyDescent="0.3">
      <c r="G153" t="str">
        <v>Africa</v>
      </c>
      <c r="H153" t="str">
        <v>Niger</v>
      </c>
      <c r="I153" s="3" t="str">
        <f>IFERROR((
K153*'Best Country'!$E$12+
M153*'Best Country'!$E$15+
O153*'Best Country'!$E$18+
Q153*'Best Country'!$E$9+
S153*'Best Country'!$E$6+
U153*'Best Country'!$E$21+
W153*'Best Country'!$E$24+
Y153*'Best Country'!$E$27
)/SUM('Best Country'!$E$5:$E$28), "")</f>
        <v/>
      </c>
      <c r="J153">
        <v>0.32862564999999999</v>
      </c>
      <c r="K153">
        <f t="shared" si="30"/>
        <v>0.77447080753296405</v>
      </c>
      <c r="L153">
        <v>0.41899999999999998</v>
      </c>
      <c r="M153">
        <f t="shared" si="31"/>
        <v>5.3082191780821873E-2</v>
      </c>
      <c r="N153">
        <v>61.183</v>
      </c>
      <c r="O153">
        <f t="shared" si="32"/>
        <v>0.21511330175393664</v>
      </c>
      <c r="P153">
        <v>784</v>
      </c>
      <c r="Q153">
        <f t="shared" si="33"/>
        <v>1.7513672955201869E-3</v>
      </c>
      <c r="R153" t="str">
        <v/>
      </c>
      <c r="S153" t="str">
        <f t="shared" si="34"/>
        <v/>
      </c>
      <c r="T153" t="str">
        <v/>
      </c>
      <c r="U153" t="str">
        <f t="shared" si="35"/>
        <v/>
      </c>
      <c r="V153" t="str">
        <v/>
      </c>
      <c r="W153" t="str">
        <f t="shared" si="36"/>
        <v/>
      </c>
      <c r="X153">
        <v>4.7249999999999996</v>
      </c>
      <c r="Y153">
        <f t="shared" si="37"/>
        <v>0.52746390458254866</v>
      </c>
    </row>
    <row r="154" spans="7:25" x14ac:dyDescent="0.3">
      <c r="G154" t="str">
        <v>Africa</v>
      </c>
      <c r="H154" t="str">
        <v>Nigeria</v>
      </c>
      <c r="I154" s="3">
        <f>IFERROR((
K154*'Best Country'!$E$12+
M154*'Best Country'!$E$15+
O154*'Best Country'!$E$18+
Q154*'Best Country'!$E$9+
S154*'Best Country'!$E$6+
U154*'Best Country'!$E$21+
W154*'Best Country'!$E$24+
Y154*'Best Country'!$E$27
)/SUM('Best Country'!$E$5:$E$28), "")</f>
        <v>0.40884454211608867</v>
      </c>
      <c r="J154">
        <v>0.35127744</v>
      </c>
      <c r="K154">
        <f t="shared" si="30"/>
        <v>0.71630994838753614</v>
      </c>
      <c r="L154">
        <v>0.56000000000000005</v>
      </c>
      <c r="M154">
        <f t="shared" si="31"/>
        <v>0.29452054794520555</v>
      </c>
      <c r="N154">
        <v>54.462000000000003</v>
      </c>
      <c r="O154">
        <f t="shared" si="32"/>
        <v>0</v>
      </c>
      <c r="P154">
        <v>793</v>
      </c>
      <c r="Q154">
        <f t="shared" si="33"/>
        <v>1.7859337553001904E-3</v>
      </c>
      <c r="R154">
        <v>24.9</v>
      </c>
      <c r="S154">
        <f t="shared" si="34"/>
        <v>0.83614457831325306</v>
      </c>
      <c r="T154">
        <v>33.9</v>
      </c>
      <c r="U154">
        <f t="shared" si="35"/>
        <v>0.21917808219178078</v>
      </c>
      <c r="V154">
        <v>49.1</v>
      </c>
      <c r="W154">
        <f t="shared" si="36"/>
        <v>0.79957805907172996</v>
      </c>
      <c r="X154">
        <v>4.8849999999999998</v>
      </c>
      <c r="Y154">
        <f t="shared" si="37"/>
        <v>0.55257376020087889</v>
      </c>
    </row>
    <row r="155" spans="7:25" x14ac:dyDescent="0.3">
      <c r="G155" t="str">
        <v>Oceania</v>
      </c>
      <c r="H155" t="str">
        <v>Niue</v>
      </c>
      <c r="I155" s="3" t="str">
        <f>IFERROR((
K155*'Best Country'!$E$12+
M155*'Best Country'!$E$15+
O155*'Best Country'!$E$18+
Q155*'Best Country'!$E$9+
S155*'Best Country'!$E$6+
U155*'Best Country'!$E$21+
W155*'Best Country'!$E$24+
Y155*'Best Country'!$E$27
)/SUM('Best Country'!$E$5:$E$28), "")</f>
        <v/>
      </c>
      <c r="J155" t="str">
        <v/>
      </c>
      <c r="K155" t="str">
        <f t="shared" si="30"/>
        <v/>
      </c>
      <c r="L155" t="str">
        <v/>
      </c>
      <c r="M155" t="str">
        <f t="shared" si="31"/>
        <v/>
      </c>
      <c r="N155" t="str">
        <v/>
      </c>
      <c r="O155" t="str">
        <f t="shared" si="32"/>
        <v/>
      </c>
      <c r="P155" t="str">
        <v/>
      </c>
      <c r="Q155" t="str">
        <f t="shared" si="33"/>
        <v/>
      </c>
      <c r="R155" t="str">
        <v/>
      </c>
      <c r="S155" t="str">
        <f t="shared" si="34"/>
        <v/>
      </c>
      <c r="T155" t="str">
        <v/>
      </c>
      <c r="U155" t="str">
        <f t="shared" si="35"/>
        <v/>
      </c>
      <c r="V155" t="str">
        <v/>
      </c>
      <c r="W155" t="str">
        <f t="shared" si="36"/>
        <v/>
      </c>
      <c r="X155" t="str">
        <v/>
      </c>
      <c r="Y155" t="str">
        <f t="shared" si="37"/>
        <v/>
      </c>
    </row>
    <row r="156" spans="7:25" x14ac:dyDescent="0.3">
      <c r="G156" t="str">
        <v>Asia</v>
      </c>
      <c r="H156" t="str">
        <v>North Korea</v>
      </c>
      <c r="I156" s="3" t="str">
        <f>IFERROR((
K156*'Best Country'!$E$12+
M156*'Best Country'!$E$15+
O156*'Best Country'!$E$18+
Q156*'Best Country'!$E$9+
S156*'Best Country'!$E$6+
U156*'Best Country'!$E$21+
W156*'Best Country'!$E$24+
Y156*'Best Country'!$E$27
)/SUM('Best Country'!$E$5:$E$28), "")</f>
        <v/>
      </c>
      <c r="J156" t="str">
        <v/>
      </c>
      <c r="K156" t="str">
        <f t="shared" si="30"/>
        <v/>
      </c>
      <c r="L156" t="str">
        <v/>
      </c>
      <c r="M156" t="str">
        <f t="shared" si="31"/>
        <v/>
      </c>
      <c r="N156" t="str">
        <v/>
      </c>
      <c r="O156" t="str">
        <f t="shared" si="32"/>
        <v/>
      </c>
      <c r="P156">
        <v>619</v>
      </c>
      <c r="Q156">
        <f t="shared" si="33"/>
        <v>1.1176488662201192E-3</v>
      </c>
      <c r="R156" t="str">
        <v/>
      </c>
      <c r="S156" t="str">
        <f t="shared" si="34"/>
        <v/>
      </c>
      <c r="T156" t="str">
        <v/>
      </c>
      <c r="U156" t="str">
        <f t="shared" si="35"/>
        <v/>
      </c>
      <c r="V156" t="str">
        <v/>
      </c>
      <c r="W156" t="str">
        <f t="shared" si="36"/>
        <v/>
      </c>
      <c r="X156" t="str">
        <v/>
      </c>
      <c r="Y156" t="str">
        <f t="shared" si="37"/>
        <v/>
      </c>
    </row>
    <row r="157" spans="7:25" x14ac:dyDescent="0.3">
      <c r="G157" t="str">
        <v>Europe</v>
      </c>
      <c r="H157" t="str">
        <v>North Macedonia</v>
      </c>
      <c r="I157" s="3">
        <f>IFERROR((
K157*'Best Country'!$E$12+
M157*'Best Country'!$E$15+
O157*'Best Country'!$E$18+
Q157*'Best Country'!$E$9+
S157*'Best Country'!$E$6+
U157*'Best Country'!$E$21+
W157*'Best Country'!$E$24+
Y157*'Best Country'!$E$27
)/SUM('Best Country'!$E$5:$E$28), "")</f>
        <v>0.61693294299942025</v>
      </c>
      <c r="J157">
        <v>0.33505829999999998</v>
      </c>
      <c r="K157">
        <f t="shared" si="30"/>
        <v>0.75795430042329037</v>
      </c>
      <c r="L157">
        <v>0.81499999999999995</v>
      </c>
      <c r="M157">
        <f t="shared" si="31"/>
        <v>0.73116438356164382</v>
      </c>
      <c r="N157">
        <v>77.394999999999996</v>
      </c>
      <c r="O157">
        <f t="shared" si="32"/>
        <v>0.73399692741006251</v>
      </c>
      <c r="P157">
        <v>9861</v>
      </c>
      <c r="Q157">
        <f t="shared" si="33"/>
        <v>3.6613562342530569E-2</v>
      </c>
      <c r="R157">
        <v>22.4</v>
      </c>
      <c r="S157">
        <f t="shared" si="34"/>
        <v>0.86626506024096384</v>
      </c>
      <c r="T157">
        <v>58.6</v>
      </c>
      <c r="U157">
        <f t="shared" si="35"/>
        <v>0.59512937595129378</v>
      </c>
      <c r="V157">
        <v>55.3</v>
      </c>
      <c r="W157">
        <f t="shared" si="36"/>
        <v>0.66877637130801704</v>
      </c>
      <c r="X157">
        <v>5.5030000000000001</v>
      </c>
      <c r="Y157">
        <f t="shared" si="37"/>
        <v>0.64956057752667928</v>
      </c>
    </row>
    <row r="158" spans="7:25" x14ac:dyDescent="0.3">
      <c r="G158" t="str">
        <v>Oceania</v>
      </c>
      <c r="H158" t="str">
        <v>Northern Mariana Islands</v>
      </c>
      <c r="I158" s="3" t="str">
        <f>IFERROR((
K158*'Best Country'!$E$12+
M158*'Best Country'!$E$15+
O158*'Best Country'!$E$18+
Q158*'Best Country'!$E$9+
S158*'Best Country'!$E$6+
U158*'Best Country'!$E$21+
W158*'Best Country'!$E$24+
Y158*'Best Country'!$E$27
)/SUM('Best Country'!$E$5:$E$28), "")</f>
        <v/>
      </c>
      <c r="J158" t="str">
        <v/>
      </c>
      <c r="K158" t="str">
        <f t="shared" si="30"/>
        <v/>
      </c>
      <c r="L158" t="str">
        <v/>
      </c>
      <c r="M158" t="str">
        <f t="shared" si="31"/>
        <v/>
      </c>
      <c r="N158" t="str">
        <v/>
      </c>
      <c r="O158" t="str">
        <f t="shared" si="32"/>
        <v/>
      </c>
      <c r="P158" t="str">
        <v/>
      </c>
      <c r="Q158" t="str">
        <f t="shared" si="33"/>
        <v/>
      </c>
      <c r="R158" t="str">
        <v/>
      </c>
      <c r="S158" t="str">
        <f t="shared" si="34"/>
        <v/>
      </c>
      <c r="T158" t="str">
        <v/>
      </c>
      <c r="U158" t="str">
        <f t="shared" si="35"/>
        <v/>
      </c>
      <c r="V158" t="str">
        <v/>
      </c>
      <c r="W158" t="str">
        <f t="shared" si="36"/>
        <v/>
      </c>
      <c r="X158" t="str">
        <v/>
      </c>
      <c r="Y158" t="str">
        <f t="shared" si="37"/>
        <v/>
      </c>
    </row>
    <row r="159" spans="7:25" x14ac:dyDescent="0.3">
      <c r="G159" t="str">
        <v>Europe</v>
      </c>
      <c r="H159" t="str">
        <v>Norway</v>
      </c>
      <c r="I159" s="3">
        <f>IFERROR((
K159*'Best Country'!$E$12+
M159*'Best Country'!$E$15+
O159*'Best Country'!$E$18+
Q159*'Best Country'!$E$9+
S159*'Best Country'!$E$6+
U159*'Best Country'!$E$21+
W159*'Best Country'!$E$24+
Y159*'Best Country'!$E$27
)/SUM('Best Country'!$E$5:$E$28), "")</f>
        <v>0.7293041218054499</v>
      </c>
      <c r="J159">
        <v>0.26946252999999998</v>
      </c>
      <c r="K159">
        <f t="shared" si="30"/>
        <v>0.9263783560721327</v>
      </c>
      <c r="L159">
        <v>0.97</v>
      </c>
      <c r="M159">
        <f t="shared" si="31"/>
        <v>0.99657534246575341</v>
      </c>
      <c r="N159">
        <v>83.308000000000007</v>
      </c>
      <c r="O159">
        <f t="shared" si="32"/>
        <v>0.92324926385866102</v>
      </c>
      <c r="P159">
        <v>89680</v>
      </c>
      <c r="Q159">
        <f t="shared" si="33"/>
        <v>0.3431758126958766</v>
      </c>
      <c r="R159">
        <v>56.8</v>
      </c>
      <c r="S159">
        <f t="shared" si="34"/>
        <v>0.45180722891566261</v>
      </c>
      <c r="T159">
        <v>67.2</v>
      </c>
      <c r="U159">
        <f t="shared" si="35"/>
        <v>0.72602739726027399</v>
      </c>
      <c r="V159">
        <v>75.8</v>
      </c>
      <c r="W159">
        <f t="shared" si="36"/>
        <v>0.23628691983122374</v>
      </c>
      <c r="X159">
        <v>7.2619999999999996</v>
      </c>
      <c r="Y159">
        <f t="shared" si="37"/>
        <v>0.9256120527306968</v>
      </c>
    </row>
    <row r="160" spans="7:25" x14ac:dyDescent="0.3">
      <c r="G160" t="str">
        <v>Asia</v>
      </c>
      <c r="H160" t="str">
        <v>Oman</v>
      </c>
      <c r="I160" s="3" t="str">
        <f>IFERROR((
K160*'Best Country'!$E$12+
M160*'Best Country'!$E$15+
O160*'Best Country'!$E$18+
Q160*'Best Country'!$E$9+
S160*'Best Country'!$E$6+
U160*'Best Country'!$E$21+
W160*'Best Country'!$E$24+
Y160*'Best Country'!$E$27
)/SUM('Best Country'!$E$5:$E$28), "")</f>
        <v/>
      </c>
      <c r="J160" t="str">
        <v/>
      </c>
      <c r="K160" t="str">
        <f t="shared" si="30"/>
        <v/>
      </c>
      <c r="L160">
        <v>0.85799999999999998</v>
      </c>
      <c r="M160">
        <f t="shared" si="31"/>
        <v>0.8047945205479452</v>
      </c>
      <c r="N160">
        <v>80.031000000000006</v>
      </c>
      <c r="O160">
        <f t="shared" si="32"/>
        <v>0.81836512610421208</v>
      </c>
      <c r="P160">
        <v>18991</v>
      </c>
      <c r="Q160">
        <f t="shared" si="33"/>
        <v>7.1679315430467641E-2</v>
      </c>
      <c r="R160">
        <v>27.5</v>
      </c>
      <c r="S160">
        <f t="shared" si="34"/>
        <v>0.80481927710843371</v>
      </c>
      <c r="T160">
        <v>81.400000000000006</v>
      </c>
      <c r="U160">
        <f t="shared" si="35"/>
        <v>0.9421613394216134</v>
      </c>
      <c r="V160">
        <v>63.3</v>
      </c>
      <c r="W160">
        <f t="shared" si="36"/>
        <v>0.5</v>
      </c>
      <c r="X160">
        <v>6.1970000000000001</v>
      </c>
      <c r="Y160">
        <f t="shared" si="37"/>
        <v>0.75847457627118653</v>
      </c>
    </row>
    <row r="161" spans="7:25" x14ac:dyDescent="0.3">
      <c r="G161" t="str">
        <v>Asia</v>
      </c>
      <c r="H161" t="str">
        <v>Pakistan</v>
      </c>
      <c r="I161" s="3">
        <f>IFERROR((
K161*'Best Country'!$E$12+
M161*'Best Country'!$E$15+
O161*'Best Country'!$E$18+
Q161*'Best Country'!$E$9+
S161*'Best Country'!$E$6+
U161*'Best Country'!$E$21+
W161*'Best Country'!$E$24+
Y161*'Best Country'!$E$27
)/SUM('Best Country'!$E$5:$E$28), "")</f>
        <v>0.49866050857726579</v>
      </c>
      <c r="J161">
        <v>0.29589265999999997</v>
      </c>
      <c r="K161">
        <f t="shared" si="30"/>
        <v>0.85851621060259808</v>
      </c>
      <c r="L161">
        <v>0.54400000000000004</v>
      </c>
      <c r="M161">
        <f t="shared" si="31"/>
        <v>0.26712328767123295</v>
      </c>
      <c r="N161">
        <v>67.649000000000001</v>
      </c>
      <c r="O161">
        <f t="shared" si="32"/>
        <v>0.42206503648700544</v>
      </c>
      <c r="P161">
        <v>1175</v>
      </c>
      <c r="Q161">
        <f t="shared" si="33"/>
        <v>3.2530879370736804E-3</v>
      </c>
      <c r="R161">
        <v>11.3</v>
      </c>
      <c r="S161">
        <f t="shared" si="34"/>
        <v>1</v>
      </c>
      <c r="T161">
        <v>57.6</v>
      </c>
      <c r="U161">
        <f t="shared" si="35"/>
        <v>0.57990867579908678</v>
      </c>
      <c r="V161">
        <v>59.4</v>
      </c>
      <c r="W161">
        <f t="shared" si="36"/>
        <v>0.58227848101265822</v>
      </c>
      <c r="X161">
        <v>4.7679999999999998</v>
      </c>
      <c r="Y161">
        <f t="shared" si="37"/>
        <v>0.53421217827997491</v>
      </c>
    </row>
    <row r="162" spans="7:25" x14ac:dyDescent="0.3">
      <c r="G162" t="str">
        <v>Oceania</v>
      </c>
      <c r="H162" t="str">
        <v>Palau</v>
      </c>
      <c r="I162" s="3" t="str">
        <f>IFERROR((
K162*'Best Country'!$E$12+
M162*'Best Country'!$E$15+
O162*'Best Country'!$E$18+
Q162*'Best Country'!$E$9+
S162*'Best Country'!$E$6+
U162*'Best Country'!$E$21+
W162*'Best Country'!$E$24+
Y162*'Best Country'!$E$27
)/SUM('Best Country'!$E$5:$E$28), "")</f>
        <v/>
      </c>
      <c r="J162" t="str">
        <v/>
      </c>
      <c r="K162" t="str">
        <f t="shared" si="30"/>
        <v/>
      </c>
      <c r="L162">
        <v>0.78600000000000003</v>
      </c>
      <c r="M162">
        <f t="shared" si="31"/>
        <v>0.68150684931506855</v>
      </c>
      <c r="N162">
        <v>69.269000000000005</v>
      </c>
      <c r="O162">
        <f t="shared" si="32"/>
        <v>0.47391499167840234</v>
      </c>
      <c r="P162">
        <v>18853</v>
      </c>
      <c r="Q162">
        <f t="shared" si="33"/>
        <v>7.1149296380507585E-2</v>
      </c>
      <c r="R162" t="str">
        <v/>
      </c>
      <c r="S162" t="str">
        <f t="shared" si="34"/>
        <v/>
      </c>
      <c r="T162" t="str">
        <v/>
      </c>
      <c r="U162" t="str">
        <f t="shared" si="35"/>
        <v/>
      </c>
      <c r="V162" t="str">
        <v/>
      </c>
      <c r="W162" t="str">
        <f t="shared" si="36"/>
        <v/>
      </c>
      <c r="X162" t="str">
        <v/>
      </c>
      <c r="Y162" t="str">
        <f t="shared" si="37"/>
        <v/>
      </c>
    </row>
    <row r="163" spans="7:25" x14ac:dyDescent="0.3">
      <c r="G163" t="str">
        <v>Asia</v>
      </c>
      <c r="H163" t="str">
        <v>Palestine</v>
      </c>
      <c r="I163" s="3" t="str">
        <f>IFERROR((
K163*'Best Country'!$E$12+
M163*'Best Country'!$E$15+
O163*'Best Country'!$E$18+
Q163*'Best Country'!$E$9+
S163*'Best Country'!$E$6+
U163*'Best Country'!$E$21+
W163*'Best Country'!$E$24+
Y163*'Best Country'!$E$27
)/SUM('Best Country'!$E$5:$E$28), "")</f>
        <v/>
      </c>
      <c r="J163">
        <v>0.36381876000000002</v>
      </c>
      <c r="K163">
        <f t="shared" si="30"/>
        <v>0.68410878697743382</v>
      </c>
      <c r="L163">
        <v>0.67400000000000004</v>
      </c>
      <c r="M163">
        <f t="shared" si="31"/>
        <v>0.48972602739726034</v>
      </c>
      <c r="N163">
        <v>65.17</v>
      </c>
      <c r="O163">
        <f t="shared" si="32"/>
        <v>0.34272180258609647</v>
      </c>
      <c r="P163">
        <v>3112</v>
      </c>
      <c r="Q163">
        <f t="shared" si="33"/>
        <v>1.0692558225281141E-2</v>
      </c>
      <c r="R163">
        <v>28.2</v>
      </c>
      <c r="S163">
        <f t="shared" si="34"/>
        <v>0.79638554216867474</v>
      </c>
      <c r="T163" t="str">
        <v/>
      </c>
      <c r="U163" t="str">
        <f t="shared" si="35"/>
        <v/>
      </c>
      <c r="V163" t="str">
        <v/>
      </c>
      <c r="W163" t="str">
        <f t="shared" si="36"/>
        <v/>
      </c>
      <c r="X163">
        <v>4.78</v>
      </c>
      <c r="Y163">
        <f t="shared" si="37"/>
        <v>0.5360954174513497</v>
      </c>
    </row>
    <row r="164" spans="7:25" x14ac:dyDescent="0.3">
      <c r="G164" t="str">
        <v>North America</v>
      </c>
      <c r="H164" t="str">
        <v>Panama</v>
      </c>
      <c r="I164" s="3">
        <f>IFERROR((
K164*'Best Country'!$E$12+
M164*'Best Country'!$E$15+
O164*'Best Country'!$E$18+
Q164*'Best Country'!$E$9+
S164*'Best Country'!$E$6+
U164*'Best Country'!$E$21+
W164*'Best Country'!$E$24+
Y164*'Best Country'!$E$27
)/SUM('Best Country'!$E$5:$E$28), "")</f>
        <v>0.59403719807614264</v>
      </c>
      <c r="J164">
        <v>0.48875666000000001</v>
      </c>
      <c r="K164">
        <f t="shared" si="30"/>
        <v>0.36331755574027469</v>
      </c>
      <c r="L164">
        <v>0.83899999999999997</v>
      </c>
      <c r="M164">
        <f t="shared" si="31"/>
        <v>0.77226027397260266</v>
      </c>
      <c r="N164">
        <v>79.593999999999994</v>
      </c>
      <c r="O164">
        <f t="shared" si="32"/>
        <v>0.8043784406606066</v>
      </c>
      <c r="P164">
        <v>20055</v>
      </c>
      <c r="Q164">
        <f t="shared" si="33"/>
        <v>7.576583912001475E-2</v>
      </c>
      <c r="R164">
        <v>34.6</v>
      </c>
      <c r="S164">
        <f t="shared" si="34"/>
        <v>0.71927710843373494</v>
      </c>
      <c r="T164">
        <v>57.3</v>
      </c>
      <c r="U164">
        <f t="shared" si="35"/>
        <v>0.57534246575342463</v>
      </c>
      <c r="V164">
        <v>61.2</v>
      </c>
      <c r="W164">
        <f t="shared" si="36"/>
        <v>0.54430379746835444</v>
      </c>
      <c r="X164">
        <v>6.407</v>
      </c>
      <c r="Y164">
        <f t="shared" si="37"/>
        <v>0.79143126177024481</v>
      </c>
    </row>
    <row r="165" spans="7:25" x14ac:dyDescent="0.3">
      <c r="G165" t="str">
        <v>Oceania</v>
      </c>
      <c r="H165" t="str">
        <v>Papua New Guinea</v>
      </c>
      <c r="I165" s="3" t="str">
        <f>IFERROR((
K165*'Best Country'!$E$12+
M165*'Best Country'!$E$15+
O165*'Best Country'!$E$18+
Q165*'Best Country'!$E$9+
S165*'Best Country'!$E$6+
U165*'Best Country'!$E$21+
W165*'Best Country'!$E$24+
Y165*'Best Country'!$E$27
)/SUM('Best Country'!$E$5:$E$28), "")</f>
        <v/>
      </c>
      <c r="J165" t="str">
        <v/>
      </c>
      <c r="K165" t="str">
        <f t="shared" si="30"/>
        <v/>
      </c>
      <c r="L165">
        <v>0.57599999999999996</v>
      </c>
      <c r="M165">
        <f t="shared" si="31"/>
        <v>0.32191780821917798</v>
      </c>
      <c r="N165">
        <v>66.134</v>
      </c>
      <c r="O165">
        <f t="shared" si="32"/>
        <v>0.3735757265394955</v>
      </c>
      <c r="P165">
        <v>3051</v>
      </c>
      <c r="Q165">
        <f t="shared" si="33"/>
        <v>1.0458274442327782E-2</v>
      </c>
      <c r="R165">
        <v>51.6</v>
      </c>
      <c r="S165">
        <f t="shared" si="34"/>
        <v>0.51445783132530121</v>
      </c>
      <c r="T165" t="str">
        <v/>
      </c>
      <c r="U165" t="str">
        <f t="shared" si="35"/>
        <v/>
      </c>
      <c r="V165" t="str">
        <v/>
      </c>
      <c r="W165" t="str">
        <f t="shared" si="36"/>
        <v/>
      </c>
      <c r="X165" t="str">
        <v/>
      </c>
      <c r="Y165" t="str">
        <f t="shared" si="37"/>
        <v/>
      </c>
    </row>
    <row r="166" spans="7:25" x14ac:dyDescent="0.3">
      <c r="G166" t="str">
        <v>South America</v>
      </c>
      <c r="H166" t="str">
        <v>Paraguay</v>
      </c>
      <c r="I166" s="3" t="str">
        <f>IFERROR((
K166*'Best Country'!$E$12+
M166*'Best Country'!$E$15+
O166*'Best Country'!$E$18+
Q166*'Best Country'!$E$9+
S166*'Best Country'!$E$6+
U166*'Best Country'!$E$21+
W166*'Best Country'!$E$24+
Y166*'Best Country'!$E$27
)/SUM('Best Country'!$E$5:$E$28), "")</f>
        <v/>
      </c>
      <c r="J166">
        <v>0.44382226000000002</v>
      </c>
      <c r="K166">
        <f t="shared" si="30"/>
        <v>0.47869136545616553</v>
      </c>
      <c r="L166">
        <v>0.75600000000000001</v>
      </c>
      <c r="M166">
        <f t="shared" si="31"/>
        <v>0.63013698630136994</v>
      </c>
      <c r="N166">
        <v>73.843999999999994</v>
      </c>
      <c r="O166">
        <f t="shared" si="32"/>
        <v>0.62034310587632802</v>
      </c>
      <c r="P166">
        <v>6483</v>
      </c>
      <c r="Q166">
        <f t="shared" si="33"/>
        <v>2.3639617771769188E-2</v>
      </c>
      <c r="R166">
        <v>16.600000000000001</v>
      </c>
      <c r="S166">
        <f t="shared" si="34"/>
        <v>0.93614457831325304</v>
      </c>
      <c r="T166" t="str">
        <v/>
      </c>
      <c r="U166" t="str">
        <f t="shared" si="35"/>
        <v/>
      </c>
      <c r="V166" t="str">
        <v/>
      </c>
      <c r="W166" t="str">
        <f t="shared" si="36"/>
        <v/>
      </c>
      <c r="X166">
        <v>6.1719999999999997</v>
      </c>
      <c r="Y166">
        <f t="shared" si="37"/>
        <v>0.75455116133082234</v>
      </c>
    </row>
    <row r="167" spans="7:25" x14ac:dyDescent="0.3">
      <c r="G167" t="str">
        <v>South America</v>
      </c>
      <c r="H167" t="str">
        <v>Peru</v>
      </c>
      <c r="I167" s="3">
        <f>IFERROR((
K167*'Best Country'!$E$12+
M167*'Best Country'!$E$15+
O167*'Best Country'!$E$18+
Q167*'Best Country'!$E$9+
S167*'Best Country'!$E$6+
U167*'Best Country'!$E$21+
W167*'Best Country'!$E$24+
Y167*'Best Country'!$E$27
)/SUM('Best Country'!$E$5:$E$28), "")</f>
        <v>0.57205102680076958</v>
      </c>
      <c r="J167">
        <v>0.40657840000000001</v>
      </c>
      <c r="K167">
        <f t="shared" si="30"/>
        <v>0.57431890286014298</v>
      </c>
      <c r="L167">
        <v>0.79400000000000004</v>
      </c>
      <c r="M167">
        <f t="shared" si="31"/>
        <v>0.69520547945205491</v>
      </c>
      <c r="N167">
        <v>77.739999999999995</v>
      </c>
      <c r="O167">
        <f t="shared" si="32"/>
        <v>0.74503904749711913</v>
      </c>
      <c r="P167">
        <v>8772</v>
      </c>
      <c r="Q167">
        <f t="shared" si="33"/>
        <v>3.2431020709150125E-2</v>
      </c>
      <c r="R167">
        <v>21.4</v>
      </c>
      <c r="S167">
        <f t="shared" si="34"/>
        <v>0.87831325301204821</v>
      </c>
      <c r="T167">
        <v>33.299999999999997</v>
      </c>
      <c r="U167">
        <f t="shared" si="35"/>
        <v>0.21004566210045658</v>
      </c>
      <c r="V167">
        <v>56.7</v>
      </c>
      <c r="W167">
        <f t="shared" si="36"/>
        <v>0.63924050632911389</v>
      </c>
      <c r="X167">
        <v>5.9470000000000001</v>
      </c>
      <c r="Y167">
        <f t="shared" si="37"/>
        <v>0.71924042686754552</v>
      </c>
    </row>
    <row r="168" spans="7:25" x14ac:dyDescent="0.3">
      <c r="G168" t="str">
        <v>Asia</v>
      </c>
      <c r="H168" t="str">
        <v>Philippines</v>
      </c>
      <c r="I168" s="3">
        <f>IFERROR((
K168*'Best Country'!$E$12+
M168*'Best Country'!$E$15+
O168*'Best Country'!$E$18+
Q168*'Best Country'!$E$9+
S168*'Best Country'!$E$6+
U168*'Best Country'!$E$21+
W168*'Best Country'!$E$24+
Y168*'Best Country'!$E$27
)/SUM('Best Country'!$E$5:$E$28), "")</f>
        <v>0.55972857170264834</v>
      </c>
      <c r="J168">
        <v>0.35203487</v>
      </c>
      <c r="K168">
        <f t="shared" si="30"/>
        <v>0.71436516700193597</v>
      </c>
      <c r="L168">
        <v>0.72</v>
      </c>
      <c r="M168">
        <f t="shared" si="31"/>
        <v>0.56849315068493145</v>
      </c>
      <c r="N168">
        <v>69.832999999999998</v>
      </c>
      <c r="O168">
        <f t="shared" si="32"/>
        <v>0.49196645755985136</v>
      </c>
      <c r="P168">
        <v>4260</v>
      </c>
      <c r="Q168">
        <f t="shared" si="33"/>
        <v>1.5101702206108278E-2</v>
      </c>
      <c r="R168">
        <v>19.8</v>
      </c>
      <c r="S168">
        <f t="shared" si="34"/>
        <v>0.89759036144578319</v>
      </c>
      <c r="T168">
        <v>56.6</v>
      </c>
      <c r="U168">
        <f t="shared" si="35"/>
        <v>0.56468797564687978</v>
      </c>
      <c r="V168">
        <v>66.8</v>
      </c>
      <c r="W168">
        <f t="shared" si="36"/>
        <v>0.42616033755274274</v>
      </c>
      <c r="X168">
        <v>6.1070000000000002</v>
      </c>
      <c r="Y168">
        <f t="shared" si="37"/>
        <v>0.74435028248587576</v>
      </c>
    </row>
    <row r="169" spans="7:25" x14ac:dyDescent="0.3">
      <c r="G169" t="str">
        <v>Europe</v>
      </c>
      <c r="H169" t="str">
        <v>Poland</v>
      </c>
      <c r="I169" s="3">
        <f>IFERROR((
K169*'Best Country'!$E$12+
M169*'Best Country'!$E$15+
O169*'Best Country'!$E$18+
Q169*'Best Country'!$E$9+
S169*'Best Country'!$E$6+
U169*'Best Country'!$E$21+
W169*'Best Country'!$E$24+
Y169*'Best Country'!$E$27
)/SUM('Best Country'!$E$5:$E$28), "")</f>
        <v>0.70155618906814887</v>
      </c>
      <c r="J169">
        <v>0.28858184999999997</v>
      </c>
      <c r="K169">
        <f t="shared" si="30"/>
        <v>0.87728748610219376</v>
      </c>
      <c r="L169">
        <v>0.90600000000000003</v>
      </c>
      <c r="M169">
        <f t="shared" si="31"/>
        <v>0.88698630136986312</v>
      </c>
      <c r="N169">
        <v>78.632999999999996</v>
      </c>
      <c r="O169">
        <f t="shared" si="32"/>
        <v>0.7736205351427472</v>
      </c>
      <c r="P169">
        <v>25693</v>
      </c>
      <c r="Q169">
        <f t="shared" si="33"/>
        <v>9.7419805813310389E-2</v>
      </c>
      <c r="R169">
        <v>32.700000000000003</v>
      </c>
      <c r="S169">
        <f t="shared" si="34"/>
        <v>0.74216867469879522</v>
      </c>
      <c r="T169">
        <v>71.3</v>
      </c>
      <c r="U169">
        <f t="shared" si="35"/>
        <v>0.78843226788432264</v>
      </c>
      <c r="V169">
        <v>58</v>
      </c>
      <c r="W169">
        <f t="shared" si="36"/>
        <v>0.61181434599156126</v>
      </c>
      <c r="X169">
        <v>6.673</v>
      </c>
      <c r="Y169">
        <f t="shared" si="37"/>
        <v>0.83317639673571886</v>
      </c>
    </row>
    <row r="170" spans="7:25" x14ac:dyDescent="0.3">
      <c r="G170" t="str">
        <v>Europe</v>
      </c>
      <c r="H170" t="str">
        <v>Portugal</v>
      </c>
      <c r="I170" s="3">
        <f>IFERROR((
K170*'Best Country'!$E$12+
M170*'Best Country'!$E$15+
O170*'Best Country'!$E$18+
Q170*'Best Country'!$E$9+
S170*'Best Country'!$E$6+
U170*'Best Country'!$E$21+
W170*'Best Country'!$E$24+
Y170*'Best Country'!$E$27
)/SUM('Best Country'!$E$5:$E$28), "")</f>
        <v>0.64256349643697819</v>
      </c>
      <c r="J170">
        <v>0.36252203999999999</v>
      </c>
      <c r="K170">
        <f t="shared" si="30"/>
        <v>0.68743825229876432</v>
      </c>
      <c r="L170">
        <v>0.89</v>
      </c>
      <c r="M170">
        <f t="shared" si="31"/>
        <v>0.85958904109589052</v>
      </c>
      <c r="N170">
        <v>82.36</v>
      </c>
      <c r="O170">
        <f t="shared" si="32"/>
        <v>0.89290743822813967</v>
      </c>
      <c r="P170">
        <v>30873</v>
      </c>
      <c r="Q170">
        <f t="shared" si="33"/>
        <v>0.11731472377557918</v>
      </c>
      <c r="R170">
        <v>36.799999999999997</v>
      </c>
      <c r="S170">
        <f t="shared" si="34"/>
        <v>0.69277108433734946</v>
      </c>
      <c r="T170">
        <v>67.599999999999994</v>
      </c>
      <c r="U170">
        <f t="shared" si="35"/>
        <v>0.73211567732115668</v>
      </c>
      <c r="V170">
        <v>72</v>
      </c>
      <c r="W170">
        <f t="shared" si="36"/>
        <v>0.31645569620253167</v>
      </c>
      <c r="X170">
        <v>6.0129999999999999</v>
      </c>
      <c r="Y170">
        <f t="shared" si="37"/>
        <v>0.72959824231010673</v>
      </c>
    </row>
    <row r="171" spans="7:25" x14ac:dyDescent="0.3">
      <c r="G171" t="str">
        <v>North America</v>
      </c>
      <c r="H171" t="str">
        <v>Puerto Rico</v>
      </c>
      <c r="I171" s="3" t="str">
        <f>IFERROR((
K171*'Best Country'!$E$12+
M171*'Best Country'!$E$15+
O171*'Best Country'!$E$18+
Q171*'Best Country'!$E$9+
S171*'Best Country'!$E$6+
U171*'Best Country'!$E$21+
W171*'Best Country'!$E$24+
Y171*'Best Country'!$E$27
)/SUM('Best Country'!$E$5:$E$28), "")</f>
        <v/>
      </c>
      <c r="J171" t="str">
        <v/>
      </c>
      <c r="K171" t="str">
        <f t="shared" si="30"/>
        <v/>
      </c>
      <c r="L171" t="str">
        <v/>
      </c>
      <c r="M171" t="str">
        <f t="shared" si="31"/>
        <v/>
      </c>
      <c r="N171" t="str">
        <v/>
      </c>
      <c r="O171" t="str">
        <f t="shared" si="32"/>
        <v/>
      </c>
      <c r="P171">
        <v>37870</v>
      </c>
      <c r="Q171">
        <f t="shared" si="33"/>
        <v>0.14418822589565539</v>
      </c>
      <c r="R171">
        <v>42.7</v>
      </c>
      <c r="S171">
        <f t="shared" si="34"/>
        <v>0.62168674698795179</v>
      </c>
      <c r="T171">
        <v>38.700000000000003</v>
      </c>
      <c r="U171">
        <f t="shared" si="35"/>
        <v>0.29223744292237447</v>
      </c>
      <c r="V171">
        <v>59.1</v>
      </c>
      <c r="W171">
        <f t="shared" si="36"/>
        <v>0.58860759493670889</v>
      </c>
      <c r="X171" t="str">
        <v/>
      </c>
      <c r="Y171" t="str">
        <f t="shared" si="37"/>
        <v/>
      </c>
    </row>
    <row r="172" spans="7:25" x14ac:dyDescent="0.3">
      <c r="G172" t="str">
        <v>Asia</v>
      </c>
      <c r="H172" t="str">
        <v>Qatar</v>
      </c>
      <c r="I172" s="3" t="str">
        <f>IFERROR((
K172*'Best Country'!$E$12+
M172*'Best Country'!$E$15+
O172*'Best Country'!$E$18+
Q172*'Best Country'!$E$9+
S172*'Best Country'!$E$6+
U172*'Best Country'!$E$21+
W172*'Best Country'!$E$24+
Y172*'Best Country'!$E$27
)/SUM('Best Country'!$E$5:$E$28), "")</f>
        <v/>
      </c>
      <c r="J172">
        <v>0.35128385000000001</v>
      </c>
      <c r="K172">
        <f t="shared" si="30"/>
        <v>0.71629349003668952</v>
      </c>
      <c r="L172">
        <v>0.88600000000000001</v>
      </c>
      <c r="M172">
        <f t="shared" si="31"/>
        <v>0.85273972602739734</v>
      </c>
      <c r="N172">
        <v>82.367999999999995</v>
      </c>
      <c r="O172">
        <f t="shared" si="32"/>
        <v>0.89316348738957851</v>
      </c>
      <c r="P172">
        <v>71497</v>
      </c>
      <c r="Q172">
        <f t="shared" si="33"/>
        <v>0.27334004178700916</v>
      </c>
      <c r="R172">
        <v>42.7</v>
      </c>
      <c r="S172">
        <f t="shared" si="34"/>
        <v>0.62168674698795179</v>
      </c>
      <c r="T172">
        <v>84.6</v>
      </c>
      <c r="U172">
        <f t="shared" si="35"/>
        <v>0.99086757990867569</v>
      </c>
      <c r="V172">
        <v>73.5</v>
      </c>
      <c r="W172">
        <f t="shared" si="36"/>
        <v>0.28481012658227844</v>
      </c>
      <c r="X172" t="str">
        <v/>
      </c>
      <c r="Y172" t="str">
        <f t="shared" si="37"/>
        <v/>
      </c>
    </row>
    <row r="173" spans="7:25" x14ac:dyDescent="0.3">
      <c r="G173" t="str">
        <v>Africa</v>
      </c>
      <c r="H173" t="str">
        <v>Republic of the Congo</v>
      </c>
      <c r="I173" s="3" t="str">
        <f>IFERROR((
K173*'Best Country'!$E$12+
M173*'Best Country'!$E$15+
O173*'Best Country'!$E$18+
Q173*'Best Country'!$E$9+
S173*'Best Country'!$E$6+
U173*'Best Country'!$E$21+
W173*'Best Country'!$E$24+
Y173*'Best Country'!$E$27
)/SUM('Best Country'!$E$5:$E$28), "")</f>
        <v/>
      </c>
      <c r="J173">
        <v>0.48937692999999999</v>
      </c>
      <c r="K173">
        <f t="shared" si="30"/>
        <v>0.36172494711631464</v>
      </c>
      <c r="L173">
        <v>0.64900000000000002</v>
      </c>
      <c r="M173">
        <f t="shared" si="31"/>
        <v>0.44691780821917815</v>
      </c>
      <c r="N173">
        <v>65.772000000000006</v>
      </c>
      <c r="O173">
        <f t="shared" si="32"/>
        <v>0.36198950198438107</v>
      </c>
      <c r="P173">
        <v>2357</v>
      </c>
      <c r="Q173">
        <f t="shared" si="33"/>
        <v>7.7928163215141644E-3</v>
      </c>
      <c r="R173" t="str">
        <v/>
      </c>
      <c r="S173" t="str">
        <f t="shared" si="34"/>
        <v/>
      </c>
      <c r="T173" t="str">
        <v/>
      </c>
      <c r="U173" t="str">
        <f t="shared" si="35"/>
        <v/>
      </c>
      <c r="V173" t="str">
        <v/>
      </c>
      <c r="W173" t="str">
        <f t="shared" si="36"/>
        <v/>
      </c>
      <c r="X173">
        <v>5.03</v>
      </c>
      <c r="Y173">
        <f t="shared" si="37"/>
        <v>0.5753295668549907</v>
      </c>
    </row>
    <row r="174" spans="7:25" x14ac:dyDescent="0.3">
      <c r="G174" t="str">
        <v>Africa</v>
      </c>
      <c r="H174" t="str">
        <v>Reunion</v>
      </c>
      <c r="I174" s="3" t="str">
        <f>IFERROR((
K174*'Best Country'!$E$12+
M174*'Best Country'!$E$15+
O174*'Best Country'!$E$18+
Q174*'Best Country'!$E$9+
S174*'Best Country'!$E$6+
U174*'Best Country'!$E$21+
W174*'Best Country'!$E$24+
Y174*'Best Country'!$E$27
)/SUM('Best Country'!$E$5:$E$28), "")</f>
        <v/>
      </c>
      <c r="J174" t="str">
        <v/>
      </c>
      <c r="K174" t="str">
        <f t="shared" si="30"/>
        <v/>
      </c>
      <c r="L174" t="str">
        <v/>
      </c>
      <c r="M174" t="str">
        <f t="shared" si="31"/>
        <v/>
      </c>
      <c r="N174" t="str">
        <v/>
      </c>
      <c r="O174" t="str">
        <f t="shared" si="32"/>
        <v/>
      </c>
      <c r="P174" t="str">
        <v/>
      </c>
      <c r="Q174" t="str">
        <f t="shared" si="33"/>
        <v/>
      </c>
      <c r="R174" t="str">
        <v/>
      </c>
      <c r="S174" t="str">
        <f t="shared" si="34"/>
        <v/>
      </c>
      <c r="T174" t="str">
        <v/>
      </c>
      <c r="U174" t="str">
        <f t="shared" si="35"/>
        <v/>
      </c>
      <c r="V174" t="str">
        <v/>
      </c>
      <c r="W174" t="str">
        <f t="shared" si="36"/>
        <v/>
      </c>
      <c r="X174" t="str">
        <v/>
      </c>
      <c r="Y174" t="str">
        <f t="shared" si="37"/>
        <v/>
      </c>
    </row>
    <row r="175" spans="7:25" x14ac:dyDescent="0.3">
      <c r="G175" t="str">
        <v>Europe</v>
      </c>
      <c r="H175" t="str">
        <v>Romania</v>
      </c>
      <c r="I175" s="3">
        <f>IFERROR((
K175*'Best Country'!$E$12+
M175*'Best Country'!$E$15+
O175*'Best Country'!$E$18+
Q175*'Best Country'!$E$9+
S175*'Best Country'!$E$6+
U175*'Best Country'!$E$21+
W175*'Best Country'!$E$24+
Y175*'Best Country'!$E$27
)/SUM('Best Country'!$E$5:$E$28), "")</f>
        <v>0.66533834276340176</v>
      </c>
      <c r="J175">
        <v>0.32303035000000002</v>
      </c>
      <c r="K175">
        <f t="shared" si="30"/>
        <v>0.78883733023057045</v>
      </c>
      <c r="L175">
        <v>0.84499999999999997</v>
      </c>
      <c r="M175">
        <f t="shared" si="31"/>
        <v>0.78253424657534243</v>
      </c>
      <c r="N175">
        <v>75.938000000000002</v>
      </c>
      <c r="O175">
        <f t="shared" si="32"/>
        <v>0.68736397388298554</v>
      </c>
      <c r="P175">
        <v>21334</v>
      </c>
      <c r="Q175">
        <f t="shared" si="33"/>
        <v>8.0678117126528601E-2</v>
      </c>
      <c r="R175">
        <v>26.6</v>
      </c>
      <c r="S175">
        <f t="shared" si="34"/>
        <v>0.81566265060240961</v>
      </c>
      <c r="T175">
        <v>67.400000000000006</v>
      </c>
      <c r="U175">
        <f t="shared" si="35"/>
        <v>0.72907153729071539</v>
      </c>
      <c r="V175">
        <v>56.8</v>
      </c>
      <c r="W175">
        <f t="shared" si="36"/>
        <v>0.63713080168776381</v>
      </c>
      <c r="X175">
        <v>6.5629999999999997</v>
      </c>
      <c r="Y175">
        <f t="shared" si="37"/>
        <v>0.81591337099811678</v>
      </c>
    </row>
    <row r="176" spans="7:25" x14ac:dyDescent="0.3">
      <c r="G176" t="str">
        <v>Asia</v>
      </c>
      <c r="H176" t="str">
        <v>Russia</v>
      </c>
      <c r="I176" s="3">
        <f>IFERROR((
K176*'Best Country'!$E$12+
M176*'Best Country'!$E$15+
O176*'Best Country'!$E$18+
Q176*'Best Country'!$E$9+
S176*'Best Country'!$E$6+
U176*'Best Country'!$E$21+
W176*'Best Country'!$E$24+
Y176*'Best Country'!$E$27
)/SUM('Best Country'!$E$5:$E$28), "")</f>
        <v>0.605300715464133</v>
      </c>
      <c r="J176">
        <v>0.36068243</v>
      </c>
      <c r="K176">
        <f t="shared" si="30"/>
        <v>0.69216164493539567</v>
      </c>
      <c r="L176">
        <v>0.83199999999999996</v>
      </c>
      <c r="M176">
        <f t="shared" si="31"/>
        <v>0.76027397260273966</v>
      </c>
      <c r="N176">
        <v>73.153999999999996</v>
      </c>
      <c r="O176">
        <f t="shared" si="32"/>
        <v>0.59825886570221465</v>
      </c>
      <c r="P176">
        <v>14420</v>
      </c>
      <c r="Q176">
        <f t="shared" si="33"/>
        <v>5.4123394579979105E-2</v>
      </c>
      <c r="R176">
        <v>26.5</v>
      </c>
      <c r="S176">
        <f t="shared" si="34"/>
        <v>0.81686746987951808</v>
      </c>
      <c r="T176">
        <v>61.6</v>
      </c>
      <c r="U176">
        <f t="shared" si="35"/>
        <v>0.64079147640791478</v>
      </c>
      <c r="V176">
        <v>61.7</v>
      </c>
      <c r="W176">
        <f t="shared" si="36"/>
        <v>0.53375527426160341</v>
      </c>
      <c r="X176">
        <v>5.9450000000000003</v>
      </c>
      <c r="Y176">
        <f t="shared" si="37"/>
        <v>0.7189265536723165</v>
      </c>
    </row>
    <row r="177" spans="7:25" x14ac:dyDescent="0.3">
      <c r="G177" t="str">
        <v>Africa</v>
      </c>
      <c r="H177" t="str">
        <v>Rwanda</v>
      </c>
      <c r="I177" s="3" t="str">
        <f>IFERROR((
K177*'Best Country'!$E$12+
M177*'Best Country'!$E$15+
O177*'Best Country'!$E$18+
Q177*'Best Country'!$E$9+
S177*'Best Country'!$E$6+
U177*'Best Country'!$E$21+
W177*'Best Country'!$E$24+
Y177*'Best Country'!$E$27
)/SUM('Best Country'!$E$5:$E$28), "")</f>
        <v/>
      </c>
      <c r="J177">
        <v>0.43709510000000001</v>
      </c>
      <c r="K177">
        <f t="shared" si="30"/>
        <v>0.49596405804287758</v>
      </c>
      <c r="L177">
        <v>0.57799999999999996</v>
      </c>
      <c r="M177">
        <f t="shared" si="31"/>
        <v>0.32534246575342457</v>
      </c>
      <c r="N177">
        <v>67.784999999999997</v>
      </c>
      <c r="O177">
        <f t="shared" si="32"/>
        <v>0.42641787223146821</v>
      </c>
      <c r="P177">
        <v>1014</v>
      </c>
      <c r="Q177">
        <f t="shared" si="33"/>
        <v>2.6347323787869479E-3</v>
      </c>
      <c r="R177">
        <v>21.4</v>
      </c>
      <c r="S177">
        <f t="shared" si="34"/>
        <v>0.87831325301204821</v>
      </c>
      <c r="T177" t="str">
        <v/>
      </c>
      <c r="U177" t="str">
        <f t="shared" si="35"/>
        <v/>
      </c>
      <c r="V177" t="str">
        <v/>
      </c>
      <c r="W177" t="str">
        <f t="shared" si="36"/>
        <v/>
      </c>
      <c r="X177" t="str">
        <v/>
      </c>
      <c r="Y177" t="str">
        <f t="shared" si="37"/>
        <v/>
      </c>
    </row>
    <row r="178" spans="7:25" x14ac:dyDescent="0.3">
      <c r="G178" t="str">
        <v>North America</v>
      </c>
      <c r="H178" t="str">
        <v>Saint Barthelemy</v>
      </c>
      <c r="I178" s="3" t="str">
        <f>IFERROR((
K178*'Best Country'!$E$12+
M178*'Best Country'!$E$15+
O178*'Best Country'!$E$18+
Q178*'Best Country'!$E$9+
S178*'Best Country'!$E$6+
U178*'Best Country'!$E$21+
W178*'Best Country'!$E$24+
Y178*'Best Country'!$E$27
)/SUM('Best Country'!$E$5:$E$28), "")</f>
        <v/>
      </c>
      <c r="J178" t="str">
        <v/>
      </c>
      <c r="K178" t="str">
        <f t="shared" si="30"/>
        <v/>
      </c>
      <c r="L178" t="str">
        <v/>
      </c>
      <c r="M178" t="str">
        <f t="shared" si="31"/>
        <v/>
      </c>
      <c r="N178" t="str">
        <v/>
      </c>
      <c r="O178" t="str">
        <f t="shared" si="32"/>
        <v/>
      </c>
      <c r="P178" t="str">
        <v/>
      </c>
      <c r="Q178" t="str">
        <f t="shared" si="33"/>
        <v/>
      </c>
      <c r="R178" t="str">
        <v/>
      </c>
      <c r="S178" t="str">
        <f t="shared" si="34"/>
        <v/>
      </c>
      <c r="T178" t="str">
        <v/>
      </c>
      <c r="U178" t="str">
        <f t="shared" si="35"/>
        <v/>
      </c>
      <c r="V178" t="str">
        <v/>
      </c>
      <c r="W178" t="str">
        <f t="shared" si="36"/>
        <v/>
      </c>
      <c r="X178" t="str">
        <v/>
      </c>
      <c r="Y178" t="str">
        <f t="shared" si="37"/>
        <v/>
      </c>
    </row>
    <row r="179" spans="7:25" x14ac:dyDescent="0.3">
      <c r="G179" t="str">
        <v>North America</v>
      </c>
      <c r="H179" t="str">
        <v>Saint Kitts and Nevis</v>
      </c>
      <c r="I179" s="3" t="str">
        <f>IFERROR((
K179*'Best Country'!$E$12+
M179*'Best Country'!$E$15+
O179*'Best Country'!$E$18+
Q179*'Best Country'!$E$9+
S179*'Best Country'!$E$6+
U179*'Best Country'!$E$21+
W179*'Best Country'!$E$24+
Y179*'Best Country'!$E$27
)/SUM('Best Country'!$E$5:$E$28), "")</f>
        <v/>
      </c>
      <c r="J179" t="str">
        <v/>
      </c>
      <c r="K179" t="str">
        <f t="shared" si="30"/>
        <v/>
      </c>
      <c r="L179">
        <v>0.84</v>
      </c>
      <c r="M179">
        <f t="shared" si="31"/>
        <v>0.77397260273972601</v>
      </c>
      <c r="N179">
        <v>72.144999999999996</v>
      </c>
      <c r="O179">
        <f t="shared" si="32"/>
        <v>0.5659646652157212</v>
      </c>
      <c r="P179">
        <v>24061</v>
      </c>
      <c r="Q179">
        <f t="shared" si="33"/>
        <v>9.1151754439869725E-2</v>
      </c>
      <c r="R179" t="str">
        <v/>
      </c>
      <c r="S179" t="str">
        <f t="shared" si="34"/>
        <v/>
      </c>
      <c r="T179" t="str">
        <v/>
      </c>
      <c r="U179" t="str">
        <f t="shared" si="35"/>
        <v/>
      </c>
      <c r="V179" t="str">
        <v/>
      </c>
      <c r="W179" t="str">
        <f t="shared" si="36"/>
        <v/>
      </c>
      <c r="X179" t="str">
        <v/>
      </c>
      <c r="Y179" t="str">
        <f t="shared" si="37"/>
        <v/>
      </c>
    </row>
    <row r="180" spans="7:25" x14ac:dyDescent="0.3">
      <c r="G180" t="str">
        <v>North America</v>
      </c>
      <c r="H180" t="str">
        <v>Saint Lucia</v>
      </c>
      <c r="I180" s="3" t="str">
        <f>IFERROR((
K180*'Best Country'!$E$12+
M180*'Best Country'!$E$15+
O180*'Best Country'!$E$18+
Q180*'Best Country'!$E$9+
S180*'Best Country'!$E$6+
U180*'Best Country'!$E$21+
W180*'Best Country'!$E$24+
Y180*'Best Country'!$E$27
)/SUM('Best Country'!$E$5:$E$28), "")</f>
        <v/>
      </c>
      <c r="J180">
        <v>0.51225065999999997</v>
      </c>
      <c r="K180">
        <f t="shared" si="30"/>
        <v>0.30299423362035915</v>
      </c>
      <c r="L180">
        <v>0.748</v>
      </c>
      <c r="M180">
        <f t="shared" si="31"/>
        <v>0.61643835616438358</v>
      </c>
      <c r="N180">
        <v>72.697000000000003</v>
      </c>
      <c r="O180">
        <f t="shared" si="32"/>
        <v>0.58363205735501211</v>
      </c>
      <c r="P180">
        <v>14610</v>
      </c>
      <c r="Q180">
        <f t="shared" si="33"/>
        <v>5.4853130953112519E-2</v>
      </c>
      <c r="R180" t="str">
        <v/>
      </c>
      <c r="S180" t="str">
        <f t="shared" si="34"/>
        <v/>
      </c>
      <c r="T180" t="str">
        <v/>
      </c>
      <c r="U180" t="str">
        <f t="shared" si="35"/>
        <v/>
      </c>
      <c r="V180" t="str">
        <v/>
      </c>
      <c r="W180" t="str">
        <f t="shared" si="36"/>
        <v/>
      </c>
      <c r="X180" t="str">
        <v/>
      </c>
      <c r="Y180" t="str">
        <f t="shared" si="37"/>
        <v/>
      </c>
    </row>
    <row r="181" spans="7:25" x14ac:dyDescent="0.3">
      <c r="G181" t="str">
        <v>North America</v>
      </c>
      <c r="H181" t="str">
        <v>Saint Martin</v>
      </c>
      <c r="I181" s="3" t="str">
        <f>IFERROR((
K181*'Best Country'!$E$12+
M181*'Best Country'!$E$15+
O181*'Best Country'!$E$18+
Q181*'Best Country'!$E$9+
S181*'Best Country'!$E$6+
U181*'Best Country'!$E$21+
W181*'Best Country'!$E$24+
Y181*'Best Country'!$E$27
)/SUM('Best Country'!$E$5:$E$28), "")</f>
        <v/>
      </c>
      <c r="J181" t="str">
        <v/>
      </c>
      <c r="K181" t="str">
        <f t="shared" si="30"/>
        <v/>
      </c>
      <c r="L181" t="str">
        <v/>
      </c>
      <c r="M181" t="str">
        <f t="shared" si="31"/>
        <v/>
      </c>
      <c r="N181" t="str">
        <v/>
      </c>
      <c r="O181" t="str">
        <f t="shared" si="32"/>
        <v/>
      </c>
      <c r="P181" t="str">
        <v/>
      </c>
      <c r="Q181" t="str">
        <f t="shared" si="33"/>
        <v/>
      </c>
      <c r="R181" t="str">
        <v/>
      </c>
      <c r="S181" t="str">
        <f t="shared" si="34"/>
        <v/>
      </c>
      <c r="T181" t="str">
        <v/>
      </c>
      <c r="U181" t="str">
        <f t="shared" si="35"/>
        <v/>
      </c>
      <c r="V181" t="str">
        <v/>
      </c>
      <c r="W181" t="str">
        <f t="shared" si="36"/>
        <v/>
      </c>
      <c r="X181" t="str">
        <v/>
      </c>
      <c r="Y181" t="str">
        <f t="shared" si="37"/>
        <v/>
      </c>
    </row>
    <row r="182" spans="7:25" x14ac:dyDescent="0.3">
      <c r="G182" t="str">
        <v>North America</v>
      </c>
      <c r="H182" t="str">
        <v>Saint Pierre and Miquelon</v>
      </c>
      <c r="I182" s="3" t="str">
        <f>IFERROR((
K182*'Best Country'!$E$12+
M182*'Best Country'!$E$15+
O182*'Best Country'!$E$18+
Q182*'Best Country'!$E$9+
S182*'Best Country'!$E$6+
U182*'Best Country'!$E$21+
W182*'Best Country'!$E$24+
Y182*'Best Country'!$E$27
)/SUM('Best Country'!$E$5:$E$28), "")</f>
        <v/>
      </c>
      <c r="J182" t="str">
        <v/>
      </c>
      <c r="K182" t="str">
        <f t="shared" si="30"/>
        <v/>
      </c>
      <c r="L182" t="str">
        <v/>
      </c>
      <c r="M182" t="str">
        <f t="shared" si="31"/>
        <v/>
      </c>
      <c r="N182" t="str">
        <v/>
      </c>
      <c r="O182" t="str">
        <f t="shared" si="32"/>
        <v/>
      </c>
      <c r="P182" t="str">
        <v/>
      </c>
      <c r="Q182" t="str">
        <f t="shared" si="33"/>
        <v/>
      </c>
      <c r="R182" t="str">
        <v/>
      </c>
      <c r="S182" t="str">
        <f t="shared" si="34"/>
        <v/>
      </c>
      <c r="T182" t="str">
        <v/>
      </c>
      <c r="U182" t="str">
        <f t="shared" si="35"/>
        <v/>
      </c>
      <c r="V182" t="str">
        <v/>
      </c>
      <c r="W182" t="str">
        <f t="shared" si="36"/>
        <v/>
      </c>
      <c r="X182" t="str">
        <v/>
      </c>
      <c r="Y182" t="str">
        <f t="shared" si="37"/>
        <v/>
      </c>
    </row>
    <row r="183" spans="7:25" x14ac:dyDescent="0.3">
      <c r="G183" t="str">
        <v>North America</v>
      </c>
      <c r="H183" t="str">
        <v>Saint Vincent and the Grenadines</v>
      </c>
      <c r="I183" s="3" t="str">
        <f>IFERROR((
K183*'Best Country'!$E$12+
M183*'Best Country'!$E$15+
O183*'Best Country'!$E$18+
Q183*'Best Country'!$E$9+
S183*'Best Country'!$E$6+
U183*'Best Country'!$E$21+
W183*'Best Country'!$E$24+
Y183*'Best Country'!$E$27
)/SUM('Best Country'!$E$5:$E$28), "")</f>
        <v/>
      </c>
      <c r="J183" t="str">
        <v/>
      </c>
      <c r="K183" t="str">
        <f t="shared" si="30"/>
        <v/>
      </c>
      <c r="L183">
        <v>0.79800000000000004</v>
      </c>
      <c r="M183">
        <f t="shared" si="31"/>
        <v>0.70205479452054809</v>
      </c>
      <c r="N183">
        <v>71.23</v>
      </c>
      <c r="O183">
        <f t="shared" si="32"/>
        <v>0.53667904237613628</v>
      </c>
      <c r="P183">
        <v>12429</v>
      </c>
      <c r="Q183">
        <f t="shared" si="33"/>
        <v>4.6476525533091624E-2</v>
      </c>
      <c r="R183" t="str">
        <v/>
      </c>
      <c r="S183" t="str">
        <f t="shared" si="34"/>
        <v/>
      </c>
      <c r="T183" t="str">
        <v/>
      </c>
      <c r="U183" t="str">
        <f t="shared" si="35"/>
        <v/>
      </c>
      <c r="V183" t="str">
        <v/>
      </c>
      <c r="W183" t="str">
        <f t="shared" si="36"/>
        <v/>
      </c>
      <c r="X183" t="str">
        <v/>
      </c>
      <c r="Y183" t="str">
        <f t="shared" si="37"/>
        <v/>
      </c>
    </row>
    <row r="184" spans="7:25" x14ac:dyDescent="0.3">
      <c r="G184" t="str">
        <v>Oceania</v>
      </c>
      <c r="H184" t="str">
        <v>Samoa</v>
      </c>
      <c r="I184" s="3" t="str">
        <f>IFERROR((
K184*'Best Country'!$E$12+
M184*'Best Country'!$E$15+
O184*'Best Country'!$E$18+
Q184*'Best Country'!$E$9+
S184*'Best Country'!$E$6+
U184*'Best Country'!$E$21+
W184*'Best Country'!$E$24+
Y184*'Best Country'!$E$27
)/SUM('Best Country'!$E$5:$E$28), "")</f>
        <v/>
      </c>
      <c r="J184">
        <v>0.38743453999999999</v>
      </c>
      <c r="K184">
        <f t="shared" si="30"/>
        <v>0.62347278186748822</v>
      </c>
      <c r="L184">
        <v>0.70799999999999996</v>
      </c>
      <c r="M184">
        <f t="shared" si="31"/>
        <v>0.54794520547945202</v>
      </c>
      <c r="N184">
        <v>71.697999999999993</v>
      </c>
      <c r="O184">
        <f t="shared" si="32"/>
        <v>0.55165791832031719</v>
      </c>
      <c r="P184">
        <v>5289</v>
      </c>
      <c r="Q184">
        <f t="shared" si="33"/>
        <v>1.9053800774288698E-2</v>
      </c>
      <c r="R184" t="str">
        <v/>
      </c>
      <c r="S184" t="str">
        <f t="shared" si="34"/>
        <v/>
      </c>
      <c r="T184" t="str">
        <v/>
      </c>
      <c r="U184" t="str">
        <f t="shared" si="35"/>
        <v/>
      </c>
      <c r="V184" t="str">
        <v/>
      </c>
      <c r="W184" t="str">
        <f t="shared" si="36"/>
        <v/>
      </c>
      <c r="X184" t="str">
        <v/>
      </c>
      <c r="Y184" t="str">
        <f t="shared" si="37"/>
        <v/>
      </c>
    </row>
    <row r="185" spans="7:25" x14ac:dyDescent="0.3">
      <c r="G185" t="str">
        <v>Europe</v>
      </c>
      <c r="H185" t="str">
        <v>San Marino</v>
      </c>
      <c r="I185" s="3" t="str">
        <f>IFERROR((
K185*'Best Country'!$E$12+
M185*'Best Country'!$E$15+
O185*'Best Country'!$E$18+
Q185*'Best Country'!$E$9+
S185*'Best Country'!$E$6+
U185*'Best Country'!$E$21+
W185*'Best Country'!$E$24+
Y185*'Best Country'!$E$27
)/SUM('Best Country'!$E$5:$E$28), "")</f>
        <v/>
      </c>
      <c r="J185" t="str">
        <v/>
      </c>
      <c r="K185" t="str">
        <f t="shared" si="30"/>
        <v/>
      </c>
      <c r="L185">
        <v>0.91500000000000004</v>
      </c>
      <c r="M185">
        <f t="shared" si="31"/>
        <v>0.90239726027397271</v>
      </c>
      <c r="N185">
        <v>85.706000000000003</v>
      </c>
      <c r="O185">
        <f t="shared" si="32"/>
        <v>1</v>
      </c>
      <c r="P185">
        <v>60973</v>
      </c>
      <c r="Q185">
        <f t="shared" si="33"/>
        <v>0.23292032815092484</v>
      </c>
      <c r="R185" t="str">
        <v/>
      </c>
      <c r="S185" t="str">
        <f t="shared" si="34"/>
        <v/>
      </c>
      <c r="T185" t="str">
        <v/>
      </c>
      <c r="U185" t="str">
        <f t="shared" si="35"/>
        <v/>
      </c>
      <c r="V185" t="str">
        <v/>
      </c>
      <c r="W185" t="str">
        <f t="shared" si="36"/>
        <v/>
      </c>
      <c r="X185" t="str">
        <v/>
      </c>
      <c r="Y185" t="str">
        <f t="shared" si="37"/>
        <v/>
      </c>
    </row>
    <row r="186" spans="7:25" x14ac:dyDescent="0.3">
      <c r="G186" t="str">
        <v>Africa</v>
      </c>
      <c r="H186" t="str">
        <v>Sao Tome and Principe</v>
      </c>
      <c r="I186" s="3" t="str">
        <f>IFERROR((
K186*'Best Country'!$E$12+
M186*'Best Country'!$E$15+
O186*'Best Country'!$E$18+
Q186*'Best Country'!$E$9+
S186*'Best Country'!$E$6+
U186*'Best Country'!$E$21+
W186*'Best Country'!$E$24+
Y186*'Best Country'!$E$27
)/SUM('Best Country'!$E$5:$E$28), "")</f>
        <v/>
      </c>
      <c r="J186">
        <v>0.40729480000000001</v>
      </c>
      <c r="K186">
        <f t="shared" si="30"/>
        <v>0.57247947032559332</v>
      </c>
      <c r="L186">
        <v>0.63700000000000001</v>
      </c>
      <c r="M186">
        <f t="shared" si="31"/>
        <v>0.42636986301369867</v>
      </c>
      <c r="N186">
        <v>69.718000000000004</v>
      </c>
      <c r="O186">
        <f t="shared" si="32"/>
        <v>0.48828575086416592</v>
      </c>
      <c r="P186">
        <v>3596</v>
      </c>
      <c r="Q186">
        <f t="shared" si="33"/>
        <v>1.2551465617894672E-2</v>
      </c>
      <c r="R186" t="str">
        <v/>
      </c>
      <c r="S186" t="str">
        <f t="shared" si="34"/>
        <v/>
      </c>
      <c r="T186" t="str">
        <v/>
      </c>
      <c r="U186" t="str">
        <f t="shared" si="35"/>
        <v/>
      </c>
      <c r="V186" t="str">
        <v/>
      </c>
      <c r="W186" t="str">
        <f t="shared" si="36"/>
        <v/>
      </c>
      <c r="X186" t="str">
        <v/>
      </c>
      <c r="Y186" t="str">
        <f t="shared" si="37"/>
        <v/>
      </c>
    </row>
    <row r="187" spans="7:25" x14ac:dyDescent="0.3">
      <c r="G187" t="str">
        <v>Asia</v>
      </c>
      <c r="H187" t="str">
        <v>Saudi Arabia</v>
      </c>
      <c r="I187" s="3" t="str">
        <f>IFERROR((
K187*'Best Country'!$E$12+
M187*'Best Country'!$E$15+
O187*'Best Country'!$E$18+
Q187*'Best Country'!$E$9+
S187*'Best Country'!$E$6+
U187*'Best Country'!$E$21+
W187*'Best Country'!$E$24+
Y187*'Best Country'!$E$27
)/SUM('Best Country'!$E$5:$E$28), "")</f>
        <v/>
      </c>
      <c r="J187" t="str">
        <v/>
      </c>
      <c r="K187" t="str">
        <f t="shared" si="30"/>
        <v/>
      </c>
      <c r="L187">
        <v>0.9</v>
      </c>
      <c r="M187">
        <f t="shared" si="31"/>
        <v>0.87671232876712335</v>
      </c>
      <c r="N187">
        <v>78.731999999999999</v>
      </c>
      <c r="O187">
        <f t="shared" si="32"/>
        <v>0.77678914351555484</v>
      </c>
      <c r="P187">
        <v>31353</v>
      </c>
      <c r="Q187">
        <f t="shared" si="33"/>
        <v>0.11915826829717938</v>
      </c>
      <c r="R187">
        <v>28.6</v>
      </c>
      <c r="S187">
        <f t="shared" si="34"/>
        <v>0.79156626506024097</v>
      </c>
      <c r="T187">
        <v>76.3</v>
      </c>
      <c r="U187">
        <f t="shared" si="35"/>
        <v>0.86453576864535764</v>
      </c>
      <c r="V187">
        <v>61.9</v>
      </c>
      <c r="W187">
        <f t="shared" si="36"/>
        <v>0.52953586497890304</v>
      </c>
      <c r="X187">
        <v>6.6</v>
      </c>
      <c r="Y187">
        <f t="shared" si="37"/>
        <v>0.82172002510985565</v>
      </c>
    </row>
    <row r="188" spans="7:25" x14ac:dyDescent="0.3">
      <c r="G188" t="str">
        <v>Africa</v>
      </c>
      <c r="H188" t="str">
        <v>Senegal</v>
      </c>
      <c r="I188" s="3" t="str">
        <f>IFERROR((
K188*'Best Country'!$E$12+
M188*'Best Country'!$E$15+
O188*'Best Country'!$E$18+
Q188*'Best Country'!$E$9+
S188*'Best Country'!$E$6+
U188*'Best Country'!$E$21+
W188*'Best Country'!$E$24+
Y188*'Best Country'!$E$27
)/SUM('Best Country'!$E$5:$E$28), "")</f>
        <v/>
      </c>
      <c r="J188">
        <v>0.36157719999999999</v>
      </c>
      <c r="K188">
        <f t="shared" si="30"/>
        <v>0.68986422861917718</v>
      </c>
      <c r="L188">
        <v>0.53</v>
      </c>
      <c r="M188">
        <f t="shared" si="31"/>
        <v>0.24315068493150688</v>
      </c>
      <c r="N188">
        <v>68.683000000000007</v>
      </c>
      <c r="O188">
        <f t="shared" si="32"/>
        <v>0.45515939060299587</v>
      </c>
      <c r="P188">
        <v>1834</v>
      </c>
      <c r="Q188">
        <f t="shared" si="33"/>
        <v>5.7841209365206174E-3</v>
      </c>
      <c r="R188">
        <v>34</v>
      </c>
      <c r="S188">
        <f t="shared" si="34"/>
        <v>0.72650602409638554</v>
      </c>
      <c r="T188" t="str">
        <v/>
      </c>
      <c r="U188" t="str">
        <f t="shared" si="35"/>
        <v/>
      </c>
      <c r="V188" t="str">
        <v/>
      </c>
      <c r="W188" t="str">
        <f t="shared" si="36"/>
        <v/>
      </c>
      <c r="X188">
        <v>4.8559999999999999</v>
      </c>
      <c r="Y188">
        <f t="shared" si="37"/>
        <v>0.54802259887005655</v>
      </c>
    </row>
    <row r="189" spans="7:25" x14ac:dyDescent="0.3">
      <c r="G189" t="str">
        <v>Europe</v>
      </c>
      <c r="H189" t="str">
        <v>Serbia</v>
      </c>
      <c r="I189" s="3">
        <f>IFERROR((
K189*'Best Country'!$E$12+
M189*'Best Country'!$E$15+
O189*'Best Country'!$E$18+
Q189*'Best Country'!$E$9+
S189*'Best Country'!$E$6+
U189*'Best Country'!$E$21+
W189*'Best Country'!$E$24+
Y189*'Best Country'!$E$27
)/SUM('Best Country'!$E$5:$E$28), "")</f>
        <v>0.65656403115280126</v>
      </c>
      <c r="J189">
        <v>0.32802890000000001</v>
      </c>
      <c r="K189">
        <f t="shared" si="30"/>
        <v>0.77600302607706295</v>
      </c>
      <c r="L189">
        <v>0.83299999999999996</v>
      </c>
      <c r="M189">
        <f t="shared" si="31"/>
        <v>0.76198630136986301</v>
      </c>
      <c r="N189">
        <v>76.769000000000005</v>
      </c>
      <c r="O189">
        <f t="shared" si="32"/>
        <v>0.71396108052746132</v>
      </c>
      <c r="P189">
        <v>13836</v>
      </c>
      <c r="Q189">
        <f t="shared" si="33"/>
        <v>5.1880415412032199E-2</v>
      </c>
      <c r="R189">
        <v>29.1</v>
      </c>
      <c r="S189">
        <f t="shared" si="34"/>
        <v>0.78554216867469884</v>
      </c>
      <c r="T189">
        <v>62.8</v>
      </c>
      <c r="U189">
        <f t="shared" si="35"/>
        <v>0.65905631659056307</v>
      </c>
      <c r="V189">
        <v>52.3</v>
      </c>
      <c r="W189">
        <f t="shared" si="36"/>
        <v>0.73206751054852326</v>
      </c>
      <c r="X189">
        <v>6.6059999999999999</v>
      </c>
      <c r="Y189">
        <f t="shared" si="37"/>
        <v>0.82266164469554304</v>
      </c>
    </row>
    <row r="190" spans="7:25" x14ac:dyDescent="0.3">
      <c r="G190" t="str">
        <v>Africa</v>
      </c>
      <c r="H190" t="str">
        <v>Seychelles</v>
      </c>
      <c r="I190" s="3" t="str">
        <f>IFERROR((
K190*'Best Country'!$E$12+
M190*'Best Country'!$E$15+
O190*'Best Country'!$E$18+
Q190*'Best Country'!$E$9+
S190*'Best Country'!$E$6+
U190*'Best Country'!$E$21+
W190*'Best Country'!$E$24+
Y190*'Best Country'!$E$27
)/SUM('Best Country'!$E$5:$E$28), "")</f>
        <v/>
      </c>
      <c r="J190">
        <v>0.32125320000000002</v>
      </c>
      <c r="K190">
        <f t="shared" si="30"/>
        <v>0.7934003502316519</v>
      </c>
      <c r="L190">
        <v>0.84799999999999998</v>
      </c>
      <c r="M190">
        <f t="shared" si="31"/>
        <v>0.78767123287671237</v>
      </c>
      <c r="N190">
        <v>72.861999999999995</v>
      </c>
      <c r="O190">
        <f t="shared" si="32"/>
        <v>0.58891307130969117</v>
      </c>
      <c r="P190">
        <v>16554</v>
      </c>
      <c r="Q190">
        <f t="shared" si="33"/>
        <v>6.2319486265593312E-2</v>
      </c>
      <c r="R190" t="str">
        <v/>
      </c>
      <c r="S190" t="str">
        <f t="shared" si="34"/>
        <v/>
      </c>
      <c r="T190" t="str">
        <v/>
      </c>
      <c r="U190" t="str">
        <f t="shared" si="35"/>
        <v/>
      </c>
      <c r="V190" t="str">
        <v/>
      </c>
      <c r="W190" t="str">
        <f t="shared" si="36"/>
        <v/>
      </c>
      <c r="X190" t="str">
        <v/>
      </c>
      <c r="Y190" t="str">
        <f t="shared" si="37"/>
        <v/>
      </c>
    </row>
    <row r="191" spans="7:25" x14ac:dyDescent="0.3">
      <c r="G191" t="str">
        <v>Africa</v>
      </c>
      <c r="H191" t="str">
        <v>Sierra Leone</v>
      </c>
      <c r="I191" s="3" t="str">
        <f>IFERROR((
K191*'Best Country'!$E$12+
M191*'Best Country'!$E$15+
O191*'Best Country'!$E$18+
Q191*'Best Country'!$E$9+
S191*'Best Country'!$E$6+
U191*'Best Country'!$E$21+
W191*'Best Country'!$E$24+
Y191*'Best Country'!$E$27
)/SUM('Best Country'!$E$5:$E$28), "")</f>
        <v/>
      </c>
      <c r="J191">
        <v>0.35690176000000001</v>
      </c>
      <c r="K191">
        <f t="shared" si="30"/>
        <v>0.7018689137801688</v>
      </c>
      <c r="L191">
        <v>0.46700000000000003</v>
      </c>
      <c r="M191">
        <f t="shared" si="31"/>
        <v>0.13527397260273977</v>
      </c>
      <c r="N191">
        <v>61.786000000000001</v>
      </c>
      <c r="O191">
        <f t="shared" si="32"/>
        <v>0.23441300729740103</v>
      </c>
      <c r="P191">
        <v>951</v>
      </c>
      <c r="Q191">
        <f t="shared" si="33"/>
        <v>2.3927671603269219E-3</v>
      </c>
      <c r="R191" t="str">
        <v/>
      </c>
      <c r="S191" t="str">
        <f t="shared" si="34"/>
        <v/>
      </c>
      <c r="T191" t="str">
        <v/>
      </c>
      <c r="U191" t="str">
        <f t="shared" si="35"/>
        <v/>
      </c>
      <c r="V191" t="str">
        <v/>
      </c>
      <c r="W191" t="str">
        <f t="shared" si="36"/>
        <v/>
      </c>
      <c r="X191">
        <v>2.9980000000000002</v>
      </c>
      <c r="Y191">
        <f t="shared" si="37"/>
        <v>0.25643440050219712</v>
      </c>
    </row>
    <row r="192" spans="7:25" x14ac:dyDescent="0.3">
      <c r="G192" t="str">
        <v>Asia</v>
      </c>
      <c r="H192" t="str">
        <v>Singapore</v>
      </c>
      <c r="I192" s="3" t="str">
        <f>IFERROR((
K192*'Best Country'!$E$12+
M192*'Best Country'!$E$15+
O192*'Best Country'!$E$18+
Q192*'Best Country'!$E$9+
S192*'Best Country'!$E$6+
U192*'Best Country'!$E$21+
W192*'Best Country'!$E$24+
Y192*'Best Country'!$E$27
)/SUM('Best Country'!$E$5:$E$28), "")</f>
        <v/>
      </c>
      <c r="J192" t="str">
        <v/>
      </c>
      <c r="K192" t="str">
        <f t="shared" si="30"/>
        <v/>
      </c>
      <c r="L192">
        <v>0.94599999999999995</v>
      </c>
      <c r="M192">
        <f t="shared" si="31"/>
        <v>0.95547945205479445</v>
      </c>
      <c r="N192">
        <v>83.736000000000004</v>
      </c>
      <c r="O192">
        <f t="shared" si="32"/>
        <v>0.93694789399564715</v>
      </c>
      <c r="P192">
        <v>96201</v>
      </c>
      <c r="Q192">
        <f t="shared" si="33"/>
        <v>0.36822113316536592</v>
      </c>
      <c r="R192">
        <v>80.900000000000006</v>
      </c>
      <c r="S192">
        <f t="shared" si="34"/>
        <v>0.16144578313253</v>
      </c>
      <c r="T192">
        <v>77.400000000000006</v>
      </c>
      <c r="U192">
        <f t="shared" si="35"/>
        <v>0.88127853881278539</v>
      </c>
      <c r="V192">
        <v>71.8</v>
      </c>
      <c r="W192">
        <f t="shared" si="36"/>
        <v>0.32067510548523215</v>
      </c>
      <c r="X192">
        <v>6.5650000000000004</v>
      </c>
      <c r="Y192">
        <f t="shared" si="37"/>
        <v>0.81622724419334602</v>
      </c>
    </row>
    <row r="193" spans="7:25" x14ac:dyDescent="0.3">
      <c r="G193" t="str">
        <v>North America</v>
      </c>
      <c r="H193" t="str">
        <v>Sint Maarten</v>
      </c>
      <c r="I193" s="3" t="str">
        <f>IFERROR((
K193*'Best Country'!$E$12+
M193*'Best Country'!$E$15+
O193*'Best Country'!$E$18+
Q193*'Best Country'!$E$9+
S193*'Best Country'!$E$6+
U193*'Best Country'!$E$21+
W193*'Best Country'!$E$24+
Y193*'Best Country'!$E$27
)/SUM('Best Country'!$E$5:$E$28), "")</f>
        <v/>
      </c>
      <c r="J193" t="str">
        <v/>
      </c>
      <c r="K193" t="str">
        <f t="shared" si="30"/>
        <v/>
      </c>
      <c r="L193" t="str">
        <v/>
      </c>
      <c r="M193" t="str">
        <f t="shared" si="31"/>
        <v/>
      </c>
      <c r="N193" t="str">
        <v/>
      </c>
      <c r="O193" t="str">
        <f t="shared" si="32"/>
        <v/>
      </c>
      <c r="P193">
        <v>38188</v>
      </c>
      <c r="Q193">
        <f t="shared" si="33"/>
        <v>0.1454095741412155</v>
      </c>
      <c r="R193" t="str">
        <v/>
      </c>
      <c r="S193" t="str">
        <f t="shared" si="34"/>
        <v/>
      </c>
      <c r="T193" t="str">
        <v/>
      </c>
      <c r="U193" t="str">
        <f t="shared" si="35"/>
        <v/>
      </c>
      <c r="V193" t="str">
        <v/>
      </c>
      <c r="W193" t="str">
        <f t="shared" si="36"/>
        <v/>
      </c>
      <c r="X193" t="str">
        <v/>
      </c>
      <c r="Y193" t="str">
        <f t="shared" si="37"/>
        <v/>
      </c>
    </row>
    <row r="194" spans="7:25" x14ac:dyDescent="0.3">
      <c r="G194" t="str">
        <v>Europe</v>
      </c>
      <c r="H194" t="str">
        <v>Slovakia</v>
      </c>
      <c r="I194" s="3">
        <f>IFERROR((
K194*'Best Country'!$E$12+
M194*'Best Country'!$E$15+
O194*'Best Country'!$E$18+
Q194*'Best Country'!$E$9+
S194*'Best Country'!$E$6+
U194*'Best Country'!$E$21+
W194*'Best Country'!$E$24+
Y194*'Best Country'!$E$27
)/SUM('Best Country'!$E$5:$E$28), "")</f>
        <v>0.68894887534207017</v>
      </c>
      <c r="J194">
        <v>0.24078926</v>
      </c>
      <c r="K194">
        <f t="shared" si="30"/>
        <v>1</v>
      </c>
      <c r="L194">
        <v>0.88</v>
      </c>
      <c r="M194">
        <f t="shared" si="31"/>
        <v>0.84246575342465757</v>
      </c>
      <c r="N194">
        <v>78.340999999999994</v>
      </c>
      <c r="O194">
        <f t="shared" si="32"/>
        <v>0.76427474075022372</v>
      </c>
      <c r="P194">
        <v>26856</v>
      </c>
      <c r="Q194">
        <f t="shared" si="33"/>
        <v>0.10188656056043753</v>
      </c>
      <c r="R194">
        <v>33.299999999999997</v>
      </c>
      <c r="S194">
        <f t="shared" si="34"/>
        <v>0.73493975903614461</v>
      </c>
      <c r="T194">
        <v>69</v>
      </c>
      <c r="U194">
        <f t="shared" si="35"/>
        <v>0.75342465753424659</v>
      </c>
      <c r="V194">
        <v>58.2</v>
      </c>
      <c r="W194">
        <f t="shared" si="36"/>
        <v>0.60759493670886067</v>
      </c>
      <c r="X194">
        <v>6.2210000000000001</v>
      </c>
      <c r="Y194">
        <f t="shared" si="37"/>
        <v>0.76224105461393599</v>
      </c>
    </row>
    <row r="195" spans="7:25" x14ac:dyDescent="0.3">
      <c r="G195" t="str">
        <v>Europe</v>
      </c>
      <c r="H195" t="str">
        <v>Slovenia</v>
      </c>
      <c r="I195" s="3">
        <f>IFERROR((
K195*'Best Country'!$E$12+
M195*'Best Country'!$E$15+
O195*'Best Country'!$E$18+
Q195*'Best Country'!$E$9+
S195*'Best Country'!$E$6+
U195*'Best Country'!$E$21+
W195*'Best Country'!$E$24+
Y195*'Best Country'!$E$27
)/SUM('Best Country'!$E$5:$E$28), "")</f>
        <v>0.72745302655473465</v>
      </c>
      <c r="J195">
        <v>0.24305065000000001</v>
      </c>
      <c r="K195">
        <f t="shared" si="30"/>
        <v>0.99419364274245525</v>
      </c>
      <c r="L195">
        <v>0.93100000000000005</v>
      </c>
      <c r="M195">
        <f t="shared" si="31"/>
        <v>0.92979452054794531</v>
      </c>
      <c r="N195">
        <v>81.602999999999994</v>
      </c>
      <c r="O195">
        <f t="shared" si="32"/>
        <v>0.86867878632697448</v>
      </c>
      <c r="P195">
        <v>35532</v>
      </c>
      <c r="Q195">
        <f t="shared" si="33"/>
        <v>0.1352086277883611</v>
      </c>
      <c r="R195">
        <v>37.6</v>
      </c>
      <c r="S195">
        <f t="shared" si="34"/>
        <v>0.68313253012048192</v>
      </c>
      <c r="T195">
        <v>75.599999999999994</v>
      </c>
      <c r="U195">
        <f t="shared" si="35"/>
        <v>0.85388127853881268</v>
      </c>
      <c r="V195">
        <v>66.3</v>
      </c>
      <c r="W195">
        <f t="shared" si="36"/>
        <v>0.43670886075949378</v>
      </c>
      <c r="X195">
        <v>6.7919999999999998</v>
      </c>
      <c r="Y195">
        <f t="shared" si="37"/>
        <v>0.85185185185185186</v>
      </c>
    </row>
    <row r="196" spans="7:25" x14ac:dyDescent="0.3">
      <c r="G196" t="str">
        <v>Oceania</v>
      </c>
      <c r="H196" t="str">
        <v>Solomon Islands</v>
      </c>
      <c r="I196" s="3" t="str">
        <f>IFERROR((
K196*'Best Country'!$E$12+
M196*'Best Country'!$E$15+
O196*'Best Country'!$E$18+
Q196*'Best Country'!$E$9+
S196*'Best Country'!$E$6+
U196*'Best Country'!$E$21+
W196*'Best Country'!$E$24+
Y196*'Best Country'!$E$27
)/SUM('Best Country'!$E$5:$E$28), "")</f>
        <v/>
      </c>
      <c r="J196">
        <v>0.37054925999999999</v>
      </c>
      <c r="K196">
        <f t="shared" si="30"/>
        <v>0.6668275185885647</v>
      </c>
      <c r="L196">
        <v>0.58399999999999996</v>
      </c>
      <c r="M196">
        <f t="shared" si="31"/>
        <v>0.33561643835616434</v>
      </c>
      <c r="N196">
        <v>70.528000000000006</v>
      </c>
      <c r="O196">
        <f t="shared" si="32"/>
        <v>0.51421072845986437</v>
      </c>
      <c r="P196">
        <v>2263</v>
      </c>
      <c r="Q196">
        <f t="shared" si="33"/>
        <v>7.4317888527007927E-3</v>
      </c>
      <c r="R196" t="str">
        <v/>
      </c>
      <c r="S196" t="str">
        <f t="shared" si="34"/>
        <v/>
      </c>
      <c r="T196" t="str">
        <v/>
      </c>
      <c r="U196" t="str">
        <f t="shared" si="35"/>
        <v/>
      </c>
      <c r="V196" t="str">
        <v/>
      </c>
      <c r="W196" t="str">
        <f t="shared" si="36"/>
        <v/>
      </c>
      <c r="X196" t="str">
        <v/>
      </c>
      <c r="Y196" t="str">
        <f t="shared" si="37"/>
        <v/>
      </c>
    </row>
    <row r="197" spans="7:25" x14ac:dyDescent="0.3">
      <c r="G197" t="str">
        <v>Africa</v>
      </c>
      <c r="H197" t="str">
        <v>Somalia</v>
      </c>
      <c r="I197" s="3" t="str">
        <f>IFERROR((
K197*'Best Country'!$E$12+
M197*'Best Country'!$E$15+
O197*'Best Country'!$E$18+
Q197*'Best Country'!$E$9+
S197*'Best Country'!$E$6+
U197*'Best Country'!$E$21+
W197*'Best Country'!$E$24+
Y197*'Best Country'!$E$27
)/SUM('Best Country'!$E$5:$E$28), "")</f>
        <v/>
      </c>
      <c r="J197" t="str">
        <v/>
      </c>
      <c r="K197" t="str">
        <f t="shared" si="30"/>
        <v/>
      </c>
      <c r="L197">
        <v>0.40400000000000003</v>
      </c>
      <c r="M197">
        <f t="shared" si="31"/>
        <v>2.7397260273972629E-2</v>
      </c>
      <c r="N197">
        <v>58.816000000000003</v>
      </c>
      <c r="O197">
        <f t="shared" si="32"/>
        <v>0.13935475611317372</v>
      </c>
      <c r="P197">
        <v>661</v>
      </c>
      <c r="Q197">
        <f t="shared" si="33"/>
        <v>1.2789590118601364E-3</v>
      </c>
      <c r="R197" t="str">
        <v/>
      </c>
      <c r="S197" t="str">
        <f t="shared" si="34"/>
        <v/>
      </c>
      <c r="T197" t="str">
        <v/>
      </c>
      <c r="U197" t="str">
        <f t="shared" si="35"/>
        <v/>
      </c>
      <c r="V197" t="str">
        <v/>
      </c>
      <c r="W197" t="str">
        <f t="shared" si="36"/>
        <v/>
      </c>
      <c r="X197">
        <v>4.3470000000000004</v>
      </c>
      <c r="Y197">
        <f t="shared" si="37"/>
        <v>0.46814187068424368</v>
      </c>
    </row>
    <row r="198" spans="7:25" x14ac:dyDescent="0.3">
      <c r="G198" t="str">
        <v>Africa</v>
      </c>
      <c r="H198" t="str">
        <v>South Africa</v>
      </c>
      <c r="I198" s="3">
        <f>IFERROR((
K198*'Best Country'!$E$12+
M198*'Best Country'!$E$15+
O198*'Best Country'!$E$18+
Q198*'Best Country'!$E$9+
S198*'Best Country'!$E$6+
U198*'Best Country'!$E$21+
W198*'Best Country'!$E$24+
Y198*'Best Country'!$E$27
)/SUM('Best Country'!$E$5:$E$28), "")</f>
        <v>0.40956914351356699</v>
      </c>
      <c r="J198">
        <v>0.63025719999999996</v>
      </c>
      <c r="K198">
        <f t="shared" ref="K198:K238" si="38">IFERROR(1-(J198-J$3)/(J$2-J$3), "")</f>
        <v>0</v>
      </c>
      <c r="L198">
        <v>0.74099999999999999</v>
      </c>
      <c r="M198">
        <f t="shared" ref="M198:M238" si="39">IFERROR((L198-L$3)/(L$2-L$3), "")</f>
        <v>0.60445205479452058</v>
      </c>
      <c r="N198">
        <v>66.138999999999996</v>
      </c>
      <c r="O198">
        <f t="shared" ref="O198:O238" si="40">IFERROR((N198-N$3)/(N$2-N$3), "")</f>
        <v>0.37373575726539471</v>
      </c>
      <c r="P198">
        <v>6338</v>
      </c>
      <c r="Q198">
        <f t="shared" ref="Q198:Q238" si="41">IFERROR((P198-P$3)/(P$2-P$3), "")</f>
        <v>2.3082713697535794E-2</v>
      </c>
      <c r="R198">
        <v>23.3</v>
      </c>
      <c r="S198">
        <f t="shared" ref="S198:S238" si="42">IFERROR(1-(R198-R$3)/(R$2-R$3), "")</f>
        <v>0.85542168674698793</v>
      </c>
      <c r="T198">
        <v>25.4</v>
      </c>
      <c r="U198">
        <f t="shared" ref="U198:U238" si="43">IFERROR((T198-T$3)/(T$2-T$3), "")</f>
        <v>8.980213089802129E-2</v>
      </c>
      <c r="V198">
        <v>64</v>
      </c>
      <c r="W198">
        <f t="shared" ref="W198:W238" si="44">IFERROR(1-(V198-V$3)/(V$2-V$3), "")</f>
        <v>0.48523206751054859</v>
      </c>
      <c r="X198">
        <v>5.2130000000000001</v>
      </c>
      <c r="Y198">
        <f t="shared" ref="Y198:Y238" si="45">IFERROR((X198-X$3)/(X$2-X$3), "")</f>
        <v>0.60404896421845578</v>
      </c>
    </row>
    <row r="199" spans="7:25" x14ac:dyDescent="0.3">
      <c r="G199" t="str">
        <v>Asia</v>
      </c>
      <c r="H199" t="str">
        <v>South Korea</v>
      </c>
      <c r="I199" s="3">
        <f>IFERROR((
K199*'Best Country'!$E$12+
M199*'Best Country'!$E$15+
O199*'Best Country'!$E$18+
Q199*'Best Country'!$E$9+
S199*'Best Country'!$E$6+
U199*'Best Country'!$E$21+
W199*'Best Country'!$E$24+
Y199*'Best Country'!$E$27
)/SUM('Best Country'!$E$5:$E$28), "")</f>
        <v>0.6582162327097506</v>
      </c>
      <c r="J199">
        <v>0.32906574</v>
      </c>
      <c r="K199">
        <f t="shared" si="38"/>
        <v>0.77334083005651244</v>
      </c>
      <c r="L199">
        <v>0.93700000000000006</v>
      </c>
      <c r="M199">
        <f t="shared" si="39"/>
        <v>0.94006849315068508</v>
      </c>
      <c r="N199">
        <v>84.328999999999994</v>
      </c>
      <c r="O199">
        <f t="shared" si="40"/>
        <v>0.95592753808731246</v>
      </c>
      <c r="P199">
        <v>34651</v>
      </c>
      <c r="Q199">
        <f t="shared" si="41"/>
        <v>0.13182495544767406</v>
      </c>
      <c r="R199">
        <v>42.9</v>
      </c>
      <c r="S199">
        <f t="shared" si="42"/>
        <v>0.61927710843373496</v>
      </c>
      <c r="T199">
        <v>73.099999999999994</v>
      </c>
      <c r="U199">
        <f t="shared" si="43"/>
        <v>0.81582952815829513</v>
      </c>
      <c r="V199">
        <v>82.8</v>
      </c>
      <c r="W199">
        <f t="shared" si="44"/>
        <v>8.8607594936708889E-2</v>
      </c>
      <c r="X199">
        <v>6.0380000000000003</v>
      </c>
      <c r="Y199">
        <f t="shared" si="45"/>
        <v>0.73352165725047092</v>
      </c>
    </row>
    <row r="200" spans="7:25" x14ac:dyDescent="0.3">
      <c r="G200" t="str">
        <v>Africa</v>
      </c>
      <c r="H200" t="str">
        <v>South Sudan</v>
      </c>
      <c r="I200" s="3" t="str">
        <f>IFERROR((
K200*'Best Country'!$E$12+
M200*'Best Country'!$E$15+
O200*'Best Country'!$E$18+
Q200*'Best Country'!$E$9+
S200*'Best Country'!$E$6+
U200*'Best Country'!$E$21+
W200*'Best Country'!$E$24+
Y200*'Best Country'!$E$27
)/SUM('Best Country'!$E$5:$E$28), "")</f>
        <v/>
      </c>
      <c r="J200">
        <v>0.44047811999999997</v>
      </c>
      <c r="K200">
        <f t="shared" si="38"/>
        <v>0.48727779749984046</v>
      </c>
      <c r="L200">
        <v>0.38800000000000001</v>
      </c>
      <c r="M200">
        <f t="shared" si="39"/>
        <v>0</v>
      </c>
      <c r="N200">
        <v>57.616999999999997</v>
      </c>
      <c r="O200">
        <f t="shared" si="40"/>
        <v>0.10097938804250398</v>
      </c>
      <c r="P200">
        <v>328</v>
      </c>
      <c r="Q200">
        <f t="shared" si="41"/>
        <v>0</v>
      </c>
      <c r="R200" t="str">
        <v/>
      </c>
      <c r="S200" t="str">
        <f t="shared" si="42"/>
        <v/>
      </c>
      <c r="T200" t="str">
        <v/>
      </c>
      <c r="U200" t="str">
        <f t="shared" si="43"/>
        <v/>
      </c>
      <c r="V200" t="str">
        <v/>
      </c>
      <c r="W200" t="str">
        <f t="shared" si="44"/>
        <v/>
      </c>
      <c r="X200" t="str">
        <v/>
      </c>
      <c r="Y200" t="str">
        <f t="shared" si="45"/>
        <v/>
      </c>
    </row>
    <row r="201" spans="7:25" x14ac:dyDescent="0.3">
      <c r="G201" t="str">
        <v>Europe</v>
      </c>
      <c r="H201" t="str">
        <v>Spain</v>
      </c>
      <c r="I201" s="3">
        <f>IFERROR((
K201*'Best Country'!$E$12+
M201*'Best Country'!$E$15+
O201*'Best Country'!$E$18+
Q201*'Best Country'!$E$9+
S201*'Best Country'!$E$6+
U201*'Best Country'!$E$21+
W201*'Best Country'!$E$24+
Y201*'Best Country'!$E$27
)/SUM('Best Country'!$E$5:$E$28), "")</f>
        <v>0.66519402272424355</v>
      </c>
      <c r="J201">
        <v>0.33579419999999999</v>
      </c>
      <c r="K201">
        <f t="shared" si="38"/>
        <v>0.75606479958273332</v>
      </c>
      <c r="L201">
        <v>0.91800000000000004</v>
      </c>
      <c r="M201">
        <f t="shared" si="39"/>
        <v>0.90753424657534254</v>
      </c>
      <c r="N201">
        <v>83.67</v>
      </c>
      <c r="O201">
        <f t="shared" si="40"/>
        <v>0.9348354884137754</v>
      </c>
      <c r="P201">
        <v>37576</v>
      </c>
      <c r="Q201">
        <f t="shared" si="41"/>
        <v>0.14305905487617526</v>
      </c>
      <c r="R201">
        <v>37.700000000000003</v>
      </c>
      <c r="S201">
        <f t="shared" si="42"/>
        <v>0.68192771084337345</v>
      </c>
      <c r="T201">
        <v>62.8</v>
      </c>
      <c r="U201">
        <f t="shared" si="43"/>
        <v>0.65905631659056307</v>
      </c>
      <c r="V201">
        <v>77.3</v>
      </c>
      <c r="W201">
        <f t="shared" si="44"/>
        <v>0.20464135021097052</v>
      </c>
      <c r="X201">
        <v>6.4660000000000002</v>
      </c>
      <c r="Y201">
        <f t="shared" si="45"/>
        <v>0.80069052102950411</v>
      </c>
    </row>
    <row r="202" spans="7:25" x14ac:dyDescent="0.3">
      <c r="G202" t="str">
        <v>Asia</v>
      </c>
      <c r="H202" t="str">
        <v>Sri Lanka</v>
      </c>
      <c r="I202" s="3">
        <f>IFERROR((
K202*'Best Country'!$E$12+
M202*'Best Country'!$E$15+
O202*'Best Country'!$E$18+
Q202*'Best Country'!$E$9+
S202*'Best Country'!$E$6+
U202*'Best Country'!$E$21+
W202*'Best Country'!$E$24+
Y202*'Best Country'!$E$27
)/SUM('Best Country'!$E$5:$E$28), "")</f>
        <v>0.52165483571799087</v>
      </c>
      <c r="J202">
        <v>0.37663775999999999</v>
      </c>
      <c r="K202">
        <f t="shared" si="38"/>
        <v>0.65119465288978606</v>
      </c>
      <c r="L202">
        <v>0.77600000000000002</v>
      </c>
      <c r="M202">
        <f t="shared" si="39"/>
        <v>0.66438356164383572</v>
      </c>
      <c r="N202">
        <v>77.483000000000004</v>
      </c>
      <c r="O202">
        <f t="shared" si="40"/>
        <v>0.73681346818589177</v>
      </c>
      <c r="P202">
        <v>3632</v>
      </c>
      <c r="Q202">
        <f t="shared" si="41"/>
        <v>1.2689731457014687E-2</v>
      </c>
      <c r="R202">
        <v>21.1</v>
      </c>
      <c r="S202">
        <f t="shared" si="42"/>
        <v>0.88192771084337351</v>
      </c>
      <c r="T202">
        <v>57.7</v>
      </c>
      <c r="U202">
        <f t="shared" si="43"/>
        <v>0.58143074581430743</v>
      </c>
      <c r="V202">
        <v>71.400000000000006</v>
      </c>
      <c r="W202">
        <f t="shared" si="44"/>
        <v>0.32911392405063278</v>
      </c>
      <c r="X202">
        <v>3.891</v>
      </c>
      <c r="Y202">
        <f t="shared" si="45"/>
        <v>0.39657878217200254</v>
      </c>
    </row>
    <row r="203" spans="7:25" x14ac:dyDescent="0.3">
      <c r="G203" t="str">
        <v>Africa</v>
      </c>
      <c r="H203" t="str">
        <v>Sudan</v>
      </c>
      <c r="I203" s="3" t="str">
        <f>IFERROR((
K203*'Best Country'!$E$12+
M203*'Best Country'!$E$15+
O203*'Best Country'!$E$18+
Q203*'Best Country'!$E$9+
S203*'Best Country'!$E$6+
U203*'Best Country'!$E$21+
W203*'Best Country'!$E$24+
Y203*'Best Country'!$E$27
)/SUM('Best Country'!$E$5:$E$28), "")</f>
        <v/>
      </c>
      <c r="J203">
        <v>0.34242942999999998</v>
      </c>
      <c r="K203">
        <f t="shared" si="38"/>
        <v>0.73902814696377839</v>
      </c>
      <c r="L203">
        <v>0.51100000000000001</v>
      </c>
      <c r="M203">
        <f t="shared" si="39"/>
        <v>0.21061643835616439</v>
      </c>
      <c r="N203">
        <v>66.331000000000003</v>
      </c>
      <c r="O203">
        <f t="shared" si="40"/>
        <v>0.37988093713993087</v>
      </c>
      <c r="P203">
        <v>610</v>
      </c>
      <c r="Q203">
        <f t="shared" si="41"/>
        <v>1.0830824064401155E-3</v>
      </c>
      <c r="R203" t="str">
        <v/>
      </c>
      <c r="S203" t="str">
        <f t="shared" si="42"/>
        <v/>
      </c>
      <c r="T203" t="str">
        <v/>
      </c>
      <c r="U203" t="str">
        <f t="shared" si="43"/>
        <v/>
      </c>
      <c r="V203" t="str">
        <v/>
      </c>
      <c r="W203" t="str">
        <f t="shared" si="44"/>
        <v/>
      </c>
      <c r="X203" t="str">
        <v/>
      </c>
      <c r="Y203" t="str">
        <f t="shared" si="45"/>
        <v/>
      </c>
    </row>
    <row r="204" spans="7:25" x14ac:dyDescent="0.3">
      <c r="G204" t="str">
        <v>South America</v>
      </c>
      <c r="H204" t="str">
        <v>Suriname</v>
      </c>
      <c r="I204" s="3" t="str">
        <f>IFERROR((
K204*'Best Country'!$E$12+
M204*'Best Country'!$E$15+
O204*'Best Country'!$E$18+
Q204*'Best Country'!$E$9+
S204*'Best Country'!$E$6+
U204*'Best Country'!$E$21+
W204*'Best Country'!$E$24+
Y204*'Best Country'!$E$27
)/SUM('Best Country'!$E$5:$E$28), "")</f>
        <v/>
      </c>
      <c r="J204">
        <v>0.39179897000000002</v>
      </c>
      <c r="K204">
        <f t="shared" si="38"/>
        <v>0.61226664767323324</v>
      </c>
      <c r="L204">
        <v>0.72199999999999998</v>
      </c>
      <c r="M204">
        <f t="shared" si="39"/>
        <v>0.57191780821917804</v>
      </c>
      <c r="N204">
        <v>73.631</v>
      </c>
      <c r="O204">
        <f t="shared" si="40"/>
        <v>0.6135257969530149</v>
      </c>
      <c r="P204">
        <v>7042</v>
      </c>
      <c r="Q204">
        <f t="shared" si="41"/>
        <v>2.5786578995882752E-2</v>
      </c>
      <c r="R204" t="str">
        <v/>
      </c>
      <c r="S204" t="str">
        <f t="shared" si="42"/>
        <v/>
      </c>
      <c r="T204" t="str">
        <v/>
      </c>
      <c r="U204" t="str">
        <f t="shared" si="43"/>
        <v/>
      </c>
      <c r="V204" t="str">
        <v/>
      </c>
      <c r="W204" t="str">
        <f t="shared" si="44"/>
        <v/>
      </c>
      <c r="X204" t="str">
        <v/>
      </c>
      <c r="Y204" t="str">
        <f t="shared" si="45"/>
        <v/>
      </c>
    </row>
    <row r="205" spans="7:25" x14ac:dyDescent="0.3">
      <c r="G205" t="str">
        <v>Europe</v>
      </c>
      <c r="H205" t="str">
        <v>Sweden</v>
      </c>
      <c r="I205" s="3">
        <f>IFERROR((
K205*'Best Country'!$E$12+
M205*'Best Country'!$E$15+
O205*'Best Country'!$E$18+
Q205*'Best Country'!$E$9+
S205*'Best Country'!$E$6+
U205*'Best Country'!$E$21+
W205*'Best Country'!$E$24+
Y205*'Best Country'!$E$27
)/SUM('Best Country'!$E$5:$E$28), "")</f>
        <v>0.70587789973685267</v>
      </c>
      <c r="J205">
        <v>0.31608360000000002</v>
      </c>
      <c r="K205">
        <f t="shared" si="38"/>
        <v>0.80667384329503466</v>
      </c>
      <c r="L205">
        <v>0.95899999999999996</v>
      </c>
      <c r="M205">
        <f t="shared" si="39"/>
        <v>0.97773972602739723</v>
      </c>
      <c r="N205">
        <v>83.262</v>
      </c>
      <c r="O205">
        <f t="shared" si="40"/>
        <v>0.92177698118038653</v>
      </c>
      <c r="P205">
        <v>58208</v>
      </c>
      <c r="Q205">
        <f t="shared" si="41"/>
        <v>0.22230074356295704</v>
      </c>
      <c r="R205">
        <v>44.9</v>
      </c>
      <c r="S205">
        <f t="shared" si="42"/>
        <v>0.59518072289156632</v>
      </c>
      <c r="T205">
        <v>51.9</v>
      </c>
      <c r="U205">
        <f t="shared" si="43"/>
        <v>0.49315068493150682</v>
      </c>
      <c r="V205">
        <v>68.599999999999994</v>
      </c>
      <c r="W205">
        <f t="shared" si="44"/>
        <v>0.38818565400843896</v>
      </c>
      <c r="X205">
        <v>7.3449999999999998</v>
      </c>
      <c r="Y205">
        <f t="shared" si="45"/>
        <v>0.93863779033270556</v>
      </c>
    </row>
    <row r="206" spans="7:25" x14ac:dyDescent="0.3">
      <c r="G206" t="str">
        <v>Europe</v>
      </c>
      <c r="H206" t="str">
        <v>Switzerland</v>
      </c>
      <c r="I206" s="3">
        <f>IFERROR((
K206*'Best Country'!$E$12+
M206*'Best Country'!$E$15+
O206*'Best Country'!$E$18+
Q206*'Best Country'!$E$9+
S206*'Best Country'!$E$6+
U206*'Best Country'!$E$21+
W206*'Best Country'!$E$24+
Y206*'Best Country'!$E$27
)/SUM('Best Country'!$E$5:$E$28), "")</f>
        <v>0.68742105622315619</v>
      </c>
      <c r="J206">
        <v>0.33824313</v>
      </c>
      <c r="K206">
        <f t="shared" si="38"/>
        <v>0.74977691360166898</v>
      </c>
      <c r="L206">
        <v>0.97</v>
      </c>
      <c r="M206">
        <f t="shared" si="39"/>
        <v>0.99657534246575341</v>
      </c>
      <c r="N206">
        <v>83.953999999999994</v>
      </c>
      <c r="O206">
        <f t="shared" si="40"/>
        <v>0.94392523364485947</v>
      </c>
      <c r="P206">
        <v>105619</v>
      </c>
      <c r="Q206">
        <f t="shared" si="41"/>
        <v>0.40439301296626312</v>
      </c>
      <c r="R206">
        <v>82.3</v>
      </c>
      <c r="S206">
        <f t="shared" si="42"/>
        <v>0.14457831325301207</v>
      </c>
      <c r="T206">
        <v>73.3</v>
      </c>
      <c r="U206">
        <f t="shared" si="43"/>
        <v>0.81887366818873664</v>
      </c>
      <c r="V206">
        <v>70.8</v>
      </c>
      <c r="W206">
        <f t="shared" si="44"/>
        <v>0.34177215189873422</v>
      </c>
      <c r="X206">
        <v>6.9349999999999996</v>
      </c>
      <c r="Y206">
        <f t="shared" si="45"/>
        <v>0.87429378531073443</v>
      </c>
    </row>
    <row r="207" spans="7:25" x14ac:dyDescent="0.3">
      <c r="G207" t="str">
        <v>Asia</v>
      </c>
      <c r="H207" t="str">
        <v>Syria</v>
      </c>
      <c r="I207" s="3" t="str">
        <f>IFERROR((
K207*'Best Country'!$E$12+
M207*'Best Country'!$E$15+
O207*'Best Country'!$E$18+
Q207*'Best Country'!$E$9+
S207*'Best Country'!$E$6+
U207*'Best Country'!$E$21+
W207*'Best Country'!$E$24+
Y207*'Best Country'!$E$27
)/SUM('Best Country'!$E$5:$E$28), "")</f>
        <v/>
      </c>
      <c r="J207">
        <v>0.26628074000000002</v>
      </c>
      <c r="K207">
        <f t="shared" si="38"/>
        <v>0.93454793737322761</v>
      </c>
      <c r="L207">
        <v>0.56399999999999995</v>
      </c>
      <c r="M207">
        <f t="shared" si="39"/>
        <v>0.30136986301369856</v>
      </c>
      <c r="N207">
        <v>72.12</v>
      </c>
      <c r="O207">
        <f t="shared" si="40"/>
        <v>0.5651645115862246</v>
      </c>
      <c r="P207">
        <v>1133</v>
      </c>
      <c r="Q207">
        <f t="shared" si="41"/>
        <v>3.0917777914336629E-3</v>
      </c>
      <c r="R207">
        <v>15</v>
      </c>
      <c r="S207">
        <f t="shared" si="42"/>
        <v>0.95542168674698802</v>
      </c>
      <c r="T207" t="str">
        <v/>
      </c>
      <c r="U207" t="str">
        <f t="shared" si="43"/>
        <v/>
      </c>
      <c r="V207" t="str">
        <v/>
      </c>
      <c r="W207" t="str">
        <f t="shared" si="44"/>
        <v/>
      </c>
      <c r="X207" t="str">
        <v/>
      </c>
      <c r="Y207" t="str">
        <f t="shared" si="45"/>
        <v/>
      </c>
    </row>
    <row r="208" spans="7:25" x14ac:dyDescent="0.3">
      <c r="G208" t="str">
        <v>Asia</v>
      </c>
      <c r="H208" t="str">
        <v>Taiwan</v>
      </c>
      <c r="I208" s="3" t="str">
        <f>IFERROR((
K208*'Best Country'!$E$12+
M208*'Best Country'!$E$15+
O208*'Best Country'!$E$18+
Q208*'Best Country'!$E$9+
S208*'Best Country'!$E$6+
U208*'Best Country'!$E$21+
W208*'Best Country'!$E$24+
Y208*'Best Country'!$E$27
)/SUM('Best Country'!$E$5:$E$28), "")</f>
        <v/>
      </c>
      <c r="J208">
        <v>0.31566375000000002</v>
      </c>
      <c r="K208">
        <f t="shared" si="38"/>
        <v>0.80775185243745606</v>
      </c>
      <c r="L208" t="str">
        <v/>
      </c>
      <c r="M208" t="str">
        <f t="shared" si="39"/>
        <v/>
      </c>
      <c r="N208" t="str">
        <v/>
      </c>
      <c r="O208" t="str">
        <f t="shared" si="40"/>
        <v/>
      </c>
      <c r="P208">
        <v>34824</v>
      </c>
      <c r="Q208">
        <f t="shared" si="41"/>
        <v>0.1324893996190008</v>
      </c>
      <c r="R208">
        <v>34.200000000000003</v>
      </c>
      <c r="S208">
        <f t="shared" si="42"/>
        <v>0.72409638554216871</v>
      </c>
      <c r="T208">
        <v>83</v>
      </c>
      <c r="U208">
        <f t="shared" si="43"/>
        <v>0.9665144596651446</v>
      </c>
      <c r="V208">
        <v>87</v>
      </c>
      <c r="W208">
        <f t="shared" si="44"/>
        <v>0</v>
      </c>
      <c r="X208">
        <v>6.6689999999999996</v>
      </c>
      <c r="Y208">
        <f t="shared" si="45"/>
        <v>0.83254865034526049</v>
      </c>
    </row>
    <row r="209" spans="7:25" x14ac:dyDescent="0.3">
      <c r="G209" t="str">
        <v>Asia</v>
      </c>
      <c r="H209" t="str">
        <v>Tajikistan</v>
      </c>
      <c r="I209" s="3" t="str">
        <f>IFERROR((
K209*'Best Country'!$E$12+
M209*'Best Country'!$E$15+
O209*'Best Country'!$E$18+
Q209*'Best Country'!$E$9+
S209*'Best Country'!$E$6+
U209*'Best Country'!$E$21+
W209*'Best Country'!$E$24+
Y209*'Best Country'!$E$27
)/SUM('Best Country'!$E$5:$E$28), "")</f>
        <v/>
      </c>
      <c r="J209">
        <v>0.33995535999999998</v>
      </c>
      <c r="K209">
        <f t="shared" si="38"/>
        <v>0.74538058254551065</v>
      </c>
      <c r="L209">
        <v>0.69099999999999995</v>
      </c>
      <c r="M209">
        <f t="shared" si="39"/>
        <v>0.51883561643835607</v>
      </c>
      <c r="N209">
        <v>71.790000000000006</v>
      </c>
      <c r="O209">
        <f t="shared" si="40"/>
        <v>0.55460248367686604</v>
      </c>
      <c r="P209">
        <v>1375</v>
      </c>
      <c r="Q209">
        <f t="shared" si="41"/>
        <v>4.0212314877404289E-3</v>
      </c>
      <c r="R209">
        <v>18.600000000000001</v>
      </c>
      <c r="S209">
        <f t="shared" si="42"/>
        <v>0.91204819277108429</v>
      </c>
      <c r="T209" t="str">
        <v/>
      </c>
      <c r="U209" t="str">
        <f t="shared" si="43"/>
        <v/>
      </c>
      <c r="V209" t="str">
        <v/>
      </c>
      <c r="W209" t="str">
        <f t="shared" si="44"/>
        <v/>
      </c>
      <c r="X209">
        <v>5.4109999999999996</v>
      </c>
      <c r="Y209">
        <f t="shared" si="45"/>
        <v>0.63512241054613927</v>
      </c>
    </row>
    <row r="210" spans="7:25" x14ac:dyDescent="0.3">
      <c r="G210" t="str">
        <v>Africa</v>
      </c>
      <c r="H210" t="str">
        <v>Tanzania</v>
      </c>
      <c r="I210" s="3" t="str">
        <f>IFERROR((
K210*'Best Country'!$E$12+
M210*'Best Country'!$E$15+
O210*'Best Country'!$E$18+
Q210*'Best Country'!$E$9+
S210*'Best Country'!$E$6+
U210*'Best Country'!$E$21+
W210*'Best Country'!$E$24+
Y210*'Best Country'!$E$27
)/SUM('Best Country'!$E$5:$E$28), "")</f>
        <v/>
      </c>
      <c r="J210">
        <v>0.4049123</v>
      </c>
      <c r="K210">
        <f t="shared" si="38"/>
        <v>0.57859679027752575</v>
      </c>
      <c r="L210">
        <v>0.55500000000000005</v>
      </c>
      <c r="M210">
        <f t="shared" si="39"/>
        <v>0.28595890410958913</v>
      </c>
      <c r="N210">
        <v>66.995000000000005</v>
      </c>
      <c r="O210">
        <f t="shared" si="40"/>
        <v>0.40113301753936759</v>
      </c>
      <c r="P210">
        <v>1219</v>
      </c>
      <c r="Q210">
        <f t="shared" si="41"/>
        <v>3.4220795182203652E-3</v>
      </c>
      <c r="R210">
        <v>17.100000000000001</v>
      </c>
      <c r="S210">
        <f t="shared" si="42"/>
        <v>0.9301204819277108</v>
      </c>
      <c r="T210" t="str">
        <v/>
      </c>
      <c r="U210" t="str">
        <f t="shared" si="43"/>
        <v/>
      </c>
      <c r="V210" t="str">
        <v/>
      </c>
      <c r="W210" t="str">
        <f t="shared" si="44"/>
        <v/>
      </c>
      <c r="X210">
        <v>3.8</v>
      </c>
      <c r="Y210">
        <f t="shared" si="45"/>
        <v>0.38229755178907721</v>
      </c>
    </row>
    <row r="211" spans="7:25" x14ac:dyDescent="0.3">
      <c r="G211" t="str">
        <v>Asia</v>
      </c>
      <c r="H211" t="str">
        <v>Thailand</v>
      </c>
      <c r="I211" s="3">
        <f>IFERROR((
K211*'Best Country'!$E$12+
M211*'Best Country'!$E$15+
O211*'Best Country'!$E$18+
Q211*'Best Country'!$E$9+
S211*'Best Country'!$E$6+
U211*'Best Country'!$E$21+
W211*'Best Country'!$E$24+
Y211*'Best Country'!$E$27
)/SUM('Best Country'!$E$5:$E$28), "")</f>
        <v>0.60040153154256182</v>
      </c>
      <c r="J211">
        <v>0.33494889999999999</v>
      </c>
      <c r="K211">
        <f t="shared" si="38"/>
        <v>0.75823519645801918</v>
      </c>
      <c r="L211">
        <v>0.79800000000000004</v>
      </c>
      <c r="M211">
        <f t="shared" si="39"/>
        <v>0.70205479452054809</v>
      </c>
      <c r="N211">
        <v>76.412000000000006</v>
      </c>
      <c r="O211">
        <f t="shared" si="40"/>
        <v>0.70253488669824615</v>
      </c>
      <c r="P211">
        <v>7627</v>
      </c>
      <c r="Q211">
        <f t="shared" si="41"/>
        <v>2.8033398881582992E-2</v>
      </c>
      <c r="R211">
        <v>25.6</v>
      </c>
      <c r="S211">
        <f t="shared" si="42"/>
        <v>0.82771084337349399</v>
      </c>
      <c r="T211">
        <v>63.2</v>
      </c>
      <c r="U211">
        <f t="shared" si="43"/>
        <v>0.66514459665144599</v>
      </c>
      <c r="V211">
        <v>77.3</v>
      </c>
      <c r="W211">
        <f t="shared" si="44"/>
        <v>0.20464135021097052</v>
      </c>
      <c r="X211">
        <v>6.2220000000000004</v>
      </c>
      <c r="Y211">
        <f t="shared" si="45"/>
        <v>0.76239799121155061</v>
      </c>
    </row>
    <row r="212" spans="7:25" x14ac:dyDescent="0.3">
      <c r="G212" t="str">
        <v>Asia</v>
      </c>
      <c r="H212" t="str">
        <v>Timor-Leste</v>
      </c>
      <c r="I212" s="3" t="str">
        <f>IFERROR((
K212*'Best Country'!$E$12+
M212*'Best Country'!$E$15+
O212*'Best Country'!$E$18+
Q212*'Best Country'!$E$9+
S212*'Best Country'!$E$6+
U212*'Best Country'!$E$21+
W212*'Best Country'!$E$24+
Y212*'Best Country'!$E$27
)/SUM('Best Country'!$E$5:$E$28), "")</f>
        <v/>
      </c>
      <c r="J212">
        <v>0.28652927</v>
      </c>
      <c r="K212">
        <f t="shared" si="38"/>
        <v>0.88255770166858916</v>
      </c>
      <c r="L212">
        <v>0.63400000000000001</v>
      </c>
      <c r="M212">
        <f t="shared" si="39"/>
        <v>0.42123287671232879</v>
      </c>
      <c r="N212">
        <v>67.688999999999993</v>
      </c>
      <c r="O212">
        <f t="shared" si="40"/>
        <v>0.42334528229420015</v>
      </c>
      <c r="P212">
        <v>1491</v>
      </c>
      <c r="Q212">
        <f t="shared" si="41"/>
        <v>4.466754747127143E-3</v>
      </c>
      <c r="R212" t="str">
        <v/>
      </c>
      <c r="S212" t="str">
        <f t="shared" si="42"/>
        <v/>
      </c>
      <c r="T212" t="str">
        <v/>
      </c>
      <c r="U212" t="str">
        <f t="shared" si="43"/>
        <v/>
      </c>
      <c r="V212" t="str">
        <v/>
      </c>
      <c r="W212" t="str">
        <f t="shared" si="44"/>
        <v/>
      </c>
      <c r="X212" t="str">
        <v/>
      </c>
      <c r="Y212" t="str">
        <f t="shared" si="45"/>
        <v/>
      </c>
    </row>
    <row r="213" spans="7:25" x14ac:dyDescent="0.3">
      <c r="G213" t="str">
        <v>Africa</v>
      </c>
      <c r="H213" t="str">
        <v>Togo</v>
      </c>
      <c r="I213" s="3" t="str">
        <f>IFERROR((
K213*'Best Country'!$E$12+
M213*'Best Country'!$E$15+
O213*'Best Country'!$E$18+
Q213*'Best Country'!$E$9+
S213*'Best Country'!$E$6+
U213*'Best Country'!$E$21+
W213*'Best Country'!$E$24+
Y213*'Best Country'!$E$27
)/SUM('Best Country'!$E$5:$E$28), "")</f>
        <v/>
      </c>
      <c r="J213">
        <v>0.37858006</v>
      </c>
      <c r="K213">
        <f t="shared" si="38"/>
        <v>0.64620759285090323</v>
      </c>
      <c r="L213">
        <v>0.57099999999999995</v>
      </c>
      <c r="M213">
        <f t="shared" si="39"/>
        <v>0.31335616438356156</v>
      </c>
      <c r="N213">
        <v>62.738999999999997</v>
      </c>
      <c r="O213">
        <f t="shared" si="40"/>
        <v>0.26491486365382133</v>
      </c>
      <c r="P213">
        <v>1031</v>
      </c>
      <c r="Q213">
        <f t="shared" si="41"/>
        <v>2.7000245805936214E-3</v>
      </c>
      <c r="R213" t="str">
        <v/>
      </c>
      <c r="S213" t="str">
        <f t="shared" si="42"/>
        <v/>
      </c>
      <c r="T213" t="str">
        <v/>
      </c>
      <c r="U213" t="str">
        <f t="shared" si="43"/>
        <v/>
      </c>
      <c r="V213" t="str">
        <v/>
      </c>
      <c r="W213" t="str">
        <f t="shared" si="44"/>
        <v/>
      </c>
      <c r="X213">
        <v>4.3150000000000004</v>
      </c>
      <c r="Y213">
        <f t="shared" si="45"/>
        <v>0.46311989956057764</v>
      </c>
    </row>
    <row r="214" spans="7:25" x14ac:dyDescent="0.3">
      <c r="G214" t="str">
        <v>Oceania</v>
      </c>
      <c r="H214" t="str">
        <v>Tokelau</v>
      </c>
      <c r="I214" s="3" t="str">
        <f>IFERROR((
K214*'Best Country'!$E$12+
M214*'Best Country'!$E$15+
O214*'Best Country'!$E$18+
Q214*'Best Country'!$E$9+
S214*'Best Country'!$E$6+
U214*'Best Country'!$E$21+
W214*'Best Country'!$E$24+
Y214*'Best Country'!$E$27
)/SUM('Best Country'!$E$5:$E$28), "")</f>
        <v/>
      </c>
      <c r="J214" t="str">
        <v/>
      </c>
      <c r="K214" t="str">
        <f t="shared" si="38"/>
        <v/>
      </c>
      <c r="L214" t="str">
        <v/>
      </c>
      <c r="M214" t="str">
        <f t="shared" si="39"/>
        <v/>
      </c>
      <c r="N214" t="str">
        <v/>
      </c>
      <c r="O214" t="str">
        <f t="shared" si="40"/>
        <v/>
      </c>
      <c r="P214" t="str">
        <v/>
      </c>
      <c r="Q214" t="str">
        <f t="shared" si="41"/>
        <v/>
      </c>
      <c r="R214" t="str">
        <v/>
      </c>
      <c r="S214" t="str">
        <f t="shared" si="42"/>
        <v/>
      </c>
      <c r="T214" t="str">
        <v/>
      </c>
      <c r="U214" t="str">
        <f t="shared" si="43"/>
        <v/>
      </c>
      <c r="V214" t="str">
        <v/>
      </c>
      <c r="W214" t="str">
        <f t="shared" si="44"/>
        <v/>
      </c>
      <c r="X214" t="str">
        <v/>
      </c>
      <c r="Y214" t="str">
        <f t="shared" si="45"/>
        <v/>
      </c>
    </row>
    <row r="215" spans="7:25" x14ac:dyDescent="0.3">
      <c r="G215" t="str">
        <v>Oceania</v>
      </c>
      <c r="H215" t="str">
        <v>Tonga</v>
      </c>
      <c r="I215" s="3" t="str">
        <f>IFERROR((
K215*'Best Country'!$E$12+
M215*'Best Country'!$E$15+
O215*'Best Country'!$E$18+
Q215*'Best Country'!$E$9+
S215*'Best Country'!$E$6+
U215*'Best Country'!$E$21+
W215*'Best Country'!$E$24+
Y215*'Best Country'!$E$27
)/SUM('Best Country'!$E$5:$E$28), "")</f>
        <v/>
      </c>
      <c r="J215">
        <v>0.27095764999999999</v>
      </c>
      <c r="K215">
        <f t="shared" si="38"/>
        <v>0.92253947783224466</v>
      </c>
      <c r="L215">
        <v>0.76900000000000002</v>
      </c>
      <c r="M215">
        <f t="shared" si="39"/>
        <v>0.6523972602739726</v>
      </c>
      <c r="N215">
        <v>72.894999999999996</v>
      </c>
      <c r="O215">
        <f t="shared" si="40"/>
        <v>0.58996927410062705</v>
      </c>
      <c r="P215">
        <v>5475</v>
      </c>
      <c r="Q215">
        <f t="shared" si="41"/>
        <v>1.9768174276408774E-2</v>
      </c>
      <c r="R215" t="str">
        <v/>
      </c>
      <c r="S215" t="str">
        <f t="shared" si="42"/>
        <v/>
      </c>
      <c r="T215" t="str">
        <v/>
      </c>
      <c r="U215" t="str">
        <f t="shared" si="43"/>
        <v/>
      </c>
      <c r="V215" t="str">
        <v/>
      </c>
      <c r="W215" t="str">
        <f t="shared" si="44"/>
        <v/>
      </c>
      <c r="X215" t="str">
        <v/>
      </c>
      <c r="Y215" t="str">
        <f t="shared" si="45"/>
        <v/>
      </c>
    </row>
    <row r="216" spans="7:25" x14ac:dyDescent="0.3">
      <c r="G216" t="str">
        <v>North America</v>
      </c>
      <c r="H216" t="str">
        <v>Trinidad and Tobago</v>
      </c>
      <c r="I216" s="3" t="str">
        <f>IFERROR((
K216*'Best Country'!$E$12+
M216*'Best Country'!$E$15+
O216*'Best Country'!$E$18+
Q216*'Best Country'!$E$9+
S216*'Best Country'!$E$6+
U216*'Best Country'!$E$21+
W216*'Best Country'!$E$24+
Y216*'Best Country'!$E$27
)/SUM('Best Country'!$E$5:$E$28), "")</f>
        <v/>
      </c>
      <c r="J216" t="str">
        <v/>
      </c>
      <c r="K216" t="str">
        <f t="shared" si="38"/>
        <v/>
      </c>
      <c r="L216">
        <v>0.80700000000000005</v>
      </c>
      <c r="M216">
        <f t="shared" si="39"/>
        <v>0.71746575342465768</v>
      </c>
      <c r="N216">
        <v>73.489999999999995</v>
      </c>
      <c r="O216">
        <f t="shared" si="40"/>
        <v>0.60901293048265237</v>
      </c>
      <c r="P216">
        <v>17514</v>
      </c>
      <c r="Q216">
        <f t="shared" si="41"/>
        <v>6.6006575308793711E-2</v>
      </c>
      <c r="R216">
        <v>33.9</v>
      </c>
      <c r="S216">
        <f t="shared" si="42"/>
        <v>0.72771084337349401</v>
      </c>
      <c r="T216" t="str">
        <v/>
      </c>
      <c r="U216" t="str">
        <f t="shared" si="43"/>
        <v/>
      </c>
      <c r="V216" t="str">
        <v/>
      </c>
      <c r="W216" t="str">
        <f t="shared" si="44"/>
        <v/>
      </c>
      <c r="X216">
        <v>5.9050000000000002</v>
      </c>
      <c r="Y216">
        <f t="shared" si="45"/>
        <v>0.71264908976773389</v>
      </c>
    </row>
    <row r="217" spans="7:25" x14ac:dyDescent="0.3">
      <c r="G217" t="str">
        <v>Africa</v>
      </c>
      <c r="H217" t="str">
        <v>Tunisia</v>
      </c>
      <c r="I217" s="3">
        <f>IFERROR((
K217*'Best Country'!$E$12+
M217*'Best Country'!$E$15+
O217*'Best Country'!$E$18+
Q217*'Best Country'!$E$9+
S217*'Best Country'!$E$6+
U217*'Best Country'!$E$21+
W217*'Best Country'!$E$24+
Y217*'Best Country'!$E$27
)/SUM('Best Country'!$E$5:$E$28), "")</f>
        <v>0.56146737436880712</v>
      </c>
      <c r="J217">
        <v>0.33716425</v>
      </c>
      <c r="K217">
        <f t="shared" si="38"/>
        <v>0.75254705175476055</v>
      </c>
      <c r="L217">
        <v>0.746</v>
      </c>
      <c r="M217">
        <f t="shared" si="39"/>
        <v>0.61301369863013699</v>
      </c>
      <c r="N217">
        <v>76.507999999999996</v>
      </c>
      <c r="O217">
        <f t="shared" si="40"/>
        <v>0.70560747663551382</v>
      </c>
      <c r="P217">
        <v>4558</v>
      </c>
      <c r="Q217">
        <f t="shared" si="41"/>
        <v>1.6246236096601734E-2</v>
      </c>
      <c r="R217">
        <v>17.8</v>
      </c>
      <c r="S217">
        <f t="shared" si="42"/>
        <v>0.92168674698795183</v>
      </c>
      <c r="T217">
        <v>55</v>
      </c>
      <c r="U217">
        <f t="shared" si="43"/>
        <v>0.54033485540334858</v>
      </c>
      <c r="V217">
        <v>57.2</v>
      </c>
      <c r="W217">
        <f t="shared" si="44"/>
        <v>0.62869198312236285</v>
      </c>
      <c r="X217">
        <v>4.5519999999999996</v>
      </c>
      <c r="Y217">
        <f t="shared" si="45"/>
        <v>0.50031387319522913</v>
      </c>
    </row>
    <row r="218" spans="7:25" x14ac:dyDescent="0.3">
      <c r="G218" t="str">
        <v>Asia</v>
      </c>
      <c r="H218" t="str">
        <v>Turkey</v>
      </c>
      <c r="I218" s="3">
        <f>IFERROR((
K218*'Best Country'!$E$12+
M218*'Best Country'!$E$15+
O218*'Best Country'!$E$18+
Q218*'Best Country'!$E$9+
S218*'Best Country'!$E$6+
U218*'Best Country'!$E$21+
W218*'Best Country'!$E$24+
Y218*'Best Country'!$E$27
)/SUM('Best Country'!$E$5:$E$28), "")</f>
        <v>0.56374112899276008</v>
      </c>
      <c r="J218">
        <v>0.44467676</v>
      </c>
      <c r="K218">
        <f t="shared" si="38"/>
        <v>0.47649734661086607</v>
      </c>
      <c r="L218">
        <v>0.85299999999999998</v>
      </c>
      <c r="M218">
        <f t="shared" si="39"/>
        <v>0.79623287671232879</v>
      </c>
      <c r="N218">
        <v>77.156000000000006</v>
      </c>
      <c r="O218">
        <f t="shared" si="40"/>
        <v>0.72634745871207285</v>
      </c>
      <c r="P218">
        <v>16393</v>
      </c>
      <c r="Q218">
        <f t="shared" si="41"/>
        <v>6.1701130707306581E-2</v>
      </c>
      <c r="R218">
        <v>27.9</v>
      </c>
      <c r="S218">
        <f t="shared" si="42"/>
        <v>0.8</v>
      </c>
      <c r="T218">
        <v>58.6</v>
      </c>
      <c r="U218">
        <f t="shared" si="43"/>
        <v>0.59512937595129378</v>
      </c>
      <c r="V218">
        <v>71.3</v>
      </c>
      <c r="W218">
        <f t="shared" si="44"/>
        <v>0.33122362869198319</v>
      </c>
      <c r="X218">
        <v>5.2619999999999996</v>
      </c>
      <c r="Y218">
        <f t="shared" si="45"/>
        <v>0.61173885750156931</v>
      </c>
    </row>
    <row r="219" spans="7:25" x14ac:dyDescent="0.3">
      <c r="G219" t="str">
        <v>Asia</v>
      </c>
      <c r="H219" t="str">
        <v>Turkmenistan</v>
      </c>
      <c r="I219" s="3" t="str">
        <f>IFERROR((
K219*'Best Country'!$E$12+
M219*'Best Country'!$E$15+
O219*'Best Country'!$E$18+
Q219*'Best Country'!$E$9+
S219*'Best Country'!$E$6+
U219*'Best Country'!$E$21+
W219*'Best Country'!$E$24+
Y219*'Best Country'!$E$27
)/SUM('Best Country'!$E$5:$E$28), "")</f>
        <v/>
      </c>
      <c r="J219" t="str">
        <v/>
      </c>
      <c r="K219" t="str">
        <f t="shared" si="38"/>
        <v/>
      </c>
      <c r="L219">
        <v>0.76400000000000001</v>
      </c>
      <c r="M219">
        <f t="shared" si="39"/>
        <v>0.64383561643835618</v>
      </c>
      <c r="N219">
        <v>70.072999999999993</v>
      </c>
      <c r="O219">
        <f t="shared" si="40"/>
        <v>0.49964793240302108</v>
      </c>
      <c r="P219">
        <v>11689</v>
      </c>
      <c r="Q219">
        <f t="shared" si="41"/>
        <v>4.3634394395624651E-2</v>
      </c>
      <c r="R219" t="str">
        <v/>
      </c>
      <c r="S219" t="str">
        <f t="shared" si="42"/>
        <v/>
      </c>
      <c r="T219" t="str">
        <v/>
      </c>
      <c r="U219" t="str">
        <f t="shared" si="43"/>
        <v/>
      </c>
      <c r="V219" t="str">
        <v/>
      </c>
      <c r="W219" t="str">
        <f t="shared" si="44"/>
        <v/>
      </c>
      <c r="X219" t="str">
        <v/>
      </c>
      <c r="Y219" t="str">
        <f t="shared" si="45"/>
        <v/>
      </c>
    </row>
    <row r="220" spans="7:25" x14ac:dyDescent="0.3">
      <c r="G220" t="str">
        <v>North America</v>
      </c>
      <c r="H220" t="str">
        <v>Turks and Caicos Islands</v>
      </c>
      <c r="I220" s="3" t="str">
        <f>IFERROR((
K220*'Best Country'!$E$12+
M220*'Best Country'!$E$15+
O220*'Best Country'!$E$18+
Q220*'Best Country'!$E$9+
S220*'Best Country'!$E$6+
U220*'Best Country'!$E$21+
W220*'Best Country'!$E$24+
Y220*'Best Country'!$E$27
)/SUM('Best Country'!$E$5:$E$28), "")</f>
        <v/>
      </c>
      <c r="J220" t="str">
        <v/>
      </c>
      <c r="K220" t="str">
        <f t="shared" si="38"/>
        <v/>
      </c>
      <c r="L220" t="str">
        <v/>
      </c>
      <c r="M220" t="str">
        <f t="shared" si="39"/>
        <v/>
      </c>
      <c r="N220" t="str">
        <v/>
      </c>
      <c r="O220" t="str">
        <f t="shared" si="40"/>
        <v/>
      </c>
      <c r="P220">
        <v>29923</v>
      </c>
      <c r="Q220">
        <f t="shared" si="41"/>
        <v>0.11366604190991213</v>
      </c>
      <c r="R220" t="str">
        <v/>
      </c>
      <c r="S220" t="str">
        <f t="shared" si="42"/>
        <v/>
      </c>
      <c r="T220" t="str">
        <v/>
      </c>
      <c r="U220" t="str">
        <f t="shared" si="43"/>
        <v/>
      </c>
      <c r="V220" t="str">
        <v/>
      </c>
      <c r="W220" t="str">
        <f t="shared" si="44"/>
        <v/>
      </c>
      <c r="X220" t="str">
        <v/>
      </c>
      <c r="Y220" t="str">
        <f t="shared" si="45"/>
        <v/>
      </c>
    </row>
    <row r="221" spans="7:25" x14ac:dyDescent="0.3">
      <c r="G221" t="str">
        <v>Oceania</v>
      </c>
      <c r="H221" t="str">
        <v>Tuvalu</v>
      </c>
      <c r="I221" s="3" t="str">
        <f>IFERROR((
K221*'Best Country'!$E$12+
M221*'Best Country'!$E$15+
O221*'Best Country'!$E$18+
Q221*'Best Country'!$E$9+
S221*'Best Country'!$E$6+
U221*'Best Country'!$E$21+
W221*'Best Country'!$E$24+
Y221*'Best Country'!$E$27
)/SUM('Best Country'!$E$5:$E$28), "")</f>
        <v/>
      </c>
      <c r="J221">
        <v>0.39139032000000001</v>
      </c>
      <c r="K221">
        <f t="shared" si="38"/>
        <v>0.61331589963476829</v>
      </c>
      <c r="L221">
        <v>0.68899999999999995</v>
      </c>
      <c r="M221">
        <f t="shared" si="39"/>
        <v>0.51541095890410948</v>
      </c>
      <c r="N221">
        <v>67.105000000000004</v>
      </c>
      <c r="O221">
        <f t="shared" si="40"/>
        <v>0.40465369350915376</v>
      </c>
      <c r="P221">
        <v>6848</v>
      </c>
      <c r="Q221">
        <f t="shared" si="41"/>
        <v>2.5041479751736005E-2</v>
      </c>
      <c r="R221" t="str">
        <v/>
      </c>
      <c r="S221" t="str">
        <f t="shared" si="42"/>
        <v/>
      </c>
      <c r="T221" t="str">
        <v/>
      </c>
      <c r="U221" t="str">
        <f t="shared" si="43"/>
        <v/>
      </c>
      <c r="V221" t="str">
        <v/>
      </c>
      <c r="W221" t="str">
        <f t="shared" si="44"/>
        <v/>
      </c>
      <c r="X221" t="str">
        <v/>
      </c>
      <c r="Y221" t="str">
        <f t="shared" si="45"/>
        <v/>
      </c>
    </row>
    <row r="222" spans="7:25" x14ac:dyDescent="0.3">
      <c r="G222" t="str">
        <v>Africa</v>
      </c>
      <c r="H222" t="str">
        <v>Uganda</v>
      </c>
      <c r="I222" s="3" t="str">
        <f>IFERROR((
K222*'Best Country'!$E$12+
M222*'Best Country'!$E$15+
O222*'Best Country'!$E$18+
Q222*'Best Country'!$E$9+
S222*'Best Country'!$E$6+
U222*'Best Country'!$E$21+
W222*'Best Country'!$E$24+
Y222*'Best Country'!$E$27
)/SUM('Best Country'!$E$5:$E$28), "")</f>
        <v/>
      </c>
      <c r="J222">
        <v>0.42702177000000002</v>
      </c>
      <c r="K222">
        <f t="shared" si="38"/>
        <v>0.52182839491229993</v>
      </c>
      <c r="L222">
        <v>0.58199999999999996</v>
      </c>
      <c r="M222">
        <f t="shared" si="39"/>
        <v>0.33219178082191775</v>
      </c>
      <c r="N222">
        <v>68.251999999999995</v>
      </c>
      <c r="O222">
        <f t="shared" si="40"/>
        <v>0.4413647420304696</v>
      </c>
      <c r="P222">
        <v>1251</v>
      </c>
      <c r="Q222">
        <f t="shared" si="41"/>
        <v>3.5449824863270449E-3</v>
      </c>
      <c r="R222">
        <v>18.100000000000001</v>
      </c>
      <c r="S222">
        <f t="shared" si="42"/>
        <v>0.91807228915662653</v>
      </c>
      <c r="T222" t="str">
        <v/>
      </c>
      <c r="U222" t="str">
        <f t="shared" si="43"/>
        <v/>
      </c>
      <c r="V222" t="str">
        <v/>
      </c>
      <c r="W222" t="str">
        <f t="shared" si="44"/>
        <v/>
      </c>
      <c r="X222">
        <v>4.4610000000000003</v>
      </c>
      <c r="Y222">
        <f t="shared" si="45"/>
        <v>0.48603264281230391</v>
      </c>
    </row>
    <row r="223" spans="7:25" x14ac:dyDescent="0.3">
      <c r="G223" t="str">
        <v>Europe</v>
      </c>
      <c r="H223" t="str">
        <v>Ukraine</v>
      </c>
      <c r="I223" s="3">
        <f>IFERROR((
K223*'Best Country'!$E$12+
M223*'Best Country'!$E$15+
O223*'Best Country'!$E$18+
Q223*'Best Country'!$E$9+
S223*'Best Country'!$E$6+
U223*'Best Country'!$E$21+
W223*'Best Country'!$E$24+
Y223*'Best Country'!$E$27
)/SUM('Best Country'!$E$5:$E$28), "")</f>
        <v>0.58561100121288823</v>
      </c>
      <c r="J223">
        <v>0.25627362999999997</v>
      </c>
      <c r="K223">
        <f t="shared" si="38"/>
        <v>0.96024224741065989</v>
      </c>
      <c r="L223">
        <v>0.77900000000000003</v>
      </c>
      <c r="M223">
        <f t="shared" si="39"/>
        <v>0.66952054794520555</v>
      </c>
      <c r="N223">
        <v>73.421999999999997</v>
      </c>
      <c r="O223">
        <f t="shared" si="40"/>
        <v>0.60683651261042104</v>
      </c>
      <c r="P223">
        <v>5278</v>
      </c>
      <c r="Q223">
        <f t="shared" si="41"/>
        <v>1.9011552879002028E-2</v>
      </c>
      <c r="R223">
        <v>18.2</v>
      </c>
      <c r="S223">
        <f t="shared" si="42"/>
        <v>0.91686746987951806</v>
      </c>
      <c r="T223">
        <v>53</v>
      </c>
      <c r="U223">
        <f t="shared" si="43"/>
        <v>0.50989345509893458</v>
      </c>
      <c r="V223">
        <v>55.8</v>
      </c>
      <c r="W223">
        <f t="shared" si="44"/>
        <v>0.65822784810126589</v>
      </c>
      <c r="X223">
        <v>4.68</v>
      </c>
      <c r="Y223">
        <f t="shared" si="45"/>
        <v>0.52040175768989327</v>
      </c>
    </row>
    <row r="224" spans="7:25" x14ac:dyDescent="0.3">
      <c r="G224" t="str">
        <v>Asia</v>
      </c>
      <c r="H224" t="str">
        <v>United Arab Emirates</v>
      </c>
      <c r="I224" s="3">
        <f>IFERROR((
K224*'Best Country'!$E$12+
M224*'Best Country'!$E$15+
O224*'Best Country'!$E$18+
Q224*'Best Country'!$E$9+
S224*'Best Country'!$E$6+
U224*'Best Country'!$E$21+
W224*'Best Country'!$E$24+
Y224*'Best Country'!$E$27
)/SUM('Best Country'!$E$5:$E$28), "")</f>
        <v>0.72458297161006824</v>
      </c>
      <c r="J224">
        <v>0.26399003999999998</v>
      </c>
      <c r="K224">
        <f t="shared" si="38"/>
        <v>0.94042955114610982</v>
      </c>
      <c r="L224">
        <v>0.94</v>
      </c>
      <c r="M224">
        <f t="shared" si="39"/>
        <v>0.9452054794520548</v>
      </c>
      <c r="N224">
        <v>82.909000000000006</v>
      </c>
      <c r="O224">
        <f t="shared" si="40"/>
        <v>0.91047881193189106</v>
      </c>
      <c r="P224">
        <v>48352</v>
      </c>
      <c r="Q224">
        <f t="shared" si="41"/>
        <v>0.18444662938609968</v>
      </c>
      <c r="R224">
        <v>48.7</v>
      </c>
      <c r="S224">
        <f t="shared" si="42"/>
        <v>0.54939759036144564</v>
      </c>
      <c r="T224">
        <v>85.2</v>
      </c>
      <c r="U224">
        <f t="shared" si="43"/>
        <v>1</v>
      </c>
      <c r="V224">
        <v>70.7</v>
      </c>
      <c r="W224">
        <f t="shared" si="44"/>
        <v>0.3438818565400843</v>
      </c>
      <c r="X224">
        <v>6.7590000000000003</v>
      </c>
      <c r="Y224">
        <f t="shared" si="45"/>
        <v>0.84667294413057137</v>
      </c>
    </row>
    <row r="225" spans="7:25" x14ac:dyDescent="0.3">
      <c r="G225" t="str">
        <v>Europe</v>
      </c>
      <c r="H225" t="str">
        <v>United Kingdom</v>
      </c>
      <c r="I225" s="3">
        <f>IFERROR((
K225*'Best Country'!$E$12+
M225*'Best Country'!$E$15+
O225*'Best Country'!$E$18+
Q225*'Best Country'!$E$9+
S225*'Best Country'!$E$6+
U225*'Best Country'!$E$21+
W225*'Best Country'!$E$24+
Y225*'Best Country'!$E$27
)/SUM('Best Country'!$E$5:$E$28), "")</f>
        <v>0.65854244437464737</v>
      </c>
      <c r="J225">
        <v>0.32414632999999998</v>
      </c>
      <c r="K225">
        <f t="shared" si="38"/>
        <v>0.7859719339157929</v>
      </c>
      <c r="L225">
        <v>0.94599999999999995</v>
      </c>
      <c r="M225">
        <f t="shared" si="39"/>
        <v>0.95547945205479445</v>
      </c>
      <c r="N225">
        <v>81.302000000000007</v>
      </c>
      <c r="O225">
        <f t="shared" si="40"/>
        <v>0.85904493662783266</v>
      </c>
      <c r="P225">
        <v>55199</v>
      </c>
      <c r="Q225">
        <f t="shared" si="41"/>
        <v>0.21074402384317581</v>
      </c>
      <c r="R225">
        <v>50.6</v>
      </c>
      <c r="S225">
        <f t="shared" si="42"/>
        <v>0.52650602409638558</v>
      </c>
      <c r="T225">
        <v>51.6</v>
      </c>
      <c r="U225">
        <f t="shared" si="43"/>
        <v>0.48858447488584472</v>
      </c>
      <c r="V225">
        <v>72.5</v>
      </c>
      <c r="W225">
        <f t="shared" si="44"/>
        <v>0.30590717299578063</v>
      </c>
      <c r="X225">
        <v>6.7279999999999998</v>
      </c>
      <c r="Y225">
        <f t="shared" si="45"/>
        <v>0.84180790960451979</v>
      </c>
    </row>
    <row r="226" spans="7:25" x14ac:dyDescent="0.3">
      <c r="G226" t="str">
        <v>North America</v>
      </c>
      <c r="H226" t="str">
        <v>United States</v>
      </c>
      <c r="I226" s="3">
        <f>IFERROR((
K226*'Best Country'!$E$12+
M226*'Best Country'!$E$15+
O226*'Best Country'!$E$18+
Q226*'Best Country'!$E$9+
S226*'Best Country'!$E$6+
U226*'Best Country'!$E$21+
W226*'Best Country'!$E$24+
Y226*'Best Country'!$E$27
)/SUM('Best Country'!$E$5:$E$28), "")</f>
        <v>0.64181979380919729</v>
      </c>
      <c r="J226">
        <v>0.41818877999999998</v>
      </c>
      <c r="K226">
        <f t="shared" si="38"/>
        <v>0.54450802805488951</v>
      </c>
      <c r="L226">
        <v>0.93799999999999994</v>
      </c>
      <c r="M226">
        <f t="shared" si="39"/>
        <v>0.94178082191780821</v>
      </c>
      <c r="N226">
        <v>79.304000000000002</v>
      </c>
      <c r="O226">
        <f t="shared" si="40"/>
        <v>0.79509665855844314</v>
      </c>
      <c r="P226">
        <v>87847</v>
      </c>
      <c r="Q226">
        <f t="shared" si="41"/>
        <v>0.33613577705401587</v>
      </c>
      <c r="R226">
        <v>54.6</v>
      </c>
      <c r="S226">
        <f t="shared" si="42"/>
        <v>0.47831325301204819</v>
      </c>
      <c r="T226">
        <v>50.8</v>
      </c>
      <c r="U226">
        <f t="shared" si="43"/>
        <v>0.47640791476407907</v>
      </c>
      <c r="V226">
        <v>67.5</v>
      </c>
      <c r="W226">
        <f t="shared" si="44"/>
        <v>0.41139240506329111</v>
      </c>
      <c r="X226">
        <v>6.7240000000000002</v>
      </c>
      <c r="Y226">
        <f t="shared" si="45"/>
        <v>0.84118016321406164</v>
      </c>
    </row>
    <row r="227" spans="7:25" x14ac:dyDescent="0.3">
      <c r="G227" t="str">
        <v>North America</v>
      </c>
      <c r="H227" t="str">
        <v>United States Virgin Islands</v>
      </c>
      <c r="I227" s="3" t="str">
        <f>IFERROR((
K227*'Best Country'!$E$12+
M227*'Best Country'!$E$15+
O227*'Best Country'!$E$18+
Q227*'Best Country'!$E$9+
S227*'Best Country'!$E$6+
U227*'Best Country'!$E$21+
W227*'Best Country'!$E$24+
Y227*'Best Country'!$E$27
)/SUM('Best Country'!$E$5:$E$28), "")</f>
        <v/>
      </c>
      <c r="J227" t="str">
        <v/>
      </c>
      <c r="K227" t="str">
        <f t="shared" si="38"/>
        <v/>
      </c>
      <c r="L227" t="str">
        <v/>
      </c>
      <c r="M227" t="str">
        <f t="shared" si="39"/>
        <v/>
      </c>
      <c r="N227" t="str">
        <v/>
      </c>
      <c r="O227" t="str">
        <f t="shared" si="40"/>
        <v/>
      </c>
      <c r="P227" t="str">
        <v/>
      </c>
      <c r="Q227" t="str">
        <f t="shared" si="41"/>
        <v/>
      </c>
      <c r="R227" t="str">
        <v/>
      </c>
      <c r="S227" t="str">
        <f t="shared" si="42"/>
        <v/>
      </c>
      <c r="T227" t="str">
        <v/>
      </c>
      <c r="U227" t="str">
        <f t="shared" si="43"/>
        <v/>
      </c>
      <c r="V227" t="str">
        <v/>
      </c>
      <c r="W227" t="str">
        <f t="shared" si="44"/>
        <v/>
      </c>
      <c r="X227" t="str">
        <v/>
      </c>
      <c r="Y227" t="str">
        <f t="shared" si="45"/>
        <v/>
      </c>
    </row>
    <row r="228" spans="7:25" x14ac:dyDescent="0.3">
      <c r="G228" t="str">
        <v>South America</v>
      </c>
      <c r="H228" t="str">
        <v>Uruguay</v>
      </c>
      <c r="I228" s="3">
        <f>IFERROR((
K228*'Best Country'!$E$12+
M228*'Best Country'!$E$15+
O228*'Best Country'!$E$18+
Q228*'Best Country'!$E$9+
S228*'Best Country'!$E$6+
U228*'Best Country'!$E$21+
W228*'Best Country'!$E$24+
Y228*'Best Country'!$E$27
)/SUM('Best Country'!$E$5:$E$28), "")</f>
        <v>0.60410437615770607</v>
      </c>
      <c r="J228">
        <v>0.40867536999999998</v>
      </c>
      <c r="K228">
        <f t="shared" si="38"/>
        <v>0.56893471128843109</v>
      </c>
      <c r="L228">
        <v>0.86199999999999999</v>
      </c>
      <c r="M228">
        <f t="shared" si="39"/>
        <v>0.81164383561643838</v>
      </c>
      <c r="N228">
        <v>78.138000000000005</v>
      </c>
      <c r="O228">
        <f t="shared" si="40"/>
        <v>0.75777749327870958</v>
      </c>
      <c r="P228">
        <v>23556</v>
      </c>
      <c r="Q228">
        <f t="shared" si="41"/>
        <v>8.9212191974436181E-2</v>
      </c>
      <c r="R228">
        <v>35.200000000000003</v>
      </c>
      <c r="S228">
        <f t="shared" si="42"/>
        <v>0.71204819277108433</v>
      </c>
      <c r="T228">
        <v>47.7</v>
      </c>
      <c r="U228">
        <f t="shared" si="43"/>
        <v>0.42922374429223747</v>
      </c>
      <c r="V228">
        <v>68.5</v>
      </c>
      <c r="W228">
        <f t="shared" si="44"/>
        <v>0.39029535864978904</v>
      </c>
      <c r="X228">
        <v>6.6609999999999996</v>
      </c>
      <c r="Y228">
        <f t="shared" si="45"/>
        <v>0.83129315756434397</v>
      </c>
    </row>
    <row r="229" spans="7:25" x14ac:dyDescent="0.3">
      <c r="G229" t="str">
        <v>Asia</v>
      </c>
      <c r="H229" t="str">
        <v>Uzbekistan</v>
      </c>
      <c r="I229" s="3" t="str">
        <f>IFERROR((
K229*'Best Country'!$E$12+
M229*'Best Country'!$E$15+
O229*'Best Country'!$E$18+
Q229*'Best Country'!$E$9+
S229*'Best Country'!$E$6+
U229*'Best Country'!$E$21+
W229*'Best Country'!$E$24+
Y229*'Best Country'!$E$27
)/SUM('Best Country'!$E$5:$E$28), "")</f>
        <v/>
      </c>
      <c r="J229">
        <v>0.34538773</v>
      </c>
      <c r="K229">
        <f t="shared" si="38"/>
        <v>0.73143239980163699</v>
      </c>
      <c r="L229">
        <v>0.74</v>
      </c>
      <c r="M229">
        <f t="shared" si="39"/>
        <v>0.60273972602739723</v>
      </c>
      <c r="N229">
        <v>72.388000000000005</v>
      </c>
      <c r="O229">
        <f t="shared" si="40"/>
        <v>0.573742158494431</v>
      </c>
      <c r="P229">
        <v>3575</v>
      </c>
      <c r="Q229">
        <f t="shared" si="41"/>
        <v>1.2470810545074663E-2</v>
      </c>
      <c r="R229">
        <v>19.399999999999999</v>
      </c>
      <c r="S229">
        <f t="shared" si="42"/>
        <v>0.90240963855421685</v>
      </c>
      <c r="T229" t="str">
        <v/>
      </c>
      <c r="U229" t="str">
        <f t="shared" si="43"/>
        <v/>
      </c>
      <c r="V229" t="str">
        <v/>
      </c>
      <c r="W229" t="str">
        <f t="shared" si="44"/>
        <v/>
      </c>
      <c r="X229">
        <v>6.1929999999999996</v>
      </c>
      <c r="Y229">
        <f t="shared" si="45"/>
        <v>0.75784682988072816</v>
      </c>
    </row>
    <row r="230" spans="7:25" x14ac:dyDescent="0.3">
      <c r="G230" t="str">
        <v>Oceania</v>
      </c>
      <c r="H230" t="str">
        <v>Vanuatu</v>
      </c>
      <c r="I230" s="3" t="str">
        <f>IFERROR((
K230*'Best Country'!$E$12+
M230*'Best Country'!$E$15+
O230*'Best Country'!$E$18+
Q230*'Best Country'!$E$9+
S230*'Best Country'!$E$6+
U230*'Best Country'!$E$21+
W230*'Best Country'!$E$24+
Y230*'Best Country'!$E$27
)/SUM('Best Country'!$E$5:$E$28), "")</f>
        <v/>
      </c>
      <c r="J230">
        <v>0.32317575999999998</v>
      </c>
      <c r="K230">
        <f t="shared" si="38"/>
        <v>0.78846397472408136</v>
      </c>
      <c r="L230">
        <v>0.621</v>
      </c>
      <c r="M230">
        <f t="shared" si="39"/>
        <v>0.39897260273972601</v>
      </c>
      <c r="N230">
        <v>71.477000000000004</v>
      </c>
      <c r="O230">
        <f t="shared" si="40"/>
        <v>0.54458456023556523</v>
      </c>
      <c r="P230">
        <v>3780</v>
      </c>
      <c r="Q230">
        <f t="shared" si="41"/>
        <v>1.325815768450808E-2</v>
      </c>
      <c r="R230" t="str">
        <v/>
      </c>
      <c r="S230" t="str">
        <f t="shared" si="42"/>
        <v/>
      </c>
      <c r="T230" t="str">
        <v/>
      </c>
      <c r="U230" t="str">
        <f t="shared" si="43"/>
        <v/>
      </c>
      <c r="V230" t="str">
        <v/>
      </c>
      <c r="W230" t="str">
        <f t="shared" si="44"/>
        <v/>
      </c>
      <c r="X230" t="str">
        <v/>
      </c>
      <c r="Y230" t="str">
        <f t="shared" si="45"/>
        <v/>
      </c>
    </row>
    <row r="231" spans="7:25" x14ac:dyDescent="0.3">
      <c r="G231" t="str">
        <v>Europe</v>
      </c>
      <c r="H231" t="str">
        <v>Vatican City</v>
      </c>
      <c r="I231" s="3" t="str">
        <f>IFERROR((
K231*'Best Country'!$E$12+
M231*'Best Country'!$E$15+
O231*'Best Country'!$E$18+
Q231*'Best Country'!$E$9+
S231*'Best Country'!$E$6+
U231*'Best Country'!$E$21+
W231*'Best Country'!$E$24+
Y231*'Best Country'!$E$27
)/SUM('Best Country'!$E$5:$E$28), "")</f>
        <v/>
      </c>
      <c r="J231" t="str">
        <v/>
      </c>
      <c r="K231" t="str">
        <f t="shared" si="38"/>
        <v/>
      </c>
      <c r="L231" t="str">
        <v/>
      </c>
      <c r="M231" t="str">
        <f t="shared" si="39"/>
        <v/>
      </c>
      <c r="N231" t="str">
        <v/>
      </c>
      <c r="O231" t="str">
        <f t="shared" si="40"/>
        <v/>
      </c>
      <c r="P231" t="str">
        <v/>
      </c>
      <c r="Q231" t="str">
        <f t="shared" si="41"/>
        <v/>
      </c>
      <c r="R231" t="str">
        <v/>
      </c>
      <c r="S231" t="str">
        <f t="shared" si="42"/>
        <v/>
      </c>
      <c r="T231" t="str">
        <v/>
      </c>
      <c r="U231" t="str">
        <f t="shared" si="43"/>
        <v/>
      </c>
      <c r="V231" t="str">
        <v/>
      </c>
      <c r="W231" t="str">
        <f t="shared" si="44"/>
        <v/>
      </c>
      <c r="X231" t="str">
        <v/>
      </c>
      <c r="Y231" t="str">
        <f t="shared" si="45"/>
        <v/>
      </c>
    </row>
    <row r="232" spans="7:25" x14ac:dyDescent="0.3">
      <c r="G232" t="str">
        <v>South America</v>
      </c>
      <c r="H232" t="str">
        <v>Venezuela</v>
      </c>
      <c r="I232" s="3" t="str">
        <f>IFERROR((
K232*'Best Country'!$E$12+
M232*'Best Country'!$E$15+
O232*'Best Country'!$E$18+
Q232*'Best Country'!$E$9+
S232*'Best Country'!$E$6+
U232*'Best Country'!$E$21+
W232*'Best Country'!$E$24+
Y232*'Best Country'!$E$27
)/SUM('Best Country'!$E$5:$E$28), "")</f>
        <v/>
      </c>
      <c r="J232" t="str">
        <v/>
      </c>
      <c r="K232" t="str">
        <f t="shared" si="38"/>
        <v/>
      </c>
      <c r="L232">
        <v>0.70899999999999996</v>
      </c>
      <c r="M232">
        <f t="shared" si="39"/>
        <v>0.54965753424657526</v>
      </c>
      <c r="N232">
        <v>72.513999999999996</v>
      </c>
      <c r="O232">
        <f t="shared" si="40"/>
        <v>0.57777493278709491</v>
      </c>
      <c r="P232">
        <v>3805</v>
      </c>
      <c r="Q232">
        <f t="shared" si="41"/>
        <v>1.3354175628341425E-2</v>
      </c>
      <c r="R232">
        <v>22.8</v>
      </c>
      <c r="S232">
        <f t="shared" si="42"/>
        <v>0.86144578313253017</v>
      </c>
      <c r="T232">
        <v>19.5</v>
      </c>
      <c r="U232">
        <f t="shared" si="43"/>
        <v>0</v>
      </c>
      <c r="V232">
        <v>39.6</v>
      </c>
      <c r="W232">
        <f t="shared" si="44"/>
        <v>1</v>
      </c>
      <c r="X232">
        <v>5.6829999999999998</v>
      </c>
      <c r="Y232">
        <f t="shared" si="45"/>
        <v>0.67780916509730071</v>
      </c>
    </row>
    <row r="233" spans="7:25" x14ac:dyDescent="0.3">
      <c r="G233" t="str">
        <v>Asia</v>
      </c>
      <c r="H233" t="str">
        <v>Vietnam</v>
      </c>
      <c r="I233" s="3">
        <f>IFERROR((
K233*'Best Country'!$E$12+
M233*'Best Country'!$E$15+
O233*'Best Country'!$E$18+
Q233*'Best Country'!$E$9+
S233*'Best Country'!$E$6+
U233*'Best Country'!$E$21+
W233*'Best Country'!$E$24+
Y233*'Best Country'!$E$27
)/SUM('Best Country'!$E$5:$E$28), "")</f>
        <v>0.6066088689219078</v>
      </c>
      <c r="J233">
        <v>0.36093006</v>
      </c>
      <c r="K233">
        <f t="shared" si="38"/>
        <v>0.69152582880121016</v>
      </c>
      <c r="L233">
        <v>0.76600000000000001</v>
      </c>
      <c r="M233">
        <f t="shared" si="39"/>
        <v>0.64726027397260277</v>
      </c>
      <c r="N233">
        <v>74.587999999999994</v>
      </c>
      <c r="O233">
        <f t="shared" si="40"/>
        <v>0.6441556778901546</v>
      </c>
      <c r="P233">
        <v>4832</v>
      </c>
      <c r="Q233">
        <f t="shared" si="41"/>
        <v>1.7298592761015179E-2</v>
      </c>
      <c r="R233">
        <v>18.8</v>
      </c>
      <c r="S233">
        <f t="shared" si="42"/>
        <v>0.90963855421686746</v>
      </c>
      <c r="T233">
        <v>59.6</v>
      </c>
      <c r="U233">
        <f t="shared" si="43"/>
        <v>0.61035007610350078</v>
      </c>
      <c r="V233">
        <v>61.9</v>
      </c>
      <c r="W233">
        <f t="shared" si="44"/>
        <v>0.52953586497890304</v>
      </c>
      <c r="X233">
        <v>6.3520000000000003</v>
      </c>
      <c r="Y233">
        <f t="shared" si="45"/>
        <v>0.78279974890144388</v>
      </c>
    </row>
    <row r="234" spans="7:25" x14ac:dyDescent="0.3">
      <c r="G234" t="str">
        <v>Oceania</v>
      </c>
      <c r="H234" t="str">
        <v>Wallis and Futuna</v>
      </c>
      <c r="I234" s="3" t="str">
        <f>IFERROR((
K234*'Best Country'!$E$12+
M234*'Best Country'!$E$15+
O234*'Best Country'!$E$18+
Q234*'Best Country'!$E$9+
S234*'Best Country'!$E$6+
U234*'Best Country'!$E$21+
W234*'Best Country'!$E$24+
Y234*'Best Country'!$E$27
)/SUM('Best Country'!$E$5:$E$28), "")</f>
        <v/>
      </c>
      <c r="J234" t="str">
        <v/>
      </c>
      <c r="K234" t="str">
        <f t="shared" si="38"/>
        <v/>
      </c>
      <c r="L234" t="str">
        <v/>
      </c>
      <c r="M234" t="str">
        <f t="shared" si="39"/>
        <v/>
      </c>
      <c r="N234" t="str">
        <v/>
      </c>
      <c r="O234" t="str">
        <f t="shared" si="40"/>
        <v/>
      </c>
      <c r="P234" t="str">
        <v/>
      </c>
      <c r="Q234" t="str">
        <f t="shared" si="41"/>
        <v/>
      </c>
      <c r="R234" t="str">
        <v/>
      </c>
      <c r="S234" t="str">
        <f t="shared" si="42"/>
        <v/>
      </c>
      <c r="T234" t="str">
        <v/>
      </c>
      <c r="U234" t="str">
        <f t="shared" si="43"/>
        <v/>
      </c>
      <c r="V234" t="str">
        <v/>
      </c>
      <c r="W234" t="str">
        <f t="shared" si="44"/>
        <v/>
      </c>
      <c r="X234" t="str">
        <v/>
      </c>
      <c r="Y234" t="str">
        <f t="shared" si="45"/>
        <v/>
      </c>
    </row>
    <row r="235" spans="7:25" x14ac:dyDescent="0.3">
      <c r="G235" t="str">
        <v>Africa</v>
      </c>
      <c r="H235" t="str">
        <v>Western Sahara</v>
      </c>
      <c r="I235" s="3" t="str">
        <f>IFERROR((
K235*'Best Country'!$E$12+
M235*'Best Country'!$E$15+
O235*'Best Country'!$E$18+
Q235*'Best Country'!$E$9+
S235*'Best Country'!$E$6+
U235*'Best Country'!$E$21+
W235*'Best Country'!$E$24+
Y235*'Best Country'!$E$27
)/SUM('Best Country'!$E$5:$E$28), "")</f>
        <v/>
      </c>
      <c r="J235" t="str">
        <v/>
      </c>
      <c r="K235" t="str">
        <f t="shared" si="38"/>
        <v/>
      </c>
      <c r="L235" t="str">
        <v/>
      </c>
      <c r="M235" t="str">
        <f t="shared" si="39"/>
        <v/>
      </c>
      <c r="N235" t="str">
        <v/>
      </c>
      <c r="O235" t="str">
        <f t="shared" si="40"/>
        <v/>
      </c>
      <c r="P235" t="str">
        <v/>
      </c>
      <c r="Q235" t="str">
        <f t="shared" si="41"/>
        <v/>
      </c>
      <c r="R235" t="str">
        <v/>
      </c>
      <c r="S235" t="str">
        <f t="shared" si="42"/>
        <v/>
      </c>
      <c r="T235" t="str">
        <v/>
      </c>
      <c r="U235" t="str">
        <f t="shared" si="43"/>
        <v/>
      </c>
      <c r="V235" t="str">
        <v/>
      </c>
      <c r="W235" t="str">
        <f t="shared" si="44"/>
        <v/>
      </c>
      <c r="X235" t="str">
        <v/>
      </c>
      <c r="Y235" t="str">
        <f t="shared" si="45"/>
        <v/>
      </c>
    </row>
    <row r="236" spans="7:25" x14ac:dyDescent="0.3">
      <c r="G236" t="str">
        <v>Asia</v>
      </c>
      <c r="H236" t="str">
        <v>Yemen</v>
      </c>
      <c r="I236" s="3" t="str">
        <f>IFERROR((
K236*'Best Country'!$E$12+
M236*'Best Country'!$E$15+
O236*'Best Country'!$E$18+
Q236*'Best Country'!$E$9+
S236*'Best Country'!$E$6+
U236*'Best Country'!$E$21+
W236*'Best Country'!$E$24+
Y236*'Best Country'!$E$27
)/SUM('Best Country'!$E$5:$E$28), "")</f>
        <v/>
      </c>
      <c r="J236">
        <v>0.36707094000000001</v>
      </c>
      <c r="K236">
        <f t="shared" si="38"/>
        <v>0.67575847192967919</v>
      </c>
      <c r="L236">
        <v>0.47</v>
      </c>
      <c r="M236">
        <f t="shared" si="39"/>
        <v>0.14041095890410954</v>
      </c>
      <c r="N236">
        <v>69.295000000000002</v>
      </c>
      <c r="O236">
        <f t="shared" si="40"/>
        <v>0.47474715145307894</v>
      </c>
      <c r="P236">
        <v>417</v>
      </c>
      <c r="Q236">
        <f t="shared" si="41"/>
        <v>3.4182388004670315E-4</v>
      </c>
      <c r="R236">
        <v>30.8</v>
      </c>
      <c r="S236">
        <f t="shared" si="42"/>
        <v>0.76506024096385539</v>
      </c>
      <c r="T236" t="str">
        <v/>
      </c>
      <c r="U236" t="str">
        <f t="shared" si="43"/>
        <v/>
      </c>
      <c r="V236" t="str">
        <v/>
      </c>
      <c r="W236" t="str">
        <f t="shared" si="44"/>
        <v/>
      </c>
      <c r="X236">
        <v>3.5609999999999999</v>
      </c>
      <c r="Y236">
        <f t="shared" si="45"/>
        <v>0.34478970495919647</v>
      </c>
    </row>
    <row r="237" spans="7:25" x14ac:dyDescent="0.3">
      <c r="G237" t="str">
        <v>Africa</v>
      </c>
      <c r="H237" t="str">
        <v>Zambia</v>
      </c>
      <c r="I237" s="3" t="str">
        <f>IFERROR((
K237*'Best Country'!$E$12+
M237*'Best Country'!$E$15+
O237*'Best Country'!$E$18+
Q237*'Best Country'!$E$9+
S237*'Best Country'!$E$6+
U237*'Best Country'!$E$21+
W237*'Best Country'!$E$24+
Y237*'Best Country'!$E$27
)/SUM('Best Country'!$E$5:$E$28), "")</f>
        <v/>
      </c>
      <c r="J237">
        <v>0.51484949999999996</v>
      </c>
      <c r="K237">
        <f t="shared" si="38"/>
        <v>0.29632143790834242</v>
      </c>
      <c r="L237">
        <v>0.59499999999999997</v>
      </c>
      <c r="M237">
        <f t="shared" si="39"/>
        <v>0.35445205479452052</v>
      </c>
      <c r="N237">
        <v>66.349000000000004</v>
      </c>
      <c r="O237">
        <f t="shared" si="40"/>
        <v>0.38045704775316863</v>
      </c>
      <c r="P237">
        <v>1319</v>
      </c>
      <c r="Q237">
        <f t="shared" si="41"/>
        <v>3.8061512935537393E-3</v>
      </c>
      <c r="R237">
        <v>23</v>
      </c>
      <c r="S237">
        <f t="shared" si="42"/>
        <v>0.85903614457831323</v>
      </c>
      <c r="T237" t="str">
        <v/>
      </c>
      <c r="U237" t="str">
        <f t="shared" si="43"/>
        <v/>
      </c>
      <c r="V237" t="str">
        <v/>
      </c>
      <c r="W237" t="str">
        <f t="shared" si="44"/>
        <v/>
      </c>
      <c r="X237">
        <v>3.9119999999999999</v>
      </c>
      <c r="Y237">
        <f t="shared" si="45"/>
        <v>0.39987445072190836</v>
      </c>
    </row>
    <row r="238" spans="7:25" x14ac:dyDescent="0.3">
      <c r="G238" t="str">
        <v>Africa</v>
      </c>
      <c r="H238" t="str">
        <v>Zimbabwe</v>
      </c>
      <c r="I238" s="3" t="str">
        <f>IFERROR((
K238*'Best Country'!$E$12+
M238*'Best Country'!$E$15+
O238*'Best Country'!$E$18+
Q238*'Best Country'!$E$9+
S238*'Best Country'!$E$6+
U238*'Best Country'!$E$21+
W238*'Best Country'!$E$24+
Y238*'Best Country'!$E$27
)/SUM('Best Country'!$E$5:$E$28), "")</f>
        <v/>
      </c>
      <c r="J238">
        <v>0.50256449999999997</v>
      </c>
      <c r="K238">
        <f t="shared" si="38"/>
        <v>0.32786447069301783</v>
      </c>
      <c r="L238">
        <v>0.59799999999999998</v>
      </c>
      <c r="M238">
        <f t="shared" si="39"/>
        <v>0.35958904109589035</v>
      </c>
      <c r="N238">
        <v>62.774999999999999</v>
      </c>
      <c r="O238">
        <f t="shared" si="40"/>
        <v>0.26606708488029684</v>
      </c>
      <c r="P238">
        <v>2252</v>
      </c>
      <c r="Q238">
        <f t="shared" si="41"/>
        <v>7.3895409574141219E-3</v>
      </c>
      <c r="R238">
        <v>23</v>
      </c>
      <c r="S238">
        <f t="shared" si="42"/>
        <v>0.85903614457831323</v>
      </c>
      <c r="T238" t="str">
        <v/>
      </c>
      <c r="U238" t="str">
        <f t="shared" si="43"/>
        <v/>
      </c>
      <c r="V238" t="str">
        <v/>
      </c>
      <c r="W238" t="str">
        <f t="shared" si="44"/>
        <v/>
      </c>
      <c r="X238">
        <v>3.3959999999999999</v>
      </c>
      <c r="Y238">
        <f t="shared" si="45"/>
        <v>0.31889516635279347</v>
      </c>
    </row>
  </sheetData>
  <mergeCells count="4">
    <mergeCell ref="A34:B34"/>
    <mergeCell ref="A18:B18"/>
    <mergeCell ref="D2:E2"/>
    <mergeCell ref="A33:B3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210C-D53F-4BF5-8306-B90C3BE4CDEA}">
  <sheetPr>
    <tabColor theme="6" tint="0.79998168889431442"/>
  </sheetPr>
  <dimension ref="A1:A40"/>
  <sheetViews>
    <sheetView zoomScale="130" zoomScaleNormal="130" workbookViewId="0">
      <selection activeCell="K12" sqref="K12"/>
    </sheetView>
  </sheetViews>
  <sheetFormatPr baseColWidth="10" defaultRowHeight="14.4" x14ac:dyDescent="0.3"/>
  <cols>
    <col min="1" max="1" width="13.33203125" customWidth="1"/>
    <col min="2" max="3" width="10.6640625" customWidth="1"/>
    <col min="4" max="4" width="2.6640625" customWidth="1"/>
    <col min="5" max="5" width="13.33203125" customWidth="1"/>
    <col min="6" max="7" width="10.6640625" customWidth="1"/>
  </cols>
  <sheetData>
    <row r="1" ht="19.2" customHeight="1" x14ac:dyDescent="0.3"/>
    <row r="4" ht="19.2" customHeight="1" x14ac:dyDescent="0.3"/>
    <row r="7" ht="19.2" customHeight="1" x14ac:dyDescent="0.3"/>
    <row r="10" ht="19.2" customHeight="1" x14ac:dyDescent="0.3"/>
    <row r="13" ht="19.2" customHeight="1" x14ac:dyDescent="0.3"/>
    <row r="16" ht="19.2" customHeight="1" x14ac:dyDescent="0.3"/>
    <row r="19" ht="19.2" customHeight="1" x14ac:dyDescent="0.3"/>
    <row r="22" ht="19.2" customHeight="1" x14ac:dyDescent="0.3"/>
    <row r="25" ht="19.2" customHeight="1" x14ac:dyDescent="0.3"/>
    <row r="28" ht="19.2" customHeight="1" x14ac:dyDescent="0.3"/>
    <row r="31" ht="19.2" customHeight="1" x14ac:dyDescent="0.3"/>
    <row r="34" ht="19.2" customHeight="1" x14ac:dyDescent="0.3"/>
    <row r="37" ht="19.2" customHeight="1" x14ac:dyDescent="0.3"/>
    <row r="40" ht="19.2" customHeight="1" x14ac:dyDescent="0.3"/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ADE2-1865-472E-ACED-D3A5C66C07AF}">
  <sheetPr>
    <tabColor theme="8" tint="0.79998168889431442"/>
  </sheetPr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43D2-7A53-4EB8-A6F9-F7AF78535349}">
  <sheetPr>
    <tabColor theme="8" tint="0.79998168889431442"/>
  </sheetPr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48D0-FDD5-4F90-B552-312BF4C2E8C9}">
  <sheetPr>
    <tabColor theme="3" tint="0.89999084444715716"/>
  </sheetPr>
  <dimension ref="A1:AO235"/>
  <sheetViews>
    <sheetView workbookViewId="0"/>
  </sheetViews>
  <sheetFormatPr baseColWidth="10" defaultRowHeight="14.4" x14ac:dyDescent="0.3"/>
  <cols>
    <col min="1" max="2" width="14.6640625" bestFit="1" customWidth="1"/>
    <col min="3" max="3" width="27.6640625" bestFit="1" customWidth="1"/>
    <col min="4" max="4" width="12.6640625" bestFit="1" customWidth="1"/>
    <col min="5" max="5" width="14.21875" bestFit="1" customWidth="1"/>
    <col min="6" max="6" width="10.6640625" bestFit="1" customWidth="1"/>
    <col min="7" max="7" width="12.21875" bestFit="1" customWidth="1"/>
    <col min="8" max="8" width="42.5546875" bestFit="1" customWidth="1"/>
    <col min="9" max="9" width="46.44140625" bestFit="1" customWidth="1"/>
    <col min="10" max="10" width="18.88671875" bestFit="1" customWidth="1"/>
    <col min="11" max="11" width="18.44140625" bestFit="1" customWidth="1"/>
    <col min="12" max="12" width="21" bestFit="1" customWidth="1"/>
    <col min="13" max="13" width="18.6640625" bestFit="1" customWidth="1"/>
    <col min="14" max="14" width="56.33203125" bestFit="1" customWidth="1"/>
    <col min="15" max="15" width="12" bestFit="1" customWidth="1"/>
    <col min="16" max="16" width="35" bestFit="1" customWidth="1"/>
    <col min="17" max="17" width="31.88671875" bestFit="1" customWidth="1"/>
    <col min="18" max="18" width="28.5546875" bestFit="1" customWidth="1"/>
    <col min="19" max="19" width="20.5546875" bestFit="1" customWidth="1"/>
    <col min="20" max="20" width="19" bestFit="1" customWidth="1"/>
    <col min="21" max="21" width="11.88671875" bestFit="1" customWidth="1"/>
    <col min="22" max="22" width="27.109375" bestFit="1" customWidth="1"/>
    <col min="23" max="23" width="16.21875" bestFit="1" customWidth="1"/>
    <col min="24" max="24" width="21.88671875" bestFit="1" customWidth="1"/>
    <col min="25" max="25" width="27.6640625" bestFit="1" customWidth="1"/>
    <col min="26" max="26" width="21.109375" bestFit="1" customWidth="1"/>
    <col min="27" max="27" width="28" bestFit="1" customWidth="1"/>
    <col min="28" max="28" width="33.21875" bestFit="1" customWidth="1"/>
    <col min="29" max="29" width="28.33203125" bestFit="1" customWidth="1"/>
    <col min="30" max="30" width="37.6640625" bestFit="1" customWidth="1"/>
    <col min="31" max="31" width="33.33203125" bestFit="1" customWidth="1"/>
    <col min="32" max="32" width="18.5546875" bestFit="1" customWidth="1"/>
    <col min="33" max="33" width="19.44140625" bestFit="1" customWidth="1"/>
    <col min="34" max="34" width="22.77734375" bestFit="1" customWidth="1"/>
    <col min="35" max="35" width="13.33203125" bestFit="1" customWidth="1"/>
    <col min="36" max="36" width="17.88671875" bestFit="1" customWidth="1"/>
    <col min="37" max="37" width="28.5546875" bestFit="1" customWidth="1"/>
    <col min="38" max="38" width="26.5546875" bestFit="1" customWidth="1"/>
    <col min="39" max="39" width="15.5546875" bestFit="1" customWidth="1"/>
    <col min="40" max="40" width="14.77734375" bestFit="1" customWidth="1"/>
    <col min="41" max="41" width="51.1093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C2" t="s">
        <v>42</v>
      </c>
      <c r="D2" t="s">
        <v>43</v>
      </c>
      <c r="E2" t="b">
        <v>1</v>
      </c>
      <c r="G2">
        <v>43844100</v>
      </c>
      <c r="K2">
        <v>16420000000</v>
      </c>
      <c r="L2">
        <v>374</v>
      </c>
      <c r="O2">
        <v>0.496</v>
      </c>
      <c r="P2">
        <v>66.034999999999997</v>
      </c>
      <c r="Q2">
        <v>10.790143240000001</v>
      </c>
      <c r="R2">
        <v>2.514790058</v>
      </c>
      <c r="S2">
        <v>1971.549458</v>
      </c>
      <c r="T2">
        <v>19.100000000000001</v>
      </c>
      <c r="U2">
        <v>2</v>
      </c>
      <c r="V2">
        <v>11.6</v>
      </c>
      <c r="W2">
        <v>16.600000000000001</v>
      </c>
      <c r="X2">
        <v>13.2</v>
      </c>
      <c r="Y2">
        <v>35.700000000000003</v>
      </c>
      <c r="AO2">
        <v>1.3640000000000001</v>
      </c>
    </row>
    <row r="3" spans="1:41" x14ac:dyDescent="0.3">
      <c r="A3" t="s">
        <v>44</v>
      </c>
      <c r="B3" t="s">
        <v>45</v>
      </c>
      <c r="C3" t="s">
        <v>46</v>
      </c>
      <c r="D3" t="s">
        <v>47</v>
      </c>
      <c r="E3" t="b">
        <v>1</v>
      </c>
      <c r="G3">
        <v>2771510</v>
      </c>
      <c r="J3">
        <v>28370000000</v>
      </c>
      <c r="K3">
        <v>22980000000</v>
      </c>
      <c r="L3">
        <v>10237</v>
      </c>
      <c r="M3">
        <v>2020</v>
      </c>
      <c r="N3">
        <v>0.29419630000000002</v>
      </c>
      <c r="O3">
        <v>0.81</v>
      </c>
      <c r="P3">
        <v>79.602000000000004</v>
      </c>
      <c r="Q3">
        <v>14.51014996</v>
      </c>
      <c r="R3">
        <v>10.17531099</v>
      </c>
      <c r="S3">
        <v>17627.394039999999</v>
      </c>
      <c r="T3">
        <v>43.7</v>
      </c>
      <c r="U3">
        <v>15.3</v>
      </c>
      <c r="V3">
        <v>31.3</v>
      </c>
      <c r="W3">
        <v>44.1</v>
      </c>
      <c r="X3">
        <v>40.700000000000003</v>
      </c>
      <c r="Y3">
        <v>45.1</v>
      </c>
      <c r="Z3">
        <v>16.3</v>
      </c>
      <c r="AA3">
        <v>4.9000000000000004</v>
      </c>
      <c r="AB3">
        <v>5.7</v>
      </c>
      <c r="AC3">
        <v>20.3</v>
      </c>
      <c r="AD3">
        <v>17.399999999999999</v>
      </c>
      <c r="AE3">
        <v>135.1</v>
      </c>
      <c r="AF3">
        <v>0.7</v>
      </c>
      <c r="AG3">
        <v>104.1</v>
      </c>
      <c r="AH3">
        <v>46.3</v>
      </c>
      <c r="AI3">
        <v>55.8</v>
      </c>
      <c r="AJ3">
        <v>48.2</v>
      </c>
      <c r="AK3">
        <v>16.3</v>
      </c>
      <c r="AL3">
        <v>36.299999999999997</v>
      </c>
      <c r="AM3">
        <v>77.3</v>
      </c>
      <c r="AN3">
        <v>86.3</v>
      </c>
      <c r="AO3">
        <v>5.4109999999999996</v>
      </c>
    </row>
    <row r="4" spans="1:41" x14ac:dyDescent="0.3">
      <c r="A4" t="s">
        <v>48</v>
      </c>
      <c r="B4" t="s">
        <v>49</v>
      </c>
      <c r="C4" t="s">
        <v>50</v>
      </c>
      <c r="D4" t="s">
        <v>51</v>
      </c>
      <c r="E4" t="b">
        <v>1</v>
      </c>
      <c r="G4">
        <v>47435300</v>
      </c>
      <c r="J4">
        <v>268880000000</v>
      </c>
      <c r="K4">
        <v>247630000000</v>
      </c>
      <c r="L4">
        <v>5668</v>
      </c>
      <c r="M4">
        <v>2011</v>
      </c>
      <c r="N4">
        <v>0.27615731999999998</v>
      </c>
      <c r="O4">
        <v>0.76300000000000001</v>
      </c>
      <c r="P4">
        <v>76.260999999999996</v>
      </c>
      <c r="Q4">
        <v>15.4951601</v>
      </c>
      <c r="R4">
        <v>7.4163869870000001</v>
      </c>
      <c r="S4">
        <v>15114.17175</v>
      </c>
      <c r="T4">
        <v>26.8</v>
      </c>
      <c r="U4">
        <v>3.8</v>
      </c>
      <c r="V4">
        <v>16.7</v>
      </c>
      <c r="W4">
        <v>36</v>
      </c>
      <c r="X4">
        <v>15.4</v>
      </c>
      <c r="Y4">
        <v>38.299999999999997</v>
      </c>
      <c r="Z4">
        <v>16.5</v>
      </c>
      <c r="AA4">
        <v>2.8</v>
      </c>
      <c r="AB4">
        <v>3</v>
      </c>
      <c r="AC4">
        <v>35.200000000000003</v>
      </c>
      <c r="AD4">
        <v>33.4</v>
      </c>
      <c r="AE4">
        <v>143.1</v>
      </c>
      <c r="AF4">
        <v>0.7</v>
      </c>
      <c r="AO4">
        <v>5.5709999999999997</v>
      </c>
    </row>
    <row r="5" spans="1:41" x14ac:dyDescent="0.3">
      <c r="A5" t="s">
        <v>52</v>
      </c>
      <c r="C5" t="s">
        <v>53</v>
      </c>
      <c r="D5" t="s">
        <v>54</v>
      </c>
      <c r="E5" t="b">
        <v>0</v>
      </c>
    </row>
    <row r="6" spans="1:41" x14ac:dyDescent="0.3">
      <c r="A6" t="s">
        <v>55</v>
      </c>
      <c r="C6" t="s">
        <v>56</v>
      </c>
      <c r="D6" t="s">
        <v>47</v>
      </c>
      <c r="E6" t="b">
        <v>1</v>
      </c>
      <c r="G6">
        <v>82904</v>
      </c>
      <c r="J6">
        <v>4040000000</v>
      </c>
      <c r="K6">
        <v>3790000000</v>
      </c>
      <c r="L6">
        <v>48671</v>
      </c>
      <c r="O6">
        <v>0.91300000000000003</v>
      </c>
      <c r="P6">
        <v>84.040999999999997</v>
      </c>
      <c r="Q6">
        <v>14.54279041</v>
      </c>
      <c r="R6">
        <v>11.60999966</v>
      </c>
      <c r="S6">
        <v>64631.0749</v>
      </c>
    </row>
    <row r="7" spans="1:41" x14ac:dyDescent="0.3">
      <c r="A7" t="s">
        <v>57</v>
      </c>
      <c r="B7" t="s">
        <v>58</v>
      </c>
      <c r="C7" t="s">
        <v>59</v>
      </c>
      <c r="D7" t="s">
        <v>51</v>
      </c>
      <c r="E7" t="b">
        <v>1</v>
      </c>
      <c r="G7">
        <v>39040000</v>
      </c>
      <c r="J7">
        <v>113340000000</v>
      </c>
      <c r="K7">
        <v>90550000000</v>
      </c>
      <c r="L7">
        <v>2903</v>
      </c>
      <c r="M7">
        <v>2018</v>
      </c>
      <c r="N7">
        <v>0.51264286000000003</v>
      </c>
      <c r="O7">
        <v>0.61599999999999999</v>
      </c>
      <c r="P7">
        <v>64.617000000000004</v>
      </c>
      <c r="Q7">
        <v>12.1676</v>
      </c>
      <c r="R7">
        <v>5.9561730089999996</v>
      </c>
      <c r="S7">
        <v>6631.2765440000003</v>
      </c>
    </row>
    <row r="8" spans="1:41" x14ac:dyDescent="0.3">
      <c r="A8" t="s">
        <v>60</v>
      </c>
      <c r="C8" t="s">
        <v>61</v>
      </c>
      <c r="D8" t="s">
        <v>62</v>
      </c>
      <c r="E8" t="b">
        <v>0</v>
      </c>
      <c r="G8">
        <v>14728</v>
      </c>
      <c r="K8">
        <v>415740000</v>
      </c>
      <c r="L8">
        <v>28228</v>
      </c>
    </row>
    <row r="9" spans="1:41" x14ac:dyDescent="0.3">
      <c r="A9" t="s">
        <v>63</v>
      </c>
      <c r="C9" t="s">
        <v>64</v>
      </c>
      <c r="D9" t="s">
        <v>62</v>
      </c>
      <c r="E9" t="b">
        <v>1</v>
      </c>
      <c r="G9">
        <v>94209</v>
      </c>
      <c r="J9">
        <v>2370000000</v>
      </c>
      <c r="K9">
        <v>2030000000</v>
      </c>
      <c r="L9">
        <v>25189</v>
      </c>
      <c r="O9">
        <v>0.85099999999999998</v>
      </c>
      <c r="P9">
        <v>77.597999999999999</v>
      </c>
      <c r="Q9">
        <v>15.50299899</v>
      </c>
      <c r="R9">
        <v>11.647500040000001</v>
      </c>
      <c r="S9">
        <v>27386.517930000002</v>
      </c>
    </row>
    <row r="10" spans="1:41" x14ac:dyDescent="0.3">
      <c r="A10" t="s">
        <v>65</v>
      </c>
      <c r="B10" t="s">
        <v>66</v>
      </c>
      <c r="C10" t="s">
        <v>67</v>
      </c>
      <c r="D10" t="s">
        <v>68</v>
      </c>
      <c r="E10" t="b">
        <v>1</v>
      </c>
      <c r="F10" t="s">
        <v>69</v>
      </c>
      <c r="G10">
        <v>45851400</v>
      </c>
      <c r="H10">
        <v>-14.6</v>
      </c>
      <c r="I10">
        <v>17</v>
      </c>
      <c r="J10">
        <v>683530000000</v>
      </c>
      <c r="K10">
        <v>646080000000</v>
      </c>
      <c r="L10">
        <v>14908</v>
      </c>
      <c r="M10">
        <v>2023</v>
      </c>
      <c r="N10">
        <v>0.42390974999999997</v>
      </c>
      <c r="O10">
        <v>0.86499999999999999</v>
      </c>
      <c r="P10">
        <v>77.394999999999996</v>
      </c>
      <c r="Q10">
        <v>18.831209179999998</v>
      </c>
      <c r="R10">
        <v>11.18458184</v>
      </c>
      <c r="S10">
        <v>25876.053070000002</v>
      </c>
      <c r="T10">
        <v>38.299999999999997</v>
      </c>
      <c r="U10">
        <v>11.5</v>
      </c>
      <c r="V10">
        <v>26.6</v>
      </c>
      <c r="W10">
        <v>38.6</v>
      </c>
      <c r="X10">
        <v>43.1</v>
      </c>
      <c r="Y10">
        <v>48.3</v>
      </c>
      <c r="Z10">
        <v>15.2</v>
      </c>
      <c r="AA10">
        <v>4.8</v>
      </c>
      <c r="AB10">
        <v>4.5999999999999996</v>
      </c>
      <c r="AC10">
        <v>20.8</v>
      </c>
      <c r="AD10">
        <v>21.9</v>
      </c>
      <c r="AE10">
        <v>996.2</v>
      </c>
      <c r="AF10">
        <v>0.1</v>
      </c>
      <c r="AG10">
        <v>122.1</v>
      </c>
      <c r="AH10">
        <v>49.3</v>
      </c>
      <c r="AI10">
        <v>36.700000000000003</v>
      </c>
      <c r="AJ10">
        <v>67.900000000000006</v>
      </c>
      <c r="AK10">
        <v>15.2</v>
      </c>
      <c r="AL10">
        <v>43.8</v>
      </c>
      <c r="AM10">
        <v>50.8</v>
      </c>
      <c r="AN10">
        <v>94.9</v>
      </c>
      <c r="AO10">
        <v>6.3970000000000002</v>
      </c>
    </row>
    <row r="11" spans="1:41" x14ac:dyDescent="0.3">
      <c r="A11" t="s">
        <v>70</v>
      </c>
      <c r="B11" t="s">
        <v>71</v>
      </c>
      <c r="C11" t="s">
        <v>72</v>
      </c>
      <c r="D11" t="s">
        <v>43</v>
      </c>
      <c r="E11" t="b">
        <v>1</v>
      </c>
      <c r="G11">
        <v>2952360</v>
      </c>
      <c r="J11">
        <v>26260000000</v>
      </c>
      <c r="K11">
        <v>24220000000</v>
      </c>
      <c r="L11">
        <v>8894</v>
      </c>
      <c r="M11">
        <v>2023</v>
      </c>
      <c r="N11">
        <v>0.27154650000000002</v>
      </c>
      <c r="O11">
        <v>0.81100000000000005</v>
      </c>
      <c r="P11">
        <v>75.683000000000007</v>
      </c>
      <c r="Q11">
        <v>14.3838501</v>
      </c>
      <c r="R11">
        <v>11.344978210000001</v>
      </c>
      <c r="S11">
        <v>20220.723190000001</v>
      </c>
      <c r="T11">
        <v>40.5</v>
      </c>
      <c r="U11">
        <v>15.7</v>
      </c>
      <c r="V11">
        <v>29.7</v>
      </c>
      <c r="W11">
        <v>35.4</v>
      </c>
      <c r="X11">
        <v>40.299999999999997</v>
      </c>
      <c r="Y11">
        <v>41.6</v>
      </c>
      <c r="Z11">
        <v>20.9</v>
      </c>
      <c r="AA11">
        <v>4.4000000000000004</v>
      </c>
      <c r="AB11">
        <v>6</v>
      </c>
      <c r="AC11">
        <v>22.5</v>
      </c>
      <c r="AD11">
        <v>16.5</v>
      </c>
      <c r="AE11">
        <v>340</v>
      </c>
      <c r="AF11">
        <v>0.3</v>
      </c>
      <c r="AG11">
        <v>120.2</v>
      </c>
      <c r="AH11">
        <v>42.7</v>
      </c>
      <c r="AI11">
        <v>77.599999999999994</v>
      </c>
      <c r="AJ11">
        <v>60</v>
      </c>
      <c r="AK11">
        <v>20.9</v>
      </c>
      <c r="AL11">
        <v>29.3</v>
      </c>
      <c r="AM11">
        <v>61.8</v>
      </c>
      <c r="AN11">
        <v>63.4</v>
      </c>
      <c r="AO11">
        <v>5.4939999999999998</v>
      </c>
    </row>
    <row r="12" spans="1:41" x14ac:dyDescent="0.3">
      <c r="A12" t="s">
        <v>73</v>
      </c>
      <c r="C12" t="s">
        <v>74</v>
      </c>
      <c r="D12" t="s">
        <v>62</v>
      </c>
      <c r="E12" t="b">
        <v>0</v>
      </c>
      <c r="G12">
        <v>108147</v>
      </c>
      <c r="J12">
        <v>4100000000</v>
      </c>
      <c r="K12">
        <v>3650000000</v>
      </c>
      <c r="L12">
        <v>37911</v>
      </c>
    </row>
    <row r="13" spans="1:41" x14ac:dyDescent="0.3">
      <c r="A13" t="s">
        <v>75</v>
      </c>
      <c r="B13" t="s">
        <v>76</v>
      </c>
      <c r="C13" t="s">
        <v>77</v>
      </c>
      <c r="D13" t="s">
        <v>54</v>
      </c>
      <c r="E13" t="b">
        <v>1</v>
      </c>
      <c r="F13" t="s">
        <v>78</v>
      </c>
      <c r="G13">
        <v>26974000</v>
      </c>
      <c r="H13">
        <v>-13.2</v>
      </c>
      <c r="I13">
        <v>-9.8000000000000007</v>
      </c>
      <c r="J13">
        <v>1770000000000</v>
      </c>
      <c r="K13">
        <v>1780000000000</v>
      </c>
      <c r="L13">
        <v>65681</v>
      </c>
      <c r="M13">
        <v>2018</v>
      </c>
      <c r="N13">
        <v>0.34332526000000002</v>
      </c>
      <c r="O13">
        <v>0.95799999999999996</v>
      </c>
      <c r="P13">
        <v>83.923000000000002</v>
      </c>
      <c r="Q13">
        <v>20.654779430000001</v>
      </c>
      <c r="R13">
        <v>12.869999890000001</v>
      </c>
      <c r="S13">
        <v>58276.876429999997</v>
      </c>
      <c r="T13">
        <v>63</v>
      </c>
      <c r="U13">
        <v>32.1</v>
      </c>
      <c r="V13">
        <v>49.5</v>
      </c>
      <c r="W13">
        <v>71.099999999999994</v>
      </c>
      <c r="X13">
        <v>58.3</v>
      </c>
      <c r="Y13">
        <v>143.80000000000001</v>
      </c>
      <c r="Z13">
        <v>8.4</v>
      </c>
      <c r="AA13">
        <v>4.3</v>
      </c>
      <c r="AB13">
        <v>4.4000000000000004</v>
      </c>
      <c r="AC13">
        <v>23.3</v>
      </c>
      <c r="AD13">
        <v>22.6</v>
      </c>
      <c r="AE13">
        <v>74</v>
      </c>
      <c r="AF13">
        <v>1.4</v>
      </c>
      <c r="AG13">
        <v>195.1</v>
      </c>
      <c r="AH13">
        <v>148.69999999999999</v>
      </c>
      <c r="AI13">
        <v>52.6</v>
      </c>
      <c r="AJ13">
        <v>73.099999999999994</v>
      </c>
      <c r="AK13">
        <v>8.4</v>
      </c>
      <c r="AL13">
        <v>37.4</v>
      </c>
      <c r="AM13">
        <v>26.9</v>
      </c>
      <c r="AN13">
        <v>94.2</v>
      </c>
      <c r="AO13">
        <v>6.9740000000000002</v>
      </c>
    </row>
    <row r="14" spans="1:41" x14ac:dyDescent="0.3">
      <c r="A14" t="s">
        <v>79</v>
      </c>
      <c r="B14" t="s">
        <v>80</v>
      </c>
      <c r="C14" t="s">
        <v>81</v>
      </c>
      <c r="D14" t="s">
        <v>47</v>
      </c>
      <c r="E14" t="b">
        <v>1</v>
      </c>
      <c r="G14">
        <v>9113570</v>
      </c>
      <c r="J14">
        <v>534300000000</v>
      </c>
      <c r="K14">
        <v>511690000000</v>
      </c>
      <c r="L14">
        <v>58627</v>
      </c>
      <c r="M14">
        <v>2022</v>
      </c>
      <c r="N14">
        <v>0.30892930000000002</v>
      </c>
      <c r="O14">
        <v>0.93</v>
      </c>
      <c r="P14">
        <v>81.956000000000003</v>
      </c>
      <c r="Q14">
        <v>16.28428078</v>
      </c>
      <c r="R14">
        <v>12.36146506</v>
      </c>
      <c r="S14">
        <v>63479.208429999999</v>
      </c>
      <c r="T14">
        <v>67.599999999999994</v>
      </c>
      <c r="U14">
        <v>25</v>
      </c>
      <c r="V14">
        <v>49.1</v>
      </c>
      <c r="W14">
        <v>68.599999999999994</v>
      </c>
      <c r="X14">
        <v>63.6</v>
      </c>
      <c r="Y14">
        <v>118.9</v>
      </c>
      <c r="Z14">
        <v>11.8</v>
      </c>
      <c r="AA14">
        <v>2.8</v>
      </c>
      <c r="AB14">
        <v>3.1</v>
      </c>
      <c r="AC14">
        <v>35.299999999999997</v>
      </c>
      <c r="AD14">
        <v>32.700000000000003</v>
      </c>
      <c r="AE14">
        <v>83.4</v>
      </c>
      <c r="AF14">
        <v>1.2</v>
      </c>
      <c r="AG14">
        <v>197.7</v>
      </c>
      <c r="AH14">
        <v>122</v>
      </c>
      <c r="AI14">
        <v>71.7</v>
      </c>
      <c r="AJ14">
        <v>78.5</v>
      </c>
      <c r="AK14">
        <v>11.8</v>
      </c>
      <c r="AL14">
        <v>23.2</v>
      </c>
      <c r="AM14">
        <v>20.6</v>
      </c>
      <c r="AN14">
        <v>76.599999999999994</v>
      </c>
      <c r="AO14">
        <v>6.81</v>
      </c>
    </row>
    <row r="15" spans="1:41" x14ac:dyDescent="0.3">
      <c r="A15" t="s">
        <v>82</v>
      </c>
      <c r="C15" t="s">
        <v>83</v>
      </c>
      <c r="D15" t="s">
        <v>43</v>
      </c>
      <c r="E15" t="b">
        <v>1</v>
      </c>
      <c r="F15" t="s">
        <v>84</v>
      </c>
      <c r="G15">
        <v>10397700</v>
      </c>
      <c r="H15">
        <v>-36.799999999999997</v>
      </c>
      <c r="I15">
        <v>-13.5</v>
      </c>
      <c r="J15">
        <v>78870000000</v>
      </c>
      <c r="K15">
        <v>72360000000</v>
      </c>
      <c r="L15">
        <v>7585</v>
      </c>
      <c r="O15">
        <v>0.78900000000000003</v>
      </c>
      <c r="P15">
        <v>74.429000000000002</v>
      </c>
      <c r="Q15">
        <v>12.90977955</v>
      </c>
      <c r="R15">
        <v>11.06999969</v>
      </c>
      <c r="S15">
        <v>20667.957289999998</v>
      </c>
      <c r="T15">
        <v>29.3</v>
      </c>
      <c r="U15">
        <v>9.6</v>
      </c>
      <c r="V15">
        <v>20.7</v>
      </c>
      <c r="W15">
        <v>27.8</v>
      </c>
      <c r="X15">
        <v>32.6</v>
      </c>
      <c r="Y15">
        <v>44.1</v>
      </c>
      <c r="Z15">
        <v>16.8</v>
      </c>
      <c r="AA15">
        <v>4.9000000000000004</v>
      </c>
      <c r="AB15">
        <v>5</v>
      </c>
      <c r="AC15">
        <v>20.399999999999999</v>
      </c>
      <c r="AD15">
        <v>19.899999999999999</v>
      </c>
      <c r="AE15">
        <v>180.6</v>
      </c>
      <c r="AF15">
        <v>0.6</v>
      </c>
      <c r="AG15">
        <v>114.4</v>
      </c>
      <c r="AH15">
        <v>45.1</v>
      </c>
      <c r="AI15">
        <v>68.2</v>
      </c>
      <c r="AJ15">
        <v>49.1</v>
      </c>
      <c r="AK15">
        <v>16.8</v>
      </c>
      <c r="AL15">
        <v>40.200000000000003</v>
      </c>
      <c r="AM15">
        <v>72</v>
      </c>
      <c r="AN15">
        <v>91.4</v>
      </c>
      <c r="AO15">
        <v>4.875</v>
      </c>
    </row>
    <row r="16" spans="1:41" x14ac:dyDescent="0.3">
      <c r="A16" t="s">
        <v>85</v>
      </c>
      <c r="C16" t="s">
        <v>86</v>
      </c>
      <c r="D16" t="s">
        <v>62</v>
      </c>
      <c r="E16" t="b">
        <v>1</v>
      </c>
      <c r="G16">
        <v>403033</v>
      </c>
      <c r="J16">
        <v>15180000000</v>
      </c>
      <c r="K16">
        <v>14340000000</v>
      </c>
      <c r="L16">
        <v>37659</v>
      </c>
      <c r="O16">
        <v>0.82</v>
      </c>
      <c r="P16">
        <v>74.552000000000007</v>
      </c>
      <c r="Q16">
        <v>11.891379710000001</v>
      </c>
      <c r="R16">
        <v>12.814419040000001</v>
      </c>
      <c r="S16">
        <v>30974.68074</v>
      </c>
      <c r="T16">
        <v>85.4</v>
      </c>
      <c r="U16">
        <v>47.1</v>
      </c>
      <c r="V16">
        <v>68.7</v>
      </c>
      <c r="W16">
        <v>88.7</v>
      </c>
      <c r="X16">
        <v>89.6</v>
      </c>
      <c r="Y16">
        <v>62.8</v>
      </c>
    </row>
    <row r="17" spans="1:41" x14ac:dyDescent="0.3">
      <c r="A17" t="s">
        <v>87</v>
      </c>
      <c r="C17" t="s">
        <v>88</v>
      </c>
      <c r="D17" t="s">
        <v>43</v>
      </c>
      <c r="E17" t="b">
        <v>1</v>
      </c>
      <c r="F17" t="s">
        <v>89</v>
      </c>
      <c r="G17">
        <v>1643330</v>
      </c>
      <c r="H17">
        <v>-20.6</v>
      </c>
      <c r="I17">
        <v>-3.3</v>
      </c>
      <c r="J17">
        <v>47830000000</v>
      </c>
      <c r="K17">
        <v>44660000000</v>
      </c>
      <c r="L17">
        <v>29105</v>
      </c>
      <c r="O17">
        <v>0.89900000000000002</v>
      </c>
      <c r="P17">
        <v>81.284000000000006</v>
      </c>
      <c r="Q17">
        <v>15.92718983</v>
      </c>
      <c r="R17">
        <v>11.130000109999999</v>
      </c>
      <c r="S17">
        <v>52818.795380000003</v>
      </c>
      <c r="T17">
        <v>46.1</v>
      </c>
      <c r="U17">
        <v>21.1</v>
      </c>
      <c r="V17">
        <v>35.200000000000003</v>
      </c>
      <c r="W17">
        <v>43.8</v>
      </c>
      <c r="X17">
        <v>43.8</v>
      </c>
      <c r="Y17">
        <v>125</v>
      </c>
      <c r="AO17">
        <v>6.03</v>
      </c>
    </row>
    <row r="18" spans="1:41" x14ac:dyDescent="0.3">
      <c r="A18" t="s">
        <v>90</v>
      </c>
      <c r="B18" t="s">
        <v>91</v>
      </c>
      <c r="C18" t="s">
        <v>92</v>
      </c>
      <c r="D18" t="s">
        <v>43</v>
      </c>
      <c r="E18" t="b">
        <v>1</v>
      </c>
      <c r="G18">
        <v>175687000</v>
      </c>
      <c r="J18">
        <v>467220000000</v>
      </c>
      <c r="K18">
        <v>422430000000</v>
      </c>
      <c r="L18">
        <v>2659</v>
      </c>
      <c r="M18">
        <v>2022</v>
      </c>
      <c r="N18">
        <v>0.33373155999999998</v>
      </c>
      <c r="O18">
        <v>0.68500000000000005</v>
      </c>
      <c r="P18">
        <v>74.671999999999997</v>
      </c>
      <c r="Q18">
        <v>12.31016827</v>
      </c>
      <c r="R18">
        <v>6.7899999619999996</v>
      </c>
      <c r="S18">
        <v>8497.6586389999993</v>
      </c>
      <c r="T18">
        <v>21.2</v>
      </c>
      <c r="U18">
        <v>2.4</v>
      </c>
      <c r="V18">
        <v>13</v>
      </c>
      <c r="W18">
        <v>25.6</v>
      </c>
      <c r="X18">
        <v>15.3</v>
      </c>
      <c r="Y18">
        <v>38.9</v>
      </c>
      <c r="Z18">
        <v>11.5</v>
      </c>
      <c r="AA18">
        <v>3.2</v>
      </c>
      <c r="AB18">
        <v>3.1</v>
      </c>
      <c r="AC18">
        <v>31.7</v>
      </c>
      <c r="AD18">
        <v>32.200000000000003</v>
      </c>
      <c r="AE18">
        <v>134.4</v>
      </c>
      <c r="AF18">
        <v>0.7</v>
      </c>
      <c r="AG18">
        <v>77</v>
      </c>
      <c r="AH18">
        <v>39.299999999999997</v>
      </c>
      <c r="AI18">
        <v>38.5</v>
      </c>
      <c r="AJ18">
        <v>41.7</v>
      </c>
      <c r="AK18">
        <v>11.5</v>
      </c>
      <c r="AL18">
        <v>56.5</v>
      </c>
      <c r="AM18">
        <v>85.6</v>
      </c>
      <c r="AN18">
        <v>72.900000000000006</v>
      </c>
      <c r="AO18">
        <v>3.851</v>
      </c>
    </row>
    <row r="19" spans="1:41" x14ac:dyDescent="0.3">
      <c r="A19" t="s">
        <v>93</v>
      </c>
      <c r="B19" t="s">
        <v>94</v>
      </c>
      <c r="C19" t="s">
        <v>95</v>
      </c>
      <c r="D19" t="s">
        <v>62</v>
      </c>
      <c r="E19" t="b">
        <v>1</v>
      </c>
      <c r="G19">
        <v>282623</v>
      </c>
      <c r="J19">
        <v>7550000000</v>
      </c>
      <c r="K19">
        <v>6720000000</v>
      </c>
      <c r="L19">
        <v>26721</v>
      </c>
      <c r="M19">
        <v>2016</v>
      </c>
      <c r="N19">
        <v>0.34068036000000002</v>
      </c>
      <c r="O19">
        <v>0.81100000000000005</v>
      </c>
      <c r="P19">
        <v>76.177999999999997</v>
      </c>
      <c r="Q19">
        <v>16.6280018</v>
      </c>
      <c r="R19">
        <v>9.9283568899999999</v>
      </c>
      <c r="S19">
        <v>17327.520469999999</v>
      </c>
    </row>
    <row r="20" spans="1:41" x14ac:dyDescent="0.3">
      <c r="A20" t="s">
        <v>96</v>
      </c>
      <c r="B20" t="s">
        <v>97</v>
      </c>
      <c r="C20" t="s">
        <v>98</v>
      </c>
      <c r="D20" t="s">
        <v>47</v>
      </c>
      <c r="E20" t="b">
        <v>1</v>
      </c>
      <c r="G20">
        <v>8997600</v>
      </c>
      <c r="J20">
        <v>71560000000</v>
      </c>
      <c r="K20">
        <v>71860000000</v>
      </c>
      <c r="L20">
        <v>7953</v>
      </c>
      <c r="M20">
        <v>2020</v>
      </c>
      <c r="N20">
        <v>0.24383356</v>
      </c>
      <c r="O20">
        <v>0.82399999999999995</v>
      </c>
      <c r="P20">
        <v>74.433999999999997</v>
      </c>
      <c r="Q20">
        <v>13.718810080000001</v>
      </c>
      <c r="R20">
        <v>12.335372980000001</v>
      </c>
      <c r="S20">
        <v>26724.870999999999</v>
      </c>
      <c r="T20">
        <v>25.3</v>
      </c>
      <c r="U20">
        <v>9.5</v>
      </c>
      <c r="V20">
        <v>18.399999999999999</v>
      </c>
      <c r="W20">
        <v>25.5</v>
      </c>
      <c r="X20">
        <v>25.9</v>
      </c>
      <c r="Y20">
        <v>65.7</v>
      </c>
      <c r="Z20">
        <v>12.6</v>
      </c>
      <c r="AA20">
        <v>5</v>
      </c>
      <c r="AB20">
        <v>5</v>
      </c>
      <c r="AC20">
        <v>20.100000000000001</v>
      </c>
      <c r="AD20">
        <v>19.899999999999999</v>
      </c>
      <c r="AE20">
        <v>200.3</v>
      </c>
      <c r="AF20">
        <v>0.5</v>
      </c>
      <c r="AG20">
        <v>134.80000000000001</v>
      </c>
      <c r="AH20">
        <v>67.400000000000006</v>
      </c>
      <c r="AI20">
        <v>50.9</v>
      </c>
      <c r="AJ20">
        <v>49.3</v>
      </c>
      <c r="AK20">
        <v>12.6</v>
      </c>
      <c r="AL20">
        <v>31.3</v>
      </c>
      <c r="AM20">
        <v>44.5</v>
      </c>
      <c r="AN20">
        <v>69.3</v>
      </c>
    </row>
    <row r="21" spans="1:41" x14ac:dyDescent="0.3">
      <c r="A21" t="s">
        <v>99</v>
      </c>
      <c r="B21" t="s">
        <v>100</v>
      </c>
      <c r="C21" t="s">
        <v>101</v>
      </c>
      <c r="D21" t="s">
        <v>47</v>
      </c>
      <c r="E21" t="b">
        <v>1</v>
      </c>
      <c r="G21">
        <v>11758600</v>
      </c>
      <c r="J21">
        <v>684860000000</v>
      </c>
      <c r="K21">
        <v>644780000000</v>
      </c>
      <c r="L21">
        <v>58244</v>
      </c>
      <c r="M21">
        <v>2022</v>
      </c>
      <c r="N21">
        <v>0.26375556</v>
      </c>
      <c r="O21">
        <v>0.95099999999999996</v>
      </c>
      <c r="P21">
        <v>82.114999999999995</v>
      </c>
      <c r="Q21">
        <v>18.996030810000001</v>
      </c>
      <c r="R21">
        <v>12.68965045</v>
      </c>
      <c r="S21">
        <v>63582.475350000001</v>
      </c>
      <c r="T21">
        <v>63.6</v>
      </c>
      <c r="U21">
        <v>22.8</v>
      </c>
      <c r="V21">
        <v>45.9</v>
      </c>
      <c r="W21">
        <v>61.9</v>
      </c>
      <c r="X21">
        <v>71.400000000000006</v>
      </c>
      <c r="Y21">
        <v>127.7</v>
      </c>
      <c r="Z21">
        <v>6.6</v>
      </c>
      <c r="AA21">
        <v>4.7</v>
      </c>
      <c r="AB21">
        <v>5.0999999999999996</v>
      </c>
      <c r="AC21">
        <v>21.4</v>
      </c>
      <c r="AD21">
        <v>19.600000000000001</v>
      </c>
      <c r="AE21">
        <v>46.6</v>
      </c>
      <c r="AF21">
        <v>2.1</v>
      </c>
      <c r="AG21">
        <v>173.7</v>
      </c>
      <c r="AH21">
        <v>131</v>
      </c>
      <c r="AI21">
        <v>50.5</v>
      </c>
      <c r="AJ21">
        <v>75.8</v>
      </c>
      <c r="AK21">
        <v>6.6</v>
      </c>
      <c r="AL21">
        <v>34.5</v>
      </c>
      <c r="AM21">
        <v>49.2</v>
      </c>
      <c r="AN21">
        <v>86.4</v>
      </c>
      <c r="AO21">
        <v>6.91</v>
      </c>
    </row>
    <row r="22" spans="1:41" x14ac:dyDescent="0.3">
      <c r="A22" t="s">
        <v>102</v>
      </c>
      <c r="B22" t="s">
        <v>103</v>
      </c>
      <c r="C22" t="s">
        <v>104</v>
      </c>
      <c r="D22" t="s">
        <v>62</v>
      </c>
      <c r="E22" t="b">
        <v>1</v>
      </c>
      <c r="G22">
        <v>422924</v>
      </c>
      <c r="J22">
        <v>3610000000</v>
      </c>
      <c r="K22">
        <v>3080000000</v>
      </c>
      <c r="L22">
        <v>8538</v>
      </c>
      <c r="M22">
        <v>2018</v>
      </c>
      <c r="N22">
        <v>0.39949583999999999</v>
      </c>
      <c r="O22">
        <v>0.72099999999999997</v>
      </c>
      <c r="P22">
        <v>73.566000000000003</v>
      </c>
      <c r="Q22">
        <v>11.98379993</v>
      </c>
      <c r="R22">
        <v>8.7622900010000002</v>
      </c>
      <c r="S22">
        <v>12343.07814</v>
      </c>
      <c r="T22">
        <v>42.3</v>
      </c>
      <c r="U22">
        <v>10.199999999999999</v>
      </c>
      <c r="V22">
        <v>28.3</v>
      </c>
      <c r="W22">
        <v>47.5</v>
      </c>
      <c r="X22">
        <v>33.799999999999997</v>
      </c>
      <c r="Y22">
        <v>78</v>
      </c>
      <c r="AO22">
        <v>6.7110000000000003</v>
      </c>
    </row>
    <row r="23" spans="1:41" x14ac:dyDescent="0.3">
      <c r="A23" t="s">
        <v>105</v>
      </c>
      <c r="B23" t="s">
        <v>106</v>
      </c>
      <c r="C23" t="s">
        <v>107</v>
      </c>
      <c r="D23" t="s">
        <v>51</v>
      </c>
      <c r="E23" t="b">
        <v>1</v>
      </c>
      <c r="G23">
        <v>14814500</v>
      </c>
      <c r="J23">
        <v>22240000000</v>
      </c>
      <c r="K23">
        <v>19670000000</v>
      </c>
      <c r="L23">
        <v>1501</v>
      </c>
      <c r="M23">
        <v>2021</v>
      </c>
      <c r="N23">
        <v>0.34395808</v>
      </c>
      <c r="O23">
        <v>0.51500000000000001</v>
      </c>
      <c r="P23">
        <v>60.774000000000001</v>
      </c>
      <c r="Q23">
        <v>10.446479800000001</v>
      </c>
      <c r="R23">
        <v>3.194200039</v>
      </c>
      <c r="S23">
        <v>3805.5275160000001</v>
      </c>
      <c r="AO23">
        <v>4.3570000000000002</v>
      </c>
    </row>
    <row r="24" spans="1:41" x14ac:dyDescent="0.3">
      <c r="A24" t="s">
        <v>108</v>
      </c>
      <c r="C24" t="s">
        <v>109</v>
      </c>
      <c r="D24" t="s">
        <v>62</v>
      </c>
      <c r="E24" t="b">
        <v>0</v>
      </c>
      <c r="G24">
        <v>64555</v>
      </c>
      <c r="K24">
        <v>8140000000</v>
      </c>
      <c r="L24">
        <v>126120</v>
      </c>
    </row>
    <row r="25" spans="1:41" x14ac:dyDescent="0.3">
      <c r="A25" t="s">
        <v>110</v>
      </c>
      <c r="B25" t="s">
        <v>111</v>
      </c>
      <c r="C25" t="s">
        <v>112</v>
      </c>
      <c r="D25" t="s">
        <v>43</v>
      </c>
      <c r="E25" t="b">
        <v>1</v>
      </c>
      <c r="G25">
        <v>796682</v>
      </c>
      <c r="J25">
        <v>3420000000</v>
      </c>
      <c r="K25">
        <v>3020000000</v>
      </c>
      <c r="L25">
        <v>4295</v>
      </c>
      <c r="M25">
        <v>2022</v>
      </c>
      <c r="N25">
        <v>0.2845992</v>
      </c>
      <c r="O25">
        <v>0.69799999999999995</v>
      </c>
      <c r="P25">
        <v>72.974999999999994</v>
      </c>
      <c r="Q25">
        <v>13.152741839999999</v>
      </c>
      <c r="R25">
        <v>5.8357946619999996</v>
      </c>
      <c r="S25">
        <v>13842.803529999999</v>
      </c>
    </row>
    <row r="26" spans="1:41" x14ac:dyDescent="0.3">
      <c r="A26" t="s">
        <v>113</v>
      </c>
      <c r="B26" t="s">
        <v>114</v>
      </c>
      <c r="C26" t="s">
        <v>115</v>
      </c>
      <c r="D26" t="s">
        <v>68</v>
      </c>
      <c r="E26" t="b">
        <v>1</v>
      </c>
      <c r="G26">
        <v>12581800</v>
      </c>
      <c r="J26">
        <v>56340000000</v>
      </c>
      <c r="K26">
        <v>45140000000</v>
      </c>
      <c r="L26">
        <v>4478</v>
      </c>
      <c r="M26">
        <v>2023</v>
      </c>
      <c r="N26">
        <v>0.42050114</v>
      </c>
      <c r="O26">
        <v>0.73299999999999998</v>
      </c>
      <c r="P26">
        <v>68.581000000000003</v>
      </c>
      <c r="Q26">
        <v>15.610650059999999</v>
      </c>
      <c r="R26">
        <v>10.021223190000001</v>
      </c>
      <c r="S26">
        <v>9445.2448679999998</v>
      </c>
      <c r="T26">
        <v>25.5</v>
      </c>
      <c r="U26">
        <v>8.6</v>
      </c>
      <c r="V26">
        <v>18.100000000000001</v>
      </c>
      <c r="W26">
        <v>26.6</v>
      </c>
      <c r="X26">
        <v>20.7</v>
      </c>
      <c r="Y26">
        <v>45.6</v>
      </c>
      <c r="Z26">
        <v>12.6</v>
      </c>
      <c r="AA26">
        <v>7</v>
      </c>
      <c r="AB26">
        <v>6.1</v>
      </c>
      <c r="AC26">
        <v>14.3</v>
      </c>
      <c r="AD26">
        <v>16.399999999999999</v>
      </c>
      <c r="AE26">
        <v>121.1</v>
      </c>
      <c r="AF26">
        <v>0.8</v>
      </c>
      <c r="AO26">
        <v>5.8680000000000003</v>
      </c>
    </row>
    <row r="27" spans="1:41" x14ac:dyDescent="0.3">
      <c r="A27" t="s">
        <v>116</v>
      </c>
      <c r="B27" t="s">
        <v>117</v>
      </c>
      <c r="C27" t="s">
        <v>118</v>
      </c>
      <c r="D27" t="s">
        <v>47</v>
      </c>
      <c r="E27" t="b">
        <v>1</v>
      </c>
      <c r="G27">
        <v>3140100</v>
      </c>
      <c r="J27">
        <v>28810000000</v>
      </c>
      <c r="K27">
        <v>27510000000</v>
      </c>
      <c r="L27">
        <v>9174</v>
      </c>
      <c r="M27">
        <v>2011</v>
      </c>
      <c r="N27">
        <v>0.33030185000000001</v>
      </c>
      <c r="O27">
        <v>0.80400000000000005</v>
      </c>
      <c r="P27">
        <v>77.849999999999994</v>
      </c>
      <c r="Q27">
        <v>13.16394043</v>
      </c>
      <c r="R27">
        <v>10.97000027</v>
      </c>
      <c r="S27">
        <v>19827.48588</v>
      </c>
      <c r="T27">
        <v>35.700000000000003</v>
      </c>
      <c r="U27">
        <v>7.3</v>
      </c>
      <c r="V27">
        <v>23.4</v>
      </c>
      <c r="W27">
        <v>36.700000000000003</v>
      </c>
      <c r="X27">
        <v>28.2</v>
      </c>
      <c r="Y27">
        <v>67.3</v>
      </c>
      <c r="Z27">
        <v>13.2</v>
      </c>
      <c r="AA27">
        <v>2.9</v>
      </c>
      <c r="AB27">
        <v>2.9</v>
      </c>
      <c r="AC27">
        <v>34.799999999999997</v>
      </c>
      <c r="AD27">
        <v>34.4</v>
      </c>
      <c r="AE27">
        <v>101.7</v>
      </c>
      <c r="AF27">
        <v>1</v>
      </c>
      <c r="AG27">
        <v>136.80000000000001</v>
      </c>
      <c r="AH27">
        <v>68.400000000000006</v>
      </c>
      <c r="AI27">
        <v>58.8</v>
      </c>
      <c r="AJ27">
        <v>54.9</v>
      </c>
      <c r="AK27">
        <v>13.2</v>
      </c>
      <c r="AL27">
        <v>25.9</v>
      </c>
      <c r="AM27">
        <v>59.7</v>
      </c>
      <c r="AN27">
        <v>82.9</v>
      </c>
      <c r="AO27">
        <v>6.1360000000000001</v>
      </c>
    </row>
    <row r="28" spans="1:41" x14ac:dyDescent="0.3">
      <c r="A28" t="s">
        <v>119</v>
      </c>
      <c r="B28" t="s">
        <v>120</v>
      </c>
      <c r="C28" t="s">
        <v>121</v>
      </c>
      <c r="D28" t="s">
        <v>51</v>
      </c>
      <c r="E28" t="b">
        <v>1</v>
      </c>
      <c r="G28">
        <v>2562120</v>
      </c>
      <c r="J28">
        <v>19400000000</v>
      </c>
      <c r="K28">
        <v>19400000000</v>
      </c>
      <c r="L28">
        <v>7572</v>
      </c>
      <c r="M28">
        <v>2015</v>
      </c>
      <c r="N28">
        <v>0.54907360000000005</v>
      </c>
      <c r="O28">
        <v>0.73099999999999998</v>
      </c>
      <c r="P28">
        <v>69.162999999999997</v>
      </c>
      <c r="Q28">
        <v>11.425680160000001</v>
      </c>
      <c r="R28">
        <v>10.478</v>
      </c>
      <c r="S28">
        <v>16983.77103</v>
      </c>
      <c r="T28">
        <v>41.7</v>
      </c>
      <c r="U28">
        <v>6.1</v>
      </c>
      <c r="V28">
        <v>26.2</v>
      </c>
      <c r="W28">
        <v>29.9</v>
      </c>
      <c r="X28">
        <v>26.6</v>
      </c>
      <c r="Y28">
        <v>72.099999999999994</v>
      </c>
      <c r="AO28">
        <v>3.4380000000000002</v>
      </c>
    </row>
    <row r="29" spans="1:41" x14ac:dyDescent="0.3">
      <c r="A29" t="s">
        <v>122</v>
      </c>
      <c r="B29" t="s">
        <v>123</v>
      </c>
      <c r="C29" t="s">
        <v>124</v>
      </c>
      <c r="D29" t="s">
        <v>68</v>
      </c>
      <c r="E29" t="b">
        <v>1</v>
      </c>
      <c r="F29" t="s">
        <v>125</v>
      </c>
      <c r="G29">
        <v>212812000</v>
      </c>
      <c r="H29">
        <v>-28.4</v>
      </c>
      <c r="I29">
        <v>-3.2</v>
      </c>
      <c r="J29">
        <v>2130000000000</v>
      </c>
      <c r="K29">
        <v>2190000000000</v>
      </c>
      <c r="L29">
        <v>9990</v>
      </c>
      <c r="M29">
        <v>2023</v>
      </c>
      <c r="N29">
        <v>0.51639440000000003</v>
      </c>
      <c r="O29">
        <v>0.78600000000000003</v>
      </c>
      <c r="P29">
        <v>75.847999999999999</v>
      </c>
      <c r="Q29">
        <v>15.7927103</v>
      </c>
      <c r="R29">
        <v>8.4253717520000002</v>
      </c>
      <c r="S29">
        <v>18011.285459999999</v>
      </c>
      <c r="T29">
        <v>28.6</v>
      </c>
      <c r="U29">
        <v>8.1999999999999993</v>
      </c>
      <c r="V29">
        <v>19.7</v>
      </c>
      <c r="W29">
        <v>29.1</v>
      </c>
      <c r="X29">
        <v>23.8</v>
      </c>
      <c r="Y29">
        <v>46.6</v>
      </c>
      <c r="Z29">
        <v>15.1</v>
      </c>
      <c r="AA29">
        <v>4.7</v>
      </c>
      <c r="AB29">
        <v>4.5999999999999996</v>
      </c>
      <c r="AC29">
        <v>21.3</v>
      </c>
      <c r="AD29">
        <v>21.6</v>
      </c>
      <c r="AE29">
        <v>189.8</v>
      </c>
      <c r="AF29">
        <v>0.5</v>
      </c>
      <c r="AG29">
        <v>117.8</v>
      </c>
      <c r="AH29">
        <v>47.6</v>
      </c>
      <c r="AI29">
        <v>35.799999999999997</v>
      </c>
      <c r="AJ29">
        <v>59.2</v>
      </c>
      <c r="AK29">
        <v>15.1</v>
      </c>
      <c r="AL29">
        <v>40.5</v>
      </c>
      <c r="AM29">
        <v>52.8</v>
      </c>
      <c r="AN29">
        <v>91.8</v>
      </c>
      <c r="AO29">
        <v>6.4939999999999998</v>
      </c>
    </row>
    <row r="30" spans="1:41" x14ac:dyDescent="0.3">
      <c r="A30" t="s">
        <v>126</v>
      </c>
      <c r="C30" t="s">
        <v>127</v>
      </c>
      <c r="D30" t="s">
        <v>62</v>
      </c>
      <c r="E30" t="b">
        <v>0</v>
      </c>
      <c r="G30">
        <v>39732</v>
      </c>
      <c r="K30">
        <v>1510000000</v>
      </c>
      <c r="L30">
        <v>37900</v>
      </c>
    </row>
    <row r="31" spans="1:41" x14ac:dyDescent="0.3">
      <c r="A31" t="s">
        <v>128</v>
      </c>
      <c r="C31" t="s">
        <v>129</v>
      </c>
      <c r="D31" t="s">
        <v>43</v>
      </c>
      <c r="E31" t="b">
        <v>1</v>
      </c>
      <c r="G31">
        <v>466330</v>
      </c>
      <c r="J31">
        <v>16010000000</v>
      </c>
      <c r="K31">
        <v>15130000000</v>
      </c>
      <c r="L31">
        <v>34325</v>
      </c>
      <c r="O31">
        <v>0.83699999999999997</v>
      </c>
      <c r="P31">
        <v>75.326999999999998</v>
      </c>
      <c r="Q31">
        <v>13.698619839999999</v>
      </c>
      <c r="R31">
        <v>9.282</v>
      </c>
      <c r="S31">
        <v>75826.873380000005</v>
      </c>
      <c r="T31">
        <v>46.1</v>
      </c>
      <c r="U31">
        <v>17</v>
      </c>
      <c r="V31">
        <v>33.4</v>
      </c>
      <c r="W31">
        <v>65.900000000000006</v>
      </c>
      <c r="X31">
        <v>29</v>
      </c>
      <c r="Y31">
        <v>136.80000000000001</v>
      </c>
    </row>
    <row r="32" spans="1:41" x14ac:dyDescent="0.3">
      <c r="A32" t="s">
        <v>130</v>
      </c>
      <c r="B32" t="s">
        <v>131</v>
      </c>
      <c r="C32" t="s">
        <v>132</v>
      </c>
      <c r="D32" t="s">
        <v>47</v>
      </c>
      <c r="E32" t="b">
        <v>1</v>
      </c>
      <c r="G32">
        <v>6714560</v>
      </c>
      <c r="J32">
        <v>117010000000</v>
      </c>
      <c r="K32">
        <v>102400000000</v>
      </c>
      <c r="L32">
        <v>17426</v>
      </c>
      <c r="M32">
        <v>2022</v>
      </c>
      <c r="N32">
        <v>0.38201501999999998</v>
      </c>
      <c r="O32">
        <v>0.84499999999999997</v>
      </c>
      <c r="P32">
        <v>75.635999999999996</v>
      </c>
      <c r="Q32">
        <v>15.3166399</v>
      </c>
      <c r="R32">
        <v>11.45453092</v>
      </c>
      <c r="S32">
        <v>32174.93003</v>
      </c>
      <c r="T32">
        <v>39.299999999999997</v>
      </c>
      <c r="U32">
        <v>11.7</v>
      </c>
      <c r="V32">
        <v>27.3</v>
      </c>
      <c r="W32">
        <v>40.5</v>
      </c>
      <c r="X32">
        <v>38.700000000000003</v>
      </c>
      <c r="Y32">
        <v>86.3</v>
      </c>
      <c r="Z32">
        <v>9.1</v>
      </c>
      <c r="AA32">
        <v>4.3</v>
      </c>
      <c r="AB32">
        <v>4.5999999999999996</v>
      </c>
      <c r="AC32">
        <v>23.4</v>
      </c>
      <c r="AD32">
        <v>21.7</v>
      </c>
      <c r="AE32">
        <v>65.8</v>
      </c>
      <c r="AF32">
        <v>1.5</v>
      </c>
      <c r="AG32">
        <v>148.30000000000001</v>
      </c>
      <c r="AH32">
        <v>88.2</v>
      </c>
      <c r="AI32">
        <v>64.099999999999994</v>
      </c>
      <c r="AJ32">
        <v>58.2</v>
      </c>
      <c r="AK32">
        <v>9.1</v>
      </c>
      <c r="AL32">
        <v>29.1</v>
      </c>
      <c r="AM32">
        <v>62.8</v>
      </c>
      <c r="AN32">
        <v>81.5</v>
      </c>
      <c r="AO32">
        <v>5.5540000000000003</v>
      </c>
    </row>
    <row r="33" spans="1:41" x14ac:dyDescent="0.3">
      <c r="A33" t="s">
        <v>133</v>
      </c>
      <c r="B33" t="s">
        <v>134</v>
      </c>
      <c r="C33" t="s">
        <v>135</v>
      </c>
      <c r="D33" t="s">
        <v>51</v>
      </c>
      <c r="E33" t="b">
        <v>1</v>
      </c>
      <c r="G33">
        <v>24074600</v>
      </c>
      <c r="J33">
        <v>27060000000</v>
      </c>
      <c r="K33">
        <v>20320000000</v>
      </c>
      <c r="L33">
        <v>1124</v>
      </c>
      <c r="M33">
        <v>2021</v>
      </c>
      <c r="N33">
        <v>0.37391287000000001</v>
      </c>
      <c r="O33">
        <v>0.45900000000000002</v>
      </c>
      <c r="P33">
        <v>61.091999999999999</v>
      </c>
      <c r="Q33">
        <v>8.7333402630000005</v>
      </c>
      <c r="R33">
        <v>2.266550064</v>
      </c>
      <c r="S33">
        <v>2390.5277780000001</v>
      </c>
      <c r="AO33">
        <v>4.383</v>
      </c>
    </row>
    <row r="34" spans="1:41" x14ac:dyDescent="0.3">
      <c r="A34" t="s">
        <v>136</v>
      </c>
      <c r="B34" t="s">
        <v>137</v>
      </c>
      <c r="C34" t="s">
        <v>138</v>
      </c>
      <c r="D34" t="s">
        <v>51</v>
      </c>
      <c r="E34" t="b">
        <v>1</v>
      </c>
      <c r="G34">
        <v>14390000</v>
      </c>
      <c r="J34">
        <v>6750000000</v>
      </c>
      <c r="K34">
        <v>3960000000</v>
      </c>
      <c r="L34">
        <v>469</v>
      </c>
      <c r="M34">
        <v>2020</v>
      </c>
      <c r="N34">
        <v>0.37456086</v>
      </c>
      <c r="O34">
        <v>0.439</v>
      </c>
      <c r="P34">
        <v>63.651000000000003</v>
      </c>
      <c r="Q34">
        <v>9.8294238790000001</v>
      </c>
      <c r="R34">
        <v>3.4739355559999998</v>
      </c>
      <c r="S34">
        <v>858.91556809999997</v>
      </c>
    </row>
    <row r="35" spans="1:41" x14ac:dyDescent="0.3">
      <c r="A35" t="s">
        <v>139</v>
      </c>
      <c r="C35" t="s">
        <v>140</v>
      </c>
      <c r="D35" t="s">
        <v>43</v>
      </c>
      <c r="E35" t="b">
        <v>1</v>
      </c>
      <c r="G35">
        <v>17848000</v>
      </c>
      <c r="J35">
        <v>49800000000</v>
      </c>
      <c r="K35">
        <v>42820000000</v>
      </c>
      <c r="L35">
        <v>2790</v>
      </c>
      <c r="O35">
        <v>0.60599999999999998</v>
      </c>
      <c r="P35">
        <v>70.668000000000006</v>
      </c>
      <c r="Q35">
        <v>11.197892189999999</v>
      </c>
      <c r="R35">
        <v>5.197100163</v>
      </c>
      <c r="S35">
        <v>4931.016842</v>
      </c>
      <c r="T35">
        <v>33</v>
      </c>
      <c r="U35">
        <v>9.1</v>
      </c>
      <c r="V35">
        <v>22.6</v>
      </c>
      <c r="W35">
        <v>40</v>
      </c>
      <c r="X35">
        <v>22.6</v>
      </c>
      <c r="Y35">
        <v>30.3</v>
      </c>
      <c r="AO35">
        <v>4.3410000000000002</v>
      </c>
    </row>
    <row r="36" spans="1:41" x14ac:dyDescent="0.3">
      <c r="A36" t="s">
        <v>141</v>
      </c>
      <c r="B36" t="s">
        <v>142</v>
      </c>
      <c r="C36" t="s">
        <v>143</v>
      </c>
      <c r="D36" t="s">
        <v>51</v>
      </c>
      <c r="E36" t="b">
        <v>1</v>
      </c>
      <c r="G36">
        <v>29879300</v>
      </c>
      <c r="J36">
        <v>56010000000</v>
      </c>
      <c r="K36">
        <v>49280000000</v>
      </c>
      <c r="L36">
        <v>1875</v>
      </c>
      <c r="M36">
        <v>2021</v>
      </c>
      <c r="N36">
        <v>0.42176074000000002</v>
      </c>
      <c r="O36">
        <v>0.58799999999999997</v>
      </c>
      <c r="P36">
        <v>63.7</v>
      </c>
      <c r="Q36">
        <v>10.79187965</v>
      </c>
      <c r="R36">
        <v>6.5741804119999996</v>
      </c>
      <c r="S36">
        <v>4746.2658199999996</v>
      </c>
      <c r="T36">
        <v>39.6</v>
      </c>
      <c r="U36">
        <v>18.7</v>
      </c>
      <c r="V36">
        <v>30.5</v>
      </c>
      <c r="W36">
        <v>36.5</v>
      </c>
      <c r="X36">
        <v>45.7</v>
      </c>
      <c r="Y36">
        <v>10.7</v>
      </c>
      <c r="Z36">
        <v>46.7</v>
      </c>
      <c r="AA36">
        <v>9.1</v>
      </c>
      <c r="AB36">
        <v>10.5</v>
      </c>
      <c r="AC36">
        <v>11</v>
      </c>
      <c r="AD36">
        <v>9.6</v>
      </c>
      <c r="AE36">
        <v>909.8</v>
      </c>
      <c r="AF36">
        <v>0.1</v>
      </c>
      <c r="AO36">
        <v>4.8869999999999996</v>
      </c>
    </row>
    <row r="37" spans="1:41" x14ac:dyDescent="0.3">
      <c r="A37" t="s">
        <v>144</v>
      </c>
      <c r="B37" t="s">
        <v>145</v>
      </c>
      <c r="C37" t="s">
        <v>146</v>
      </c>
      <c r="D37" t="s">
        <v>62</v>
      </c>
      <c r="E37" t="b">
        <v>1</v>
      </c>
      <c r="F37" t="s">
        <v>147</v>
      </c>
      <c r="G37">
        <v>40126700</v>
      </c>
      <c r="H37">
        <v>-9</v>
      </c>
      <c r="I37">
        <v>0.4</v>
      </c>
      <c r="J37">
        <v>2230000000000</v>
      </c>
      <c r="K37">
        <v>2140000000000</v>
      </c>
      <c r="L37">
        <v>55458</v>
      </c>
      <c r="M37">
        <v>2020</v>
      </c>
      <c r="N37">
        <v>0.29851684000000001</v>
      </c>
      <c r="O37">
        <v>0.93899999999999995</v>
      </c>
      <c r="P37">
        <v>82.63</v>
      </c>
      <c r="Q37">
        <v>15.88825989</v>
      </c>
      <c r="R37">
        <v>13.869999890000001</v>
      </c>
      <c r="S37">
        <v>54688.417289999998</v>
      </c>
      <c r="T37">
        <v>60.7</v>
      </c>
      <c r="U37">
        <v>31.9</v>
      </c>
      <c r="V37">
        <v>48.1</v>
      </c>
      <c r="W37">
        <v>67.5</v>
      </c>
      <c r="X37">
        <v>59</v>
      </c>
      <c r="Y37">
        <v>119.4</v>
      </c>
      <c r="Z37">
        <v>9.4</v>
      </c>
      <c r="AA37">
        <v>4.4000000000000004</v>
      </c>
      <c r="AB37">
        <v>5.3</v>
      </c>
      <c r="AC37">
        <v>22.8</v>
      </c>
      <c r="AD37">
        <v>18.8</v>
      </c>
      <c r="AE37">
        <v>83.3</v>
      </c>
      <c r="AF37">
        <v>1.2</v>
      </c>
      <c r="AG37">
        <v>170.5</v>
      </c>
      <c r="AH37">
        <v>123.6</v>
      </c>
      <c r="AI37">
        <v>54.2</v>
      </c>
      <c r="AJ37">
        <v>68.599999999999994</v>
      </c>
      <c r="AK37">
        <v>9.4</v>
      </c>
      <c r="AL37">
        <v>33.5</v>
      </c>
      <c r="AM37">
        <v>29.8</v>
      </c>
      <c r="AN37">
        <v>55.9</v>
      </c>
      <c r="AO37">
        <v>6.8029999999999999</v>
      </c>
    </row>
    <row r="38" spans="1:41" x14ac:dyDescent="0.3">
      <c r="A38" t="s">
        <v>148</v>
      </c>
      <c r="B38" t="s">
        <v>149</v>
      </c>
      <c r="C38" t="s">
        <v>150</v>
      </c>
      <c r="D38" t="s">
        <v>51</v>
      </c>
      <c r="E38" t="b">
        <v>1</v>
      </c>
      <c r="G38">
        <v>527326</v>
      </c>
      <c r="J38">
        <v>2790000000</v>
      </c>
      <c r="K38">
        <v>2590000000</v>
      </c>
      <c r="L38">
        <v>5283</v>
      </c>
      <c r="M38">
        <v>2015</v>
      </c>
      <c r="N38">
        <v>0.42381087000000001</v>
      </c>
      <c r="O38">
        <v>0.66800000000000004</v>
      </c>
      <c r="P38">
        <v>76.058999999999997</v>
      </c>
      <c r="Q38">
        <v>11.367097169999999</v>
      </c>
      <c r="R38">
        <v>6.0900390499999997</v>
      </c>
      <c r="S38">
        <v>8165.3791719999999</v>
      </c>
    </row>
    <row r="39" spans="1:41" x14ac:dyDescent="0.3">
      <c r="A39" t="s">
        <v>151</v>
      </c>
      <c r="C39" t="s">
        <v>152</v>
      </c>
      <c r="D39" t="s">
        <v>62</v>
      </c>
      <c r="E39" t="b">
        <v>0</v>
      </c>
      <c r="G39">
        <v>75844</v>
      </c>
      <c r="K39">
        <v>7130000000</v>
      </c>
      <c r="L39">
        <v>93972</v>
      </c>
      <c r="T39">
        <v>108.2</v>
      </c>
      <c r="U39">
        <v>76.3</v>
      </c>
      <c r="V39">
        <v>94.3</v>
      </c>
      <c r="W39">
        <v>113.9</v>
      </c>
      <c r="X39">
        <v>96.6</v>
      </c>
      <c r="Y39">
        <v>149.69999999999999</v>
      </c>
    </row>
    <row r="40" spans="1:41" x14ac:dyDescent="0.3">
      <c r="A40" t="s">
        <v>153</v>
      </c>
      <c r="B40" t="s">
        <v>154</v>
      </c>
      <c r="C40" t="s">
        <v>155</v>
      </c>
      <c r="D40" t="s">
        <v>51</v>
      </c>
      <c r="E40" t="b">
        <v>1</v>
      </c>
      <c r="G40">
        <v>5513280</v>
      </c>
      <c r="J40">
        <v>2930000000</v>
      </c>
      <c r="K40">
        <v>2560000000</v>
      </c>
      <c r="L40">
        <v>532</v>
      </c>
      <c r="M40">
        <v>2021</v>
      </c>
      <c r="N40">
        <v>0.43034457999999998</v>
      </c>
      <c r="O40">
        <v>0.41399999999999998</v>
      </c>
      <c r="P40">
        <v>57.408000000000001</v>
      </c>
      <c r="Q40">
        <v>7.4357677779999998</v>
      </c>
      <c r="R40">
        <v>3.989431459</v>
      </c>
      <c r="S40">
        <v>1099.8606810000001</v>
      </c>
    </row>
    <row r="41" spans="1:41" x14ac:dyDescent="0.3">
      <c r="A41" t="s">
        <v>156</v>
      </c>
      <c r="B41" t="s">
        <v>157</v>
      </c>
      <c r="C41" t="s">
        <v>158</v>
      </c>
      <c r="D41" t="s">
        <v>51</v>
      </c>
      <c r="E41" t="b">
        <v>1</v>
      </c>
      <c r="G41">
        <v>21003700</v>
      </c>
      <c r="J41">
        <v>18790000000</v>
      </c>
      <c r="K41">
        <v>17640000000</v>
      </c>
      <c r="L41">
        <v>895</v>
      </c>
      <c r="M41">
        <v>2022</v>
      </c>
      <c r="N41">
        <v>0.37357685000000002</v>
      </c>
      <c r="O41">
        <v>0.41599999999999998</v>
      </c>
      <c r="P41">
        <v>55.069000000000003</v>
      </c>
      <c r="Q41">
        <v>8.3475902309999999</v>
      </c>
      <c r="R41">
        <v>2.334984892</v>
      </c>
      <c r="S41">
        <v>1748.000992</v>
      </c>
      <c r="AO41">
        <v>4.3840000000000003</v>
      </c>
    </row>
    <row r="42" spans="1:41" x14ac:dyDescent="0.3">
      <c r="A42" t="s">
        <v>159</v>
      </c>
      <c r="B42" t="s">
        <v>160</v>
      </c>
      <c r="C42" t="s">
        <v>161</v>
      </c>
      <c r="D42" t="s">
        <v>68</v>
      </c>
      <c r="E42" t="b">
        <v>1</v>
      </c>
      <c r="F42" t="s">
        <v>69</v>
      </c>
      <c r="G42">
        <v>19859900</v>
      </c>
      <c r="H42">
        <v>-22.6</v>
      </c>
      <c r="I42">
        <v>1.2</v>
      </c>
      <c r="J42">
        <v>343820000000</v>
      </c>
      <c r="K42">
        <v>335530000000</v>
      </c>
      <c r="L42">
        <v>17312</v>
      </c>
      <c r="M42">
        <v>2022</v>
      </c>
      <c r="N42">
        <v>0.43042782000000002</v>
      </c>
      <c r="O42">
        <v>0.878</v>
      </c>
      <c r="P42">
        <v>81.167000000000002</v>
      </c>
      <c r="Q42">
        <v>16.912420269999998</v>
      </c>
      <c r="R42">
        <v>11.291053939999999</v>
      </c>
      <c r="S42">
        <v>28047.1698</v>
      </c>
      <c r="T42">
        <v>35.799999999999997</v>
      </c>
      <c r="U42">
        <v>11.3</v>
      </c>
      <c r="V42">
        <v>25.1</v>
      </c>
      <c r="W42">
        <v>38.9</v>
      </c>
      <c r="X42">
        <v>34.299999999999997</v>
      </c>
      <c r="Y42">
        <v>56.7</v>
      </c>
      <c r="Z42">
        <v>15</v>
      </c>
      <c r="AA42">
        <v>4.5999999999999996</v>
      </c>
      <c r="AB42">
        <v>3.9</v>
      </c>
      <c r="AC42">
        <v>21.7</v>
      </c>
      <c r="AD42">
        <v>25.8</v>
      </c>
      <c r="AE42">
        <v>119.5</v>
      </c>
      <c r="AF42">
        <v>0.8</v>
      </c>
      <c r="AG42">
        <v>112.1</v>
      </c>
      <c r="AH42">
        <v>58.1</v>
      </c>
      <c r="AI42">
        <v>39.5</v>
      </c>
      <c r="AJ42">
        <v>63.7</v>
      </c>
      <c r="AK42">
        <v>15</v>
      </c>
      <c r="AL42">
        <v>36.200000000000003</v>
      </c>
      <c r="AM42">
        <v>77.400000000000006</v>
      </c>
      <c r="AN42">
        <v>95.6</v>
      </c>
      <c r="AO42">
        <v>6.3609999999999998</v>
      </c>
    </row>
    <row r="43" spans="1:41" x14ac:dyDescent="0.3">
      <c r="A43" t="s">
        <v>162</v>
      </c>
      <c r="B43" t="s">
        <v>163</v>
      </c>
      <c r="C43" t="s">
        <v>164</v>
      </c>
      <c r="D43" t="s">
        <v>43</v>
      </c>
      <c r="E43" t="b">
        <v>1</v>
      </c>
      <c r="F43" t="s">
        <v>165</v>
      </c>
      <c r="G43">
        <v>1416100000</v>
      </c>
      <c r="H43">
        <v>-40.9</v>
      </c>
      <c r="I43">
        <v>-23.4</v>
      </c>
      <c r="J43">
        <v>19230000000000</v>
      </c>
      <c r="K43">
        <v>17790000000000</v>
      </c>
      <c r="L43">
        <v>13581</v>
      </c>
      <c r="M43">
        <v>2021</v>
      </c>
      <c r="N43">
        <v>0.35743752000000001</v>
      </c>
      <c r="O43">
        <v>0.79700000000000004</v>
      </c>
      <c r="P43">
        <v>77.953000000000003</v>
      </c>
      <c r="Q43">
        <v>15.478749499999999</v>
      </c>
      <c r="R43">
        <v>8.0361815970000006</v>
      </c>
      <c r="S43">
        <v>22029.222529999999</v>
      </c>
      <c r="T43">
        <v>29.4</v>
      </c>
      <c r="U43">
        <v>10.6</v>
      </c>
      <c r="V43">
        <v>21.2</v>
      </c>
      <c r="W43">
        <v>33.5</v>
      </c>
      <c r="X43">
        <v>19.899999999999999</v>
      </c>
      <c r="Y43">
        <v>88.1</v>
      </c>
      <c r="Z43">
        <v>25.2</v>
      </c>
      <c r="AA43">
        <v>1.6</v>
      </c>
      <c r="AB43">
        <v>2</v>
      </c>
      <c r="AC43">
        <v>61.5</v>
      </c>
      <c r="AD43">
        <v>50.1</v>
      </c>
      <c r="AE43">
        <v>184.3</v>
      </c>
      <c r="AF43">
        <v>0.5</v>
      </c>
      <c r="AG43">
        <v>127.7</v>
      </c>
      <c r="AH43">
        <v>90.4</v>
      </c>
      <c r="AI43">
        <v>76.5</v>
      </c>
      <c r="AJ43">
        <v>68.7</v>
      </c>
      <c r="AK43">
        <v>25.2</v>
      </c>
      <c r="AL43">
        <v>38.700000000000003</v>
      </c>
      <c r="AM43">
        <v>76.7</v>
      </c>
      <c r="AN43">
        <v>73.599999999999994</v>
      </c>
      <c r="AO43">
        <v>5.9210000000000003</v>
      </c>
    </row>
    <row r="44" spans="1:41" x14ac:dyDescent="0.3">
      <c r="A44" t="s">
        <v>166</v>
      </c>
      <c r="B44" t="s">
        <v>167</v>
      </c>
      <c r="C44" t="s">
        <v>168</v>
      </c>
      <c r="D44" t="s">
        <v>68</v>
      </c>
      <c r="E44" t="b">
        <v>1</v>
      </c>
      <c r="F44" t="s">
        <v>69</v>
      </c>
      <c r="G44">
        <v>53425600</v>
      </c>
      <c r="H44">
        <v>-5.2</v>
      </c>
      <c r="I44">
        <v>31.7</v>
      </c>
      <c r="J44">
        <v>427770000000</v>
      </c>
      <c r="K44">
        <v>363540000000</v>
      </c>
      <c r="L44">
        <v>8007</v>
      </c>
      <c r="M44">
        <v>2023</v>
      </c>
      <c r="N44">
        <v>0.53881924999999997</v>
      </c>
      <c r="O44">
        <v>0.78800000000000003</v>
      </c>
      <c r="P44">
        <v>77.724999999999994</v>
      </c>
      <c r="Q44">
        <v>14.286410330000001</v>
      </c>
      <c r="R44">
        <v>9.0315815970000006</v>
      </c>
      <c r="S44">
        <v>18665.949670000002</v>
      </c>
      <c r="T44">
        <v>28</v>
      </c>
      <c r="U44">
        <v>9.4</v>
      </c>
      <c r="V44">
        <v>19.899999999999999</v>
      </c>
      <c r="W44">
        <v>29.4</v>
      </c>
      <c r="X44">
        <v>23.1</v>
      </c>
      <c r="Y44">
        <v>41</v>
      </c>
      <c r="Z44">
        <v>17.399999999999999</v>
      </c>
      <c r="AA44">
        <v>5.0999999999999996</v>
      </c>
      <c r="AB44">
        <v>5.5</v>
      </c>
      <c r="AC44">
        <v>19.7</v>
      </c>
      <c r="AD44">
        <v>18.100000000000001</v>
      </c>
      <c r="AE44">
        <v>239.6</v>
      </c>
      <c r="AF44">
        <v>0.4</v>
      </c>
      <c r="AG44">
        <v>106.3</v>
      </c>
      <c r="AH44">
        <v>42</v>
      </c>
      <c r="AI44">
        <v>39</v>
      </c>
      <c r="AJ44">
        <v>68.900000000000006</v>
      </c>
      <c r="AK44">
        <v>17.399999999999999</v>
      </c>
      <c r="AL44">
        <v>46.7</v>
      </c>
      <c r="AM44">
        <v>62.2</v>
      </c>
      <c r="AN44">
        <v>82.3</v>
      </c>
      <c r="AO44">
        <v>6.0039999999999996</v>
      </c>
    </row>
    <row r="45" spans="1:41" x14ac:dyDescent="0.3">
      <c r="A45" t="s">
        <v>169</v>
      </c>
      <c r="B45" t="s">
        <v>170</v>
      </c>
      <c r="C45" t="s">
        <v>171</v>
      </c>
      <c r="D45" t="s">
        <v>51</v>
      </c>
      <c r="E45" t="b">
        <v>1</v>
      </c>
      <c r="G45">
        <v>882847</v>
      </c>
      <c r="J45">
        <v>1550000000</v>
      </c>
      <c r="K45">
        <v>1450000000</v>
      </c>
      <c r="L45">
        <v>1753</v>
      </c>
      <c r="M45">
        <v>2014</v>
      </c>
      <c r="N45">
        <v>0.45332187000000002</v>
      </c>
      <c r="O45">
        <v>0.60299999999999998</v>
      </c>
      <c r="P45">
        <v>66.777000000000001</v>
      </c>
      <c r="Q45">
        <v>13.29446063</v>
      </c>
      <c r="R45">
        <v>6.0068402289999998</v>
      </c>
      <c r="S45">
        <v>3481.1214399999999</v>
      </c>
      <c r="AO45">
        <v>3.754</v>
      </c>
    </row>
    <row r="46" spans="1:41" x14ac:dyDescent="0.3">
      <c r="A46" t="s">
        <v>172</v>
      </c>
      <c r="C46" t="s">
        <v>173</v>
      </c>
      <c r="D46" t="s">
        <v>54</v>
      </c>
      <c r="E46" t="b">
        <v>0</v>
      </c>
      <c r="G46">
        <v>13263</v>
      </c>
      <c r="K46">
        <v>366210000</v>
      </c>
      <c r="L46">
        <v>27612</v>
      </c>
    </row>
    <row r="47" spans="1:41" x14ac:dyDescent="0.3">
      <c r="A47" t="s">
        <v>174</v>
      </c>
      <c r="B47" t="s">
        <v>175</v>
      </c>
      <c r="C47" t="s">
        <v>176</v>
      </c>
      <c r="D47" t="s">
        <v>62</v>
      </c>
      <c r="E47" t="b">
        <v>1</v>
      </c>
      <c r="F47" t="s">
        <v>177</v>
      </c>
      <c r="G47">
        <v>5152950</v>
      </c>
      <c r="H47">
        <v>-1</v>
      </c>
      <c r="I47">
        <v>30.8</v>
      </c>
      <c r="J47">
        <v>102590000000</v>
      </c>
      <c r="K47">
        <v>86500000000</v>
      </c>
      <c r="L47">
        <v>19909</v>
      </c>
      <c r="M47">
        <v>2024</v>
      </c>
      <c r="N47">
        <v>0.45829140000000002</v>
      </c>
      <c r="O47">
        <v>0.83299999999999996</v>
      </c>
      <c r="P47">
        <v>80.799000000000007</v>
      </c>
      <c r="Q47">
        <v>16.349636870000001</v>
      </c>
      <c r="R47">
        <v>8.8447524990000002</v>
      </c>
      <c r="S47">
        <v>23417.21315</v>
      </c>
      <c r="T47">
        <v>50.3</v>
      </c>
      <c r="U47">
        <v>18.899999999999999</v>
      </c>
      <c r="V47">
        <v>36.6</v>
      </c>
      <c r="W47">
        <v>56.5</v>
      </c>
      <c r="X47">
        <v>45.1</v>
      </c>
      <c r="Y47">
        <v>55.1</v>
      </c>
      <c r="Z47">
        <v>9.9</v>
      </c>
      <c r="AA47">
        <v>6.9</v>
      </c>
      <c r="AB47">
        <v>8.6999999999999993</v>
      </c>
      <c r="AC47">
        <v>14.5</v>
      </c>
      <c r="AD47">
        <v>11.5</v>
      </c>
      <c r="AE47">
        <v>118.8</v>
      </c>
      <c r="AF47">
        <v>0.8</v>
      </c>
      <c r="AG47">
        <v>130.19999999999999</v>
      </c>
      <c r="AH47">
        <v>56.6</v>
      </c>
      <c r="AI47">
        <v>46.3</v>
      </c>
      <c r="AJ47">
        <v>65.099999999999994</v>
      </c>
      <c r="AK47">
        <v>9.9</v>
      </c>
      <c r="AL47">
        <v>60</v>
      </c>
      <c r="AM47">
        <v>41.6</v>
      </c>
      <c r="AN47">
        <v>93.1</v>
      </c>
      <c r="AO47">
        <v>7.274</v>
      </c>
    </row>
    <row r="48" spans="1:41" x14ac:dyDescent="0.3">
      <c r="A48" t="s">
        <v>178</v>
      </c>
      <c r="B48" t="s">
        <v>179</v>
      </c>
      <c r="C48" t="s">
        <v>180</v>
      </c>
      <c r="D48" t="s">
        <v>47</v>
      </c>
      <c r="E48" t="b">
        <v>1</v>
      </c>
      <c r="G48">
        <v>3848160</v>
      </c>
      <c r="J48">
        <v>98950000000</v>
      </c>
      <c r="K48">
        <v>84390000000</v>
      </c>
      <c r="L48">
        <v>25714</v>
      </c>
      <c r="M48">
        <v>2022</v>
      </c>
      <c r="N48">
        <v>0.30017322000000002</v>
      </c>
      <c r="O48">
        <v>0.88900000000000001</v>
      </c>
      <c r="P48">
        <v>78.58</v>
      </c>
      <c r="Q48">
        <v>16.34815025</v>
      </c>
      <c r="R48">
        <v>12.0951217</v>
      </c>
      <c r="S48">
        <v>41379.890270000004</v>
      </c>
      <c r="T48">
        <v>48.6</v>
      </c>
      <c r="U48">
        <v>17.3</v>
      </c>
      <c r="V48">
        <v>35</v>
      </c>
      <c r="W48">
        <v>45.2</v>
      </c>
      <c r="X48">
        <v>50.2</v>
      </c>
      <c r="Y48">
        <v>95.6</v>
      </c>
      <c r="Z48">
        <v>12.1</v>
      </c>
      <c r="AA48">
        <v>3.4</v>
      </c>
      <c r="AB48">
        <v>3.6</v>
      </c>
      <c r="AC48">
        <v>29.5</v>
      </c>
      <c r="AD48">
        <v>27.7</v>
      </c>
      <c r="AE48">
        <v>90.8</v>
      </c>
      <c r="AF48">
        <v>1.1000000000000001</v>
      </c>
      <c r="AG48">
        <v>181.7</v>
      </c>
      <c r="AH48">
        <v>98.1</v>
      </c>
      <c r="AI48">
        <v>74.599999999999994</v>
      </c>
      <c r="AJ48">
        <v>64.8</v>
      </c>
      <c r="AK48">
        <v>12.1</v>
      </c>
      <c r="AL48">
        <v>25.2</v>
      </c>
      <c r="AM48">
        <v>31.6</v>
      </c>
      <c r="AN48">
        <v>89.9</v>
      </c>
      <c r="AO48">
        <v>5.87</v>
      </c>
    </row>
    <row r="49" spans="1:41" x14ac:dyDescent="0.3">
      <c r="A49" t="s">
        <v>181</v>
      </c>
      <c r="C49" t="s">
        <v>182</v>
      </c>
      <c r="D49" t="s">
        <v>62</v>
      </c>
      <c r="E49" t="b">
        <v>1</v>
      </c>
      <c r="G49">
        <v>10937200</v>
      </c>
      <c r="K49">
        <v>201990000000</v>
      </c>
      <c r="L49">
        <v>18468</v>
      </c>
      <c r="O49">
        <v>0.76200000000000001</v>
      </c>
      <c r="P49">
        <v>78.084999999999994</v>
      </c>
      <c r="Q49">
        <v>13.87884045</v>
      </c>
      <c r="R49">
        <v>10.631489029999999</v>
      </c>
      <c r="S49">
        <v>8415.4117079999996</v>
      </c>
      <c r="T49">
        <v>40.1</v>
      </c>
      <c r="U49">
        <v>11.8</v>
      </c>
      <c r="V49">
        <v>27.8</v>
      </c>
      <c r="W49">
        <v>40</v>
      </c>
      <c r="X49">
        <v>24.4</v>
      </c>
      <c r="Y49">
        <v>2.7</v>
      </c>
      <c r="Z49">
        <v>48.9</v>
      </c>
      <c r="AA49">
        <v>24.4</v>
      </c>
      <c r="AB49">
        <v>28.3</v>
      </c>
      <c r="AC49">
        <v>4.0999999999999996</v>
      </c>
      <c r="AD49">
        <v>3.5</v>
      </c>
      <c r="AE49">
        <v>526.70000000000005</v>
      </c>
      <c r="AF49">
        <v>0.2</v>
      </c>
    </row>
    <row r="50" spans="1:41" x14ac:dyDescent="0.3">
      <c r="A50" t="s">
        <v>183</v>
      </c>
      <c r="C50" t="s">
        <v>184</v>
      </c>
      <c r="D50" t="s">
        <v>62</v>
      </c>
      <c r="E50" t="b">
        <v>0</v>
      </c>
      <c r="G50">
        <v>185487</v>
      </c>
      <c r="K50">
        <v>3280000000</v>
      </c>
      <c r="L50">
        <v>17691</v>
      </c>
    </row>
    <row r="51" spans="1:41" x14ac:dyDescent="0.3">
      <c r="A51" t="s">
        <v>185</v>
      </c>
      <c r="B51" t="s">
        <v>186</v>
      </c>
      <c r="C51" t="s">
        <v>187</v>
      </c>
      <c r="D51" t="s">
        <v>47</v>
      </c>
      <c r="E51" t="b">
        <v>1</v>
      </c>
      <c r="G51">
        <v>1370750</v>
      </c>
      <c r="J51">
        <v>38740000000</v>
      </c>
      <c r="K51">
        <v>33890000000</v>
      </c>
      <c r="L51">
        <v>28259</v>
      </c>
      <c r="M51">
        <v>2022</v>
      </c>
      <c r="N51">
        <v>0.31534076</v>
      </c>
      <c r="O51">
        <v>0.91300000000000003</v>
      </c>
      <c r="P51">
        <v>81.647999999999996</v>
      </c>
      <c r="Q51">
        <v>16.215599059999999</v>
      </c>
      <c r="R51">
        <v>12.5573721</v>
      </c>
      <c r="S51">
        <v>45394.15625</v>
      </c>
      <c r="T51">
        <v>55.2</v>
      </c>
      <c r="U51">
        <v>26.7</v>
      </c>
      <c r="V51">
        <v>42.8</v>
      </c>
      <c r="W51">
        <v>51.8</v>
      </c>
      <c r="X51">
        <v>55.6</v>
      </c>
      <c r="Y51">
        <v>87.8</v>
      </c>
      <c r="Z51">
        <v>8.1999999999999993</v>
      </c>
      <c r="AA51">
        <v>6.5</v>
      </c>
      <c r="AB51">
        <v>7.1</v>
      </c>
      <c r="AC51">
        <v>15.4</v>
      </c>
      <c r="AD51">
        <v>14</v>
      </c>
      <c r="AE51">
        <v>62</v>
      </c>
      <c r="AF51">
        <v>1.6</v>
      </c>
      <c r="AG51">
        <v>160.4</v>
      </c>
      <c r="AH51">
        <v>90.6</v>
      </c>
      <c r="AI51">
        <v>67.3</v>
      </c>
      <c r="AJ51">
        <v>56.5</v>
      </c>
      <c r="AK51">
        <v>8.1999999999999993</v>
      </c>
      <c r="AL51">
        <v>25.1</v>
      </c>
      <c r="AM51">
        <v>55.4</v>
      </c>
      <c r="AN51">
        <v>93.3</v>
      </c>
      <c r="AO51">
        <v>5.9420000000000002</v>
      </c>
    </row>
    <row r="52" spans="1:41" x14ac:dyDescent="0.3">
      <c r="A52" t="s">
        <v>188</v>
      </c>
      <c r="B52" t="s">
        <v>189</v>
      </c>
      <c r="C52" t="s">
        <v>190</v>
      </c>
      <c r="D52" t="s">
        <v>47</v>
      </c>
      <c r="E52" t="b">
        <v>1</v>
      </c>
      <c r="F52" t="s">
        <v>191</v>
      </c>
      <c r="G52">
        <v>10609200</v>
      </c>
      <c r="H52">
        <v>-14.6</v>
      </c>
      <c r="I52">
        <v>2.2000000000000002</v>
      </c>
      <c r="J52">
        <v>360240000000</v>
      </c>
      <c r="K52">
        <v>343210000000</v>
      </c>
      <c r="L52">
        <v>33956</v>
      </c>
      <c r="M52">
        <v>2022</v>
      </c>
      <c r="N52">
        <v>0.25870389999999999</v>
      </c>
      <c r="O52">
        <v>0.91500000000000004</v>
      </c>
      <c r="P52">
        <v>79.834000000000003</v>
      </c>
      <c r="Q52">
        <v>16.793500900000002</v>
      </c>
      <c r="R52">
        <v>12.963182140000001</v>
      </c>
      <c r="S52">
        <v>45889.014009999999</v>
      </c>
      <c r="T52">
        <v>48.2</v>
      </c>
      <c r="U52">
        <v>20</v>
      </c>
      <c r="V52">
        <v>35.9</v>
      </c>
      <c r="W52">
        <v>46.4</v>
      </c>
      <c r="X52">
        <v>37.9</v>
      </c>
      <c r="Y52">
        <v>94.8</v>
      </c>
      <c r="Z52">
        <v>13.6</v>
      </c>
      <c r="AA52">
        <v>3.3</v>
      </c>
      <c r="AB52">
        <v>3.7</v>
      </c>
      <c r="AC52">
        <v>29.9</v>
      </c>
      <c r="AD52">
        <v>27.4</v>
      </c>
      <c r="AE52">
        <v>111.8</v>
      </c>
      <c r="AF52">
        <v>0.9</v>
      </c>
      <c r="AG52">
        <v>176.3</v>
      </c>
      <c r="AH52">
        <v>97.6</v>
      </c>
      <c r="AI52">
        <v>73.400000000000006</v>
      </c>
      <c r="AJ52">
        <v>75.5</v>
      </c>
      <c r="AK52">
        <v>13.6</v>
      </c>
      <c r="AL52">
        <v>28.9</v>
      </c>
      <c r="AM52">
        <v>34.6</v>
      </c>
      <c r="AN52">
        <v>78.7</v>
      </c>
      <c r="AO52">
        <v>6.7750000000000004</v>
      </c>
    </row>
    <row r="53" spans="1:41" x14ac:dyDescent="0.3">
      <c r="A53" t="s">
        <v>192</v>
      </c>
      <c r="B53" t="s">
        <v>193</v>
      </c>
      <c r="C53" t="s">
        <v>194</v>
      </c>
      <c r="D53" t="s">
        <v>51</v>
      </c>
      <c r="E53" t="b">
        <v>1</v>
      </c>
      <c r="G53">
        <v>112832000</v>
      </c>
      <c r="J53">
        <v>79120000000</v>
      </c>
      <c r="K53">
        <v>69340000000</v>
      </c>
      <c r="L53">
        <v>701</v>
      </c>
      <c r="M53">
        <v>2020</v>
      </c>
      <c r="N53">
        <v>0.44673239999999997</v>
      </c>
      <c r="O53">
        <v>0.52200000000000002</v>
      </c>
      <c r="P53">
        <v>61.895000000000003</v>
      </c>
      <c r="Q53">
        <v>10.911473859999999</v>
      </c>
      <c r="R53">
        <v>7.3785610860000004</v>
      </c>
      <c r="S53">
        <v>1431.0479310000001</v>
      </c>
      <c r="T53">
        <v>46.5</v>
      </c>
      <c r="U53">
        <v>26.7</v>
      </c>
      <c r="V53">
        <v>37.9</v>
      </c>
      <c r="W53">
        <v>43.6</v>
      </c>
      <c r="X53">
        <v>54.1</v>
      </c>
      <c r="Y53">
        <v>27.3</v>
      </c>
      <c r="AO53">
        <v>3.4689999999999999</v>
      </c>
    </row>
    <row r="54" spans="1:41" x14ac:dyDescent="0.3">
      <c r="A54" t="s">
        <v>195</v>
      </c>
      <c r="B54" t="s">
        <v>196</v>
      </c>
      <c r="C54" t="s">
        <v>197</v>
      </c>
      <c r="D54" t="s">
        <v>47</v>
      </c>
      <c r="E54" t="b">
        <v>1</v>
      </c>
      <c r="F54" t="s">
        <v>198</v>
      </c>
      <c r="G54">
        <v>6002510</v>
      </c>
      <c r="H54">
        <v>16.600000000000001</v>
      </c>
      <c r="I54">
        <v>25.4</v>
      </c>
      <c r="J54">
        <v>449940000000</v>
      </c>
      <c r="K54">
        <v>407090000000</v>
      </c>
      <c r="L54">
        <v>74959</v>
      </c>
      <c r="M54">
        <v>2022</v>
      </c>
      <c r="N54">
        <v>0.29259402000000001</v>
      </c>
      <c r="O54">
        <v>0.96199999999999997</v>
      </c>
      <c r="P54">
        <v>81.933000000000007</v>
      </c>
      <c r="Q54">
        <v>18.704010010000001</v>
      </c>
      <c r="R54">
        <v>13.027320599999999</v>
      </c>
      <c r="S54">
        <v>76007.856690000001</v>
      </c>
      <c r="T54">
        <v>74.099999999999994</v>
      </c>
      <c r="U54">
        <v>28.8</v>
      </c>
      <c r="V54">
        <v>54.3</v>
      </c>
      <c r="W54">
        <v>67.599999999999994</v>
      </c>
      <c r="X54">
        <v>85.1</v>
      </c>
      <c r="Y54">
        <v>148.6</v>
      </c>
      <c r="Z54">
        <v>6.1</v>
      </c>
      <c r="AA54">
        <v>4.5999999999999996</v>
      </c>
      <c r="AB54">
        <v>4.9000000000000004</v>
      </c>
      <c r="AC54">
        <v>21.9</v>
      </c>
      <c r="AD54">
        <v>20.5</v>
      </c>
      <c r="AE54">
        <v>45.3</v>
      </c>
      <c r="AF54">
        <v>2.2000000000000002</v>
      </c>
      <c r="AG54">
        <v>215.1</v>
      </c>
      <c r="AH54">
        <v>152.69999999999999</v>
      </c>
      <c r="AI54">
        <v>74</v>
      </c>
      <c r="AJ54">
        <v>78.3</v>
      </c>
      <c r="AK54">
        <v>6.1</v>
      </c>
      <c r="AL54">
        <v>27.7</v>
      </c>
      <c r="AM54">
        <v>20.9</v>
      </c>
      <c r="AN54">
        <v>81.2</v>
      </c>
      <c r="AO54">
        <v>7.5209999999999999</v>
      </c>
    </row>
    <row r="55" spans="1:41" x14ac:dyDescent="0.3">
      <c r="A55" t="s">
        <v>199</v>
      </c>
      <c r="B55" t="s">
        <v>200</v>
      </c>
      <c r="C55" t="s">
        <v>201</v>
      </c>
      <c r="D55" t="s">
        <v>51</v>
      </c>
      <c r="E55" t="b">
        <v>1</v>
      </c>
      <c r="G55">
        <v>1184080</v>
      </c>
      <c r="J55">
        <v>4590000000</v>
      </c>
      <c r="K55">
        <v>4000000000</v>
      </c>
      <c r="L55">
        <v>3874</v>
      </c>
      <c r="M55">
        <v>2017</v>
      </c>
      <c r="N55">
        <v>0.41586014999999998</v>
      </c>
      <c r="O55">
        <v>0.51300000000000001</v>
      </c>
      <c r="P55">
        <v>65.986999999999995</v>
      </c>
      <c r="Q55">
        <v>6.2073500160000004</v>
      </c>
      <c r="R55">
        <v>3.9504150299999998</v>
      </c>
      <c r="S55">
        <v>6367.6060260000004</v>
      </c>
    </row>
    <row r="56" spans="1:41" x14ac:dyDescent="0.3">
      <c r="A56" t="s">
        <v>202</v>
      </c>
      <c r="C56" t="s">
        <v>203</v>
      </c>
      <c r="D56" t="s">
        <v>62</v>
      </c>
      <c r="E56" t="b">
        <v>1</v>
      </c>
      <c r="G56">
        <v>65871</v>
      </c>
      <c r="J56">
        <v>742000000</v>
      </c>
      <c r="K56">
        <v>650870000</v>
      </c>
      <c r="L56">
        <v>11264</v>
      </c>
      <c r="O56">
        <v>0.76100000000000001</v>
      </c>
      <c r="P56">
        <v>71.132000000000005</v>
      </c>
      <c r="Q56">
        <v>14.150999669999999</v>
      </c>
      <c r="R56">
        <v>10.12508965</v>
      </c>
      <c r="S56">
        <v>16001.12551</v>
      </c>
    </row>
    <row r="57" spans="1:41" x14ac:dyDescent="0.3">
      <c r="A57" t="s">
        <v>204</v>
      </c>
      <c r="B57" t="s">
        <v>205</v>
      </c>
      <c r="C57" t="s">
        <v>206</v>
      </c>
      <c r="D57" t="s">
        <v>62</v>
      </c>
      <c r="E57" t="b">
        <v>1</v>
      </c>
      <c r="G57">
        <v>11520500</v>
      </c>
      <c r="J57">
        <v>127830000000</v>
      </c>
      <c r="K57">
        <v>121440000000</v>
      </c>
      <c r="L57">
        <v>11096</v>
      </c>
      <c r="M57">
        <v>2023</v>
      </c>
      <c r="N57">
        <v>0.38397565</v>
      </c>
      <c r="O57">
        <v>0.77600000000000002</v>
      </c>
      <c r="P57">
        <v>73.72</v>
      </c>
      <c r="Q57">
        <v>13.61692047</v>
      </c>
      <c r="R57">
        <v>9.4445257560000009</v>
      </c>
      <c r="S57">
        <v>22023.510590000002</v>
      </c>
      <c r="T57">
        <v>34.700000000000003</v>
      </c>
      <c r="U57">
        <v>10</v>
      </c>
      <c r="V57">
        <v>24</v>
      </c>
      <c r="W57">
        <v>36.200000000000003</v>
      </c>
      <c r="X57">
        <v>32.4</v>
      </c>
      <c r="Y57">
        <v>37.1</v>
      </c>
      <c r="Z57">
        <v>15.2</v>
      </c>
      <c r="AA57">
        <v>6.4</v>
      </c>
      <c r="AB57">
        <v>5</v>
      </c>
      <c r="AC57">
        <v>15.5</v>
      </c>
      <c r="AD57">
        <v>19.899999999999999</v>
      </c>
      <c r="AE57">
        <v>216.4</v>
      </c>
      <c r="AF57">
        <v>0.5</v>
      </c>
      <c r="AO57">
        <v>5.8460000000000001</v>
      </c>
    </row>
    <row r="58" spans="1:41" x14ac:dyDescent="0.3">
      <c r="A58" t="s">
        <v>207</v>
      </c>
      <c r="B58" t="s">
        <v>208</v>
      </c>
      <c r="C58" t="s">
        <v>209</v>
      </c>
      <c r="D58" t="s">
        <v>68</v>
      </c>
      <c r="E58" t="b">
        <v>1</v>
      </c>
      <c r="G58">
        <v>18289900</v>
      </c>
      <c r="J58">
        <v>125680000000</v>
      </c>
      <c r="K58">
        <v>118840000000</v>
      </c>
      <c r="L58">
        <v>6871</v>
      </c>
      <c r="M58">
        <v>2023</v>
      </c>
      <c r="N58">
        <v>0.44579553999999999</v>
      </c>
      <c r="O58">
        <v>0.77700000000000002</v>
      </c>
      <c r="P58">
        <v>77.391999999999996</v>
      </c>
      <c r="Q58">
        <v>14.85167027</v>
      </c>
      <c r="R58">
        <v>8.9700002669999996</v>
      </c>
      <c r="S58">
        <v>13986.39698</v>
      </c>
      <c r="T58">
        <v>29.3</v>
      </c>
      <c r="U58">
        <v>8.1</v>
      </c>
      <c r="V58">
        <v>20.100000000000001</v>
      </c>
      <c r="W58">
        <v>32.299999999999997</v>
      </c>
      <c r="X58">
        <v>24.2</v>
      </c>
      <c r="Y58">
        <v>52</v>
      </c>
      <c r="Z58">
        <v>11</v>
      </c>
      <c r="AA58">
        <v>6.2</v>
      </c>
      <c r="AB58">
        <v>5.4</v>
      </c>
      <c r="AC58">
        <v>16.3</v>
      </c>
      <c r="AD58">
        <v>18.600000000000001</v>
      </c>
      <c r="AE58">
        <v>132.4</v>
      </c>
      <c r="AF58">
        <v>0.8</v>
      </c>
      <c r="AG58">
        <v>130.80000000000001</v>
      </c>
      <c r="AH58">
        <v>53.1</v>
      </c>
      <c r="AI58">
        <v>37.4</v>
      </c>
      <c r="AJ58">
        <v>78</v>
      </c>
      <c r="AK58">
        <v>11</v>
      </c>
      <c r="AL58">
        <v>37.1</v>
      </c>
      <c r="AM58">
        <v>59.1</v>
      </c>
      <c r="AN58">
        <v>94.5</v>
      </c>
      <c r="AO58">
        <v>5.9649999999999999</v>
      </c>
    </row>
    <row r="59" spans="1:41" x14ac:dyDescent="0.3">
      <c r="A59" t="s">
        <v>210</v>
      </c>
      <c r="B59" t="s">
        <v>211</v>
      </c>
      <c r="C59" t="s">
        <v>212</v>
      </c>
      <c r="D59" t="s">
        <v>51</v>
      </c>
      <c r="E59" t="b">
        <v>1</v>
      </c>
      <c r="F59" t="s">
        <v>213</v>
      </c>
      <c r="G59">
        <v>118366000</v>
      </c>
      <c r="H59">
        <v>-57.9</v>
      </c>
      <c r="I59">
        <v>-40.799999999999997</v>
      </c>
      <c r="J59">
        <v>347340000000</v>
      </c>
      <c r="K59">
        <v>331590000000</v>
      </c>
      <c r="L59">
        <v>2934</v>
      </c>
      <c r="M59">
        <v>2021</v>
      </c>
      <c r="N59">
        <v>0.28482037999999998</v>
      </c>
      <c r="O59">
        <v>0.754</v>
      </c>
      <c r="P59">
        <v>71.632999999999996</v>
      </c>
      <c r="Q59">
        <v>13.12716193</v>
      </c>
      <c r="R59">
        <v>10.136119620000001</v>
      </c>
      <c r="S59">
        <v>16218.13521</v>
      </c>
      <c r="T59">
        <v>19.600000000000001</v>
      </c>
      <c r="U59">
        <v>3.9</v>
      </c>
      <c r="V59">
        <v>12.8</v>
      </c>
      <c r="W59">
        <v>20.100000000000001</v>
      </c>
      <c r="X59">
        <v>17.600000000000001</v>
      </c>
      <c r="Y59">
        <v>22.7</v>
      </c>
      <c r="Z59">
        <v>20.9</v>
      </c>
      <c r="AA59">
        <v>5</v>
      </c>
      <c r="AB59">
        <v>5.2</v>
      </c>
      <c r="AC59">
        <v>19.899999999999999</v>
      </c>
      <c r="AD59">
        <v>19.2</v>
      </c>
      <c r="AE59">
        <v>355.8</v>
      </c>
      <c r="AF59">
        <v>0.3</v>
      </c>
      <c r="AG59">
        <v>83.2</v>
      </c>
      <c r="AH59">
        <v>23.1</v>
      </c>
      <c r="AI59">
        <v>53.1</v>
      </c>
      <c r="AJ59">
        <v>47.5</v>
      </c>
      <c r="AK59">
        <v>20.9</v>
      </c>
      <c r="AL59">
        <v>47.7</v>
      </c>
      <c r="AM59">
        <v>82.7</v>
      </c>
      <c r="AN59">
        <v>90.8</v>
      </c>
      <c r="AO59">
        <v>3.8170000000000002</v>
      </c>
    </row>
    <row r="60" spans="1:41" x14ac:dyDescent="0.3">
      <c r="A60" t="s">
        <v>214</v>
      </c>
      <c r="B60" t="s">
        <v>215</v>
      </c>
      <c r="C60" t="s">
        <v>216</v>
      </c>
      <c r="D60" t="s">
        <v>62</v>
      </c>
      <c r="E60" t="b">
        <v>1</v>
      </c>
      <c r="G60">
        <v>6365500</v>
      </c>
      <c r="J60">
        <v>36750000000</v>
      </c>
      <c r="K60">
        <v>34020000000</v>
      </c>
      <c r="L60">
        <v>5773</v>
      </c>
      <c r="M60">
        <v>2023</v>
      </c>
      <c r="N60">
        <v>0.39802377999999999</v>
      </c>
      <c r="O60">
        <v>0.67800000000000005</v>
      </c>
      <c r="P60">
        <v>72.099000000000004</v>
      </c>
      <c r="Q60">
        <v>11.11291027</v>
      </c>
      <c r="R60">
        <v>7.3000001909999996</v>
      </c>
      <c r="S60">
        <v>10594.84201</v>
      </c>
      <c r="T60">
        <v>37.6</v>
      </c>
      <c r="U60">
        <v>16.100000000000001</v>
      </c>
      <c r="V60">
        <v>28.2</v>
      </c>
      <c r="W60">
        <v>42.3</v>
      </c>
      <c r="X60">
        <v>30.3</v>
      </c>
      <c r="Y60">
        <v>35</v>
      </c>
      <c r="Z60">
        <v>19.3</v>
      </c>
      <c r="AA60">
        <v>6</v>
      </c>
      <c r="AB60">
        <v>8.6</v>
      </c>
      <c r="AC60">
        <v>16.5</v>
      </c>
      <c r="AD60">
        <v>11.7</v>
      </c>
      <c r="AE60">
        <v>209.4</v>
      </c>
      <c r="AF60">
        <v>0.5</v>
      </c>
      <c r="AO60">
        <v>6.492</v>
      </c>
    </row>
    <row r="61" spans="1:41" x14ac:dyDescent="0.3">
      <c r="A61" t="s">
        <v>217</v>
      </c>
      <c r="B61" t="s">
        <v>218</v>
      </c>
      <c r="C61" t="s">
        <v>219</v>
      </c>
      <c r="D61" t="s">
        <v>51</v>
      </c>
      <c r="E61" t="b">
        <v>1</v>
      </c>
      <c r="G61">
        <v>1938430</v>
      </c>
      <c r="J61">
        <v>12680000000</v>
      </c>
      <c r="K61">
        <v>12120000000</v>
      </c>
      <c r="L61">
        <v>6543</v>
      </c>
      <c r="M61">
        <v>2022</v>
      </c>
      <c r="N61">
        <v>0.38542363000000002</v>
      </c>
      <c r="O61">
        <v>0.67400000000000004</v>
      </c>
      <c r="P61">
        <v>63.707000000000001</v>
      </c>
      <c r="Q61">
        <v>12.49119511</v>
      </c>
      <c r="R61">
        <v>8.2813270140000004</v>
      </c>
      <c r="S61">
        <v>12762.46845</v>
      </c>
    </row>
    <row r="62" spans="1:41" x14ac:dyDescent="0.3">
      <c r="A62" t="s">
        <v>220</v>
      </c>
      <c r="C62" t="s">
        <v>221</v>
      </c>
      <c r="D62" t="s">
        <v>51</v>
      </c>
      <c r="E62" t="b">
        <v>1</v>
      </c>
      <c r="G62">
        <v>3607000</v>
      </c>
      <c r="K62">
        <v>2280000000</v>
      </c>
      <c r="L62">
        <v>631</v>
      </c>
      <c r="O62">
        <v>0.503</v>
      </c>
      <c r="P62">
        <v>68.623999999999995</v>
      </c>
      <c r="Q62">
        <v>7.3366722969999998</v>
      </c>
      <c r="R62">
        <v>5.0913644199999997</v>
      </c>
      <c r="S62">
        <v>2029.070062</v>
      </c>
    </row>
    <row r="63" spans="1:41" x14ac:dyDescent="0.3">
      <c r="A63" t="s">
        <v>222</v>
      </c>
      <c r="B63" t="s">
        <v>223</v>
      </c>
      <c r="C63" t="s">
        <v>224</v>
      </c>
      <c r="D63" t="s">
        <v>47</v>
      </c>
      <c r="E63" t="b">
        <v>1</v>
      </c>
      <c r="G63">
        <v>1344230</v>
      </c>
      <c r="J63">
        <v>45000000000</v>
      </c>
      <c r="K63">
        <v>41290000000</v>
      </c>
      <c r="L63">
        <v>33479</v>
      </c>
      <c r="M63">
        <v>2022</v>
      </c>
      <c r="N63">
        <v>0.32252404000000001</v>
      </c>
      <c r="O63">
        <v>0.90500000000000003</v>
      </c>
      <c r="P63">
        <v>79.153000000000006</v>
      </c>
      <c r="Q63">
        <v>15.96786022</v>
      </c>
      <c r="R63">
        <v>13.562165970000001</v>
      </c>
      <c r="S63">
        <v>40880.930439999996</v>
      </c>
      <c r="T63">
        <v>55.9</v>
      </c>
      <c r="U63">
        <v>16.100000000000001</v>
      </c>
      <c r="V63">
        <v>38.5</v>
      </c>
      <c r="W63">
        <v>51.2</v>
      </c>
      <c r="X63">
        <v>57.8</v>
      </c>
      <c r="Y63">
        <v>89.6</v>
      </c>
      <c r="Z63">
        <v>11.1</v>
      </c>
      <c r="AA63">
        <v>3.3</v>
      </c>
      <c r="AB63">
        <v>3.4</v>
      </c>
      <c r="AC63">
        <v>29.9</v>
      </c>
      <c r="AD63">
        <v>29.1</v>
      </c>
      <c r="AE63">
        <v>87.1</v>
      </c>
      <c r="AF63">
        <v>1.1000000000000001</v>
      </c>
      <c r="AG63">
        <v>189.8</v>
      </c>
      <c r="AH63">
        <v>91.5</v>
      </c>
      <c r="AI63">
        <v>76.5</v>
      </c>
      <c r="AJ63">
        <v>74.8</v>
      </c>
      <c r="AK63">
        <v>11.1</v>
      </c>
      <c r="AL63">
        <v>21.4</v>
      </c>
      <c r="AM63">
        <v>16.899999999999999</v>
      </c>
      <c r="AN63">
        <v>71.2</v>
      </c>
      <c r="AO63">
        <v>6.4169999999999998</v>
      </c>
    </row>
    <row r="64" spans="1:41" x14ac:dyDescent="0.3">
      <c r="A64" t="s">
        <v>225</v>
      </c>
      <c r="B64" t="s">
        <v>226</v>
      </c>
      <c r="C64" t="s">
        <v>227</v>
      </c>
      <c r="D64" t="s">
        <v>51</v>
      </c>
      <c r="E64" t="b">
        <v>1</v>
      </c>
      <c r="G64">
        <v>1256170</v>
      </c>
      <c r="J64">
        <v>5480000000</v>
      </c>
      <c r="K64">
        <v>4570000000</v>
      </c>
      <c r="L64">
        <v>4365</v>
      </c>
      <c r="M64">
        <v>2016</v>
      </c>
      <c r="N64">
        <v>0.54579794000000004</v>
      </c>
      <c r="O64">
        <v>0.69499999999999995</v>
      </c>
      <c r="P64">
        <v>64.123000000000005</v>
      </c>
      <c r="Q64">
        <v>15.246043909999999</v>
      </c>
      <c r="R64">
        <v>8.6851997379999997</v>
      </c>
      <c r="S64">
        <v>9919.0852300000006</v>
      </c>
      <c r="AO64">
        <v>3.774</v>
      </c>
    </row>
    <row r="65" spans="1:41" x14ac:dyDescent="0.3">
      <c r="A65" t="s">
        <v>228</v>
      </c>
      <c r="B65" t="s">
        <v>229</v>
      </c>
      <c r="C65" t="s">
        <v>230</v>
      </c>
      <c r="D65" t="s">
        <v>51</v>
      </c>
      <c r="E65" t="b">
        <v>1</v>
      </c>
      <c r="G65">
        <v>135472000</v>
      </c>
      <c r="J65">
        <v>117460000000</v>
      </c>
      <c r="K65">
        <v>159750000000</v>
      </c>
      <c r="L65">
        <v>867</v>
      </c>
      <c r="M65">
        <v>2021</v>
      </c>
      <c r="N65">
        <v>0.31141794</v>
      </c>
      <c r="O65">
        <v>0.497</v>
      </c>
      <c r="P65">
        <v>67.314999999999998</v>
      </c>
      <c r="Q65">
        <v>9.2176515709999993</v>
      </c>
      <c r="R65">
        <v>2.4025398130000002</v>
      </c>
      <c r="S65">
        <v>2795.5069840000001</v>
      </c>
      <c r="T65">
        <v>41.6</v>
      </c>
      <c r="U65">
        <v>16.600000000000001</v>
      </c>
      <c r="V65">
        <v>30.7</v>
      </c>
      <c r="W65">
        <v>44.4</v>
      </c>
      <c r="X65">
        <v>22.2</v>
      </c>
      <c r="Y65">
        <v>13.2</v>
      </c>
      <c r="AO65">
        <v>3.8980000000000001</v>
      </c>
    </row>
    <row r="66" spans="1:41" x14ac:dyDescent="0.3">
      <c r="A66" t="s">
        <v>231</v>
      </c>
      <c r="C66" t="s">
        <v>232</v>
      </c>
      <c r="D66" t="s">
        <v>68</v>
      </c>
      <c r="E66" t="b">
        <v>0</v>
      </c>
    </row>
    <row r="67" spans="1:41" x14ac:dyDescent="0.3">
      <c r="A67" t="s">
        <v>233</v>
      </c>
      <c r="C67" t="s">
        <v>234</v>
      </c>
      <c r="D67" t="s">
        <v>47</v>
      </c>
      <c r="E67" t="b">
        <v>0</v>
      </c>
    </row>
    <row r="68" spans="1:41" x14ac:dyDescent="0.3">
      <c r="A68" t="s">
        <v>235</v>
      </c>
      <c r="B68" t="s">
        <v>236</v>
      </c>
      <c r="C68" t="s">
        <v>237</v>
      </c>
      <c r="D68" t="s">
        <v>54</v>
      </c>
      <c r="E68" t="b">
        <v>1</v>
      </c>
      <c r="G68">
        <v>933154</v>
      </c>
      <c r="J68">
        <v>6260000000</v>
      </c>
      <c r="K68">
        <v>5440000000</v>
      </c>
      <c r="L68">
        <v>6705</v>
      </c>
      <c r="M68">
        <v>2019</v>
      </c>
      <c r="N68">
        <v>0.30706867999999998</v>
      </c>
      <c r="O68">
        <v>0.73099999999999998</v>
      </c>
      <c r="P68">
        <v>67.316000000000003</v>
      </c>
      <c r="Q68">
        <v>13.84869</v>
      </c>
      <c r="R68">
        <v>10.37096977</v>
      </c>
      <c r="S68">
        <v>12843.158890000001</v>
      </c>
      <c r="T68">
        <v>33.299999999999997</v>
      </c>
      <c r="U68">
        <v>17.100000000000001</v>
      </c>
      <c r="V68">
        <v>26.2</v>
      </c>
      <c r="W68">
        <v>42.7</v>
      </c>
      <c r="X68">
        <v>29.9</v>
      </c>
      <c r="Y68">
        <v>63.7</v>
      </c>
    </row>
    <row r="69" spans="1:41" x14ac:dyDescent="0.3">
      <c r="A69" t="s">
        <v>238</v>
      </c>
      <c r="B69" t="s">
        <v>239</v>
      </c>
      <c r="C69" t="s">
        <v>240</v>
      </c>
      <c r="D69" t="s">
        <v>47</v>
      </c>
      <c r="E69" t="b">
        <v>1</v>
      </c>
      <c r="G69">
        <v>5623330</v>
      </c>
      <c r="J69">
        <v>303940000000</v>
      </c>
      <c r="K69">
        <v>295530000000</v>
      </c>
      <c r="L69">
        <v>54051</v>
      </c>
      <c r="M69">
        <v>2022</v>
      </c>
      <c r="N69">
        <v>0.27925923000000002</v>
      </c>
      <c r="O69">
        <v>0.94799999999999995</v>
      </c>
      <c r="P69">
        <v>81.91</v>
      </c>
      <c r="Q69">
        <v>19.494089129999999</v>
      </c>
      <c r="R69">
        <v>12.97962547</v>
      </c>
      <c r="S69">
        <v>57067.636930000001</v>
      </c>
      <c r="T69">
        <v>64.5</v>
      </c>
      <c r="U69">
        <v>21.1</v>
      </c>
      <c r="V69">
        <v>45.6</v>
      </c>
      <c r="W69">
        <v>64.900000000000006</v>
      </c>
      <c r="X69">
        <v>67</v>
      </c>
      <c r="Y69">
        <v>139.5</v>
      </c>
      <c r="Z69">
        <v>7.8</v>
      </c>
      <c r="AA69">
        <v>3.1</v>
      </c>
      <c r="AB69">
        <v>3.9</v>
      </c>
      <c r="AC69">
        <v>31.8</v>
      </c>
      <c r="AD69">
        <v>25.3</v>
      </c>
      <c r="AE69">
        <v>55.8</v>
      </c>
      <c r="AF69">
        <v>1.8</v>
      </c>
      <c r="AG69">
        <v>208.3</v>
      </c>
      <c r="AH69">
        <v>142.9</v>
      </c>
      <c r="AI69">
        <v>73.5</v>
      </c>
      <c r="AJ69">
        <v>77.400000000000006</v>
      </c>
      <c r="AK69">
        <v>7.8</v>
      </c>
      <c r="AL69">
        <v>25.1</v>
      </c>
      <c r="AM69">
        <v>11.7</v>
      </c>
      <c r="AN69">
        <v>54.4</v>
      </c>
      <c r="AO69">
        <v>7.7359999999999998</v>
      </c>
    </row>
    <row r="70" spans="1:41" x14ac:dyDescent="0.3">
      <c r="A70" t="s">
        <v>241</v>
      </c>
      <c r="B70" t="s">
        <v>242</v>
      </c>
      <c r="C70" t="s">
        <v>243</v>
      </c>
      <c r="D70" t="s">
        <v>47</v>
      </c>
      <c r="E70" t="b">
        <v>1</v>
      </c>
      <c r="G70">
        <v>66650800</v>
      </c>
      <c r="J70">
        <v>3210000000000</v>
      </c>
      <c r="K70">
        <v>3050000000000</v>
      </c>
      <c r="L70">
        <v>48181</v>
      </c>
      <c r="M70">
        <v>2022</v>
      </c>
      <c r="N70">
        <v>0.31236910000000001</v>
      </c>
      <c r="O70">
        <v>0.92</v>
      </c>
      <c r="P70">
        <v>83.325000000000003</v>
      </c>
      <c r="Q70">
        <v>16.095119480000001</v>
      </c>
      <c r="R70">
        <v>11.7656677</v>
      </c>
      <c r="S70">
        <v>55060.160380000001</v>
      </c>
      <c r="T70">
        <v>64.400000000000006</v>
      </c>
      <c r="U70">
        <v>22</v>
      </c>
      <c r="V70">
        <v>46</v>
      </c>
      <c r="W70">
        <v>70.099999999999994</v>
      </c>
      <c r="X70">
        <v>60</v>
      </c>
      <c r="Y70">
        <v>119.8</v>
      </c>
      <c r="Z70">
        <v>9.9</v>
      </c>
      <c r="AA70">
        <v>3.1</v>
      </c>
      <c r="AB70">
        <v>3.5</v>
      </c>
      <c r="AC70">
        <v>32.700000000000003</v>
      </c>
      <c r="AD70">
        <v>28.9</v>
      </c>
      <c r="AE70">
        <v>69.8</v>
      </c>
      <c r="AF70">
        <v>1.4</v>
      </c>
      <c r="AG70">
        <v>169.5</v>
      </c>
      <c r="AH70">
        <v>122.8</v>
      </c>
      <c r="AI70">
        <v>44.4</v>
      </c>
      <c r="AJ70">
        <v>77.2</v>
      </c>
      <c r="AK70">
        <v>9.9</v>
      </c>
      <c r="AL70">
        <v>34.4</v>
      </c>
      <c r="AM70">
        <v>43.7</v>
      </c>
      <c r="AN70">
        <v>89.9</v>
      </c>
      <c r="AO70">
        <v>6.593</v>
      </c>
    </row>
    <row r="71" spans="1:41" x14ac:dyDescent="0.3">
      <c r="A71" t="s">
        <v>244</v>
      </c>
      <c r="C71" t="s">
        <v>245</v>
      </c>
      <c r="D71" t="s">
        <v>68</v>
      </c>
      <c r="E71" t="b">
        <v>0</v>
      </c>
    </row>
    <row r="72" spans="1:41" x14ac:dyDescent="0.3">
      <c r="A72" t="s">
        <v>246</v>
      </c>
      <c r="C72" t="s">
        <v>247</v>
      </c>
      <c r="D72" t="s">
        <v>54</v>
      </c>
      <c r="E72" t="b">
        <v>0</v>
      </c>
      <c r="G72">
        <v>282465</v>
      </c>
      <c r="K72">
        <v>6400000000</v>
      </c>
      <c r="L72">
        <v>22651</v>
      </c>
    </row>
    <row r="73" spans="1:41" x14ac:dyDescent="0.3">
      <c r="A73" t="s">
        <v>248</v>
      </c>
      <c r="B73" t="s">
        <v>249</v>
      </c>
      <c r="C73" t="s">
        <v>250</v>
      </c>
      <c r="D73" t="s">
        <v>51</v>
      </c>
      <c r="E73" t="b">
        <v>1</v>
      </c>
      <c r="G73">
        <v>2593130</v>
      </c>
      <c r="J73">
        <v>20390000000</v>
      </c>
      <c r="K73">
        <v>20060000000</v>
      </c>
      <c r="L73">
        <v>7863</v>
      </c>
      <c r="M73">
        <v>2017</v>
      </c>
      <c r="N73">
        <v>0.38024372000000001</v>
      </c>
      <c r="O73">
        <v>0.73299999999999998</v>
      </c>
      <c r="P73">
        <v>68.337000000000003</v>
      </c>
      <c r="Q73">
        <v>12.482758889999999</v>
      </c>
      <c r="R73">
        <v>9.6859999999999999</v>
      </c>
      <c r="S73">
        <v>18854.06151</v>
      </c>
      <c r="AO73">
        <v>5.12</v>
      </c>
    </row>
    <row r="74" spans="1:41" x14ac:dyDescent="0.3">
      <c r="A74" t="s">
        <v>251</v>
      </c>
      <c r="B74" t="s">
        <v>252</v>
      </c>
      <c r="C74" t="s">
        <v>253</v>
      </c>
      <c r="D74" t="s">
        <v>51</v>
      </c>
      <c r="E74" t="b">
        <v>1</v>
      </c>
      <c r="G74">
        <v>2822090</v>
      </c>
      <c r="J74">
        <v>2770000000</v>
      </c>
      <c r="K74">
        <v>2400000000</v>
      </c>
      <c r="L74">
        <v>982</v>
      </c>
      <c r="M74">
        <v>2020</v>
      </c>
      <c r="N74">
        <v>0.38757205</v>
      </c>
      <c r="O74">
        <v>0.52400000000000002</v>
      </c>
      <c r="P74">
        <v>65.86</v>
      </c>
      <c r="Q74">
        <v>8.9778996860000007</v>
      </c>
      <c r="R74">
        <v>4.6747271540000002</v>
      </c>
      <c r="S74">
        <v>2812.0176019999999</v>
      </c>
      <c r="AO74">
        <v>4.423</v>
      </c>
    </row>
    <row r="75" spans="1:41" x14ac:dyDescent="0.3">
      <c r="A75" t="s">
        <v>254</v>
      </c>
      <c r="B75" t="s">
        <v>255</v>
      </c>
      <c r="C75" t="s">
        <v>256</v>
      </c>
      <c r="D75" t="s">
        <v>43</v>
      </c>
      <c r="E75" t="b">
        <v>1</v>
      </c>
      <c r="G75">
        <v>3806670</v>
      </c>
      <c r="J75">
        <v>35350000000</v>
      </c>
      <c r="K75">
        <v>30540000000</v>
      </c>
      <c r="L75">
        <v>9287</v>
      </c>
      <c r="M75">
        <v>2023</v>
      </c>
      <c r="N75">
        <v>0.34756895999999998</v>
      </c>
      <c r="O75">
        <v>0.84399999999999997</v>
      </c>
      <c r="P75">
        <v>74.495999999999995</v>
      </c>
      <c r="Q75">
        <v>16.75470924</v>
      </c>
      <c r="R75">
        <v>12.69999981</v>
      </c>
      <c r="S75">
        <v>20752.570090000001</v>
      </c>
      <c r="T75">
        <v>31.2</v>
      </c>
      <c r="U75">
        <v>12.9</v>
      </c>
      <c r="V75">
        <v>23.2</v>
      </c>
      <c r="W75">
        <v>30.9</v>
      </c>
      <c r="X75">
        <v>34.200000000000003</v>
      </c>
      <c r="Y75">
        <v>45.4</v>
      </c>
      <c r="Z75">
        <v>12</v>
      </c>
      <c r="AA75">
        <v>8.1</v>
      </c>
      <c r="AB75">
        <v>8.3000000000000007</v>
      </c>
      <c r="AC75">
        <v>12.4</v>
      </c>
      <c r="AD75">
        <v>12</v>
      </c>
      <c r="AE75">
        <v>158.69999999999999</v>
      </c>
      <c r="AF75">
        <v>0.6</v>
      </c>
      <c r="AG75">
        <v>129.1</v>
      </c>
      <c r="AH75">
        <v>46.7</v>
      </c>
      <c r="AI75">
        <v>74</v>
      </c>
      <c r="AJ75">
        <v>56.4</v>
      </c>
      <c r="AK75">
        <v>12</v>
      </c>
      <c r="AL75">
        <v>37.1</v>
      </c>
      <c r="AM75">
        <v>67.599999999999994</v>
      </c>
      <c r="AN75">
        <v>88.5</v>
      </c>
      <c r="AO75">
        <v>5.4</v>
      </c>
    </row>
    <row r="76" spans="1:41" x14ac:dyDescent="0.3">
      <c r="A76" t="s">
        <v>257</v>
      </c>
      <c r="B76" t="s">
        <v>258</v>
      </c>
      <c r="C76" t="s">
        <v>259</v>
      </c>
      <c r="D76" t="s">
        <v>47</v>
      </c>
      <c r="E76" t="b">
        <v>1</v>
      </c>
      <c r="G76">
        <v>84075100</v>
      </c>
      <c r="J76">
        <v>4740000000000</v>
      </c>
      <c r="K76">
        <v>4530000000000</v>
      </c>
      <c r="L76">
        <v>56435</v>
      </c>
      <c r="M76">
        <v>2020</v>
      </c>
      <c r="N76">
        <v>0.32433450000000003</v>
      </c>
      <c r="O76">
        <v>0.95899999999999996</v>
      </c>
      <c r="P76">
        <v>81.378</v>
      </c>
      <c r="Q76">
        <v>17.30921936</v>
      </c>
      <c r="R76">
        <v>14.296371629999999</v>
      </c>
      <c r="S76">
        <v>64053.221239999999</v>
      </c>
      <c r="T76">
        <v>64.7</v>
      </c>
      <c r="U76">
        <v>25.4</v>
      </c>
      <c r="V76">
        <v>47.6</v>
      </c>
      <c r="W76">
        <v>62.1</v>
      </c>
      <c r="X76">
        <v>60.8</v>
      </c>
      <c r="Y76">
        <v>140.4</v>
      </c>
      <c r="Z76">
        <v>8.5</v>
      </c>
      <c r="AA76">
        <v>3.6</v>
      </c>
      <c r="AB76">
        <v>3.5</v>
      </c>
      <c r="AC76">
        <v>27.7</v>
      </c>
      <c r="AD76">
        <v>28.8</v>
      </c>
      <c r="AE76">
        <v>61.7</v>
      </c>
      <c r="AF76">
        <v>1.6</v>
      </c>
      <c r="AG76">
        <v>195.2</v>
      </c>
      <c r="AH76">
        <v>144.30000000000001</v>
      </c>
      <c r="AI76">
        <v>60.4</v>
      </c>
      <c r="AJ76">
        <v>71.7</v>
      </c>
      <c r="AK76">
        <v>8.5</v>
      </c>
      <c r="AL76">
        <v>29.6</v>
      </c>
      <c r="AM76">
        <v>28.8</v>
      </c>
      <c r="AN76">
        <v>82.8</v>
      </c>
      <c r="AO76">
        <v>6.7530000000000001</v>
      </c>
    </row>
    <row r="77" spans="1:41" x14ac:dyDescent="0.3">
      <c r="A77" t="s">
        <v>260</v>
      </c>
      <c r="B77" t="s">
        <v>261</v>
      </c>
      <c r="C77" t="s">
        <v>262</v>
      </c>
      <c r="D77" t="s">
        <v>51</v>
      </c>
      <c r="E77" t="b">
        <v>1</v>
      </c>
      <c r="G77">
        <v>35064300</v>
      </c>
      <c r="J77">
        <v>88330000000</v>
      </c>
      <c r="K77">
        <v>76370000000</v>
      </c>
      <c r="L77">
        <v>2519</v>
      </c>
      <c r="M77">
        <v>2016</v>
      </c>
      <c r="N77">
        <v>0.43508595</v>
      </c>
      <c r="O77">
        <v>0.628</v>
      </c>
      <c r="P77">
        <v>65.498000000000005</v>
      </c>
      <c r="Q77">
        <v>11.418459889999999</v>
      </c>
      <c r="R77">
        <v>7.1072101590000001</v>
      </c>
      <c r="S77">
        <v>6846.3522039999998</v>
      </c>
      <c r="T77">
        <v>31.1</v>
      </c>
      <c r="U77">
        <v>10.5</v>
      </c>
      <c r="V77">
        <v>22.1</v>
      </c>
      <c r="W77">
        <v>34.200000000000003</v>
      </c>
      <c r="X77">
        <v>29</v>
      </c>
      <c r="Y77">
        <v>18.3</v>
      </c>
      <c r="AO77">
        <v>4.34</v>
      </c>
    </row>
    <row r="78" spans="1:41" x14ac:dyDescent="0.3">
      <c r="A78" t="s">
        <v>263</v>
      </c>
      <c r="C78" t="s">
        <v>264</v>
      </c>
      <c r="D78" t="s">
        <v>47</v>
      </c>
      <c r="E78" t="b">
        <v>0</v>
      </c>
    </row>
    <row r="79" spans="1:41" x14ac:dyDescent="0.3">
      <c r="A79" t="s">
        <v>265</v>
      </c>
      <c r="B79" t="s">
        <v>266</v>
      </c>
      <c r="C79" t="s">
        <v>267</v>
      </c>
      <c r="D79" t="s">
        <v>47</v>
      </c>
      <c r="E79" t="b">
        <v>1</v>
      </c>
      <c r="G79">
        <v>9938840</v>
      </c>
      <c r="J79">
        <v>267350000000</v>
      </c>
      <c r="K79">
        <v>243500000000</v>
      </c>
      <c r="L79">
        <v>26899</v>
      </c>
      <c r="M79">
        <v>2022</v>
      </c>
      <c r="N79">
        <v>0.33373599999999998</v>
      </c>
      <c r="O79">
        <v>0.90800000000000003</v>
      </c>
      <c r="P79">
        <v>81.856999999999999</v>
      </c>
      <c r="Q79">
        <v>20.845500950000002</v>
      </c>
      <c r="R79">
        <v>11.553856420000001</v>
      </c>
      <c r="S79">
        <v>35760.749150000003</v>
      </c>
      <c r="T79">
        <v>51</v>
      </c>
      <c r="U79">
        <v>12.8</v>
      </c>
      <c r="V79">
        <v>34.4</v>
      </c>
      <c r="W79">
        <v>48.6</v>
      </c>
      <c r="X79">
        <v>53.9</v>
      </c>
      <c r="Y79">
        <v>65.3</v>
      </c>
      <c r="Z79">
        <v>13.1</v>
      </c>
      <c r="AA79">
        <v>3.6</v>
      </c>
      <c r="AB79">
        <v>3.5</v>
      </c>
      <c r="AC79">
        <v>27.7</v>
      </c>
      <c r="AD79">
        <v>28.5</v>
      </c>
      <c r="AE79">
        <v>100.3</v>
      </c>
      <c r="AF79">
        <v>1</v>
      </c>
      <c r="AG79">
        <v>140.4</v>
      </c>
      <c r="AH79">
        <v>66.599999999999994</v>
      </c>
      <c r="AI79">
        <v>53.6</v>
      </c>
      <c r="AJ79">
        <v>58.5</v>
      </c>
      <c r="AK79">
        <v>13.1</v>
      </c>
      <c r="AL79">
        <v>32.799999999999997</v>
      </c>
      <c r="AM79">
        <v>49.4</v>
      </c>
      <c r="AN79">
        <v>93.1</v>
      </c>
      <c r="AO79">
        <v>5.7759999999999998</v>
      </c>
    </row>
    <row r="80" spans="1:41" x14ac:dyDescent="0.3">
      <c r="A80" t="s">
        <v>268</v>
      </c>
      <c r="C80" t="s">
        <v>269</v>
      </c>
      <c r="D80" t="s">
        <v>62</v>
      </c>
      <c r="E80" t="b">
        <v>0</v>
      </c>
      <c r="G80">
        <v>55745</v>
      </c>
      <c r="K80">
        <v>3040000000</v>
      </c>
      <c r="L80">
        <v>54547</v>
      </c>
    </row>
    <row r="81" spans="1:41" x14ac:dyDescent="0.3">
      <c r="A81" t="s">
        <v>270</v>
      </c>
      <c r="B81" t="s">
        <v>271</v>
      </c>
      <c r="C81" t="s">
        <v>272</v>
      </c>
      <c r="D81" t="s">
        <v>62</v>
      </c>
      <c r="E81" t="b">
        <v>1</v>
      </c>
      <c r="G81">
        <v>117303</v>
      </c>
      <c r="J81">
        <v>1460000000</v>
      </c>
      <c r="K81">
        <v>1320000000</v>
      </c>
      <c r="L81">
        <v>12480</v>
      </c>
      <c r="M81">
        <v>2018</v>
      </c>
      <c r="N81">
        <v>0.4381641</v>
      </c>
      <c r="O81">
        <v>0.79100000000000004</v>
      </c>
      <c r="P81">
        <v>75.204999999999998</v>
      </c>
      <c r="Q81">
        <v>16.577289189999998</v>
      </c>
      <c r="R81">
        <v>9.4463993070000001</v>
      </c>
      <c r="S81">
        <v>14349.028039999999</v>
      </c>
    </row>
    <row r="82" spans="1:41" x14ac:dyDescent="0.3">
      <c r="A82" t="s">
        <v>273</v>
      </c>
      <c r="C82" t="s">
        <v>274</v>
      </c>
      <c r="D82" t="s">
        <v>62</v>
      </c>
      <c r="E82" t="b">
        <v>0</v>
      </c>
    </row>
    <row r="83" spans="1:41" x14ac:dyDescent="0.3">
      <c r="A83" t="s">
        <v>275</v>
      </c>
      <c r="C83" t="s">
        <v>276</v>
      </c>
      <c r="D83" t="s">
        <v>54</v>
      </c>
      <c r="E83" t="b">
        <v>0</v>
      </c>
    </row>
    <row r="84" spans="1:41" x14ac:dyDescent="0.3">
      <c r="A84" t="s">
        <v>277</v>
      </c>
      <c r="B84" t="s">
        <v>278</v>
      </c>
      <c r="C84" t="s">
        <v>279</v>
      </c>
      <c r="D84" t="s">
        <v>62</v>
      </c>
      <c r="E84" t="b">
        <v>1</v>
      </c>
      <c r="F84" t="s">
        <v>280</v>
      </c>
      <c r="G84">
        <v>18687900</v>
      </c>
      <c r="H84">
        <v>-32.700000000000003</v>
      </c>
      <c r="I84">
        <v>-7.1</v>
      </c>
      <c r="J84">
        <v>121180000000</v>
      </c>
      <c r="K84">
        <v>104450000000</v>
      </c>
      <c r="L84">
        <v>6484</v>
      </c>
      <c r="M84">
        <v>2023</v>
      </c>
      <c r="N84">
        <v>0.45212682999999998</v>
      </c>
      <c r="O84">
        <v>0.66200000000000003</v>
      </c>
      <c r="P84">
        <v>72.602000000000004</v>
      </c>
      <c r="Q84">
        <v>10.67763042</v>
      </c>
      <c r="R84">
        <v>5.8473000529999997</v>
      </c>
      <c r="S84">
        <v>12458.603999999999</v>
      </c>
      <c r="T84">
        <v>37.9</v>
      </c>
      <c r="U84">
        <v>15.3</v>
      </c>
      <c r="V84">
        <v>28</v>
      </c>
      <c r="W84">
        <v>42.6</v>
      </c>
      <c r="X84">
        <v>34.6</v>
      </c>
      <c r="Y84">
        <v>37.799999999999997</v>
      </c>
      <c r="AO84">
        <v>6.3620000000000001</v>
      </c>
    </row>
    <row r="85" spans="1:41" x14ac:dyDescent="0.3">
      <c r="A85" t="s">
        <v>281</v>
      </c>
      <c r="C85" t="s">
        <v>282</v>
      </c>
      <c r="D85" t="s">
        <v>47</v>
      </c>
      <c r="E85" t="b">
        <v>0</v>
      </c>
      <c r="T85">
        <v>70.2</v>
      </c>
      <c r="U85">
        <v>52.5</v>
      </c>
      <c r="V85">
        <v>62.5</v>
      </c>
      <c r="W85">
        <v>72.400000000000006</v>
      </c>
      <c r="X85">
        <v>65.7</v>
      </c>
      <c r="Y85">
        <v>147.4</v>
      </c>
    </row>
    <row r="86" spans="1:41" x14ac:dyDescent="0.3">
      <c r="A86" t="s">
        <v>283</v>
      </c>
      <c r="B86" t="s">
        <v>284</v>
      </c>
      <c r="C86" t="s">
        <v>285</v>
      </c>
      <c r="D86" t="s">
        <v>51</v>
      </c>
      <c r="E86" t="b">
        <v>1</v>
      </c>
      <c r="G86">
        <v>15099700</v>
      </c>
      <c r="J86">
        <v>30090000000</v>
      </c>
      <c r="K86">
        <v>23010000000</v>
      </c>
      <c r="L86">
        <v>1993</v>
      </c>
      <c r="M86">
        <v>2018</v>
      </c>
      <c r="N86">
        <v>0.29591953999999998</v>
      </c>
      <c r="O86">
        <v>0.5</v>
      </c>
      <c r="P86">
        <v>60.74</v>
      </c>
      <c r="Q86">
        <v>10.393306259999999</v>
      </c>
      <c r="R86">
        <v>2.4863390249999999</v>
      </c>
      <c r="S86">
        <v>3494.3477229999999</v>
      </c>
      <c r="AO86">
        <v>4.9290000000000003</v>
      </c>
    </row>
    <row r="87" spans="1:41" x14ac:dyDescent="0.3">
      <c r="A87" t="s">
        <v>286</v>
      </c>
      <c r="B87" t="s">
        <v>287</v>
      </c>
      <c r="C87" t="s">
        <v>288</v>
      </c>
      <c r="D87" t="s">
        <v>51</v>
      </c>
      <c r="E87" t="b">
        <v>1</v>
      </c>
      <c r="G87">
        <v>2249520</v>
      </c>
      <c r="J87">
        <v>2270000000</v>
      </c>
      <c r="K87">
        <v>1840000000</v>
      </c>
      <c r="L87">
        <v>1011</v>
      </c>
      <c r="M87">
        <v>2021</v>
      </c>
      <c r="N87">
        <v>0.33435068000000001</v>
      </c>
      <c r="O87">
        <v>0.51400000000000001</v>
      </c>
      <c r="P87">
        <v>64.084999999999994</v>
      </c>
      <c r="Q87">
        <v>10.63534621</v>
      </c>
      <c r="R87">
        <v>3.673035</v>
      </c>
      <c r="S87">
        <v>2403.0592369999999</v>
      </c>
    </row>
    <row r="88" spans="1:41" x14ac:dyDescent="0.3">
      <c r="A88" t="s">
        <v>289</v>
      </c>
      <c r="C88" t="s">
        <v>290</v>
      </c>
      <c r="D88" t="s">
        <v>68</v>
      </c>
      <c r="E88" t="b">
        <v>1</v>
      </c>
      <c r="G88">
        <v>835986</v>
      </c>
      <c r="J88">
        <v>25820000000</v>
      </c>
      <c r="K88">
        <v>16680000000</v>
      </c>
      <c r="L88">
        <v>30888</v>
      </c>
      <c r="O88">
        <v>0.77600000000000002</v>
      </c>
      <c r="P88">
        <v>70.180000000000007</v>
      </c>
      <c r="Q88">
        <v>13.022057650000001</v>
      </c>
      <c r="R88">
        <v>8.7024296719999992</v>
      </c>
      <c r="S88">
        <v>46959.251730000004</v>
      </c>
      <c r="T88">
        <v>46.9</v>
      </c>
      <c r="U88">
        <v>19.8</v>
      </c>
      <c r="V88">
        <v>35.1</v>
      </c>
      <c r="W88">
        <v>59</v>
      </c>
      <c r="X88">
        <v>48.2</v>
      </c>
      <c r="Y88">
        <v>61.9</v>
      </c>
    </row>
    <row r="89" spans="1:41" x14ac:dyDescent="0.3">
      <c r="A89" t="s">
        <v>291</v>
      </c>
      <c r="B89" t="s">
        <v>292</v>
      </c>
      <c r="C89" t="s">
        <v>293</v>
      </c>
      <c r="D89" t="s">
        <v>62</v>
      </c>
      <c r="E89" t="b">
        <v>1</v>
      </c>
      <c r="G89">
        <v>11906100</v>
      </c>
      <c r="J89">
        <v>33550000000</v>
      </c>
      <c r="K89">
        <v>19840000000</v>
      </c>
      <c r="L89">
        <v>2818</v>
      </c>
      <c r="M89">
        <v>2012</v>
      </c>
      <c r="N89">
        <v>0.60450804000000002</v>
      </c>
      <c r="O89">
        <v>0.55400000000000005</v>
      </c>
      <c r="P89">
        <v>64.936000000000007</v>
      </c>
      <c r="Q89">
        <v>10.89635878</v>
      </c>
      <c r="R89">
        <v>5.3822998999999996</v>
      </c>
      <c r="S89">
        <v>2934.9258020000002</v>
      </c>
    </row>
    <row r="90" spans="1:41" x14ac:dyDescent="0.3">
      <c r="A90" t="s">
        <v>294</v>
      </c>
      <c r="B90" t="s">
        <v>295</v>
      </c>
      <c r="C90" t="s">
        <v>296</v>
      </c>
      <c r="D90" t="s">
        <v>62</v>
      </c>
      <c r="E90" t="b">
        <v>1</v>
      </c>
      <c r="F90" t="s">
        <v>297</v>
      </c>
      <c r="G90">
        <v>11005800</v>
      </c>
      <c r="H90">
        <v>-29</v>
      </c>
      <c r="I90">
        <v>0.5</v>
      </c>
      <c r="J90">
        <v>38170000000</v>
      </c>
      <c r="K90">
        <v>34400000000</v>
      </c>
      <c r="L90">
        <v>3468</v>
      </c>
      <c r="M90">
        <v>2023</v>
      </c>
      <c r="N90">
        <v>0.46826827999999998</v>
      </c>
      <c r="O90">
        <v>0.64500000000000002</v>
      </c>
      <c r="P90">
        <v>72.884</v>
      </c>
      <c r="Q90">
        <v>10.162206469999999</v>
      </c>
      <c r="R90">
        <v>7.5102290739999997</v>
      </c>
      <c r="S90">
        <v>6064.7857830000003</v>
      </c>
      <c r="T90">
        <v>34.1</v>
      </c>
      <c r="U90">
        <v>11</v>
      </c>
      <c r="V90">
        <v>24.1</v>
      </c>
      <c r="W90">
        <v>38.799999999999997</v>
      </c>
      <c r="X90">
        <v>30.2</v>
      </c>
      <c r="Y90">
        <v>45.3</v>
      </c>
      <c r="AO90">
        <v>5.9640000000000004</v>
      </c>
    </row>
    <row r="91" spans="1:41" x14ac:dyDescent="0.3">
      <c r="A91" t="s">
        <v>298</v>
      </c>
      <c r="C91" t="s">
        <v>299</v>
      </c>
      <c r="D91" t="s">
        <v>43</v>
      </c>
      <c r="E91" t="b">
        <v>0</v>
      </c>
      <c r="F91" t="s">
        <v>300</v>
      </c>
      <c r="G91">
        <v>7396080</v>
      </c>
      <c r="H91">
        <v>-47</v>
      </c>
      <c r="I91">
        <v>-49.8</v>
      </c>
      <c r="J91">
        <v>424000000000</v>
      </c>
      <c r="K91">
        <v>380810000000</v>
      </c>
      <c r="L91">
        <v>57328</v>
      </c>
      <c r="O91">
        <v>0.95499999999999996</v>
      </c>
      <c r="P91">
        <v>85.510999999999996</v>
      </c>
      <c r="Q91">
        <v>16.895860670000001</v>
      </c>
      <c r="R91">
        <v>12.350000380000001</v>
      </c>
      <c r="S91">
        <v>69435.757060000004</v>
      </c>
      <c r="T91">
        <v>72.2</v>
      </c>
      <c r="U91">
        <v>57</v>
      </c>
      <c r="V91">
        <v>65.599999999999994</v>
      </c>
      <c r="W91">
        <v>73.900000000000006</v>
      </c>
      <c r="X91">
        <v>46.8</v>
      </c>
      <c r="Y91">
        <v>110.4</v>
      </c>
      <c r="Z91">
        <v>28.5</v>
      </c>
      <c r="AA91">
        <v>2</v>
      </c>
      <c r="AB91">
        <v>2.2000000000000002</v>
      </c>
      <c r="AC91">
        <v>49.3</v>
      </c>
      <c r="AD91">
        <v>44.5</v>
      </c>
      <c r="AE91">
        <v>207.4</v>
      </c>
      <c r="AF91">
        <v>0.5</v>
      </c>
      <c r="AG91">
        <v>139</v>
      </c>
      <c r="AH91">
        <v>115.5</v>
      </c>
      <c r="AI91">
        <v>78.5</v>
      </c>
      <c r="AJ91">
        <v>66.5</v>
      </c>
      <c r="AK91">
        <v>28.5</v>
      </c>
      <c r="AL91">
        <v>41.8</v>
      </c>
      <c r="AM91">
        <v>66.5</v>
      </c>
      <c r="AN91">
        <v>83.6</v>
      </c>
      <c r="AO91">
        <v>5.4909999999999997</v>
      </c>
    </row>
    <row r="92" spans="1:41" x14ac:dyDescent="0.3">
      <c r="A92" t="s">
        <v>301</v>
      </c>
      <c r="B92" t="s">
        <v>302</v>
      </c>
      <c r="C92" t="s">
        <v>303</v>
      </c>
      <c r="D92" t="s">
        <v>47</v>
      </c>
      <c r="E92" t="b">
        <v>1</v>
      </c>
      <c r="F92" t="s">
        <v>304</v>
      </c>
      <c r="G92">
        <v>9632290</v>
      </c>
      <c r="H92">
        <v>-25.7</v>
      </c>
      <c r="I92">
        <v>-8.1999999999999993</v>
      </c>
      <c r="J92">
        <v>237070000000</v>
      </c>
      <c r="K92">
        <v>212660000000</v>
      </c>
      <c r="L92">
        <v>24612</v>
      </c>
      <c r="M92">
        <v>2022</v>
      </c>
      <c r="N92">
        <v>0.30222823999999998</v>
      </c>
      <c r="O92">
        <v>0.87</v>
      </c>
      <c r="P92">
        <v>77.024000000000001</v>
      </c>
      <c r="Q92">
        <v>15.46940041</v>
      </c>
      <c r="R92">
        <v>12.33162229</v>
      </c>
      <c r="S92">
        <v>37236.074619999999</v>
      </c>
      <c r="T92">
        <v>42.3</v>
      </c>
      <c r="U92">
        <v>13.6</v>
      </c>
      <c r="V92">
        <v>29.8</v>
      </c>
      <c r="W92">
        <v>40.299999999999997</v>
      </c>
      <c r="X92">
        <v>39.4</v>
      </c>
      <c r="Y92">
        <v>79.5</v>
      </c>
      <c r="Z92">
        <v>13.6</v>
      </c>
      <c r="AA92">
        <v>3.3</v>
      </c>
      <c r="AB92">
        <v>3.6</v>
      </c>
      <c r="AC92">
        <v>30.1</v>
      </c>
      <c r="AD92">
        <v>28</v>
      </c>
      <c r="AE92">
        <v>129.6</v>
      </c>
      <c r="AF92">
        <v>0.8</v>
      </c>
      <c r="AG92">
        <v>147.1</v>
      </c>
      <c r="AH92">
        <v>81.400000000000006</v>
      </c>
      <c r="AI92">
        <v>66.3</v>
      </c>
      <c r="AJ92">
        <v>54.1</v>
      </c>
      <c r="AK92">
        <v>13.6</v>
      </c>
      <c r="AL92">
        <v>35.5</v>
      </c>
      <c r="AM92">
        <v>46.7</v>
      </c>
      <c r="AN92">
        <v>79.3</v>
      </c>
      <c r="AO92">
        <v>5.915</v>
      </c>
    </row>
    <row r="93" spans="1:41" x14ac:dyDescent="0.3">
      <c r="A93" t="s">
        <v>305</v>
      </c>
      <c r="B93" t="s">
        <v>306</v>
      </c>
      <c r="C93" t="s">
        <v>307</v>
      </c>
      <c r="D93" t="s">
        <v>47</v>
      </c>
      <c r="E93" t="b">
        <v>1</v>
      </c>
      <c r="G93">
        <v>398266</v>
      </c>
      <c r="J93">
        <v>35310000000</v>
      </c>
      <c r="K93">
        <v>31330000000</v>
      </c>
      <c r="L93">
        <v>88657</v>
      </c>
      <c r="M93">
        <v>2018</v>
      </c>
      <c r="N93">
        <v>0.2656501</v>
      </c>
      <c r="O93">
        <v>0.97199999999999998</v>
      </c>
      <c r="P93">
        <v>82.691000000000003</v>
      </c>
      <c r="Q93">
        <v>18.850589750000001</v>
      </c>
      <c r="R93">
        <v>13.908926279999999</v>
      </c>
      <c r="S93">
        <v>69116.937359999996</v>
      </c>
      <c r="T93">
        <v>94.5</v>
      </c>
      <c r="U93">
        <v>50.1</v>
      </c>
      <c r="V93">
        <v>75.2</v>
      </c>
      <c r="W93">
        <v>102.5</v>
      </c>
      <c r="X93">
        <v>99.3</v>
      </c>
      <c r="Y93">
        <v>120.1</v>
      </c>
      <c r="Z93">
        <v>7.7</v>
      </c>
      <c r="AA93">
        <v>5.9</v>
      </c>
      <c r="AB93">
        <v>6.1</v>
      </c>
      <c r="AC93">
        <v>17.100000000000001</v>
      </c>
      <c r="AD93">
        <v>16.3</v>
      </c>
      <c r="AE93">
        <v>88.9</v>
      </c>
      <c r="AF93">
        <v>1.1000000000000001</v>
      </c>
      <c r="AG93">
        <v>198</v>
      </c>
      <c r="AH93">
        <v>124.3</v>
      </c>
      <c r="AI93">
        <v>74.2</v>
      </c>
      <c r="AJ93">
        <v>67.900000000000006</v>
      </c>
      <c r="AK93">
        <v>7.7</v>
      </c>
      <c r="AL93">
        <v>21.2</v>
      </c>
      <c r="AM93">
        <v>16.7</v>
      </c>
      <c r="AN93">
        <v>68.8</v>
      </c>
      <c r="AO93">
        <v>7.5149999999999997</v>
      </c>
    </row>
    <row r="94" spans="1:41" x14ac:dyDescent="0.3">
      <c r="A94" t="s">
        <v>308</v>
      </c>
      <c r="B94" t="s">
        <v>309</v>
      </c>
      <c r="C94" t="s">
        <v>310</v>
      </c>
      <c r="D94" t="s">
        <v>43</v>
      </c>
      <c r="E94" t="b">
        <v>1</v>
      </c>
      <c r="F94" t="s">
        <v>311</v>
      </c>
      <c r="G94">
        <v>1463870000</v>
      </c>
      <c r="H94">
        <v>-56.2</v>
      </c>
      <c r="I94">
        <v>-38.5</v>
      </c>
      <c r="J94">
        <v>4190000000000</v>
      </c>
      <c r="K94">
        <v>3580000000000</v>
      </c>
      <c r="L94">
        <v>2860</v>
      </c>
      <c r="M94">
        <v>2022</v>
      </c>
      <c r="N94">
        <v>0.25514996000000001</v>
      </c>
      <c r="O94">
        <v>0.68500000000000005</v>
      </c>
      <c r="P94">
        <v>72.003</v>
      </c>
      <c r="Q94">
        <v>12.954540250000001</v>
      </c>
      <c r="R94">
        <v>6.8800001140000004</v>
      </c>
      <c r="S94">
        <v>9046.7563360000004</v>
      </c>
      <c r="T94">
        <v>19</v>
      </c>
      <c r="U94">
        <v>4.7</v>
      </c>
      <c r="V94">
        <v>12.8</v>
      </c>
      <c r="W94">
        <v>21.9</v>
      </c>
      <c r="X94">
        <v>15.2</v>
      </c>
      <c r="Y94">
        <v>83.8</v>
      </c>
      <c r="Z94">
        <v>11.7</v>
      </c>
      <c r="AA94">
        <v>2.7</v>
      </c>
      <c r="AB94">
        <v>3.2</v>
      </c>
      <c r="AC94">
        <v>37</v>
      </c>
      <c r="AD94">
        <v>31</v>
      </c>
      <c r="AE94">
        <v>126.1</v>
      </c>
      <c r="AF94">
        <v>0.8</v>
      </c>
      <c r="AG94">
        <v>124.4</v>
      </c>
      <c r="AH94">
        <v>85.5</v>
      </c>
      <c r="AI94">
        <v>55.8</v>
      </c>
      <c r="AJ94">
        <v>65.5</v>
      </c>
      <c r="AK94">
        <v>11.7</v>
      </c>
      <c r="AL94">
        <v>46.5</v>
      </c>
      <c r="AM94">
        <v>72.8</v>
      </c>
      <c r="AN94">
        <v>64.5</v>
      </c>
      <c r="AO94">
        <v>4.3890000000000002</v>
      </c>
    </row>
    <row r="95" spans="1:41" x14ac:dyDescent="0.3">
      <c r="A95" t="s">
        <v>312</v>
      </c>
      <c r="B95" t="s">
        <v>313</v>
      </c>
      <c r="C95" t="s">
        <v>314</v>
      </c>
      <c r="D95" t="s">
        <v>43</v>
      </c>
      <c r="E95" t="b">
        <v>1</v>
      </c>
      <c r="F95" t="s">
        <v>315</v>
      </c>
      <c r="G95">
        <v>285721000</v>
      </c>
      <c r="H95">
        <v>-57</v>
      </c>
      <c r="I95">
        <v>-41.1</v>
      </c>
      <c r="J95">
        <v>1430000000000</v>
      </c>
      <c r="K95">
        <v>1370000000000</v>
      </c>
      <c r="L95">
        <v>5004</v>
      </c>
      <c r="M95">
        <v>2024</v>
      </c>
      <c r="N95">
        <v>0.34894395</v>
      </c>
      <c r="O95">
        <v>0.72799999999999998</v>
      </c>
      <c r="P95">
        <v>71.146000000000001</v>
      </c>
      <c r="Q95">
        <v>13.33577728</v>
      </c>
      <c r="R95">
        <v>8.6972231999999998</v>
      </c>
      <c r="S95">
        <v>13700.12989</v>
      </c>
      <c r="T95">
        <v>24.6</v>
      </c>
      <c r="U95">
        <v>8.4</v>
      </c>
      <c r="V95">
        <v>17.600000000000001</v>
      </c>
      <c r="W95">
        <v>32.4</v>
      </c>
      <c r="X95">
        <v>14.4</v>
      </c>
      <c r="Y95">
        <v>33.299999999999997</v>
      </c>
      <c r="Z95">
        <v>16.3</v>
      </c>
      <c r="AA95">
        <v>6.7</v>
      </c>
      <c r="AB95">
        <v>6.5</v>
      </c>
      <c r="AC95">
        <v>14.9</v>
      </c>
      <c r="AD95">
        <v>15.4</v>
      </c>
      <c r="AE95">
        <v>180.8</v>
      </c>
      <c r="AF95">
        <v>0.6</v>
      </c>
      <c r="AG95">
        <v>101.6</v>
      </c>
      <c r="AH95">
        <v>34.1</v>
      </c>
      <c r="AI95">
        <v>53.9</v>
      </c>
      <c r="AJ95">
        <v>61.2</v>
      </c>
      <c r="AK95">
        <v>16.3</v>
      </c>
      <c r="AL95">
        <v>43.1</v>
      </c>
      <c r="AM95">
        <v>68.099999999999994</v>
      </c>
      <c r="AN95">
        <v>66.7</v>
      </c>
      <c r="AO95">
        <v>5.617</v>
      </c>
    </row>
    <row r="96" spans="1:41" x14ac:dyDescent="0.3">
      <c r="A96" t="s">
        <v>316</v>
      </c>
      <c r="B96" t="s">
        <v>317</v>
      </c>
      <c r="C96" t="s">
        <v>318</v>
      </c>
      <c r="D96" t="s">
        <v>43</v>
      </c>
      <c r="E96" t="b">
        <v>1</v>
      </c>
      <c r="G96">
        <v>92417700</v>
      </c>
      <c r="J96">
        <v>341010000000</v>
      </c>
      <c r="K96">
        <v>401600000000</v>
      </c>
      <c r="L96">
        <v>3690</v>
      </c>
      <c r="M96">
        <v>2023</v>
      </c>
      <c r="N96">
        <v>0.35884795000000003</v>
      </c>
      <c r="O96">
        <v>0.79900000000000004</v>
      </c>
      <c r="P96">
        <v>77.653999999999996</v>
      </c>
      <c r="Q96">
        <v>13.968330610000001</v>
      </c>
      <c r="R96">
        <v>10.84671198</v>
      </c>
      <c r="S96">
        <v>16095.77169</v>
      </c>
      <c r="T96">
        <v>22.7</v>
      </c>
      <c r="U96">
        <v>7.7</v>
      </c>
      <c r="V96">
        <v>16.2</v>
      </c>
      <c r="W96">
        <v>19.899999999999999</v>
      </c>
      <c r="X96">
        <v>15.1</v>
      </c>
      <c r="Y96">
        <v>32</v>
      </c>
      <c r="Z96">
        <v>18.7</v>
      </c>
      <c r="AA96">
        <v>5.9</v>
      </c>
      <c r="AB96">
        <v>6.6</v>
      </c>
      <c r="AC96">
        <v>16.899999999999999</v>
      </c>
      <c r="AD96">
        <v>15</v>
      </c>
      <c r="AE96">
        <v>432.6</v>
      </c>
      <c r="AF96">
        <v>0.2</v>
      </c>
      <c r="AG96">
        <v>86.7</v>
      </c>
      <c r="AH96">
        <v>32.799999999999997</v>
      </c>
      <c r="AI96">
        <v>49.5</v>
      </c>
      <c r="AJ96">
        <v>52.7</v>
      </c>
      <c r="AK96">
        <v>18.7</v>
      </c>
      <c r="AL96">
        <v>46.8</v>
      </c>
      <c r="AM96">
        <v>75.3</v>
      </c>
      <c r="AN96">
        <v>66.900000000000006</v>
      </c>
      <c r="AO96">
        <v>5.093</v>
      </c>
    </row>
    <row r="97" spans="1:41" x14ac:dyDescent="0.3">
      <c r="A97" t="s">
        <v>319</v>
      </c>
      <c r="B97" t="s">
        <v>320</v>
      </c>
      <c r="C97" t="s">
        <v>321</v>
      </c>
      <c r="D97" t="s">
        <v>43</v>
      </c>
      <c r="E97" t="b">
        <v>1</v>
      </c>
      <c r="G97">
        <v>47020800</v>
      </c>
      <c r="J97">
        <v>258020000000</v>
      </c>
      <c r="K97">
        <v>232110000000</v>
      </c>
      <c r="L97">
        <v>5487</v>
      </c>
      <c r="M97">
        <v>2023</v>
      </c>
      <c r="N97">
        <v>0.29774040000000002</v>
      </c>
      <c r="O97">
        <v>0.69499999999999995</v>
      </c>
      <c r="P97">
        <v>72.323999999999998</v>
      </c>
      <c r="Q97">
        <v>12.359401350000001</v>
      </c>
      <c r="R97">
        <v>6.7800462870000002</v>
      </c>
      <c r="S97">
        <v>12653.52469</v>
      </c>
      <c r="T97">
        <v>27.1</v>
      </c>
      <c r="U97">
        <v>7</v>
      </c>
      <c r="V97">
        <v>18.3</v>
      </c>
      <c r="W97">
        <v>27.5</v>
      </c>
      <c r="X97">
        <v>22.3</v>
      </c>
      <c r="Y97">
        <v>62</v>
      </c>
      <c r="Z97">
        <v>8.3000000000000007</v>
      </c>
      <c r="AA97">
        <v>5.4</v>
      </c>
      <c r="AB97">
        <v>7</v>
      </c>
      <c r="AC97">
        <v>18.5</v>
      </c>
      <c r="AD97">
        <v>14.3</v>
      </c>
      <c r="AE97">
        <v>84.9</v>
      </c>
      <c r="AF97">
        <v>1.2</v>
      </c>
      <c r="AO97">
        <v>4.976</v>
      </c>
    </row>
    <row r="98" spans="1:41" x14ac:dyDescent="0.3">
      <c r="A98" t="s">
        <v>322</v>
      </c>
      <c r="B98" t="s">
        <v>323</v>
      </c>
      <c r="C98" t="s">
        <v>324</v>
      </c>
      <c r="D98" t="s">
        <v>47</v>
      </c>
      <c r="E98" t="b">
        <v>1</v>
      </c>
      <c r="G98">
        <v>5308040</v>
      </c>
      <c r="J98">
        <v>598840000000</v>
      </c>
      <c r="K98">
        <v>551390000000</v>
      </c>
      <c r="L98">
        <v>112818</v>
      </c>
      <c r="M98">
        <v>2022</v>
      </c>
      <c r="N98">
        <v>0.29912030000000001</v>
      </c>
      <c r="O98">
        <v>0.94899999999999995</v>
      </c>
      <c r="P98">
        <v>82.412000000000006</v>
      </c>
      <c r="Q98">
        <v>19.184879299999999</v>
      </c>
      <c r="R98">
        <v>11.724999560000001</v>
      </c>
      <c r="S98">
        <v>90884.634590000001</v>
      </c>
      <c r="T98">
        <v>66.599999999999994</v>
      </c>
      <c r="U98">
        <v>44.7</v>
      </c>
      <c r="V98">
        <v>57</v>
      </c>
      <c r="W98">
        <v>64.7</v>
      </c>
      <c r="X98">
        <v>69.599999999999994</v>
      </c>
      <c r="Y98">
        <v>117.4</v>
      </c>
      <c r="Z98">
        <v>6.8</v>
      </c>
      <c r="AA98">
        <v>7.7</v>
      </c>
      <c r="AB98">
        <v>8</v>
      </c>
      <c r="AC98">
        <v>12.9</v>
      </c>
      <c r="AD98">
        <v>12.5</v>
      </c>
      <c r="AE98">
        <v>51.6</v>
      </c>
      <c r="AF98">
        <v>1.9</v>
      </c>
      <c r="AG98">
        <v>169.6</v>
      </c>
      <c r="AH98">
        <v>122.2</v>
      </c>
      <c r="AI98">
        <v>51.4</v>
      </c>
      <c r="AJ98">
        <v>51.5</v>
      </c>
      <c r="AK98">
        <v>6.8</v>
      </c>
      <c r="AL98">
        <v>37.5</v>
      </c>
      <c r="AM98">
        <v>34.9</v>
      </c>
      <c r="AN98">
        <v>89.8</v>
      </c>
      <c r="AO98">
        <v>6.8890000000000002</v>
      </c>
    </row>
    <row r="99" spans="1:41" x14ac:dyDescent="0.3">
      <c r="A99" t="s">
        <v>325</v>
      </c>
      <c r="C99" t="s">
        <v>326</v>
      </c>
      <c r="D99" t="s">
        <v>47</v>
      </c>
      <c r="E99" t="b">
        <v>0</v>
      </c>
      <c r="T99">
        <v>68.599999999999994</v>
      </c>
      <c r="U99">
        <v>31.6</v>
      </c>
      <c r="V99">
        <v>52.5</v>
      </c>
      <c r="W99">
        <v>60.9</v>
      </c>
      <c r="X99">
        <v>81.599999999999994</v>
      </c>
      <c r="Y99">
        <v>123.7</v>
      </c>
    </row>
    <row r="100" spans="1:41" x14ac:dyDescent="0.3">
      <c r="A100" t="s">
        <v>327</v>
      </c>
      <c r="B100" t="s">
        <v>328</v>
      </c>
      <c r="C100" t="s">
        <v>329</v>
      </c>
      <c r="D100" t="s">
        <v>43</v>
      </c>
      <c r="E100" t="b">
        <v>1</v>
      </c>
      <c r="F100" t="s">
        <v>330</v>
      </c>
      <c r="G100">
        <v>9517180</v>
      </c>
      <c r="H100">
        <v>-1.1000000000000001</v>
      </c>
      <c r="I100">
        <v>8.9</v>
      </c>
      <c r="J100">
        <v>583360000000</v>
      </c>
      <c r="K100">
        <v>513610000000</v>
      </c>
      <c r="L100">
        <v>61296</v>
      </c>
      <c r="M100">
        <v>2021</v>
      </c>
      <c r="N100">
        <v>0.37893850000000001</v>
      </c>
      <c r="O100">
        <v>0.91900000000000004</v>
      </c>
      <c r="P100">
        <v>82.408000000000001</v>
      </c>
      <c r="Q100">
        <v>14.93416023</v>
      </c>
      <c r="R100">
        <v>13.534594739999999</v>
      </c>
      <c r="S100">
        <v>48050.11176</v>
      </c>
      <c r="T100">
        <v>69.599999999999994</v>
      </c>
      <c r="U100">
        <v>28.7</v>
      </c>
      <c r="V100">
        <v>51.8</v>
      </c>
      <c r="W100">
        <v>65.099999999999994</v>
      </c>
      <c r="X100">
        <v>75.3</v>
      </c>
      <c r="Y100">
        <v>124.2</v>
      </c>
      <c r="Z100">
        <v>13.2</v>
      </c>
      <c r="AA100">
        <v>2.7</v>
      </c>
      <c r="AB100">
        <v>2.8</v>
      </c>
      <c r="AC100">
        <v>36.6</v>
      </c>
      <c r="AD100">
        <v>35.9</v>
      </c>
      <c r="AE100">
        <v>104.4</v>
      </c>
      <c r="AF100">
        <v>1</v>
      </c>
      <c r="AG100">
        <v>169.5</v>
      </c>
      <c r="AH100">
        <v>127.8</v>
      </c>
      <c r="AI100">
        <v>68.3</v>
      </c>
      <c r="AJ100">
        <v>73.400000000000006</v>
      </c>
      <c r="AK100">
        <v>13.2</v>
      </c>
      <c r="AL100">
        <v>36.799999999999997</v>
      </c>
      <c r="AM100">
        <v>56.7</v>
      </c>
      <c r="AN100">
        <v>93.8</v>
      </c>
      <c r="AO100">
        <v>7.234</v>
      </c>
    </row>
    <row r="101" spans="1:41" x14ac:dyDescent="0.3">
      <c r="A101" t="s">
        <v>331</v>
      </c>
      <c r="B101" t="s">
        <v>332</v>
      </c>
      <c r="C101" t="s">
        <v>333</v>
      </c>
      <c r="D101" t="s">
        <v>47</v>
      </c>
      <c r="E101" t="b">
        <v>1</v>
      </c>
      <c r="G101">
        <v>59146300</v>
      </c>
      <c r="J101">
        <v>2420000000000</v>
      </c>
      <c r="K101">
        <v>2300000000000</v>
      </c>
      <c r="L101">
        <v>40964</v>
      </c>
      <c r="M101">
        <v>2022</v>
      </c>
      <c r="N101">
        <v>0.33651528000000003</v>
      </c>
      <c r="O101">
        <v>0.91500000000000004</v>
      </c>
      <c r="P101">
        <v>83.715999999999994</v>
      </c>
      <c r="Q101">
        <v>16.714199069999999</v>
      </c>
      <c r="R101">
        <v>10.828128270000001</v>
      </c>
      <c r="S101">
        <v>52388.88306</v>
      </c>
      <c r="T101">
        <v>57.2</v>
      </c>
      <c r="U101">
        <v>20.2</v>
      </c>
      <c r="V101">
        <v>41.1</v>
      </c>
      <c r="W101">
        <v>59.5</v>
      </c>
      <c r="X101">
        <v>57.4</v>
      </c>
      <c r="Y101">
        <v>93.6</v>
      </c>
      <c r="Z101">
        <v>9</v>
      </c>
      <c r="AA101">
        <v>4.4000000000000004</v>
      </c>
      <c r="AB101">
        <v>5.2</v>
      </c>
      <c r="AC101">
        <v>23</v>
      </c>
      <c r="AD101">
        <v>19.100000000000001</v>
      </c>
      <c r="AE101">
        <v>68.099999999999994</v>
      </c>
      <c r="AF101">
        <v>1.5</v>
      </c>
      <c r="AG101">
        <v>154.4</v>
      </c>
      <c r="AH101">
        <v>96</v>
      </c>
      <c r="AI101">
        <v>52.8</v>
      </c>
      <c r="AJ101">
        <v>64.900000000000006</v>
      </c>
      <c r="AK101">
        <v>9</v>
      </c>
      <c r="AL101">
        <v>32.1</v>
      </c>
      <c r="AM101">
        <v>53.4</v>
      </c>
      <c r="AN101">
        <v>90.1</v>
      </c>
      <c r="AO101">
        <v>6.415</v>
      </c>
    </row>
    <row r="102" spans="1:41" x14ac:dyDescent="0.3">
      <c r="A102" t="s">
        <v>334</v>
      </c>
      <c r="B102" t="s">
        <v>335</v>
      </c>
      <c r="C102" t="s">
        <v>336</v>
      </c>
      <c r="D102" t="s">
        <v>51</v>
      </c>
      <c r="E102" t="b">
        <v>1</v>
      </c>
      <c r="G102">
        <v>32711500</v>
      </c>
      <c r="J102">
        <v>94480000000</v>
      </c>
      <c r="K102">
        <v>78790000000</v>
      </c>
      <c r="L102">
        <v>2888</v>
      </c>
      <c r="M102">
        <v>2021</v>
      </c>
      <c r="N102">
        <v>0.35275363999999998</v>
      </c>
      <c r="O102">
        <v>0.58199999999999996</v>
      </c>
      <c r="P102">
        <v>61.944000000000003</v>
      </c>
      <c r="Q102">
        <v>11.411129949999999</v>
      </c>
      <c r="R102">
        <v>4.8699998859999996</v>
      </c>
      <c r="S102">
        <v>6735.4162649999998</v>
      </c>
      <c r="T102">
        <v>42.7</v>
      </c>
      <c r="U102">
        <v>18.399999999999999</v>
      </c>
      <c r="V102">
        <v>32.1</v>
      </c>
      <c r="W102">
        <v>39.799999999999997</v>
      </c>
      <c r="X102">
        <v>31.1</v>
      </c>
      <c r="Y102">
        <v>11</v>
      </c>
      <c r="AO102">
        <v>5.1020000000000003</v>
      </c>
    </row>
    <row r="103" spans="1:41" x14ac:dyDescent="0.3">
      <c r="A103" t="s">
        <v>337</v>
      </c>
      <c r="B103" t="s">
        <v>338</v>
      </c>
      <c r="C103" t="s">
        <v>339</v>
      </c>
      <c r="D103" t="s">
        <v>62</v>
      </c>
      <c r="E103" t="b">
        <v>1</v>
      </c>
      <c r="G103">
        <v>2837080</v>
      </c>
      <c r="J103">
        <v>21410000000</v>
      </c>
      <c r="K103">
        <v>19420000000</v>
      </c>
      <c r="L103">
        <v>7547</v>
      </c>
      <c r="M103">
        <v>2021</v>
      </c>
      <c r="N103">
        <v>0.39874472999999999</v>
      </c>
      <c r="O103">
        <v>0.72</v>
      </c>
      <c r="P103">
        <v>71.478999999999999</v>
      </c>
      <c r="Q103">
        <v>12.383395500000001</v>
      </c>
      <c r="R103">
        <v>9.9599103929999995</v>
      </c>
      <c r="S103">
        <v>10056.98531</v>
      </c>
      <c r="T103">
        <v>50.1</v>
      </c>
      <c r="U103">
        <v>16.7</v>
      </c>
      <c r="V103">
        <v>35.6</v>
      </c>
      <c r="W103">
        <v>59.2</v>
      </c>
      <c r="X103">
        <v>41.2</v>
      </c>
      <c r="Y103">
        <v>39.1</v>
      </c>
      <c r="AO103">
        <v>5.87</v>
      </c>
    </row>
    <row r="104" spans="1:41" x14ac:dyDescent="0.3">
      <c r="A104" t="s">
        <v>340</v>
      </c>
      <c r="B104" t="s">
        <v>341</v>
      </c>
      <c r="C104" t="s">
        <v>342</v>
      </c>
      <c r="D104" t="s">
        <v>43</v>
      </c>
      <c r="E104" t="b">
        <v>1</v>
      </c>
      <c r="F104" t="s">
        <v>343</v>
      </c>
      <c r="G104">
        <v>123103000</v>
      </c>
      <c r="H104">
        <v>-46.3</v>
      </c>
      <c r="I104">
        <v>-41.2</v>
      </c>
      <c r="J104">
        <v>4190000000000</v>
      </c>
      <c r="K104">
        <v>4200000000000</v>
      </c>
      <c r="L104">
        <v>34008</v>
      </c>
      <c r="M104">
        <v>2020</v>
      </c>
      <c r="N104">
        <v>0.32339275000000001</v>
      </c>
      <c r="O104">
        <v>0.92500000000000004</v>
      </c>
      <c r="P104">
        <v>84.712000000000003</v>
      </c>
      <c r="Q104">
        <v>15.511980060000001</v>
      </c>
      <c r="R104">
        <v>12.684046710000001</v>
      </c>
      <c r="S104">
        <v>47774.609729999996</v>
      </c>
      <c r="T104">
        <v>48.9</v>
      </c>
      <c r="U104">
        <v>15.4</v>
      </c>
      <c r="V104">
        <v>34.299999999999997</v>
      </c>
      <c r="W104">
        <v>59.3</v>
      </c>
      <c r="X104">
        <v>30.1</v>
      </c>
      <c r="Y104">
        <v>126.4</v>
      </c>
      <c r="Z104">
        <v>11.3</v>
      </c>
      <c r="AA104">
        <v>2.2999999999999998</v>
      </c>
      <c r="AB104">
        <v>2.7</v>
      </c>
      <c r="AC104">
        <v>43.5</v>
      </c>
      <c r="AD104">
        <v>37.4</v>
      </c>
      <c r="AE104">
        <v>67.7</v>
      </c>
      <c r="AF104">
        <v>1.5</v>
      </c>
      <c r="AG104">
        <v>188.8</v>
      </c>
      <c r="AH104">
        <v>129.4</v>
      </c>
      <c r="AI104">
        <v>77.3</v>
      </c>
      <c r="AJ104">
        <v>80.2</v>
      </c>
      <c r="AK104">
        <v>11.3</v>
      </c>
      <c r="AL104">
        <v>40.1</v>
      </c>
      <c r="AM104">
        <v>38.200000000000003</v>
      </c>
      <c r="AN104">
        <v>84.1</v>
      </c>
      <c r="AO104">
        <v>6.1470000000000002</v>
      </c>
    </row>
    <row r="105" spans="1:41" x14ac:dyDescent="0.3">
      <c r="A105" t="s">
        <v>344</v>
      </c>
      <c r="C105" t="s">
        <v>345</v>
      </c>
      <c r="D105" t="s">
        <v>47</v>
      </c>
      <c r="E105" t="b">
        <v>0</v>
      </c>
    </row>
    <row r="106" spans="1:41" x14ac:dyDescent="0.3">
      <c r="A106" t="s">
        <v>346</v>
      </c>
      <c r="B106" t="s">
        <v>347</v>
      </c>
      <c r="C106" t="s">
        <v>348</v>
      </c>
      <c r="D106" t="s">
        <v>43</v>
      </c>
      <c r="E106" t="b">
        <v>1</v>
      </c>
      <c r="F106" t="s">
        <v>89</v>
      </c>
      <c r="G106">
        <v>11520700</v>
      </c>
      <c r="H106">
        <v>-41.3</v>
      </c>
      <c r="I106">
        <v>-18.3</v>
      </c>
      <c r="J106">
        <v>56100000000</v>
      </c>
      <c r="K106">
        <v>50810000000</v>
      </c>
      <c r="L106">
        <v>4870</v>
      </c>
      <c r="M106">
        <v>2010</v>
      </c>
      <c r="N106">
        <v>0.3365573</v>
      </c>
      <c r="O106">
        <v>0.754</v>
      </c>
      <c r="P106">
        <v>77.813999999999993</v>
      </c>
      <c r="Q106">
        <v>13.109049799999999</v>
      </c>
      <c r="R106">
        <v>10.239999770000001</v>
      </c>
      <c r="S106">
        <v>9221.8723580000005</v>
      </c>
      <c r="T106">
        <v>36.700000000000003</v>
      </c>
      <c r="U106">
        <v>7.9</v>
      </c>
      <c r="V106">
        <v>24.2</v>
      </c>
      <c r="W106">
        <v>34.6</v>
      </c>
      <c r="X106">
        <v>34.299999999999997</v>
      </c>
      <c r="Y106">
        <v>56.4</v>
      </c>
      <c r="Z106">
        <v>7.5</v>
      </c>
      <c r="AA106">
        <v>6.2</v>
      </c>
      <c r="AB106">
        <v>6.3</v>
      </c>
      <c r="AC106">
        <v>16.2</v>
      </c>
      <c r="AD106">
        <v>15.8</v>
      </c>
      <c r="AE106">
        <v>73.2</v>
      </c>
      <c r="AF106">
        <v>1.4</v>
      </c>
      <c r="AG106">
        <v>126.9</v>
      </c>
      <c r="AH106">
        <v>57.4</v>
      </c>
      <c r="AI106">
        <v>60.2</v>
      </c>
      <c r="AJ106">
        <v>65.5</v>
      </c>
      <c r="AK106">
        <v>7.5</v>
      </c>
      <c r="AL106">
        <v>40.299999999999997</v>
      </c>
      <c r="AM106">
        <v>77.099999999999994</v>
      </c>
      <c r="AN106">
        <v>91.2</v>
      </c>
      <c r="AO106">
        <v>4.3099999999999996</v>
      </c>
    </row>
    <row r="107" spans="1:41" x14ac:dyDescent="0.3">
      <c r="A107" t="s">
        <v>349</v>
      </c>
      <c r="B107" t="s">
        <v>350</v>
      </c>
      <c r="C107" t="s">
        <v>351</v>
      </c>
      <c r="D107" t="s">
        <v>43</v>
      </c>
      <c r="E107" t="b">
        <v>1</v>
      </c>
      <c r="G107">
        <v>20843800</v>
      </c>
      <c r="J107">
        <v>300540000000</v>
      </c>
      <c r="K107">
        <v>264290000000</v>
      </c>
      <c r="L107">
        <v>14419</v>
      </c>
      <c r="M107">
        <v>2021</v>
      </c>
      <c r="N107">
        <v>0.29191532999999997</v>
      </c>
      <c r="O107">
        <v>0.83699999999999997</v>
      </c>
      <c r="P107">
        <v>74.402000000000001</v>
      </c>
      <c r="Q107">
        <v>14.0086174</v>
      </c>
      <c r="R107">
        <v>12.54717423</v>
      </c>
      <c r="S107">
        <v>30988.528439999998</v>
      </c>
      <c r="T107">
        <v>26.6</v>
      </c>
      <c r="U107">
        <v>10.6</v>
      </c>
      <c r="V107">
        <v>19.600000000000001</v>
      </c>
      <c r="W107">
        <v>27.8</v>
      </c>
      <c r="X107">
        <v>25.9</v>
      </c>
      <c r="Y107">
        <v>54.9</v>
      </c>
      <c r="Z107">
        <v>9.6999999999999993</v>
      </c>
      <c r="AA107">
        <v>8.1999999999999993</v>
      </c>
      <c r="AB107">
        <v>7.8</v>
      </c>
      <c r="AC107">
        <v>12.2</v>
      </c>
      <c r="AD107">
        <v>12.9</v>
      </c>
      <c r="AE107">
        <v>179.2</v>
      </c>
      <c r="AF107">
        <v>0.6</v>
      </c>
      <c r="AG107">
        <v>108.2</v>
      </c>
      <c r="AH107">
        <v>56.5</v>
      </c>
      <c r="AI107">
        <v>54.4</v>
      </c>
      <c r="AJ107">
        <v>60.7</v>
      </c>
      <c r="AK107">
        <v>9.6999999999999993</v>
      </c>
      <c r="AL107">
        <v>35.799999999999997</v>
      </c>
      <c r="AM107">
        <v>72.900000000000006</v>
      </c>
      <c r="AN107">
        <v>38.799999999999997</v>
      </c>
      <c r="AO107">
        <v>6.3780000000000001</v>
      </c>
    </row>
    <row r="108" spans="1:41" x14ac:dyDescent="0.3">
      <c r="A108" t="s">
        <v>352</v>
      </c>
      <c r="B108" t="s">
        <v>353</v>
      </c>
      <c r="C108" t="s">
        <v>354</v>
      </c>
      <c r="D108" t="s">
        <v>51</v>
      </c>
      <c r="E108" t="b">
        <v>1</v>
      </c>
      <c r="G108">
        <v>57532500</v>
      </c>
      <c r="J108">
        <v>131670000000</v>
      </c>
      <c r="K108">
        <v>108040000000</v>
      </c>
      <c r="L108">
        <v>2289</v>
      </c>
      <c r="M108">
        <v>2021</v>
      </c>
      <c r="N108">
        <v>0.38701963</v>
      </c>
      <c r="O108">
        <v>0.628</v>
      </c>
      <c r="P108">
        <v>63.646000000000001</v>
      </c>
      <c r="Q108">
        <v>11.474075729999999</v>
      </c>
      <c r="R108">
        <v>8.6247100830000001</v>
      </c>
      <c r="S108">
        <v>5608.2960659999999</v>
      </c>
      <c r="T108">
        <v>28.5</v>
      </c>
      <c r="U108">
        <v>8.1999999999999993</v>
      </c>
      <c r="V108">
        <v>19.600000000000001</v>
      </c>
      <c r="W108">
        <v>30.1</v>
      </c>
      <c r="X108">
        <v>24.9</v>
      </c>
      <c r="Y108">
        <v>36.1</v>
      </c>
      <c r="AG108">
        <v>95.4</v>
      </c>
      <c r="AH108">
        <v>36.9</v>
      </c>
      <c r="AI108">
        <v>44.2</v>
      </c>
      <c r="AJ108">
        <v>62.2</v>
      </c>
      <c r="AK108">
        <v>20.7</v>
      </c>
      <c r="AL108">
        <v>51.6</v>
      </c>
      <c r="AM108">
        <v>69</v>
      </c>
      <c r="AN108">
        <v>87.1</v>
      </c>
      <c r="AO108">
        <v>4.51</v>
      </c>
    </row>
    <row r="109" spans="1:41" x14ac:dyDescent="0.3">
      <c r="A109" t="s">
        <v>355</v>
      </c>
      <c r="B109" t="s">
        <v>356</v>
      </c>
      <c r="C109" t="s">
        <v>357</v>
      </c>
      <c r="D109" t="s">
        <v>54</v>
      </c>
      <c r="E109" t="b">
        <v>1</v>
      </c>
      <c r="G109">
        <v>136488</v>
      </c>
      <c r="J109">
        <v>312000000</v>
      </c>
      <c r="K109">
        <v>288610000</v>
      </c>
      <c r="L109">
        <v>2286</v>
      </c>
      <c r="M109">
        <v>2019</v>
      </c>
      <c r="N109">
        <v>0.27832701999999998</v>
      </c>
      <c r="O109">
        <v>0.64400000000000002</v>
      </c>
      <c r="P109">
        <v>66.472999999999999</v>
      </c>
      <c r="Q109">
        <v>11.87390648</v>
      </c>
      <c r="R109">
        <v>9.1285815689999996</v>
      </c>
      <c r="S109">
        <v>4947.2804260000003</v>
      </c>
    </row>
    <row r="110" spans="1:41" x14ac:dyDescent="0.3">
      <c r="A110" t="s">
        <v>358</v>
      </c>
      <c r="C110" t="s">
        <v>359</v>
      </c>
      <c r="D110" t="s">
        <v>43</v>
      </c>
      <c r="E110" t="b">
        <v>1</v>
      </c>
      <c r="F110" t="s">
        <v>89</v>
      </c>
      <c r="G110">
        <v>5026080</v>
      </c>
      <c r="H110">
        <v>-23.8</v>
      </c>
      <c r="I110">
        <v>-9.4</v>
      </c>
      <c r="J110">
        <v>153100000000</v>
      </c>
      <c r="K110">
        <v>163710000000</v>
      </c>
      <c r="L110">
        <v>30461</v>
      </c>
      <c r="O110">
        <v>0.85199999999999998</v>
      </c>
      <c r="P110">
        <v>80.405000000000001</v>
      </c>
      <c r="Q110">
        <v>15.904240290000001</v>
      </c>
      <c r="R110">
        <v>7.5660071120000003</v>
      </c>
      <c r="S110">
        <v>56612.046990000003</v>
      </c>
      <c r="T110">
        <v>40.4</v>
      </c>
      <c r="U110">
        <v>22.3</v>
      </c>
      <c r="V110">
        <v>32.5</v>
      </c>
      <c r="W110">
        <v>33.6</v>
      </c>
      <c r="X110">
        <v>39.700000000000003</v>
      </c>
      <c r="Y110">
        <v>190.4</v>
      </c>
      <c r="Z110">
        <v>7.1</v>
      </c>
      <c r="AA110">
        <v>3.3</v>
      </c>
      <c r="AB110">
        <v>5.3</v>
      </c>
      <c r="AC110">
        <v>30.6</v>
      </c>
      <c r="AD110">
        <v>19</v>
      </c>
      <c r="AE110">
        <v>59.6</v>
      </c>
      <c r="AF110">
        <v>1.7</v>
      </c>
      <c r="AG110">
        <v>167.9</v>
      </c>
      <c r="AH110">
        <v>197.2</v>
      </c>
      <c r="AI110">
        <v>67.3</v>
      </c>
      <c r="AJ110">
        <v>58.4</v>
      </c>
      <c r="AK110">
        <v>7.1</v>
      </c>
      <c r="AL110">
        <v>34.700000000000003</v>
      </c>
      <c r="AM110">
        <v>69.400000000000006</v>
      </c>
      <c r="AN110">
        <v>20.2</v>
      </c>
      <c r="AO110">
        <v>6.6289999999999996</v>
      </c>
    </row>
    <row r="111" spans="1:41" x14ac:dyDescent="0.3">
      <c r="A111" t="s">
        <v>360</v>
      </c>
      <c r="B111" t="s">
        <v>361</v>
      </c>
      <c r="C111" t="s">
        <v>362</v>
      </c>
      <c r="D111" t="s">
        <v>43</v>
      </c>
      <c r="E111" t="b">
        <v>1</v>
      </c>
      <c r="G111">
        <v>7295030</v>
      </c>
      <c r="J111">
        <v>19850000000</v>
      </c>
      <c r="K111">
        <v>13990000000</v>
      </c>
      <c r="L111">
        <v>2721</v>
      </c>
      <c r="M111">
        <v>2022</v>
      </c>
      <c r="N111">
        <v>0.26352527999999997</v>
      </c>
      <c r="O111">
        <v>0.72</v>
      </c>
      <c r="P111">
        <v>71.677000000000007</v>
      </c>
      <c r="Q111">
        <v>12.71388245</v>
      </c>
      <c r="R111">
        <v>12.065888579999999</v>
      </c>
      <c r="S111">
        <v>6078.1175890000004</v>
      </c>
      <c r="T111">
        <v>25.6</v>
      </c>
      <c r="U111">
        <v>11.4</v>
      </c>
      <c r="V111">
        <v>19.399999999999999</v>
      </c>
      <c r="W111">
        <v>27.1</v>
      </c>
      <c r="X111">
        <v>20.6</v>
      </c>
      <c r="Y111">
        <v>42.2</v>
      </c>
      <c r="Z111">
        <v>14.6</v>
      </c>
      <c r="AA111">
        <v>7.3</v>
      </c>
      <c r="AB111">
        <v>8</v>
      </c>
      <c r="AC111">
        <v>13.7</v>
      </c>
      <c r="AD111">
        <v>12.6</v>
      </c>
      <c r="AE111">
        <v>302.10000000000002</v>
      </c>
      <c r="AF111">
        <v>0.3</v>
      </c>
      <c r="AO111">
        <v>5.8579999999999997</v>
      </c>
    </row>
    <row r="112" spans="1:41" x14ac:dyDescent="0.3">
      <c r="A112" t="s">
        <v>363</v>
      </c>
      <c r="B112" t="s">
        <v>364</v>
      </c>
      <c r="C112" t="s">
        <v>365</v>
      </c>
      <c r="D112" t="s">
        <v>43</v>
      </c>
      <c r="E112" t="b">
        <v>1</v>
      </c>
      <c r="G112">
        <v>7873050</v>
      </c>
      <c r="J112">
        <v>16320000000</v>
      </c>
      <c r="K112">
        <v>15010000000</v>
      </c>
      <c r="L112">
        <v>2073</v>
      </c>
      <c r="M112">
        <v>2018</v>
      </c>
      <c r="N112">
        <v>0.38802432999999997</v>
      </c>
      <c r="O112">
        <v>0.61699999999999999</v>
      </c>
      <c r="P112">
        <v>68.963999999999999</v>
      </c>
      <c r="Q112">
        <v>9.6054830550000005</v>
      </c>
      <c r="R112">
        <v>6.0602461600000002</v>
      </c>
      <c r="S112">
        <v>8106.1532180000004</v>
      </c>
      <c r="AO112">
        <v>5.3010000000000002</v>
      </c>
    </row>
    <row r="113" spans="1:41" x14ac:dyDescent="0.3">
      <c r="A113" t="s">
        <v>366</v>
      </c>
      <c r="B113" t="s">
        <v>367</v>
      </c>
      <c r="C113" t="s">
        <v>368</v>
      </c>
      <c r="D113" t="s">
        <v>47</v>
      </c>
      <c r="E113" t="b">
        <v>1</v>
      </c>
      <c r="G113">
        <v>1853560</v>
      </c>
      <c r="J113">
        <v>45530000000</v>
      </c>
      <c r="K113">
        <v>42250000000</v>
      </c>
      <c r="L113">
        <v>24566</v>
      </c>
      <c r="M113">
        <v>2022</v>
      </c>
      <c r="N113">
        <v>0.33675845999999998</v>
      </c>
      <c r="O113">
        <v>0.88900000000000001</v>
      </c>
      <c r="P113">
        <v>76.19</v>
      </c>
      <c r="Q113">
        <v>16.482650759999999</v>
      </c>
      <c r="R113">
        <v>13.40943983</v>
      </c>
      <c r="S113">
        <v>37997.822330000003</v>
      </c>
      <c r="T113">
        <v>49</v>
      </c>
      <c r="U113">
        <v>11.6</v>
      </c>
      <c r="V113">
        <v>32.700000000000003</v>
      </c>
      <c r="W113">
        <v>44.7</v>
      </c>
      <c r="X113">
        <v>49.7</v>
      </c>
      <c r="Y113">
        <v>82.1</v>
      </c>
      <c r="Z113">
        <v>8.6</v>
      </c>
      <c r="AA113">
        <v>3.9</v>
      </c>
      <c r="AB113">
        <v>4.2</v>
      </c>
      <c r="AC113">
        <v>26</v>
      </c>
      <c r="AD113">
        <v>23.6</v>
      </c>
      <c r="AE113">
        <v>64</v>
      </c>
      <c r="AF113">
        <v>1.6</v>
      </c>
      <c r="AG113">
        <v>168.1</v>
      </c>
      <c r="AH113">
        <v>83.6</v>
      </c>
      <c r="AI113">
        <v>63.4</v>
      </c>
      <c r="AJ113">
        <v>62.9</v>
      </c>
      <c r="AK113">
        <v>8.6</v>
      </c>
      <c r="AL113">
        <v>28.6</v>
      </c>
      <c r="AM113">
        <v>30.1</v>
      </c>
      <c r="AN113">
        <v>76.8</v>
      </c>
      <c r="AO113">
        <v>6.2069999999999999</v>
      </c>
    </row>
    <row r="114" spans="1:41" x14ac:dyDescent="0.3">
      <c r="A114" t="s">
        <v>369</v>
      </c>
      <c r="B114" t="s">
        <v>370</v>
      </c>
      <c r="C114" t="s">
        <v>371</v>
      </c>
      <c r="D114" t="s">
        <v>43</v>
      </c>
      <c r="E114" t="b">
        <v>1</v>
      </c>
      <c r="F114" t="s">
        <v>213</v>
      </c>
      <c r="G114">
        <v>5849420</v>
      </c>
      <c r="H114">
        <v>-10.8</v>
      </c>
      <c r="K114">
        <v>27460000000</v>
      </c>
      <c r="L114">
        <v>4695</v>
      </c>
      <c r="M114">
        <v>2022</v>
      </c>
      <c r="N114">
        <v>0.35281137000000001</v>
      </c>
      <c r="O114">
        <v>0.752</v>
      </c>
      <c r="P114">
        <v>77.816999999999993</v>
      </c>
      <c r="Q114">
        <v>11.68299961</v>
      </c>
      <c r="R114">
        <v>10.369999890000001</v>
      </c>
      <c r="S114">
        <v>11298.88724</v>
      </c>
      <c r="T114">
        <v>40.5</v>
      </c>
      <c r="U114">
        <v>13.7</v>
      </c>
      <c r="V114">
        <v>28.8</v>
      </c>
      <c r="W114">
        <v>33.5</v>
      </c>
      <c r="X114">
        <v>39.200000000000003</v>
      </c>
      <c r="Y114">
        <v>39.299999999999997</v>
      </c>
      <c r="Z114">
        <v>13.8</v>
      </c>
      <c r="AA114">
        <v>6.7</v>
      </c>
      <c r="AB114">
        <v>6.7</v>
      </c>
      <c r="AC114">
        <v>14.9</v>
      </c>
      <c r="AD114">
        <v>14.9</v>
      </c>
      <c r="AE114">
        <v>170.9</v>
      </c>
      <c r="AF114">
        <v>0.6</v>
      </c>
      <c r="AG114">
        <v>102.8</v>
      </c>
      <c r="AH114">
        <v>40.299999999999997</v>
      </c>
      <c r="AI114">
        <v>53.1</v>
      </c>
      <c r="AJ114">
        <v>63.7</v>
      </c>
      <c r="AK114">
        <v>13.8</v>
      </c>
      <c r="AL114">
        <v>38.5</v>
      </c>
      <c r="AM114">
        <v>89.6</v>
      </c>
      <c r="AN114">
        <v>94.7</v>
      </c>
      <c r="AO114">
        <v>3.1880000000000002</v>
      </c>
    </row>
    <row r="115" spans="1:41" x14ac:dyDescent="0.3">
      <c r="A115" t="s">
        <v>372</v>
      </c>
      <c r="B115" t="s">
        <v>373</v>
      </c>
      <c r="C115" t="s">
        <v>374</v>
      </c>
      <c r="D115" t="s">
        <v>51</v>
      </c>
      <c r="E115" t="b">
        <v>1</v>
      </c>
      <c r="G115">
        <v>2363320</v>
      </c>
      <c r="J115">
        <v>2400000000</v>
      </c>
      <c r="K115">
        <v>2120000000</v>
      </c>
      <c r="L115">
        <v>1017</v>
      </c>
      <c r="M115">
        <v>2017</v>
      </c>
      <c r="N115">
        <v>0.44877613</v>
      </c>
      <c r="O115">
        <v>0.55000000000000004</v>
      </c>
      <c r="P115">
        <v>57.375</v>
      </c>
      <c r="Q115">
        <v>10.98659352</v>
      </c>
      <c r="R115">
        <v>7.7298834860000003</v>
      </c>
      <c r="S115">
        <v>3029.3856999999998</v>
      </c>
      <c r="AO115">
        <v>3.7570000000000001</v>
      </c>
    </row>
    <row r="116" spans="1:41" x14ac:dyDescent="0.3">
      <c r="A116" t="s">
        <v>375</v>
      </c>
      <c r="B116" t="s">
        <v>376</v>
      </c>
      <c r="C116" t="s">
        <v>377</v>
      </c>
      <c r="D116" t="s">
        <v>51</v>
      </c>
      <c r="E116" t="b">
        <v>1</v>
      </c>
      <c r="G116">
        <v>5731210</v>
      </c>
      <c r="J116">
        <v>5170000000</v>
      </c>
      <c r="K116">
        <v>5040000000</v>
      </c>
      <c r="L116">
        <v>901</v>
      </c>
      <c r="M116">
        <v>2016</v>
      </c>
      <c r="N116">
        <v>0.35265439999999998</v>
      </c>
      <c r="O116">
        <v>0.51</v>
      </c>
      <c r="P116">
        <v>62.162999999999997</v>
      </c>
      <c r="Q116">
        <v>10.465853689999999</v>
      </c>
      <c r="R116">
        <v>6.1698919549999998</v>
      </c>
      <c r="S116">
        <v>1537.8593900000001</v>
      </c>
      <c r="AO116">
        <v>4.2770000000000001</v>
      </c>
    </row>
    <row r="117" spans="1:41" x14ac:dyDescent="0.3">
      <c r="A117" t="s">
        <v>378</v>
      </c>
      <c r="C117" t="s">
        <v>379</v>
      </c>
      <c r="D117" t="s">
        <v>51</v>
      </c>
      <c r="E117" t="b">
        <v>1</v>
      </c>
      <c r="G117">
        <v>7458560</v>
      </c>
      <c r="J117">
        <v>47480000000</v>
      </c>
      <c r="K117">
        <v>44030000000</v>
      </c>
      <c r="L117">
        <v>6366</v>
      </c>
      <c r="O117">
        <v>0.72099999999999997</v>
      </c>
      <c r="P117">
        <v>69.338999999999999</v>
      </c>
      <c r="Q117">
        <v>12.92465677</v>
      </c>
      <c r="R117">
        <v>7.77860643</v>
      </c>
      <c r="S117">
        <v>19831.432359999999</v>
      </c>
      <c r="T117">
        <v>17.2</v>
      </c>
      <c r="U117">
        <v>3.8</v>
      </c>
      <c r="V117">
        <v>11.3</v>
      </c>
      <c r="W117">
        <v>20.9</v>
      </c>
      <c r="X117">
        <v>11.6</v>
      </c>
      <c r="Y117">
        <v>55.9</v>
      </c>
      <c r="AO117">
        <v>5.82</v>
      </c>
    </row>
    <row r="118" spans="1:41" x14ac:dyDescent="0.3">
      <c r="A118" t="s">
        <v>380</v>
      </c>
      <c r="C118" t="s">
        <v>381</v>
      </c>
      <c r="D118" t="s">
        <v>47</v>
      </c>
      <c r="E118" t="b">
        <v>1</v>
      </c>
      <c r="G118">
        <v>40128</v>
      </c>
      <c r="K118">
        <v>7970000000</v>
      </c>
      <c r="L118">
        <v>198494</v>
      </c>
      <c r="O118">
        <v>0.93799999999999994</v>
      </c>
      <c r="P118">
        <v>83.63</v>
      </c>
      <c r="Q118">
        <v>15.412579539999999</v>
      </c>
      <c r="R118">
        <v>12.40995938</v>
      </c>
      <c r="S118">
        <v>166811.6741</v>
      </c>
    </row>
    <row r="119" spans="1:41" x14ac:dyDescent="0.3">
      <c r="A119" t="s">
        <v>382</v>
      </c>
      <c r="B119" t="s">
        <v>383</v>
      </c>
      <c r="C119" t="s">
        <v>384</v>
      </c>
      <c r="D119" t="s">
        <v>47</v>
      </c>
      <c r="E119" t="b">
        <v>1</v>
      </c>
      <c r="G119">
        <v>2830140</v>
      </c>
      <c r="J119">
        <v>89190000000</v>
      </c>
      <c r="K119">
        <v>79790000000</v>
      </c>
      <c r="L119">
        <v>31515</v>
      </c>
      <c r="M119">
        <v>2022</v>
      </c>
      <c r="N119">
        <v>0.3656239</v>
      </c>
      <c r="O119">
        <v>0.89500000000000002</v>
      </c>
      <c r="P119">
        <v>76.025000000000006</v>
      </c>
      <c r="Q119">
        <v>16.45467949</v>
      </c>
      <c r="R119">
        <v>13.610692390000001</v>
      </c>
      <c r="S119">
        <v>41916.465790000002</v>
      </c>
      <c r="T119">
        <v>48.3</v>
      </c>
      <c r="U119">
        <v>16.2</v>
      </c>
      <c r="V119">
        <v>34.299999999999997</v>
      </c>
      <c r="W119">
        <v>43.5</v>
      </c>
      <c r="X119">
        <v>51.1</v>
      </c>
      <c r="Y119">
        <v>90.7</v>
      </c>
      <c r="Z119">
        <v>11.1</v>
      </c>
      <c r="AA119">
        <v>3.8</v>
      </c>
      <c r="AB119">
        <v>3.8</v>
      </c>
      <c r="AC119">
        <v>26.6</v>
      </c>
      <c r="AD119">
        <v>26.3</v>
      </c>
      <c r="AE119">
        <v>83.1</v>
      </c>
      <c r="AF119">
        <v>1.2</v>
      </c>
      <c r="AG119">
        <v>178.8</v>
      </c>
      <c r="AH119">
        <v>92.9</v>
      </c>
      <c r="AI119">
        <v>67</v>
      </c>
      <c r="AJ119">
        <v>74.7</v>
      </c>
      <c r="AK119">
        <v>11.1</v>
      </c>
      <c r="AL119">
        <v>23.6</v>
      </c>
      <c r="AM119">
        <v>25.9</v>
      </c>
      <c r="AN119">
        <v>69.900000000000006</v>
      </c>
      <c r="AO119">
        <v>6.8289999999999997</v>
      </c>
    </row>
    <row r="120" spans="1:41" x14ac:dyDescent="0.3">
      <c r="A120" t="s">
        <v>385</v>
      </c>
      <c r="B120" t="s">
        <v>386</v>
      </c>
      <c r="C120" t="s">
        <v>387</v>
      </c>
      <c r="D120" t="s">
        <v>47</v>
      </c>
      <c r="E120" t="b">
        <v>1</v>
      </c>
      <c r="G120">
        <v>680453</v>
      </c>
      <c r="J120">
        <v>96610000000</v>
      </c>
      <c r="K120">
        <v>85750000000</v>
      </c>
      <c r="L120">
        <v>141983</v>
      </c>
      <c r="M120">
        <v>2022</v>
      </c>
      <c r="N120">
        <v>0.34093987999999997</v>
      </c>
      <c r="O120">
        <v>0.92200000000000004</v>
      </c>
      <c r="P120">
        <v>82.228999999999999</v>
      </c>
      <c r="Q120">
        <v>14.35795021</v>
      </c>
      <c r="R120">
        <v>12.58937195</v>
      </c>
      <c r="S120">
        <v>85461.248330000002</v>
      </c>
      <c r="T120">
        <v>73.5</v>
      </c>
      <c r="U120">
        <v>48</v>
      </c>
      <c r="V120">
        <v>62.4</v>
      </c>
      <c r="W120">
        <v>73.400000000000006</v>
      </c>
      <c r="X120">
        <v>75.900000000000006</v>
      </c>
      <c r="Y120">
        <v>176</v>
      </c>
      <c r="Z120">
        <v>9.6</v>
      </c>
      <c r="AA120">
        <v>3.5</v>
      </c>
      <c r="AB120">
        <v>3.8</v>
      </c>
      <c r="AC120">
        <v>28.4</v>
      </c>
      <c r="AD120">
        <v>26.1</v>
      </c>
      <c r="AE120">
        <v>64.900000000000006</v>
      </c>
      <c r="AF120">
        <v>1.5</v>
      </c>
      <c r="AG120">
        <v>218.2</v>
      </c>
      <c r="AH120">
        <v>183.1</v>
      </c>
      <c r="AI120">
        <v>66</v>
      </c>
      <c r="AJ120">
        <v>75.099999999999994</v>
      </c>
      <c r="AK120">
        <v>9.6</v>
      </c>
      <c r="AL120">
        <v>27</v>
      </c>
      <c r="AM120">
        <v>22.9</v>
      </c>
      <c r="AN120">
        <v>82.6</v>
      </c>
      <c r="AO120">
        <v>7.1219999999999999</v>
      </c>
    </row>
    <row r="121" spans="1:41" x14ac:dyDescent="0.3">
      <c r="A121" t="s">
        <v>388</v>
      </c>
      <c r="C121" t="s">
        <v>389</v>
      </c>
      <c r="D121" t="s">
        <v>43</v>
      </c>
      <c r="E121" t="b">
        <v>0</v>
      </c>
      <c r="G121">
        <v>722007</v>
      </c>
      <c r="J121">
        <v>53350000000</v>
      </c>
      <c r="K121">
        <v>45800000000</v>
      </c>
      <c r="L121">
        <v>73897</v>
      </c>
      <c r="T121">
        <v>56</v>
      </c>
      <c r="U121">
        <v>28.5</v>
      </c>
      <c r="V121">
        <v>44</v>
      </c>
      <c r="W121">
        <v>64.900000000000006</v>
      </c>
      <c r="X121">
        <v>39.799999999999997</v>
      </c>
      <c r="Y121">
        <v>93.4</v>
      </c>
    </row>
    <row r="122" spans="1:41" x14ac:dyDescent="0.3">
      <c r="A122" t="s">
        <v>390</v>
      </c>
      <c r="B122" t="s">
        <v>391</v>
      </c>
      <c r="C122" t="s">
        <v>392</v>
      </c>
      <c r="D122" t="s">
        <v>51</v>
      </c>
      <c r="E122" t="b">
        <v>1</v>
      </c>
      <c r="G122">
        <v>32740700</v>
      </c>
      <c r="J122">
        <v>18710000000</v>
      </c>
      <c r="K122">
        <v>15870000000</v>
      </c>
      <c r="L122">
        <v>571</v>
      </c>
      <c r="M122">
        <v>2012</v>
      </c>
      <c r="N122">
        <v>0.42533894999999999</v>
      </c>
      <c r="O122">
        <v>0.48699999999999999</v>
      </c>
      <c r="P122">
        <v>63.631999999999998</v>
      </c>
      <c r="Q122">
        <v>9.0625845030000001</v>
      </c>
      <c r="R122">
        <v>4.5925202369999996</v>
      </c>
      <c r="S122">
        <v>1655.7646830000001</v>
      </c>
      <c r="T122">
        <v>22.2</v>
      </c>
      <c r="U122">
        <v>6.6</v>
      </c>
      <c r="V122">
        <v>15.4</v>
      </c>
      <c r="W122">
        <v>23.4</v>
      </c>
      <c r="X122">
        <v>15.4</v>
      </c>
      <c r="Y122">
        <v>14.8</v>
      </c>
      <c r="AO122">
        <v>4.157</v>
      </c>
    </row>
    <row r="123" spans="1:41" x14ac:dyDescent="0.3">
      <c r="A123" t="s">
        <v>393</v>
      </c>
      <c r="B123" t="s">
        <v>394</v>
      </c>
      <c r="C123" t="s">
        <v>395</v>
      </c>
      <c r="D123" t="s">
        <v>51</v>
      </c>
      <c r="E123" t="b">
        <v>1</v>
      </c>
      <c r="G123">
        <v>22216100</v>
      </c>
      <c r="J123">
        <v>13960000000</v>
      </c>
      <c r="K123">
        <v>12630000000</v>
      </c>
      <c r="L123">
        <v>628</v>
      </c>
      <c r="M123">
        <v>2019</v>
      </c>
      <c r="N123">
        <v>0.38542736</v>
      </c>
      <c r="O123">
        <v>0.51700000000000002</v>
      </c>
      <c r="P123">
        <v>67.352999999999994</v>
      </c>
      <c r="Q123">
        <v>9.9025917050000007</v>
      </c>
      <c r="R123">
        <v>5.2437400820000004</v>
      </c>
      <c r="S123">
        <v>1633.6926149999999</v>
      </c>
      <c r="AO123">
        <v>3.26</v>
      </c>
    </row>
    <row r="124" spans="1:41" x14ac:dyDescent="0.3">
      <c r="A124" t="s">
        <v>396</v>
      </c>
      <c r="B124" t="s">
        <v>397</v>
      </c>
      <c r="C124" t="s">
        <v>398</v>
      </c>
      <c r="D124" t="s">
        <v>43</v>
      </c>
      <c r="E124" t="b">
        <v>1</v>
      </c>
      <c r="F124" t="s">
        <v>399</v>
      </c>
      <c r="G124">
        <v>35977800</v>
      </c>
      <c r="H124">
        <v>-46.9</v>
      </c>
      <c r="I124">
        <v>-32</v>
      </c>
      <c r="J124">
        <v>444980000000</v>
      </c>
      <c r="K124">
        <v>399650000000</v>
      </c>
      <c r="L124">
        <v>12368</v>
      </c>
      <c r="M124">
        <v>2021</v>
      </c>
      <c r="N124">
        <v>0.40668428000000001</v>
      </c>
      <c r="O124">
        <v>0.81899999999999995</v>
      </c>
      <c r="P124">
        <v>76.656999999999996</v>
      </c>
      <c r="Q124">
        <v>12.67639256</v>
      </c>
      <c r="R124">
        <v>11.09000015</v>
      </c>
      <c r="S124">
        <v>32553.091079999998</v>
      </c>
      <c r="T124">
        <v>31.1</v>
      </c>
      <c r="U124">
        <v>9.1</v>
      </c>
      <c r="V124">
        <v>21.5</v>
      </c>
      <c r="W124">
        <v>39</v>
      </c>
      <c r="X124">
        <v>22.1</v>
      </c>
      <c r="Y124">
        <v>84.1</v>
      </c>
      <c r="Z124">
        <v>8.9</v>
      </c>
      <c r="AA124">
        <v>4.3</v>
      </c>
      <c r="AB124">
        <v>4.9000000000000004</v>
      </c>
      <c r="AC124">
        <v>23.1</v>
      </c>
      <c r="AD124">
        <v>20.3</v>
      </c>
      <c r="AE124">
        <v>65.900000000000006</v>
      </c>
      <c r="AF124">
        <v>1.5</v>
      </c>
      <c r="AG124">
        <v>136.69999999999999</v>
      </c>
      <c r="AH124">
        <v>85.9</v>
      </c>
      <c r="AI124">
        <v>51.4</v>
      </c>
      <c r="AJ124">
        <v>70.7</v>
      </c>
      <c r="AK124">
        <v>8.9</v>
      </c>
      <c r="AL124">
        <v>37</v>
      </c>
      <c r="AM124">
        <v>60.9</v>
      </c>
      <c r="AN124">
        <v>58.3</v>
      </c>
      <c r="AO124">
        <v>5.9550000000000001</v>
      </c>
    </row>
    <row r="125" spans="1:41" x14ac:dyDescent="0.3">
      <c r="A125" t="s">
        <v>400</v>
      </c>
      <c r="B125" t="s">
        <v>401</v>
      </c>
      <c r="C125" t="s">
        <v>402</v>
      </c>
      <c r="D125" t="s">
        <v>43</v>
      </c>
      <c r="E125" t="b">
        <v>1</v>
      </c>
      <c r="G125">
        <v>529676</v>
      </c>
      <c r="J125">
        <v>7480000000</v>
      </c>
      <c r="K125">
        <v>6590000000</v>
      </c>
      <c r="L125">
        <v>14122</v>
      </c>
      <c r="M125">
        <v>2019</v>
      </c>
      <c r="N125">
        <v>0.29285090000000003</v>
      </c>
      <c r="O125">
        <v>0.76600000000000001</v>
      </c>
      <c r="P125">
        <v>81.040999999999997</v>
      </c>
      <c r="Q125">
        <v>12.76840687</v>
      </c>
      <c r="R125">
        <v>7.4103728660000003</v>
      </c>
      <c r="S125">
        <v>19317.31882</v>
      </c>
      <c r="T125">
        <v>46</v>
      </c>
      <c r="U125">
        <v>23.1</v>
      </c>
      <c r="V125">
        <v>36.1</v>
      </c>
      <c r="W125">
        <v>49.3</v>
      </c>
      <c r="X125">
        <v>36.700000000000003</v>
      </c>
      <c r="Y125">
        <v>58.1</v>
      </c>
    </row>
    <row r="126" spans="1:41" x14ac:dyDescent="0.3">
      <c r="A126" t="s">
        <v>403</v>
      </c>
      <c r="B126" t="s">
        <v>404</v>
      </c>
      <c r="C126" t="s">
        <v>405</v>
      </c>
      <c r="D126" t="s">
        <v>51</v>
      </c>
      <c r="E126" t="b">
        <v>1</v>
      </c>
      <c r="G126">
        <v>25198800</v>
      </c>
      <c r="J126">
        <v>23210000000</v>
      </c>
      <c r="K126">
        <v>20660000000</v>
      </c>
      <c r="L126">
        <v>921</v>
      </c>
      <c r="M126">
        <v>2021</v>
      </c>
      <c r="N126">
        <v>0.35653594</v>
      </c>
      <c r="O126">
        <v>0.41899999999999998</v>
      </c>
      <c r="P126">
        <v>60.439</v>
      </c>
      <c r="Q126">
        <v>7.0113315329999999</v>
      </c>
      <c r="R126">
        <v>1.6299999949999999</v>
      </c>
      <c r="S126">
        <v>2341.5881180000001</v>
      </c>
      <c r="AO126">
        <v>4.3449999999999998</v>
      </c>
    </row>
    <row r="127" spans="1:41" x14ac:dyDescent="0.3">
      <c r="A127" t="s">
        <v>406</v>
      </c>
      <c r="B127" t="s">
        <v>407</v>
      </c>
      <c r="C127" t="s">
        <v>408</v>
      </c>
      <c r="D127" t="s">
        <v>47</v>
      </c>
      <c r="E127" t="b">
        <v>1</v>
      </c>
      <c r="G127">
        <v>545405</v>
      </c>
      <c r="J127">
        <v>25750000000</v>
      </c>
      <c r="K127">
        <v>22210000000</v>
      </c>
      <c r="L127">
        <v>47213</v>
      </c>
      <c r="M127">
        <v>2022</v>
      </c>
      <c r="N127">
        <v>0.34587276</v>
      </c>
      <c r="O127">
        <v>0.92400000000000004</v>
      </c>
      <c r="P127">
        <v>83.299000000000007</v>
      </c>
      <c r="Q127">
        <v>15.90985012</v>
      </c>
      <c r="R127">
        <v>12.4207021</v>
      </c>
      <c r="S127">
        <v>52155.074869999997</v>
      </c>
      <c r="T127">
        <v>53.1</v>
      </c>
      <c r="U127">
        <v>26.9</v>
      </c>
      <c r="V127">
        <v>41.7</v>
      </c>
      <c r="W127">
        <v>53</v>
      </c>
      <c r="X127">
        <v>58</v>
      </c>
      <c r="Y127">
        <v>83.6</v>
      </c>
      <c r="Z127">
        <v>10.8</v>
      </c>
      <c r="AA127">
        <v>5.8</v>
      </c>
      <c r="AB127">
        <v>5.8</v>
      </c>
      <c r="AC127">
        <v>17.3</v>
      </c>
      <c r="AD127">
        <v>17.100000000000001</v>
      </c>
      <c r="AE127">
        <v>83.3</v>
      </c>
      <c r="AF127">
        <v>1.2</v>
      </c>
      <c r="AG127">
        <v>136.1</v>
      </c>
      <c r="AH127">
        <v>86.4</v>
      </c>
      <c r="AI127">
        <v>57</v>
      </c>
      <c r="AJ127">
        <v>52.8</v>
      </c>
      <c r="AK127">
        <v>10.8</v>
      </c>
      <c r="AL127">
        <v>28.2</v>
      </c>
      <c r="AM127">
        <v>75.7</v>
      </c>
      <c r="AN127">
        <v>97.8</v>
      </c>
      <c r="AO127">
        <v>6.3159999999999998</v>
      </c>
    </row>
    <row r="128" spans="1:41" x14ac:dyDescent="0.3">
      <c r="A128" t="s">
        <v>409</v>
      </c>
      <c r="B128" t="s">
        <v>410</v>
      </c>
      <c r="C128" t="s">
        <v>411</v>
      </c>
      <c r="D128" t="s">
        <v>54</v>
      </c>
      <c r="E128" t="b">
        <v>1</v>
      </c>
      <c r="G128">
        <v>36282</v>
      </c>
      <c r="J128">
        <v>297000000</v>
      </c>
      <c r="K128">
        <v>269930000</v>
      </c>
      <c r="L128">
        <v>8186</v>
      </c>
      <c r="M128">
        <v>2019</v>
      </c>
      <c r="N128">
        <v>0.35482943</v>
      </c>
      <c r="O128">
        <v>0.73299999999999998</v>
      </c>
      <c r="P128">
        <v>66.944999999999993</v>
      </c>
      <c r="Q128">
        <v>16.386060709999999</v>
      </c>
      <c r="R128">
        <v>11.636664400000001</v>
      </c>
      <c r="S128">
        <v>7223.860831</v>
      </c>
    </row>
    <row r="129" spans="1:41" x14ac:dyDescent="0.3">
      <c r="A129" t="s">
        <v>412</v>
      </c>
      <c r="C129" t="s">
        <v>413</v>
      </c>
      <c r="D129" t="s">
        <v>62</v>
      </c>
      <c r="E129" t="b">
        <v>0</v>
      </c>
    </row>
    <row r="130" spans="1:41" x14ac:dyDescent="0.3">
      <c r="A130" t="s">
        <v>414</v>
      </c>
      <c r="B130" t="s">
        <v>415</v>
      </c>
      <c r="C130" t="s">
        <v>416</v>
      </c>
      <c r="D130" t="s">
        <v>51</v>
      </c>
      <c r="E130" t="b">
        <v>1</v>
      </c>
      <c r="G130">
        <v>5315060</v>
      </c>
      <c r="J130">
        <v>11470000000</v>
      </c>
      <c r="K130">
        <v>10650000000</v>
      </c>
      <c r="L130">
        <v>2158</v>
      </c>
      <c r="M130">
        <v>2019</v>
      </c>
      <c r="N130">
        <v>0.31996748000000003</v>
      </c>
      <c r="O130">
        <v>0.56299999999999994</v>
      </c>
      <c r="P130">
        <v>68.483999999999995</v>
      </c>
      <c r="Q130">
        <v>7.949540636</v>
      </c>
      <c r="R130">
        <v>4.8520258619999996</v>
      </c>
      <c r="S130">
        <v>6267.470808</v>
      </c>
      <c r="AO130">
        <v>4.5419999999999998</v>
      </c>
    </row>
    <row r="131" spans="1:41" x14ac:dyDescent="0.3">
      <c r="A131" t="s">
        <v>417</v>
      </c>
      <c r="B131" t="s">
        <v>418</v>
      </c>
      <c r="C131" t="s">
        <v>419</v>
      </c>
      <c r="D131" t="s">
        <v>51</v>
      </c>
      <c r="E131" t="b">
        <v>1</v>
      </c>
      <c r="G131">
        <v>1268280</v>
      </c>
      <c r="J131">
        <v>15490000000</v>
      </c>
      <c r="K131">
        <v>14400000000</v>
      </c>
      <c r="L131">
        <v>12217</v>
      </c>
      <c r="M131">
        <v>2017</v>
      </c>
      <c r="N131">
        <v>0.36761206000000002</v>
      </c>
      <c r="O131">
        <v>0.80600000000000005</v>
      </c>
      <c r="P131">
        <v>74.926000000000002</v>
      </c>
      <c r="Q131">
        <v>14.16282114</v>
      </c>
      <c r="R131">
        <v>10.10332754</v>
      </c>
      <c r="S131">
        <v>27279.96011</v>
      </c>
      <c r="T131">
        <v>37</v>
      </c>
      <c r="U131">
        <v>10.5</v>
      </c>
      <c r="V131">
        <v>25.5</v>
      </c>
      <c r="W131">
        <v>40.1</v>
      </c>
      <c r="X131">
        <v>30.5</v>
      </c>
      <c r="Y131">
        <v>55.9</v>
      </c>
      <c r="Z131">
        <v>19.2</v>
      </c>
      <c r="AA131">
        <v>3.2</v>
      </c>
      <c r="AB131">
        <v>3</v>
      </c>
      <c r="AC131">
        <v>31.7</v>
      </c>
      <c r="AD131">
        <v>33.700000000000003</v>
      </c>
      <c r="AE131">
        <v>165.2</v>
      </c>
      <c r="AF131">
        <v>0.6</v>
      </c>
      <c r="AO131">
        <v>5.8319999999999999</v>
      </c>
    </row>
    <row r="132" spans="1:41" x14ac:dyDescent="0.3">
      <c r="A132" t="s">
        <v>420</v>
      </c>
      <c r="C132" t="s">
        <v>421</v>
      </c>
      <c r="D132" t="s">
        <v>51</v>
      </c>
      <c r="E132" t="b">
        <v>0</v>
      </c>
    </row>
    <row r="133" spans="1:41" x14ac:dyDescent="0.3">
      <c r="A133" t="s">
        <v>422</v>
      </c>
      <c r="B133" t="s">
        <v>423</v>
      </c>
      <c r="C133" t="s">
        <v>424</v>
      </c>
      <c r="D133" t="s">
        <v>62</v>
      </c>
      <c r="E133" t="b">
        <v>1</v>
      </c>
      <c r="F133" t="s">
        <v>69</v>
      </c>
      <c r="G133">
        <v>131947000</v>
      </c>
      <c r="H133">
        <v>-12.2</v>
      </c>
      <c r="I133">
        <v>17.7</v>
      </c>
      <c r="J133">
        <v>1690000000000</v>
      </c>
      <c r="K133">
        <v>1790000000000</v>
      </c>
      <c r="L133">
        <v>12828</v>
      </c>
      <c r="M133">
        <v>2022</v>
      </c>
      <c r="N133">
        <v>0.43454006000000001</v>
      </c>
      <c r="O133">
        <v>0.78900000000000003</v>
      </c>
      <c r="P133">
        <v>75.069000000000003</v>
      </c>
      <c r="Q133">
        <v>14.468110080000001</v>
      </c>
      <c r="R133">
        <v>9.3495109339999996</v>
      </c>
      <c r="S133">
        <v>21812.65566</v>
      </c>
      <c r="T133">
        <v>37.6</v>
      </c>
      <c r="U133">
        <v>15.5</v>
      </c>
      <c r="V133">
        <v>28</v>
      </c>
      <c r="W133">
        <v>41.8</v>
      </c>
      <c r="X133">
        <v>37.4</v>
      </c>
      <c r="Y133">
        <v>51.1</v>
      </c>
      <c r="Z133">
        <v>11.6</v>
      </c>
      <c r="AA133">
        <v>7.3</v>
      </c>
      <c r="AB133">
        <v>7.4</v>
      </c>
      <c r="AC133">
        <v>13.7</v>
      </c>
      <c r="AD133">
        <v>13.5</v>
      </c>
      <c r="AE133">
        <v>148.4</v>
      </c>
      <c r="AF133">
        <v>0.7</v>
      </c>
      <c r="AG133">
        <v>127.4</v>
      </c>
      <c r="AH133">
        <v>52.6</v>
      </c>
      <c r="AI133">
        <v>46.8</v>
      </c>
      <c r="AJ133">
        <v>72.7</v>
      </c>
      <c r="AK133">
        <v>11.6</v>
      </c>
      <c r="AL133">
        <v>39.200000000000003</v>
      </c>
      <c r="AM133">
        <v>58.3</v>
      </c>
      <c r="AN133">
        <v>83.3</v>
      </c>
      <c r="AO133">
        <v>6.9790000000000001</v>
      </c>
    </row>
    <row r="134" spans="1:41" x14ac:dyDescent="0.3">
      <c r="A134" t="s">
        <v>425</v>
      </c>
      <c r="B134" t="s">
        <v>426</v>
      </c>
      <c r="C134" t="s">
        <v>427</v>
      </c>
      <c r="D134" t="s">
        <v>54</v>
      </c>
      <c r="E134" t="b">
        <v>1</v>
      </c>
      <c r="G134">
        <v>113683</v>
      </c>
      <c r="J134">
        <v>500000000</v>
      </c>
      <c r="K134">
        <v>460000000</v>
      </c>
      <c r="L134">
        <v>4398</v>
      </c>
      <c r="M134">
        <v>2013</v>
      </c>
      <c r="N134">
        <v>0.40052038000000001</v>
      </c>
      <c r="O134">
        <v>0.61499999999999999</v>
      </c>
      <c r="P134">
        <v>67.197999999999993</v>
      </c>
      <c r="Q134">
        <v>11.540085120000001</v>
      </c>
      <c r="R134">
        <v>7.3325239800000004</v>
      </c>
      <c r="S134">
        <v>4245.8782430000001</v>
      </c>
    </row>
    <row r="135" spans="1:41" x14ac:dyDescent="0.3">
      <c r="A135" t="s">
        <v>428</v>
      </c>
      <c r="B135" t="s">
        <v>429</v>
      </c>
      <c r="C135" t="s">
        <v>430</v>
      </c>
      <c r="D135" t="s">
        <v>47</v>
      </c>
      <c r="E135" t="b">
        <v>1</v>
      </c>
      <c r="F135" t="s">
        <v>431</v>
      </c>
      <c r="G135">
        <v>2996110</v>
      </c>
      <c r="H135">
        <v>-30.8</v>
      </c>
      <c r="I135">
        <v>-5.3</v>
      </c>
      <c r="J135">
        <v>19460000000</v>
      </c>
      <c r="K135">
        <v>16540000000</v>
      </c>
      <c r="L135">
        <v>6496</v>
      </c>
      <c r="M135">
        <v>2022</v>
      </c>
      <c r="N135">
        <v>0.25864446000000002</v>
      </c>
      <c r="O135">
        <v>0.78500000000000003</v>
      </c>
      <c r="P135">
        <v>71.197999999999993</v>
      </c>
      <c r="Q135">
        <v>14.638568469999999</v>
      </c>
      <c r="R135">
        <v>11.829999920000001</v>
      </c>
      <c r="S135">
        <v>15866.54207</v>
      </c>
      <c r="T135">
        <v>33.5</v>
      </c>
      <c r="U135">
        <v>14.8</v>
      </c>
      <c r="V135">
        <v>25.3</v>
      </c>
      <c r="W135">
        <v>31.3</v>
      </c>
      <c r="X135">
        <v>29.3</v>
      </c>
      <c r="Y135">
        <v>51.7</v>
      </c>
      <c r="Z135">
        <v>15</v>
      </c>
      <c r="AA135">
        <v>6.1</v>
      </c>
      <c r="AB135">
        <v>5.8</v>
      </c>
      <c r="AC135">
        <v>16.3</v>
      </c>
      <c r="AD135">
        <v>17.399999999999999</v>
      </c>
      <c r="AE135">
        <v>164.8</v>
      </c>
      <c r="AF135">
        <v>0.6</v>
      </c>
      <c r="AO135">
        <v>5.819</v>
      </c>
    </row>
    <row r="136" spans="1:41" x14ac:dyDescent="0.3">
      <c r="A136" t="s">
        <v>432</v>
      </c>
      <c r="C136" t="s">
        <v>433</v>
      </c>
      <c r="D136" t="s">
        <v>47</v>
      </c>
      <c r="E136" t="b">
        <v>1</v>
      </c>
      <c r="G136">
        <v>38341</v>
      </c>
      <c r="K136">
        <v>10000000000</v>
      </c>
      <c r="L136">
        <v>260696</v>
      </c>
    </row>
    <row r="137" spans="1:41" x14ac:dyDescent="0.3">
      <c r="A137" t="s">
        <v>434</v>
      </c>
      <c r="B137" t="s">
        <v>435</v>
      </c>
      <c r="C137" t="s">
        <v>436</v>
      </c>
      <c r="D137" t="s">
        <v>43</v>
      </c>
      <c r="E137" t="b">
        <v>1</v>
      </c>
      <c r="G137">
        <v>3517100</v>
      </c>
      <c r="J137">
        <v>25800000000</v>
      </c>
      <c r="K137">
        <v>19870000000</v>
      </c>
      <c r="L137">
        <v>7337</v>
      </c>
      <c r="M137">
        <v>2022</v>
      </c>
      <c r="N137">
        <v>0.31416475999999999</v>
      </c>
      <c r="O137">
        <v>0.747</v>
      </c>
      <c r="P137">
        <v>71.733999999999995</v>
      </c>
      <c r="Q137">
        <v>13.637654299999999</v>
      </c>
      <c r="R137">
        <v>9.4200000760000009</v>
      </c>
      <c r="S137">
        <v>14787.08237</v>
      </c>
      <c r="T137">
        <v>30.1</v>
      </c>
      <c r="U137">
        <v>14.3</v>
      </c>
      <c r="V137">
        <v>23.2</v>
      </c>
      <c r="W137">
        <v>37.299999999999997</v>
      </c>
      <c r="X137">
        <v>23.2</v>
      </c>
      <c r="Y137">
        <v>38.799999999999997</v>
      </c>
      <c r="Z137">
        <v>13.7</v>
      </c>
      <c r="AA137">
        <v>8.5</v>
      </c>
      <c r="AB137">
        <v>9</v>
      </c>
      <c r="AC137">
        <v>11.7</v>
      </c>
      <c r="AD137">
        <v>11.1</v>
      </c>
      <c r="AE137">
        <v>117.9</v>
      </c>
      <c r="AF137">
        <v>0.8</v>
      </c>
      <c r="AO137">
        <v>5.8330000000000002</v>
      </c>
    </row>
    <row r="138" spans="1:41" x14ac:dyDescent="0.3">
      <c r="A138" t="s">
        <v>437</v>
      </c>
      <c r="B138" t="s">
        <v>438</v>
      </c>
      <c r="C138" t="s">
        <v>439</v>
      </c>
      <c r="D138" t="s">
        <v>47</v>
      </c>
      <c r="E138" t="b">
        <v>1</v>
      </c>
      <c r="G138">
        <v>632729</v>
      </c>
      <c r="J138">
        <v>8560000000</v>
      </c>
      <c r="K138">
        <v>7530000000</v>
      </c>
      <c r="L138">
        <v>13532</v>
      </c>
      <c r="M138">
        <v>2021</v>
      </c>
      <c r="N138">
        <v>0.34296975000000002</v>
      </c>
      <c r="O138">
        <v>0.86199999999999999</v>
      </c>
      <c r="P138">
        <v>77.087000000000003</v>
      </c>
      <c r="Q138">
        <v>15.53652954</v>
      </c>
      <c r="R138">
        <v>12.773925719999999</v>
      </c>
      <c r="S138">
        <v>28026.330399999999</v>
      </c>
      <c r="T138">
        <v>40</v>
      </c>
      <c r="U138">
        <v>16.399999999999999</v>
      </c>
      <c r="V138">
        <v>29.7</v>
      </c>
      <c r="W138">
        <v>38</v>
      </c>
      <c r="X138">
        <v>39.700000000000003</v>
      </c>
      <c r="Y138">
        <v>66.5</v>
      </c>
      <c r="Z138">
        <v>12.6</v>
      </c>
      <c r="AA138">
        <v>5.3</v>
      </c>
      <c r="AB138">
        <v>5.2</v>
      </c>
      <c r="AC138">
        <v>18.8</v>
      </c>
      <c r="AD138">
        <v>19.2</v>
      </c>
      <c r="AE138">
        <v>105.2</v>
      </c>
      <c r="AF138">
        <v>1</v>
      </c>
      <c r="AO138">
        <v>5.8769999999999998</v>
      </c>
    </row>
    <row r="139" spans="1:41" x14ac:dyDescent="0.3">
      <c r="A139" t="s">
        <v>440</v>
      </c>
      <c r="C139" t="s">
        <v>441</v>
      </c>
      <c r="D139" t="s">
        <v>62</v>
      </c>
      <c r="E139" t="b">
        <v>0</v>
      </c>
      <c r="G139">
        <v>4359</v>
      </c>
      <c r="K139">
        <v>80430000</v>
      </c>
      <c r="L139">
        <v>18451</v>
      </c>
    </row>
    <row r="140" spans="1:41" x14ac:dyDescent="0.3">
      <c r="A140" t="s">
        <v>442</v>
      </c>
      <c r="B140" t="s">
        <v>443</v>
      </c>
      <c r="C140" t="s">
        <v>444</v>
      </c>
      <c r="D140" t="s">
        <v>51</v>
      </c>
      <c r="E140" t="b">
        <v>1</v>
      </c>
      <c r="G140">
        <v>38430800</v>
      </c>
      <c r="J140">
        <v>165840000000</v>
      </c>
      <c r="K140">
        <v>144440000000</v>
      </c>
      <c r="L140">
        <v>4315</v>
      </c>
      <c r="M140">
        <v>2013</v>
      </c>
      <c r="N140">
        <v>0.39548506999999999</v>
      </c>
      <c r="O140">
        <v>0.71</v>
      </c>
      <c r="P140">
        <v>75.313000000000002</v>
      </c>
      <c r="Q140">
        <v>15.074990270000001</v>
      </c>
      <c r="R140">
        <v>6.1980000000000004</v>
      </c>
      <c r="S140">
        <v>8652.8808590000008</v>
      </c>
      <c r="T140">
        <v>30</v>
      </c>
      <c r="U140">
        <v>8.1999999999999993</v>
      </c>
      <c r="V140">
        <v>20.5</v>
      </c>
      <c r="W140">
        <v>31.6</v>
      </c>
      <c r="X140">
        <v>23.2</v>
      </c>
      <c r="Y140">
        <v>44.6</v>
      </c>
      <c r="Z140">
        <v>13.5</v>
      </c>
      <c r="AA140">
        <v>5.5</v>
      </c>
      <c r="AB140">
        <v>5</v>
      </c>
      <c r="AC140">
        <v>18.2</v>
      </c>
      <c r="AD140">
        <v>19.899999999999999</v>
      </c>
      <c r="AE140">
        <v>107.1</v>
      </c>
      <c r="AF140">
        <v>0.9</v>
      </c>
      <c r="AG140">
        <v>114.1</v>
      </c>
      <c r="AH140">
        <v>45.5</v>
      </c>
      <c r="AI140">
        <v>52.5</v>
      </c>
      <c r="AJ140">
        <v>47</v>
      </c>
      <c r="AK140">
        <v>13.5</v>
      </c>
      <c r="AL140">
        <v>35.200000000000003</v>
      </c>
      <c r="AM140">
        <v>68.400000000000006</v>
      </c>
      <c r="AN140">
        <v>91.7</v>
      </c>
      <c r="AO140">
        <v>4.6219999999999999</v>
      </c>
    </row>
    <row r="141" spans="1:41" x14ac:dyDescent="0.3">
      <c r="A141" t="s">
        <v>445</v>
      </c>
      <c r="B141" t="s">
        <v>446</v>
      </c>
      <c r="C141" t="s">
        <v>447</v>
      </c>
      <c r="D141" t="s">
        <v>51</v>
      </c>
      <c r="E141" t="b">
        <v>1</v>
      </c>
      <c r="G141">
        <v>35631700</v>
      </c>
      <c r="J141">
        <v>23770000000</v>
      </c>
      <c r="K141">
        <v>20950000000</v>
      </c>
      <c r="L141">
        <v>667</v>
      </c>
      <c r="M141">
        <v>2019</v>
      </c>
      <c r="N141">
        <v>0.50263760000000002</v>
      </c>
      <c r="O141">
        <v>0.49299999999999999</v>
      </c>
      <c r="P141">
        <v>63.610999999999997</v>
      </c>
      <c r="Q141">
        <v>10.84830885</v>
      </c>
      <c r="R141">
        <v>4.5904898640000003</v>
      </c>
      <c r="S141">
        <v>1355.7670760000001</v>
      </c>
      <c r="T141">
        <v>35.700000000000003</v>
      </c>
      <c r="U141">
        <v>13</v>
      </c>
      <c r="V141">
        <v>25.8</v>
      </c>
      <c r="W141">
        <v>32</v>
      </c>
      <c r="X141">
        <v>31.1</v>
      </c>
      <c r="Y141">
        <v>34.6</v>
      </c>
      <c r="AO141">
        <v>5.19</v>
      </c>
    </row>
    <row r="142" spans="1:41" x14ac:dyDescent="0.3">
      <c r="A142" t="s">
        <v>448</v>
      </c>
      <c r="B142" t="s">
        <v>449</v>
      </c>
      <c r="C142" t="s">
        <v>450</v>
      </c>
      <c r="D142" t="s">
        <v>43</v>
      </c>
      <c r="E142" t="b">
        <v>1</v>
      </c>
      <c r="G142">
        <v>54850600</v>
      </c>
      <c r="J142">
        <v>64940000000</v>
      </c>
      <c r="K142">
        <v>62080000000</v>
      </c>
      <c r="L142">
        <v>1184</v>
      </c>
      <c r="M142">
        <v>2017</v>
      </c>
      <c r="N142">
        <v>0.30696869999999998</v>
      </c>
      <c r="O142">
        <v>0.60899999999999999</v>
      </c>
      <c r="P142">
        <v>66.888999999999996</v>
      </c>
      <c r="Q142">
        <v>11.504560469999999</v>
      </c>
      <c r="R142">
        <v>6.3800001140000004</v>
      </c>
      <c r="S142">
        <v>4918.8105770000002</v>
      </c>
      <c r="AO142">
        <v>4.3209999999999997</v>
      </c>
    </row>
    <row r="143" spans="1:41" x14ac:dyDescent="0.3">
      <c r="A143" t="s">
        <v>451</v>
      </c>
      <c r="B143" t="s">
        <v>452</v>
      </c>
      <c r="C143" t="s">
        <v>453</v>
      </c>
      <c r="D143" t="s">
        <v>51</v>
      </c>
      <c r="E143" t="b">
        <v>1</v>
      </c>
      <c r="G143">
        <v>3092820</v>
      </c>
      <c r="J143">
        <v>14210000000</v>
      </c>
      <c r="K143">
        <v>12350000000</v>
      </c>
      <c r="L143">
        <v>4596</v>
      </c>
      <c r="M143">
        <v>2015</v>
      </c>
      <c r="N143">
        <v>0.59066609999999997</v>
      </c>
      <c r="O143">
        <v>0.66500000000000004</v>
      </c>
      <c r="P143">
        <v>67.385000000000005</v>
      </c>
      <c r="Q143">
        <v>11.78505588</v>
      </c>
      <c r="R143">
        <v>7.273146745</v>
      </c>
      <c r="S143">
        <v>10916.60872</v>
      </c>
      <c r="T143">
        <v>31.3</v>
      </c>
      <c r="U143">
        <v>13.5</v>
      </c>
      <c r="V143">
        <v>23.5</v>
      </c>
      <c r="W143">
        <v>32.200000000000003</v>
      </c>
      <c r="X143">
        <v>27.9</v>
      </c>
      <c r="Y143">
        <v>75.099999999999994</v>
      </c>
      <c r="AO143">
        <v>4.9109999999999996</v>
      </c>
    </row>
    <row r="144" spans="1:41" x14ac:dyDescent="0.3">
      <c r="A144" t="s">
        <v>454</v>
      </c>
      <c r="B144" t="s">
        <v>455</v>
      </c>
      <c r="C144" t="s">
        <v>456</v>
      </c>
      <c r="D144" t="s">
        <v>54</v>
      </c>
      <c r="E144" t="b">
        <v>1</v>
      </c>
      <c r="G144">
        <v>12025</v>
      </c>
      <c r="J144">
        <v>169000000</v>
      </c>
      <c r="K144">
        <v>175890000</v>
      </c>
      <c r="L144">
        <v>14054</v>
      </c>
      <c r="M144">
        <v>2012</v>
      </c>
      <c r="N144">
        <v>0.32361580000000001</v>
      </c>
      <c r="O144">
        <v>0.70299999999999996</v>
      </c>
      <c r="P144">
        <v>62.109000000000002</v>
      </c>
      <c r="Q144">
        <v>12.84263763</v>
      </c>
      <c r="R144">
        <v>9.4486376760000006</v>
      </c>
      <c r="S144">
        <v>19642.377700000001</v>
      </c>
    </row>
    <row r="145" spans="1:41" x14ac:dyDescent="0.3">
      <c r="A145" t="s">
        <v>457</v>
      </c>
      <c r="B145" t="s">
        <v>458</v>
      </c>
      <c r="C145" t="s">
        <v>459</v>
      </c>
      <c r="D145" t="s">
        <v>43</v>
      </c>
      <c r="E145" t="b">
        <v>1</v>
      </c>
      <c r="G145">
        <v>29618100</v>
      </c>
      <c r="J145">
        <v>46080000000</v>
      </c>
      <c r="K145">
        <v>40480000000</v>
      </c>
      <c r="L145">
        <v>1556</v>
      </c>
      <c r="M145">
        <v>2022</v>
      </c>
      <c r="N145">
        <v>0.30020264000000002</v>
      </c>
      <c r="O145">
        <v>0.622</v>
      </c>
      <c r="P145">
        <v>70.353999999999999</v>
      </c>
      <c r="Q145">
        <v>13.754303930000001</v>
      </c>
      <c r="R145">
        <v>4.5037298200000002</v>
      </c>
      <c r="S145">
        <v>4725.9306130000004</v>
      </c>
      <c r="T145">
        <v>22.7</v>
      </c>
      <c r="U145">
        <v>3.2</v>
      </c>
      <c r="V145">
        <v>14.2</v>
      </c>
      <c r="W145">
        <v>23.5</v>
      </c>
      <c r="X145">
        <v>17.399999999999999</v>
      </c>
      <c r="Y145">
        <v>30.6</v>
      </c>
      <c r="Z145">
        <v>36.9</v>
      </c>
      <c r="AA145">
        <v>1.6</v>
      </c>
      <c r="AB145">
        <v>1.6</v>
      </c>
      <c r="AC145">
        <v>64</v>
      </c>
      <c r="AD145">
        <v>61.9</v>
      </c>
      <c r="AE145">
        <v>490.9</v>
      </c>
      <c r="AF145">
        <v>0.2</v>
      </c>
      <c r="AO145">
        <v>5.3109999999999999</v>
      </c>
    </row>
    <row r="146" spans="1:41" x14ac:dyDescent="0.3">
      <c r="A146" t="s">
        <v>460</v>
      </c>
      <c r="B146" t="s">
        <v>461</v>
      </c>
      <c r="C146" t="s">
        <v>462</v>
      </c>
      <c r="D146" t="s">
        <v>47</v>
      </c>
      <c r="E146" t="b">
        <v>1</v>
      </c>
      <c r="G146">
        <v>18346800</v>
      </c>
      <c r="J146">
        <v>1270000000000</v>
      </c>
      <c r="K146">
        <v>1150000000000</v>
      </c>
      <c r="L146">
        <v>69331</v>
      </c>
      <c r="M146">
        <v>2021</v>
      </c>
      <c r="N146">
        <v>0.25743870000000002</v>
      </c>
      <c r="O146">
        <v>0.95499999999999996</v>
      </c>
      <c r="P146">
        <v>82.158000000000001</v>
      </c>
      <c r="Q146">
        <v>18.58485031</v>
      </c>
      <c r="R146">
        <v>12.66994689</v>
      </c>
      <c r="S146">
        <v>68344.308260000005</v>
      </c>
      <c r="T146">
        <v>68.099999999999994</v>
      </c>
      <c r="U146">
        <v>37.4</v>
      </c>
      <c r="V146">
        <v>54.7</v>
      </c>
      <c r="W146">
        <v>63</v>
      </c>
      <c r="X146">
        <v>74</v>
      </c>
      <c r="Y146">
        <v>139.5</v>
      </c>
      <c r="Z146">
        <v>7.4</v>
      </c>
      <c r="AA146">
        <v>5.2</v>
      </c>
      <c r="AB146">
        <v>5.5</v>
      </c>
      <c r="AC146">
        <v>19.399999999999999</v>
      </c>
      <c r="AD146">
        <v>18</v>
      </c>
      <c r="AE146">
        <v>55.3</v>
      </c>
      <c r="AF146">
        <v>1.8</v>
      </c>
      <c r="AG146">
        <v>216.5</v>
      </c>
      <c r="AH146">
        <v>144.5</v>
      </c>
      <c r="AI146">
        <v>74.2</v>
      </c>
      <c r="AJ146">
        <v>80.599999999999994</v>
      </c>
      <c r="AK146">
        <v>7.4</v>
      </c>
      <c r="AL146">
        <v>22.7</v>
      </c>
      <c r="AM146">
        <v>20.9</v>
      </c>
      <c r="AN146">
        <v>86.8</v>
      </c>
      <c r="AO146">
        <v>7.306</v>
      </c>
    </row>
    <row r="147" spans="1:41" x14ac:dyDescent="0.3">
      <c r="A147" t="s">
        <v>463</v>
      </c>
      <c r="C147" t="s">
        <v>464</v>
      </c>
      <c r="D147" t="s">
        <v>54</v>
      </c>
      <c r="E147" t="b">
        <v>0</v>
      </c>
      <c r="G147">
        <v>295333</v>
      </c>
      <c r="K147">
        <v>10140000000</v>
      </c>
      <c r="L147">
        <v>34334</v>
      </c>
    </row>
    <row r="148" spans="1:41" x14ac:dyDescent="0.3">
      <c r="A148" t="s">
        <v>465</v>
      </c>
      <c r="C148" t="s">
        <v>466</v>
      </c>
      <c r="D148" t="s">
        <v>54</v>
      </c>
      <c r="E148" t="b">
        <v>1</v>
      </c>
      <c r="F148" t="s">
        <v>467</v>
      </c>
      <c r="G148">
        <v>5251900</v>
      </c>
      <c r="H148">
        <v>-14.8</v>
      </c>
      <c r="I148">
        <v>-4.4000000000000004</v>
      </c>
      <c r="J148">
        <v>248670000000</v>
      </c>
      <c r="K148">
        <v>252180000000</v>
      </c>
      <c r="L148">
        <v>47348</v>
      </c>
      <c r="O148">
        <v>0.93799999999999994</v>
      </c>
      <c r="P148">
        <v>82.087999999999994</v>
      </c>
      <c r="Q148">
        <v>19.30005074</v>
      </c>
      <c r="R148">
        <v>12.882998069999999</v>
      </c>
      <c r="S148">
        <v>47259.601369999997</v>
      </c>
      <c r="T148">
        <v>59.3</v>
      </c>
      <c r="U148">
        <v>26.1</v>
      </c>
      <c r="V148">
        <v>44.9</v>
      </c>
      <c r="W148">
        <v>65.599999999999994</v>
      </c>
      <c r="X148">
        <v>56.7</v>
      </c>
      <c r="Y148">
        <v>136.30000000000001</v>
      </c>
      <c r="Z148">
        <v>7.6</v>
      </c>
      <c r="AA148">
        <v>4.5999999999999996</v>
      </c>
      <c r="AB148">
        <v>4.5999999999999996</v>
      </c>
      <c r="AC148">
        <v>21.9</v>
      </c>
      <c r="AD148">
        <v>21.7</v>
      </c>
      <c r="AE148">
        <v>68.8</v>
      </c>
      <c r="AF148">
        <v>1.5</v>
      </c>
      <c r="AG148">
        <v>194.7</v>
      </c>
      <c r="AH148">
        <v>140.5</v>
      </c>
      <c r="AI148">
        <v>51.5</v>
      </c>
      <c r="AJ148">
        <v>68.099999999999994</v>
      </c>
      <c r="AK148">
        <v>7.6</v>
      </c>
      <c r="AL148">
        <v>32.299999999999997</v>
      </c>
      <c r="AM148">
        <v>26</v>
      </c>
      <c r="AN148">
        <v>97.3</v>
      </c>
      <c r="AO148">
        <v>6.952</v>
      </c>
    </row>
    <row r="149" spans="1:41" x14ac:dyDescent="0.3">
      <c r="A149" t="s">
        <v>468</v>
      </c>
      <c r="B149" t="s">
        <v>469</v>
      </c>
      <c r="C149" t="s">
        <v>470</v>
      </c>
      <c r="D149" t="s">
        <v>62</v>
      </c>
      <c r="E149" t="b">
        <v>1</v>
      </c>
      <c r="F149" t="s">
        <v>471</v>
      </c>
      <c r="G149">
        <v>7007500</v>
      </c>
      <c r="H149">
        <v>-23.2</v>
      </c>
      <c r="I149">
        <v>9.1999999999999993</v>
      </c>
      <c r="J149">
        <v>21160000000</v>
      </c>
      <c r="K149">
        <v>17830000000</v>
      </c>
      <c r="L149">
        <v>3019</v>
      </c>
      <c r="M149">
        <v>2014</v>
      </c>
      <c r="N149">
        <v>0.46156292999999998</v>
      </c>
      <c r="O149">
        <v>0.70599999999999996</v>
      </c>
      <c r="P149">
        <v>74.947000000000003</v>
      </c>
      <c r="Q149">
        <v>11.51021957</v>
      </c>
      <c r="R149">
        <v>9.9330196379999993</v>
      </c>
      <c r="S149">
        <v>6881.479609</v>
      </c>
      <c r="T149">
        <v>32.5</v>
      </c>
      <c r="U149">
        <v>8.4</v>
      </c>
      <c r="V149">
        <v>22</v>
      </c>
      <c r="W149">
        <v>39.9</v>
      </c>
      <c r="X149">
        <v>23</v>
      </c>
      <c r="Y149">
        <v>26.3</v>
      </c>
      <c r="AO149">
        <v>6.33</v>
      </c>
    </row>
    <row r="150" spans="1:41" x14ac:dyDescent="0.3">
      <c r="A150" t="s">
        <v>472</v>
      </c>
      <c r="B150" t="s">
        <v>473</v>
      </c>
      <c r="C150" t="s">
        <v>474</v>
      </c>
      <c r="D150" t="s">
        <v>51</v>
      </c>
      <c r="E150" t="b">
        <v>1</v>
      </c>
      <c r="G150">
        <v>27917800</v>
      </c>
      <c r="J150">
        <v>21870000000</v>
      </c>
      <c r="K150">
        <v>16820000000</v>
      </c>
      <c r="L150">
        <v>784</v>
      </c>
      <c r="M150">
        <v>2021</v>
      </c>
      <c r="N150">
        <v>0.32862564999999999</v>
      </c>
      <c r="O150">
        <v>0.41899999999999998</v>
      </c>
      <c r="P150">
        <v>61.183</v>
      </c>
      <c r="Q150">
        <v>8.308919801</v>
      </c>
      <c r="R150">
        <v>1.4122893409999999</v>
      </c>
      <c r="S150">
        <v>1590.18796</v>
      </c>
      <c r="AO150">
        <v>4.7249999999999996</v>
      </c>
    </row>
    <row r="151" spans="1:41" x14ac:dyDescent="0.3">
      <c r="A151" t="s">
        <v>475</v>
      </c>
      <c r="B151" t="s">
        <v>476</v>
      </c>
      <c r="C151" t="s">
        <v>477</v>
      </c>
      <c r="D151" t="s">
        <v>51</v>
      </c>
      <c r="E151" t="b">
        <v>1</v>
      </c>
      <c r="G151">
        <v>237528000</v>
      </c>
      <c r="J151">
        <v>188270000000</v>
      </c>
      <c r="K151">
        <v>374980000000</v>
      </c>
      <c r="L151">
        <v>793</v>
      </c>
      <c r="M151">
        <v>2018</v>
      </c>
      <c r="N151">
        <v>0.35127744</v>
      </c>
      <c r="O151">
        <v>0.56000000000000005</v>
      </c>
      <c r="P151">
        <v>54.462000000000003</v>
      </c>
      <c r="Q151">
        <v>10.51407</v>
      </c>
      <c r="R151">
        <v>7.5859699249999997</v>
      </c>
      <c r="S151">
        <v>5569.3749749999997</v>
      </c>
      <c r="T151">
        <v>25.7</v>
      </c>
      <c r="U151">
        <v>24</v>
      </c>
      <c r="V151">
        <v>24.9</v>
      </c>
      <c r="W151">
        <v>30.6</v>
      </c>
      <c r="X151">
        <v>19.5</v>
      </c>
      <c r="Y151">
        <v>10.1</v>
      </c>
      <c r="AG151">
        <v>15.6</v>
      </c>
      <c r="AH151">
        <v>10.6</v>
      </c>
      <c r="AI151">
        <v>33.9</v>
      </c>
      <c r="AJ151">
        <v>49.1</v>
      </c>
      <c r="AK151">
        <v>53.4</v>
      </c>
      <c r="AL151">
        <v>65.3</v>
      </c>
      <c r="AM151">
        <v>87.9</v>
      </c>
      <c r="AN151">
        <v>66.3</v>
      </c>
      <c r="AO151">
        <v>4.8849999999999998</v>
      </c>
    </row>
    <row r="152" spans="1:41" x14ac:dyDescent="0.3">
      <c r="A152" t="s">
        <v>478</v>
      </c>
      <c r="C152" t="s">
        <v>479</v>
      </c>
      <c r="D152" t="s">
        <v>54</v>
      </c>
      <c r="E152" t="b">
        <v>0</v>
      </c>
    </row>
    <row r="153" spans="1:41" x14ac:dyDescent="0.3">
      <c r="A153" t="s">
        <v>480</v>
      </c>
      <c r="C153" t="s">
        <v>481</v>
      </c>
      <c r="D153" t="s">
        <v>43</v>
      </c>
      <c r="E153" t="b">
        <v>1</v>
      </c>
      <c r="G153">
        <v>26571000</v>
      </c>
      <c r="K153">
        <v>16450000000</v>
      </c>
      <c r="L153">
        <v>619</v>
      </c>
    </row>
    <row r="154" spans="1:41" x14ac:dyDescent="0.3">
      <c r="A154" t="s">
        <v>482</v>
      </c>
      <c r="B154" t="s">
        <v>483</v>
      </c>
      <c r="C154" t="s">
        <v>484</v>
      </c>
      <c r="D154" t="s">
        <v>47</v>
      </c>
      <c r="E154" t="b">
        <v>1</v>
      </c>
      <c r="G154">
        <v>1813790</v>
      </c>
      <c r="J154">
        <v>17890000000</v>
      </c>
      <c r="K154">
        <v>15760000000</v>
      </c>
      <c r="L154">
        <v>9861</v>
      </c>
      <c r="M154">
        <v>2019</v>
      </c>
      <c r="N154">
        <v>0.33505829999999998</v>
      </c>
      <c r="O154">
        <v>0.81499999999999995</v>
      </c>
      <c r="P154">
        <v>77.394999999999996</v>
      </c>
      <c r="Q154">
        <v>14.781439779999999</v>
      </c>
      <c r="R154">
        <v>10.22999954</v>
      </c>
      <c r="S154">
        <v>22128.394609999999</v>
      </c>
      <c r="T154">
        <v>33.6</v>
      </c>
      <c r="U154">
        <v>7.7</v>
      </c>
      <c r="V154">
        <v>22.4</v>
      </c>
      <c r="W154">
        <v>33.200000000000003</v>
      </c>
      <c r="X154">
        <v>26.5</v>
      </c>
      <c r="Y154">
        <v>65.3</v>
      </c>
      <c r="Z154">
        <v>12.5</v>
      </c>
      <c r="AA154">
        <v>3.4</v>
      </c>
      <c r="AB154">
        <v>3.6</v>
      </c>
      <c r="AC154">
        <v>29.2</v>
      </c>
      <c r="AD154">
        <v>28</v>
      </c>
      <c r="AE154">
        <v>97.3</v>
      </c>
      <c r="AF154">
        <v>1</v>
      </c>
      <c r="AG154">
        <v>123.5</v>
      </c>
      <c r="AH154">
        <v>66.5</v>
      </c>
      <c r="AI154">
        <v>58.6</v>
      </c>
      <c r="AJ154">
        <v>55.3</v>
      </c>
      <c r="AK154">
        <v>12.5</v>
      </c>
      <c r="AL154">
        <v>24.5</v>
      </c>
      <c r="AM154">
        <v>79.2</v>
      </c>
      <c r="AN154">
        <v>79.2</v>
      </c>
      <c r="AO154">
        <v>5.5030000000000001</v>
      </c>
    </row>
    <row r="155" spans="1:41" x14ac:dyDescent="0.3">
      <c r="A155" t="s">
        <v>485</v>
      </c>
      <c r="C155" t="s">
        <v>486</v>
      </c>
      <c r="D155" t="s">
        <v>54</v>
      </c>
      <c r="E155" t="b">
        <v>0</v>
      </c>
    </row>
    <row r="156" spans="1:41" x14ac:dyDescent="0.3">
      <c r="A156" t="s">
        <v>487</v>
      </c>
      <c r="B156" t="s">
        <v>488</v>
      </c>
      <c r="C156" t="s">
        <v>489</v>
      </c>
      <c r="D156" t="s">
        <v>47</v>
      </c>
      <c r="E156" t="b">
        <v>1</v>
      </c>
      <c r="F156" t="s">
        <v>198</v>
      </c>
      <c r="G156">
        <v>5623070</v>
      </c>
      <c r="H156">
        <v>22.1</v>
      </c>
      <c r="I156">
        <v>27.3</v>
      </c>
      <c r="J156">
        <v>504280000000</v>
      </c>
      <c r="K156">
        <v>485310000000</v>
      </c>
      <c r="L156">
        <v>89680</v>
      </c>
      <c r="M156">
        <v>2022</v>
      </c>
      <c r="N156">
        <v>0.26946252999999998</v>
      </c>
      <c r="O156">
        <v>0.97</v>
      </c>
      <c r="P156">
        <v>83.308000000000007</v>
      </c>
      <c r="Q156">
        <v>18.792850489999999</v>
      </c>
      <c r="R156">
        <v>13.117962179999999</v>
      </c>
      <c r="S156">
        <v>112710.0211</v>
      </c>
      <c r="T156">
        <v>78.900000000000006</v>
      </c>
      <c r="U156">
        <v>28.2</v>
      </c>
      <c r="V156">
        <v>56.8</v>
      </c>
      <c r="W156">
        <v>81.099999999999994</v>
      </c>
      <c r="X156">
        <v>82.4</v>
      </c>
      <c r="Y156">
        <v>129.9</v>
      </c>
      <c r="Z156">
        <v>8.5</v>
      </c>
      <c r="AA156">
        <v>3.5</v>
      </c>
      <c r="AB156">
        <v>4.0999999999999996</v>
      </c>
      <c r="AC156">
        <v>28.8</v>
      </c>
      <c r="AD156">
        <v>24.6</v>
      </c>
      <c r="AE156">
        <v>64.599999999999994</v>
      </c>
      <c r="AF156">
        <v>1.5</v>
      </c>
      <c r="AG156">
        <v>199.2</v>
      </c>
      <c r="AH156">
        <v>133.30000000000001</v>
      </c>
      <c r="AI156">
        <v>67.2</v>
      </c>
      <c r="AJ156">
        <v>75.8</v>
      </c>
      <c r="AK156">
        <v>8.5</v>
      </c>
      <c r="AL156">
        <v>26.3</v>
      </c>
      <c r="AM156">
        <v>18.3</v>
      </c>
      <c r="AN156">
        <v>70.900000000000006</v>
      </c>
      <c r="AO156">
        <v>7.2619999999999996</v>
      </c>
    </row>
    <row r="157" spans="1:41" x14ac:dyDescent="0.3">
      <c r="A157" t="s">
        <v>490</v>
      </c>
      <c r="C157" t="s">
        <v>491</v>
      </c>
      <c r="D157" t="s">
        <v>43</v>
      </c>
      <c r="E157" t="b">
        <v>1</v>
      </c>
      <c r="F157" t="s">
        <v>492</v>
      </c>
      <c r="G157">
        <v>5494690</v>
      </c>
      <c r="H157">
        <v>-34</v>
      </c>
      <c r="I157">
        <v>-17.5</v>
      </c>
      <c r="J157">
        <v>104350000000</v>
      </c>
      <c r="K157">
        <v>105900000000</v>
      </c>
      <c r="L157">
        <v>18991</v>
      </c>
      <c r="O157">
        <v>0.85799999999999998</v>
      </c>
      <c r="P157">
        <v>80.031000000000006</v>
      </c>
      <c r="Q157">
        <v>13.43931961</v>
      </c>
      <c r="R157">
        <v>11.89000034</v>
      </c>
      <c r="S157">
        <v>36096.041230000003</v>
      </c>
      <c r="T157">
        <v>39.299999999999997</v>
      </c>
      <c r="U157">
        <v>12.3</v>
      </c>
      <c r="V157">
        <v>27.5</v>
      </c>
      <c r="W157">
        <v>37.799999999999997</v>
      </c>
      <c r="X157">
        <v>37.9</v>
      </c>
      <c r="Y157">
        <v>167</v>
      </c>
      <c r="Z157">
        <v>2.8</v>
      </c>
      <c r="AA157">
        <v>7.8</v>
      </c>
      <c r="AB157">
        <v>7.6</v>
      </c>
      <c r="AC157">
        <v>12.9</v>
      </c>
      <c r="AD157">
        <v>13.1</v>
      </c>
      <c r="AE157">
        <v>22.1</v>
      </c>
      <c r="AF157">
        <v>4.5</v>
      </c>
      <c r="AG157">
        <v>215.1</v>
      </c>
      <c r="AH157">
        <v>170.9</v>
      </c>
      <c r="AI157">
        <v>81.400000000000006</v>
      </c>
      <c r="AJ157">
        <v>63.3</v>
      </c>
      <c r="AK157">
        <v>2.8</v>
      </c>
      <c r="AL157">
        <v>24.3</v>
      </c>
      <c r="AM157">
        <v>36.4</v>
      </c>
      <c r="AN157">
        <v>71.3</v>
      </c>
      <c r="AO157">
        <v>6.1970000000000001</v>
      </c>
    </row>
    <row r="158" spans="1:41" x14ac:dyDescent="0.3">
      <c r="A158" t="s">
        <v>493</v>
      </c>
      <c r="B158" t="s">
        <v>494</v>
      </c>
      <c r="C158" t="s">
        <v>495</v>
      </c>
      <c r="D158" t="s">
        <v>43</v>
      </c>
      <c r="E158" t="b">
        <v>1</v>
      </c>
      <c r="F158" t="s">
        <v>311</v>
      </c>
      <c r="G158">
        <v>255220000</v>
      </c>
      <c r="H158">
        <v>-36.9</v>
      </c>
      <c r="I158">
        <v>-9.6</v>
      </c>
      <c r="K158">
        <v>299860000000</v>
      </c>
      <c r="L158">
        <v>1175</v>
      </c>
      <c r="M158">
        <v>2018</v>
      </c>
      <c r="N158">
        <v>0.29589265999999997</v>
      </c>
      <c r="O158">
        <v>0.54400000000000004</v>
      </c>
      <c r="P158">
        <v>67.649000000000001</v>
      </c>
      <c r="Q158">
        <v>7.8951084900000001</v>
      </c>
      <c r="R158">
        <v>4.3169870379999997</v>
      </c>
      <c r="S158">
        <v>5501.1329320000004</v>
      </c>
      <c r="T158">
        <v>17.7</v>
      </c>
      <c r="U158">
        <v>3.1</v>
      </c>
      <c r="V158">
        <v>11.3</v>
      </c>
      <c r="W158">
        <v>17.100000000000001</v>
      </c>
      <c r="X158">
        <v>14</v>
      </c>
      <c r="Y158">
        <v>33.6</v>
      </c>
      <c r="Z158">
        <v>14.3</v>
      </c>
      <c r="AA158">
        <v>4.4000000000000004</v>
      </c>
      <c r="AB158">
        <v>4.0999999999999996</v>
      </c>
      <c r="AC158">
        <v>22.7</v>
      </c>
      <c r="AD158">
        <v>24.1</v>
      </c>
      <c r="AE158">
        <v>277.39999999999998</v>
      </c>
      <c r="AF158">
        <v>0.4</v>
      </c>
      <c r="AG158">
        <v>105.7</v>
      </c>
      <c r="AH158">
        <v>34</v>
      </c>
      <c r="AI158">
        <v>57.6</v>
      </c>
      <c r="AJ158">
        <v>59.4</v>
      </c>
      <c r="AK158">
        <v>14.3</v>
      </c>
      <c r="AL158">
        <v>38.299999999999997</v>
      </c>
      <c r="AM158">
        <v>73.2</v>
      </c>
      <c r="AN158">
        <v>70.8</v>
      </c>
      <c r="AO158">
        <v>4.7679999999999998</v>
      </c>
    </row>
    <row r="159" spans="1:41" x14ac:dyDescent="0.3">
      <c r="A159" t="s">
        <v>496</v>
      </c>
      <c r="C159" t="s">
        <v>497</v>
      </c>
      <c r="D159" t="s">
        <v>54</v>
      </c>
      <c r="E159" t="b">
        <v>1</v>
      </c>
      <c r="G159">
        <v>17663</v>
      </c>
      <c r="J159">
        <v>333000000</v>
      </c>
      <c r="K159">
        <v>281850000</v>
      </c>
      <c r="L159">
        <v>18853</v>
      </c>
      <c r="O159">
        <v>0.78600000000000003</v>
      </c>
      <c r="P159">
        <v>69.269000000000005</v>
      </c>
      <c r="Q159">
        <v>14.06742382</v>
      </c>
      <c r="R159">
        <v>13.29903477</v>
      </c>
      <c r="S159">
        <v>16034.51036</v>
      </c>
    </row>
    <row r="160" spans="1:41" x14ac:dyDescent="0.3">
      <c r="A160" t="s">
        <v>498</v>
      </c>
      <c r="B160" t="s">
        <v>499</v>
      </c>
      <c r="C160" t="s">
        <v>500</v>
      </c>
      <c r="D160" t="s">
        <v>43</v>
      </c>
      <c r="E160" t="b">
        <v>1</v>
      </c>
      <c r="G160">
        <v>5589620</v>
      </c>
      <c r="K160">
        <v>17400000000</v>
      </c>
      <c r="L160">
        <v>3112</v>
      </c>
      <c r="M160">
        <v>2023</v>
      </c>
      <c r="N160">
        <v>0.36381876000000002</v>
      </c>
      <c r="O160">
        <v>0.67400000000000004</v>
      </c>
      <c r="P160">
        <v>65.17</v>
      </c>
      <c r="Q160">
        <v>12.998009679999999</v>
      </c>
      <c r="R160">
        <v>10.130000109999999</v>
      </c>
      <c r="S160">
        <v>6547.0986350000003</v>
      </c>
      <c r="T160">
        <v>43</v>
      </c>
      <c r="U160">
        <v>9</v>
      </c>
      <c r="V160">
        <v>28.2</v>
      </c>
      <c r="W160">
        <v>44.9</v>
      </c>
      <c r="X160">
        <v>33.1</v>
      </c>
      <c r="Y160">
        <v>52.2</v>
      </c>
      <c r="Z160">
        <v>6.5</v>
      </c>
      <c r="AA160">
        <v>7.6</v>
      </c>
      <c r="AB160">
        <v>7.5</v>
      </c>
      <c r="AC160">
        <v>13.1</v>
      </c>
      <c r="AD160">
        <v>13.3</v>
      </c>
      <c r="AE160">
        <v>61.4</v>
      </c>
      <c r="AF160">
        <v>1.6</v>
      </c>
      <c r="AO160">
        <v>4.78</v>
      </c>
    </row>
    <row r="161" spans="1:41" x14ac:dyDescent="0.3">
      <c r="A161" t="s">
        <v>501</v>
      </c>
      <c r="B161" t="s">
        <v>502</v>
      </c>
      <c r="C161" t="s">
        <v>503</v>
      </c>
      <c r="D161" t="s">
        <v>62</v>
      </c>
      <c r="E161" t="b">
        <v>1</v>
      </c>
      <c r="G161">
        <v>4571190</v>
      </c>
      <c r="J161">
        <v>91670000000</v>
      </c>
      <c r="K161">
        <v>83380000000</v>
      </c>
      <c r="L161">
        <v>20055</v>
      </c>
      <c r="M161">
        <v>2023</v>
      </c>
      <c r="N161">
        <v>0.48875666000000001</v>
      </c>
      <c r="O161">
        <v>0.83899999999999997</v>
      </c>
      <c r="P161">
        <v>79.593999999999994</v>
      </c>
      <c r="Q161">
        <v>13.311609799999999</v>
      </c>
      <c r="R161">
        <v>10.833750950000001</v>
      </c>
      <c r="S161">
        <v>34384.56813</v>
      </c>
      <c r="T161">
        <v>43.3</v>
      </c>
      <c r="U161">
        <v>23.4</v>
      </c>
      <c r="V161">
        <v>34.6</v>
      </c>
      <c r="W161">
        <v>48.6</v>
      </c>
      <c r="X161">
        <v>39.5</v>
      </c>
      <c r="Y161">
        <v>47.6</v>
      </c>
      <c r="Z161">
        <v>11</v>
      </c>
      <c r="AA161">
        <v>10</v>
      </c>
      <c r="AB161">
        <v>10.4</v>
      </c>
      <c r="AC161">
        <v>10</v>
      </c>
      <c r="AD161">
        <v>9.6</v>
      </c>
      <c r="AE161">
        <v>96.6</v>
      </c>
      <c r="AF161">
        <v>1</v>
      </c>
      <c r="AG161">
        <v>125.6</v>
      </c>
      <c r="AH161">
        <v>49.3</v>
      </c>
      <c r="AI161">
        <v>57.3</v>
      </c>
      <c r="AJ161">
        <v>61.2</v>
      </c>
      <c r="AK161">
        <v>11</v>
      </c>
      <c r="AL161">
        <v>35.200000000000003</v>
      </c>
      <c r="AM161">
        <v>55.6</v>
      </c>
      <c r="AN161">
        <v>68.2</v>
      </c>
      <c r="AO161">
        <v>6.407</v>
      </c>
    </row>
    <row r="162" spans="1:41" x14ac:dyDescent="0.3">
      <c r="A162" t="s">
        <v>504</v>
      </c>
      <c r="C162" t="s">
        <v>505</v>
      </c>
      <c r="D162" t="s">
        <v>54</v>
      </c>
      <c r="E162" t="b">
        <v>1</v>
      </c>
      <c r="G162">
        <v>10762800</v>
      </c>
      <c r="J162">
        <v>32840000000</v>
      </c>
      <c r="K162">
        <v>31020000000</v>
      </c>
      <c r="L162">
        <v>3051</v>
      </c>
      <c r="O162">
        <v>0.57599999999999996</v>
      </c>
      <c r="P162">
        <v>66.134</v>
      </c>
      <c r="Q162">
        <v>11.51107187</v>
      </c>
      <c r="R162">
        <v>4.9625310779999996</v>
      </c>
      <c r="S162">
        <v>3970.6477070000001</v>
      </c>
      <c r="T162">
        <v>65.599999999999994</v>
      </c>
      <c r="U162">
        <v>33.4</v>
      </c>
      <c r="V162">
        <v>51.6</v>
      </c>
      <c r="W162">
        <v>53.3</v>
      </c>
      <c r="X162">
        <v>33.6</v>
      </c>
      <c r="Y162">
        <v>15.7</v>
      </c>
    </row>
    <row r="163" spans="1:41" x14ac:dyDescent="0.3">
      <c r="A163" t="s">
        <v>506</v>
      </c>
      <c r="B163" t="s">
        <v>507</v>
      </c>
      <c r="C163" t="s">
        <v>508</v>
      </c>
      <c r="D163" t="s">
        <v>68</v>
      </c>
      <c r="E163" t="b">
        <v>1</v>
      </c>
      <c r="G163">
        <v>7013080</v>
      </c>
      <c r="J163">
        <v>45470000000</v>
      </c>
      <c r="K163">
        <v>42960000000</v>
      </c>
      <c r="L163">
        <v>6483</v>
      </c>
      <c r="M163">
        <v>2023</v>
      </c>
      <c r="N163">
        <v>0.44382226000000002</v>
      </c>
      <c r="O163">
        <v>0.75600000000000001</v>
      </c>
      <c r="P163">
        <v>73.843999999999994</v>
      </c>
      <c r="Q163">
        <v>13.98706964</v>
      </c>
      <c r="R163">
        <v>8.9306533849999994</v>
      </c>
      <c r="S163">
        <v>15252.220160000001</v>
      </c>
      <c r="T163">
        <v>22.8</v>
      </c>
      <c r="U163">
        <v>8.4</v>
      </c>
      <c r="V163">
        <v>16.600000000000001</v>
      </c>
      <c r="W163">
        <v>22.7</v>
      </c>
      <c r="X163">
        <v>19</v>
      </c>
      <c r="Y163">
        <v>47.9</v>
      </c>
      <c r="Z163">
        <v>15.6</v>
      </c>
      <c r="AA163">
        <v>5.7</v>
      </c>
      <c r="AB163">
        <v>5.4</v>
      </c>
      <c r="AC163">
        <v>17.399999999999999</v>
      </c>
      <c r="AD163">
        <v>18.399999999999999</v>
      </c>
      <c r="AE163">
        <v>179.5</v>
      </c>
      <c r="AF163">
        <v>0.6</v>
      </c>
      <c r="AO163">
        <v>6.1719999999999997</v>
      </c>
    </row>
    <row r="164" spans="1:41" x14ac:dyDescent="0.3">
      <c r="A164" t="s">
        <v>509</v>
      </c>
      <c r="B164" t="s">
        <v>510</v>
      </c>
      <c r="C164" t="s">
        <v>511</v>
      </c>
      <c r="D164" t="s">
        <v>68</v>
      </c>
      <c r="E164" t="b">
        <v>1</v>
      </c>
      <c r="F164" t="s">
        <v>512</v>
      </c>
      <c r="G164">
        <v>34576700</v>
      </c>
      <c r="H164">
        <v>-21.2</v>
      </c>
      <c r="I164">
        <v>7.9</v>
      </c>
      <c r="J164">
        <v>303290000000</v>
      </c>
      <c r="K164">
        <v>267600000000</v>
      </c>
      <c r="L164">
        <v>8772</v>
      </c>
      <c r="M164">
        <v>2023</v>
      </c>
      <c r="N164">
        <v>0.40657840000000001</v>
      </c>
      <c r="O164">
        <v>0.79400000000000004</v>
      </c>
      <c r="P164">
        <v>77.739999999999995</v>
      </c>
      <c r="Q164">
        <v>14.90939376</v>
      </c>
      <c r="R164">
        <v>10.15465159</v>
      </c>
      <c r="S164">
        <v>14338.709769999999</v>
      </c>
      <c r="T164">
        <v>30</v>
      </c>
      <c r="U164">
        <v>10.199999999999999</v>
      </c>
      <c r="V164">
        <v>21.4</v>
      </c>
      <c r="W164">
        <v>33.6</v>
      </c>
      <c r="X164">
        <v>24.2</v>
      </c>
      <c r="Y164">
        <v>47.9</v>
      </c>
      <c r="Z164">
        <v>16.899999999999999</v>
      </c>
      <c r="AA164">
        <v>5.6</v>
      </c>
      <c r="AB164">
        <v>3.8</v>
      </c>
      <c r="AC164">
        <v>17.8</v>
      </c>
      <c r="AD164">
        <v>26.4</v>
      </c>
      <c r="AE164">
        <v>203.7</v>
      </c>
      <c r="AF164">
        <v>0.5</v>
      </c>
      <c r="AG164">
        <v>90.7</v>
      </c>
      <c r="AH164">
        <v>49.1</v>
      </c>
      <c r="AI164">
        <v>33.299999999999997</v>
      </c>
      <c r="AJ164">
        <v>56.7</v>
      </c>
      <c r="AK164">
        <v>16.899999999999999</v>
      </c>
      <c r="AL164">
        <v>49.8</v>
      </c>
      <c r="AM164">
        <v>81.900000000000006</v>
      </c>
      <c r="AN164">
        <v>93.3</v>
      </c>
      <c r="AO164">
        <v>5.9470000000000001</v>
      </c>
    </row>
    <row r="165" spans="1:41" x14ac:dyDescent="0.3">
      <c r="A165" t="s">
        <v>513</v>
      </c>
      <c r="B165" t="s">
        <v>514</v>
      </c>
      <c r="C165" t="s">
        <v>515</v>
      </c>
      <c r="D165" t="s">
        <v>43</v>
      </c>
      <c r="E165" t="b">
        <v>1</v>
      </c>
      <c r="F165" t="s">
        <v>69</v>
      </c>
      <c r="G165">
        <v>116787000</v>
      </c>
      <c r="H165">
        <v>-50.4</v>
      </c>
      <c r="I165">
        <v>-31.1</v>
      </c>
      <c r="J165">
        <v>497500000000</v>
      </c>
      <c r="K165">
        <v>437150000000</v>
      </c>
      <c r="L165">
        <v>4260</v>
      </c>
      <c r="M165">
        <v>2023</v>
      </c>
      <c r="N165">
        <v>0.35203487</v>
      </c>
      <c r="O165">
        <v>0.72</v>
      </c>
      <c r="P165">
        <v>69.832999999999998</v>
      </c>
      <c r="Q165">
        <v>12.81904666</v>
      </c>
      <c r="R165">
        <v>9.9772396089999997</v>
      </c>
      <c r="S165">
        <v>10731.20422</v>
      </c>
      <c r="T165">
        <v>29.5</v>
      </c>
      <c r="U165">
        <v>7.3</v>
      </c>
      <c r="V165">
        <v>19.8</v>
      </c>
      <c r="W165">
        <v>34.9</v>
      </c>
      <c r="X165">
        <v>18.5</v>
      </c>
      <c r="Y165">
        <v>40.5</v>
      </c>
      <c r="Z165">
        <v>24.3</v>
      </c>
      <c r="AA165">
        <v>2.8</v>
      </c>
      <c r="AB165">
        <v>3.2</v>
      </c>
      <c r="AC165">
        <v>35.799999999999997</v>
      </c>
      <c r="AD165">
        <v>31</v>
      </c>
      <c r="AE165">
        <v>229.7</v>
      </c>
      <c r="AF165">
        <v>0.4</v>
      </c>
      <c r="AG165">
        <v>98.1</v>
      </c>
      <c r="AH165">
        <v>41.3</v>
      </c>
      <c r="AI165">
        <v>56.6</v>
      </c>
      <c r="AJ165">
        <v>66.8</v>
      </c>
      <c r="AK165">
        <v>24.3</v>
      </c>
      <c r="AL165">
        <v>41.6</v>
      </c>
      <c r="AM165">
        <v>72.5</v>
      </c>
      <c r="AN165">
        <v>69</v>
      </c>
      <c r="AO165">
        <v>6.1070000000000002</v>
      </c>
    </row>
    <row r="166" spans="1:41" x14ac:dyDescent="0.3">
      <c r="A166" t="s">
        <v>516</v>
      </c>
      <c r="B166" t="s">
        <v>517</v>
      </c>
      <c r="C166" t="s">
        <v>518</v>
      </c>
      <c r="D166" t="s">
        <v>47</v>
      </c>
      <c r="E166" t="b">
        <v>1</v>
      </c>
      <c r="F166" t="s">
        <v>519</v>
      </c>
      <c r="G166">
        <v>38140900</v>
      </c>
      <c r="H166">
        <v>-3.4</v>
      </c>
      <c r="I166">
        <v>22.2</v>
      </c>
      <c r="J166">
        <v>979960000000</v>
      </c>
      <c r="K166">
        <v>809200000000</v>
      </c>
      <c r="L166">
        <v>25693</v>
      </c>
      <c r="M166">
        <v>2022</v>
      </c>
      <c r="N166">
        <v>0.28858184999999997</v>
      </c>
      <c r="O166">
        <v>0.90600000000000003</v>
      </c>
      <c r="P166">
        <v>78.632999999999996</v>
      </c>
      <c r="Q166">
        <v>16.678279880000002</v>
      </c>
      <c r="R166">
        <v>13.208542420000001</v>
      </c>
      <c r="S166">
        <v>42217.637779999997</v>
      </c>
      <c r="T166">
        <v>43.7</v>
      </c>
      <c r="U166">
        <v>18.399999999999999</v>
      </c>
      <c r="V166">
        <v>32.700000000000003</v>
      </c>
      <c r="W166">
        <v>38.6</v>
      </c>
      <c r="X166">
        <v>42.2</v>
      </c>
      <c r="Y166">
        <v>100.4</v>
      </c>
      <c r="Z166">
        <v>10.9</v>
      </c>
      <c r="AA166">
        <v>4</v>
      </c>
      <c r="AB166">
        <v>4.4000000000000004</v>
      </c>
      <c r="AC166">
        <v>24.9</v>
      </c>
      <c r="AD166">
        <v>22.8</v>
      </c>
      <c r="AE166">
        <v>101.2</v>
      </c>
      <c r="AF166">
        <v>1</v>
      </c>
      <c r="AG166">
        <v>157.19999999999999</v>
      </c>
      <c r="AH166">
        <v>103.3</v>
      </c>
      <c r="AI166">
        <v>71.3</v>
      </c>
      <c r="AJ166">
        <v>58</v>
      </c>
      <c r="AK166">
        <v>10.9</v>
      </c>
      <c r="AL166">
        <v>32.1</v>
      </c>
      <c r="AM166">
        <v>55.3</v>
      </c>
      <c r="AN166">
        <v>75.599999999999994</v>
      </c>
      <c r="AO166">
        <v>6.673</v>
      </c>
    </row>
    <row r="167" spans="1:41" x14ac:dyDescent="0.3">
      <c r="A167" t="s">
        <v>520</v>
      </c>
      <c r="B167" t="s">
        <v>521</v>
      </c>
      <c r="C167" t="s">
        <v>522</v>
      </c>
      <c r="D167" t="s">
        <v>47</v>
      </c>
      <c r="E167" t="b">
        <v>1</v>
      </c>
      <c r="G167">
        <v>10411800</v>
      </c>
      <c r="J167">
        <v>321440000000</v>
      </c>
      <c r="K167">
        <v>289110000000</v>
      </c>
      <c r="L167">
        <v>30873</v>
      </c>
      <c r="M167">
        <v>2022</v>
      </c>
      <c r="N167">
        <v>0.36252203999999999</v>
      </c>
      <c r="O167">
        <v>0.89</v>
      </c>
      <c r="P167">
        <v>82.36</v>
      </c>
      <c r="Q167">
        <v>17.486820219999998</v>
      </c>
      <c r="R167">
        <v>9.7032544119999997</v>
      </c>
      <c r="S167">
        <v>41063.92568</v>
      </c>
      <c r="T167">
        <v>45.8</v>
      </c>
      <c r="U167">
        <v>25.1</v>
      </c>
      <c r="V167">
        <v>36.799999999999997</v>
      </c>
      <c r="W167">
        <v>44.7</v>
      </c>
      <c r="X167">
        <v>40.5</v>
      </c>
      <c r="Y167">
        <v>65.3</v>
      </c>
      <c r="Z167">
        <v>14.6</v>
      </c>
      <c r="AA167">
        <v>5.7</v>
      </c>
      <c r="AB167">
        <v>5.8</v>
      </c>
      <c r="AC167">
        <v>17.5</v>
      </c>
      <c r="AD167">
        <v>17.2</v>
      </c>
      <c r="AE167">
        <v>114.1</v>
      </c>
      <c r="AF167">
        <v>0.9</v>
      </c>
      <c r="AG167">
        <v>169.1</v>
      </c>
      <c r="AH167">
        <v>67.7</v>
      </c>
      <c r="AI167">
        <v>67.599999999999994</v>
      </c>
      <c r="AJ167">
        <v>72</v>
      </c>
      <c r="AK167">
        <v>14.6</v>
      </c>
      <c r="AL167">
        <v>28.5</v>
      </c>
      <c r="AM167">
        <v>29.5</v>
      </c>
      <c r="AN167">
        <v>97.7</v>
      </c>
      <c r="AO167">
        <v>6.0129999999999999</v>
      </c>
    </row>
    <row r="168" spans="1:41" x14ac:dyDescent="0.3">
      <c r="A168" t="s">
        <v>523</v>
      </c>
      <c r="C168" t="s">
        <v>524</v>
      </c>
      <c r="D168" t="s">
        <v>62</v>
      </c>
      <c r="E168" t="b">
        <v>0</v>
      </c>
      <c r="G168">
        <v>3235290</v>
      </c>
      <c r="J168">
        <v>122520000000</v>
      </c>
      <c r="K168">
        <v>117900000000</v>
      </c>
      <c r="L168">
        <v>37870</v>
      </c>
      <c r="T168">
        <v>59.8</v>
      </c>
      <c r="U168">
        <v>20.6</v>
      </c>
      <c r="V168">
        <v>42.7</v>
      </c>
      <c r="W168">
        <v>64.8</v>
      </c>
      <c r="X168">
        <v>51.3</v>
      </c>
      <c r="Y168">
        <v>119.6</v>
      </c>
      <c r="Z168">
        <v>5</v>
      </c>
      <c r="AA168">
        <v>5.9</v>
      </c>
      <c r="AB168">
        <v>7.4</v>
      </c>
      <c r="AC168">
        <v>16.899999999999999</v>
      </c>
      <c r="AD168">
        <v>13.5</v>
      </c>
      <c r="AE168">
        <v>41.4</v>
      </c>
      <c r="AF168">
        <v>2.4</v>
      </c>
      <c r="AG168">
        <v>156.6</v>
      </c>
      <c r="AH168">
        <v>122.6</v>
      </c>
      <c r="AI168">
        <v>38.700000000000003</v>
      </c>
      <c r="AJ168">
        <v>59.1</v>
      </c>
      <c r="AK168">
        <v>5</v>
      </c>
      <c r="AL168">
        <v>32.6</v>
      </c>
      <c r="AM168">
        <v>47.9</v>
      </c>
      <c r="AN168">
        <v>71.2</v>
      </c>
    </row>
    <row r="169" spans="1:41" x14ac:dyDescent="0.3">
      <c r="A169" t="s">
        <v>525</v>
      </c>
      <c r="B169" t="s">
        <v>526</v>
      </c>
      <c r="C169" t="s">
        <v>527</v>
      </c>
      <c r="D169" t="s">
        <v>43</v>
      </c>
      <c r="E169" t="b">
        <v>1</v>
      </c>
      <c r="F169" t="s">
        <v>528</v>
      </c>
      <c r="G169">
        <v>3115890</v>
      </c>
      <c r="H169">
        <v>-22.3</v>
      </c>
      <c r="I169">
        <v>-24</v>
      </c>
      <c r="J169">
        <v>222780000000</v>
      </c>
      <c r="K169">
        <v>213000000000</v>
      </c>
      <c r="L169">
        <v>71497</v>
      </c>
      <c r="M169">
        <v>2017</v>
      </c>
      <c r="N169">
        <v>0.35128385000000001</v>
      </c>
      <c r="O169">
        <v>0.88600000000000001</v>
      </c>
      <c r="P169">
        <v>82.367999999999995</v>
      </c>
      <c r="Q169">
        <v>13.14116001</v>
      </c>
      <c r="R169">
        <v>10.77000046</v>
      </c>
      <c r="S169">
        <v>105353.268</v>
      </c>
      <c r="T169">
        <v>46.9</v>
      </c>
      <c r="U169">
        <v>37.1</v>
      </c>
      <c r="V169">
        <v>42.7</v>
      </c>
      <c r="W169">
        <v>40.299999999999997</v>
      </c>
      <c r="X169">
        <v>45.5</v>
      </c>
      <c r="Y169">
        <v>169.9</v>
      </c>
      <c r="Z169">
        <v>6.2</v>
      </c>
      <c r="AA169">
        <v>6.8</v>
      </c>
      <c r="AB169">
        <v>6</v>
      </c>
      <c r="AC169">
        <v>14.8</v>
      </c>
      <c r="AD169">
        <v>16.7</v>
      </c>
      <c r="AE169">
        <v>51</v>
      </c>
      <c r="AF169">
        <v>2</v>
      </c>
      <c r="AG169">
        <v>189.4</v>
      </c>
      <c r="AH169">
        <v>177.6</v>
      </c>
      <c r="AI169">
        <v>84.6</v>
      </c>
      <c r="AJ169">
        <v>73.5</v>
      </c>
      <c r="AK169">
        <v>6.2</v>
      </c>
      <c r="AL169">
        <v>29</v>
      </c>
      <c r="AM169">
        <v>60</v>
      </c>
      <c r="AN169">
        <v>36</v>
      </c>
    </row>
    <row r="170" spans="1:41" x14ac:dyDescent="0.3">
      <c r="A170" t="s">
        <v>529</v>
      </c>
      <c r="B170" t="s">
        <v>530</v>
      </c>
      <c r="C170" t="s">
        <v>531</v>
      </c>
      <c r="D170" t="s">
        <v>51</v>
      </c>
      <c r="E170" t="b">
        <v>1</v>
      </c>
      <c r="G170">
        <v>6484440</v>
      </c>
      <c r="J170">
        <v>15280000000</v>
      </c>
      <c r="K170">
        <v>14170000000</v>
      </c>
      <c r="L170">
        <v>2357</v>
      </c>
      <c r="M170">
        <v>2011</v>
      </c>
      <c r="N170">
        <v>0.48937692999999999</v>
      </c>
      <c r="O170">
        <v>0.64900000000000002</v>
      </c>
      <c r="P170">
        <v>65.772000000000006</v>
      </c>
      <c r="Q170">
        <v>12.681947109999999</v>
      </c>
      <c r="R170">
        <v>8.3226447920000002</v>
      </c>
      <c r="S170">
        <v>5902.5990659999998</v>
      </c>
      <c r="AO170">
        <v>5.03</v>
      </c>
    </row>
    <row r="171" spans="1:41" x14ac:dyDescent="0.3">
      <c r="A171" t="s">
        <v>532</v>
      </c>
      <c r="C171" t="s">
        <v>533</v>
      </c>
      <c r="D171" t="s">
        <v>51</v>
      </c>
      <c r="E171" t="b">
        <v>0</v>
      </c>
    </row>
    <row r="172" spans="1:41" x14ac:dyDescent="0.3">
      <c r="A172" t="s">
        <v>534</v>
      </c>
      <c r="B172" t="s">
        <v>535</v>
      </c>
      <c r="C172" t="s">
        <v>536</v>
      </c>
      <c r="D172" t="s">
        <v>47</v>
      </c>
      <c r="E172" t="b">
        <v>1</v>
      </c>
      <c r="F172" t="s">
        <v>431</v>
      </c>
      <c r="G172">
        <v>18908600</v>
      </c>
      <c r="H172">
        <v>-35.5</v>
      </c>
      <c r="I172">
        <v>-20.2</v>
      </c>
      <c r="J172">
        <v>403390000000</v>
      </c>
      <c r="K172">
        <v>350780000000</v>
      </c>
      <c r="L172">
        <v>21334</v>
      </c>
      <c r="M172">
        <v>2022</v>
      </c>
      <c r="N172">
        <v>0.32303035000000002</v>
      </c>
      <c r="O172">
        <v>0.84499999999999997</v>
      </c>
      <c r="P172">
        <v>75.938000000000002</v>
      </c>
      <c r="Q172">
        <v>14.052880289999999</v>
      </c>
      <c r="R172">
        <v>11.55000019</v>
      </c>
      <c r="S172">
        <v>39374.253720000001</v>
      </c>
      <c r="T172">
        <v>38.299999999999997</v>
      </c>
      <c r="U172">
        <v>11.3</v>
      </c>
      <c r="V172">
        <v>26.6</v>
      </c>
      <c r="W172">
        <v>37.4</v>
      </c>
      <c r="X172">
        <v>39.700000000000003</v>
      </c>
      <c r="Y172">
        <v>79.900000000000006</v>
      </c>
      <c r="Z172">
        <v>10.4</v>
      </c>
      <c r="AA172">
        <v>4.0999999999999996</v>
      </c>
      <c r="AB172">
        <v>4.2</v>
      </c>
      <c r="AC172">
        <v>24.1</v>
      </c>
      <c r="AD172">
        <v>23.9</v>
      </c>
      <c r="AE172">
        <v>95.5</v>
      </c>
      <c r="AF172">
        <v>1</v>
      </c>
      <c r="AG172">
        <v>145.1</v>
      </c>
      <c r="AH172">
        <v>81.7</v>
      </c>
      <c r="AI172">
        <v>67.400000000000006</v>
      </c>
      <c r="AJ172">
        <v>56.8</v>
      </c>
      <c r="AK172">
        <v>10.4</v>
      </c>
      <c r="AL172">
        <v>33</v>
      </c>
      <c r="AM172">
        <v>58.2</v>
      </c>
      <c r="AN172">
        <v>76.3</v>
      </c>
      <c r="AO172">
        <v>6.5629999999999997</v>
      </c>
    </row>
    <row r="173" spans="1:41" x14ac:dyDescent="0.3">
      <c r="A173" t="s">
        <v>537</v>
      </c>
      <c r="B173" t="s">
        <v>538</v>
      </c>
      <c r="C173" t="s">
        <v>539</v>
      </c>
      <c r="D173" t="s">
        <v>43</v>
      </c>
      <c r="E173" t="b">
        <v>1</v>
      </c>
      <c r="G173">
        <v>143997000</v>
      </c>
      <c r="J173">
        <v>2080000000000</v>
      </c>
      <c r="K173">
        <v>2010000000000</v>
      </c>
      <c r="L173">
        <v>14420</v>
      </c>
      <c r="M173">
        <v>2020</v>
      </c>
      <c r="N173">
        <v>0.36068243</v>
      </c>
      <c r="O173">
        <v>0.83199999999999996</v>
      </c>
      <c r="P173">
        <v>73.153999999999996</v>
      </c>
      <c r="Q173">
        <v>13.18515015</v>
      </c>
      <c r="R173">
        <v>12.40999985</v>
      </c>
      <c r="S173">
        <v>39221.683590000001</v>
      </c>
      <c r="T173">
        <v>36.1</v>
      </c>
      <c r="U173">
        <v>14.1</v>
      </c>
      <c r="V173">
        <v>26.5</v>
      </c>
      <c r="W173">
        <v>35.200000000000003</v>
      </c>
      <c r="X173">
        <v>34.4</v>
      </c>
      <c r="Y173">
        <v>62.6</v>
      </c>
      <c r="Z173">
        <v>15.5</v>
      </c>
      <c r="AA173">
        <v>4.4000000000000004</v>
      </c>
      <c r="AB173">
        <v>4.3</v>
      </c>
      <c r="AC173">
        <v>22.9</v>
      </c>
      <c r="AD173">
        <v>23.5</v>
      </c>
      <c r="AE173">
        <v>270.10000000000002</v>
      </c>
      <c r="AF173">
        <v>0.4</v>
      </c>
      <c r="AG173">
        <v>113.5</v>
      </c>
      <c r="AH173">
        <v>64.3</v>
      </c>
      <c r="AI173">
        <v>61.6</v>
      </c>
      <c r="AJ173">
        <v>61.7</v>
      </c>
      <c r="AK173">
        <v>15.5</v>
      </c>
      <c r="AL173">
        <v>43.4</v>
      </c>
      <c r="AM173">
        <v>58.5</v>
      </c>
      <c r="AN173">
        <v>36.299999999999997</v>
      </c>
      <c r="AO173">
        <v>5.9450000000000003</v>
      </c>
    </row>
    <row r="174" spans="1:41" x14ac:dyDescent="0.3">
      <c r="A174" t="s">
        <v>540</v>
      </c>
      <c r="B174" t="s">
        <v>541</v>
      </c>
      <c r="C174" t="s">
        <v>542</v>
      </c>
      <c r="D174" t="s">
        <v>51</v>
      </c>
      <c r="E174" t="b">
        <v>1</v>
      </c>
      <c r="G174">
        <v>14569300</v>
      </c>
      <c r="J174">
        <v>14770000000</v>
      </c>
      <c r="K174">
        <v>14100000000</v>
      </c>
      <c r="L174">
        <v>1014</v>
      </c>
      <c r="M174">
        <v>2016</v>
      </c>
      <c r="N174">
        <v>0.43709510000000001</v>
      </c>
      <c r="O174">
        <v>0.57799999999999996</v>
      </c>
      <c r="P174">
        <v>67.784999999999997</v>
      </c>
      <c r="Q174">
        <v>12.59045029</v>
      </c>
      <c r="R174">
        <v>4.8800001140000004</v>
      </c>
      <c r="S174">
        <v>2970.5594609999998</v>
      </c>
      <c r="T174">
        <v>29.7</v>
      </c>
      <c r="U174">
        <v>10.6</v>
      </c>
      <c r="V174">
        <v>21.4</v>
      </c>
      <c r="W174">
        <v>22.4</v>
      </c>
      <c r="X174">
        <v>21.4</v>
      </c>
      <c r="Y174">
        <v>23.2</v>
      </c>
    </row>
    <row r="175" spans="1:41" x14ac:dyDescent="0.3">
      <c r="A175" t="s">
        <v>543</v>
      </c>
      <c r="C175" t="s">
        <v>544</v>
      </c>
      <c r="D175" t="s">
        <v>62</v>
      </c>
      <c r="E175" t="b">
        <v>0</v>
      </c>
    </row>
    <row r="176" spans="1:41" x14ac:dyDescent="0.3">
      <c r="A176" t="s">
        <v>545</v>
      </c>
      <c r="C176" t="s">
        <v>546</v>
      </c>
      <c r="D176" t="s">
        <v>62</v>
      </c>
      <c r="E176" t="b">
        <v>1</v>
      </c>
      <c r="G176">
        <v>46922</v>
      </c>
      <c r="J176">
        <v>1130000000</v>
      </c>
      <c r="K176">
        <v>1060000000</v>
      </c>
      <c r="L176">
        <v>24061</v>
      </c>
      <c r="O176">
        <v>0.84</v>
      </c>
      <c r="P176">
        <v>72.144999999999996</v>
      </c>
      <c r="Q176">
        <v>18.407030110000001</v>
      </c>
      <c r="R176">
        <v>10.8494008</v>
      </c>
      <c r="S176">
        <v>29105.437430000002</v>
      </c>
    </row>
    <row r="177" spans="1:41" x14ac:dyDescent="0.3">
      <c r="A177" t="s">
        <v>547</v>
      </c>
      <c r="B177" t="s">
        <v>548</v>
      </c>
      <c r="C177" t="s">
        <v>549</v>
      </c>
      <c r="D177" t="s">
        <v>62</v>
      </c>
      <c r="E177" t="b">
        <v>1</v>
      </c>
      <c r="G177">
        <v>180149</v>
      </c>
      <c r="J177">
        <v>2630000000</v>
      </c>
      <c r="K177">
        <v>2430000000</v>
      </c>
      <c r="L177">
        <v>14610</v>
      </c>
      <c r="M177">
        <v>2015</v>
      </c>
      <c r="N177">
        <v>0.51225065999999997</v>
      </c>
      <c r="O177">
        <v>0.748</v>
      </c>
      <c r="P177">
        <v>72.697000000000003</v>
      </c>
      <c r="Q177">
        <v>12.73040962</v>
      </c>
      <c r="R177">
        <v>8.6141670549999994</v>
      </c>
      <c r="S177">
        <v>20899.781930000001</v>
      </c>
    </row>
    <row r="178" spans="1:41" x14ac:dyDescent="0.3">
      <c r="A178" t="s">
        <v>550</v>
      </c>
      <c r="C178" t="s">
        <v>551</v>
      </c>
      <c r="D178" t="s">
        <v>62</v>
      </c>
      <c r="E178" t="b">
        <v>0</v>
      </c>
    </row>
    <row r="179" spans="1:41" x14ac:dyDescent="0.3">
      <c r="A179" t="s">
        <v>552</v>
      </c>
      <c r="C179" t="s">
        <v>553</v>
      </c>
      <c r="D179" t="s">
        <v>62</v>
      </c>
      <c r="E179" t="b">
        <v>0</v>
      </c>
    </row>
    <row r="180" spans="1:41" x14ac:dyDescent="0.3">
      <c r="A180" t="s">
        <v>554</v>
      </c>
      <c r="C180" t="s">
        <v>555</v>
      </c>
      <c r="D180" t="s">
        <v>62</v>
      </c>
      <c r="E180" t="b">
        <v>1</v>
      </c>
      <c r="G180">
        <v>99924</v>
      </c>
      <c r="J180">
        <v>1240000000</v>
      </c>
      <c r="K180">
        <v>1090000000</v>
      </c>
      <c r="L180">
        <v>12429</v>
      </c>
      <c r="O180">
        <v>0.79800000000000004</v>
      </c>
      <c r="P180">
        <v>71.23</v>
      </c>
      <c r="Q180">
        <v>16.2530213</v>
      </c>
      <c r="R180">
        <v>11.295349679999999</v>
      </c>
      <c r="S180">
        <v>17246.63609</v>
      </c>
    </row>
    <row r="181" spans="1:41" x14ac:dyDescent="0.3">
      <c r="A181" t="s">
        <v>556</v>
      </c>
      <c r="B181" t="s">
        <v>557</v>
      </c>
      <c r="C181" t="s">
        <v>558</v>
      </c>
      <c r="D181" t="s">
        <v>54</v>
      </c>
      <c r="E181" t="b">
        <v>1</v>
      </c>
      <c r="G181">
        <v>219306</v>
      </c>
      <c r="J181">
        <v>1160000000</v>
      </c>
      <c r="K181">
        <v>1030000000</v>
      </c>
      <c r="L181">
        <v>5289</v>
      </c>
      <c r="M181">
        <v>2013</v>
      </c>
      <c r="N181">
        <v>0.38743453999999999</v>
      </c>
      <c r="O181">
        <v>0.70799999999999996</v>
      </c>
      <c r="P181">
        <v>71.697999999999993</v>
      </c>
      <c r="Q181">
        <v>12.436400000000001</v>
      </c>
      <c r="R181">
        <v>11.332983609999999</v>
      </c>
      <c r="S181">
        <v>5952.0169249999999</v>
      </c>
    </row>
    <row r="182" spans="1:41" x14ac:dyDescent="0.3">
      <c r="A182" t="s">
        <v>559</v>
      </c>
      <c r="C182" t="s">
        <v>560</v>
      </c>
      <c r="D182" t="s">
        <v>47</v>
      </c>
      <c r="E182" t="b">
        <v>1</v>
      </c>
      <c r="G182">
        <v>33572</v>
      </c>
      <c r="J182">
        <v>2050000000</v>
      </c>
      <c r="K182">
        <v>1990000000</v>
      </c>
      <c r="L182">
        <v>60973</v>
      </c>
      <c r="O182">
        <v>0.91500000000000004</v>
      </c>
      <c r="P182">
        <v>85.706000000000003</v>
      </c>
      <c r="Q182">
        <v>14.59976717</v>
      </c>
      <c r="R182">
        <v>11.35999966</v>
      </c>
      <c r="S182">
        <v>64706.37558</v>
      </c>
    </row>
    <row r="183" spans="1:41" x14ac:dyDescent="0.3">
      <c r="A183" t="s">
        <v>561</v>
      </c>
      <c r="B183" t="s">
        <v>562</v>
      </c>
      <c r="C183" t="s">
        <v>563</v>
      </c>
      <c r="D183" t="s">
        <v>51</v>
      </c>
      <c r="E183" t="b">
        <v>1</v>
      </c>
      <c r="G183">
        <v>240254</v>
      </c>
      <c r="J183">
        <v>864000000</v>
      </c>
      <c r="K183">
        <v>684070000</v>
      </c>
      <c r="L183">
        <v>3596</v>
      </c>
      <c r="M183">
        <v>2017</v>
      </c>
      <c r="N183">
        <v>0.40729480000000001</v>
      </c>
      <c r="O183">
        <v>0.63700000000000001</v>
      </c>
      <c r="P183">
        <v>69.718000000000004</v>
      </c>
      <c r="Q183">
        <v>12.8567099</v>
      </c>
      <c r="R183">
        <v>5.9875591750000003</v>
      </c>
      <c r="S183">
        <v>5583.4233350000004</v>
      </c>
    </row>
    <row r="184" spans="1:41" x14ac:dyDescent="0.3">
      <c r="A184" t="s">
        <v>564</v>
      </c>
      <c r="C184" t="s">
        <v>565</v>
      </c>
      <c r="D184" t="s">
        <v>43</v>
      </c>
      <c r="E184" t="b">
        <v>1</v>
      </c>
      <c r="F184" t="s">
        <v>528</v>
      </c>
      <c r="G184">
        <v>34566300</v>
      </c>
      <c r="H184">
        <v>-15.7</v>
      </c>
      <c r="I184">
        <v>2.6</v>
      </c>
      <c r="J184">
        <v>1080000000000</v>
      </c>
      <c r="K184">
        <v>1070000000000</v>
      </c>
      <c r="L184">
        <v>31353</v>
      </c>
      <c r="O184">
        <v>0.9</v>
      </c>
      <c r="P184">
        <v>78.731999999999999</v>
      </c>
      <c r="Q184">
        <v>16.949430469999999</v>
      </c>
      <c r="R184">
        <v>11.606427780000001</v>
      </c>
      <c r="S184">
        <v>50298.913630000003</v>
      </c>
      <c r="T184">
        <v>41.5</v>
      </c>
      <c r="U184">
        <v>11.9</v>
      </c>
      <c r="V184">
        <v>28.6</v>
      </c>
      <c r="W184">
        <v>39.5</v>
      </c>
      <c r="X184">
        <v>31.8</v>
      </c>
      <c r="Y184">
        <v>151.69999999999999</v>
      </c>
      <c r="Z184">
        <v>3.5</v>
      </c>
      <c r="AA184">
        <v>5.7</v>
      </c>
      <c r="AB184">
        <v>7.2</v>
      </c>
      <c r="AC184">
        <v>17.399999999999999</v>
      </c>
      <c r="AD184">
        <v>13.8</v>
      </c>
      <c r="AE184">
        <v>27.1</v>
      </c>
      <c r="AF184">
        <v>3.7</v>
      </c>
      <c r="AG184">
        <v>173.7</v>
      </c>
      <c r="AH184">
        <v>155</v>
      </c>
      <c r="AI184">
        <v>76.3</v>
      </c>
      <c r="AJ184">
        <v>61.9</v>
      </c>
      <c r="AK184">
        <v>3.5</v>
      </c>
      <c r="AL184">
        <v>30.2</v>
      </c>
      <c r="AM184">
        <v>62.4</v>
      </c>
      <c r="AN184">
        <v>39.299999999999997</v>
      </c>
      <c r="AO184">
        <v>6.6</v>
      </c>
    </row>
    <row r="185" spans="1:41" x14ac:dyDescent="0.3">
      <c r="A185" t="s">
        <v>566</v>
      </c>
      <c r="B185" t="s">
        <v>567</v>
      </c>
      <c r="C185" t="s">
        <v>568</v>
      </c>
      <c r="D185" t="s">
        <v>51</v>
      </c>
      <c r="E185" t="b">
        <v>1</v>
      </c>
      <c r="G185">
        <v>18932000</v>
      </c>
      <c r="J185">
        <v>34730000000</v>
      </c>
      <c r="K185">
        <v>30410000000</v>
      </c>
      <c r="L185">
        <v>1834</v>
      </c>
      <c r="M185">
        <v>2021</v>
      </c>
      <c r="N185">
        <v>0.36157719999999999</v>
      </c>
      <c r="O185">
        <v>0.53</v>
      </c>
      <c r="P185">
        <v>68.683000000000007</v>
      </c>
      <c r="Q185">
        <v>9.1427097320000001</v>
      </c>
      <c r="R185">
        <v>2.934554012</v>
      </c>
      <c r="S185">
        <v>4202.0307290000001</v>
      </c>
      <c r="T185">
        <v>45</v>
      </c>
      <c r="U185">
        <v>19.7</v>
      </c>
      <c r="V185">
        <v>34</v>
      </c>
      <c r="W185">
        <v>43.3</v>
      </c>
      <c r="X185">
        <v>38.9</v>
      </c>
      <c r="Y185">
        <v>23.7</v>
      </c>
      <c r="AO185">
        <v>4.8559999999999999</v>
      </c>
    </row>
    <row r="186" spans="1:41" x14ac:dyDescent="0.3">
      <c r="A186" t="s">
        <v>569</v>
      </c>
      <c r="B186" t="s">
        <v>570</v>
      </c>
      <c r="C186" t="s">
        <v>571</v>
      </c>
      <c r="D186" t="s">
        <v>47</v>
      </c>
      <c r="E186" t="b">
        <v>1</v>
      </c>
      <c r="G186">
        <v>6689040</v>
      </c>
      <c r="J186">
        <v>92550000000</v>
      </c>
      <c r="K186">
        <v>75190000000</v>
      </c>
      <c r="L186">
        <v>13836</v>
      </c>
      <c r="M186">
        <v>2022</v>
      </c>
      <c r="N186">
        <v>0.32802890000000001</v>
      </c>
      <c r="O186">
        <v>0.83299999999999996</v>
      </c>
      <c r="P186">
        <v>76.769000000000005</v>
      </c>
      <c r="Q186">
        <v>15.04216003</v>
      </c>
      <c r="R186">
        <v>11.64171812</v>
      </c>
      <c r="S186">
        <v>23114.809529999999</v>
      </c>
      <c r="T186">
        <v>40.9</v>
      </c>
      <c r="U186">
        <v>13.8</v>
      </c>
      <c r="V186">
        <v>29.1</v>
      </c>
      <c r="W186">
        <v>38.1</v>
      </c>
      <c r="X186">
        <v>39.799999999999997</v>
      </c>
      <c r="Y186">
        <v>63.8</v>
      </c>
      <c r="Z186">
        <v>15.8</v>
      </c>
      <c r="AA186">
        <v>3.7</v>
      </c>
      <c r="AB186">
        <v>3.9</v>
      </c>
      <c r="AC186">
        <v>27</v>
      </c>
      <c r="AD186">
        <v>25.6</v>
      </c>
      <c r="AE186">
        <v>146.9</v>
      </c>
      <c r="AF186">
        <v>0.7</v>
      </c>
      <c r="AG186">
        <v>127.2</v>
      </c>
      <c r="AH186">
        <v>65.400000000000006</v>
      </c>
      <c r="AI186">
        <v>62.8</v>
      </c>
      <c r="AJ186">
        <v>52.3</v>
      </c>
      <c r="AK186">
        <v>15.8</v>
      </c>
      <c r="AL186">
        <v>30.5</v>
      </c>
      <c r="AM186">
        <v>65.900000000000006</v>
      </c>
      <c r="AN186">
        <v>83.2</v>
      </c>
      <c r="AO186">
        <v>6.6059999999999999</v>
      </c>
    </row>
    <row r="187" spans="1:41" x14ac:dyDescent="0.3">
      <c r="A187" t="s">
        <v>572</v>
      </c>
      <c r="B187" t="s">
        <v>573</v>
      </c>
      <c r="C187" t="s">
        <v>574</v>
      </c>
      <c r="D187" t="s">
        <v>51</v>
      </c>
      <c r="E187" t="b">
        <v>1</v>
      </c>
      <c r="G187">
        <v>132779</v>
      </c>
      <c r="J187">
        <v>2200000000</v>
      </c>
      <c r="K187">
        <v>2140000000</v>
      </c>
      <c r="L187">
        <v>16554</v>
      </c>
      <c r="M187">
        <v>2018</v>
      </c>
      <c r="N187">
        <v>0.32125320000000002</v>
      </c>
      <c r="O187">
        <v>0.84799999999999998</v>
      </c>
      <c r="P187">
        <v>72.861999999999995</v>
      </c>
      <c r="Q187">
        <v>18.22489929</v>
      </c>
      <c r="R187">
        <v>11.199949999999999</v>
      </c>
      <c r="S187">
        <v>29195.037919999999</v>
      </c>
    </row>
    <row r="188" spans="1:41" x14ac:dyDescent="0.3">
      <c r="A188" t="s">
        <v>575</v>
      </c>
      <c r="B188" t="s">
        <v>576</v>
      </c>
      <c r="C188" t="s">
        <v>577</v>
      </c>
      <c r="D188" t="s">
        <v>51</v>
      </c>
      <c r="E188" t="b">
        <v>1</v>
      </c>
      <c r="G188">
        <v>8819790</v>
      </c>
      <c r="J188">
        <v>8390000000</v>
      </c>
      <c r="K188">
        <v>6410000000</v>
      </c>
      <c r="L188">
        <v>951</v>
      </c>
      <c r="M188">
        <v>2018</v>
      </c>
      <c r="N188">
        <v>0.35690176000000001</v>
      </c>
      <c r="O188">
        <v>0.46700000000000003</v>
      </c>
      <c r="P188">
        <v>61.786000000000001</v>
      </c>
      <c r="Q188">
        <v>9.0641245749999992</v>
      </c>
      <c r="R188">
        <v>3.5352976090000001</v>
      </c>
      <c r="S188">
        <v>1713.727772</v>
      </c>
      <c r="AO188">
        <v>2.9980000000000002</v>
      </c>
    </row>
    <row r="189" spans="1:41" x14ac:dyDescent="0.3">
      <c r="A189" t="s">
        <v>578</v>
      </c>
      <c r="C189" t="s">
        <v>579</v>
      </c>
      <c r="D189" t="s">
        <v>43</v>
      </c>
      <c r="E189" t="b">
        <v>1</v>
      </c>
      <c r="F189" t="s">
        <v>580</v>
      </c>
      <c r="G189">
        <v>5870750</v>
      </c>
      <c r="H189">
        <v>-10</v>
      </c>
      <c r="I189">
        <v>-15.8</v>
      </c>
      <c r="J189">
        <v>564770000000</v>
      </c>
      <c r="K189">
        <v>501430000000</v>
      </c>
      <c r="L189">
        <v>96201</v>
      </c>
      <c r="O189">
        <v>0.94599999999999995</v>
      </c>
      <c r="P189">
        <v>83.736000000000004</v>
      </c>
      <c r="Q189">
        <v>16.74227905</v>
      </c>
      <c r="R189">
        <v>11.989999770000001</v>
      </c>
      <c r="S189">
        <v>111239.2291</v>
      </c>
      <c r="T189">
        <v>85.3</v>
      </c>
      <c r="U189">
        <v>75.099999999999994</v>
      </c>
      <c r="V189">
        <v>80.900000000000006</v>
      </c>
      <c r="W189">
        <v>77.7</v>
      </c>
      <c r="X189">
        <v>54.3</v>
      </c>
      <c r="Y189">
        <v>103</v>
      </c>
      <c r="Z189">
        <v>22.4</v>
      </c>
      <c r="AA189">
        <v>3.1</v>
      </c>
      <c r="AB189">
        <v>3.2</v>
      </c>
      <c r="AC189">
        <v>32.200000000000003</v>
      </c>
      <c r="AD189">
        <v>31.4</v>
      </c>
      <c r="AE189">
        <v>149.69999999999999</v>
      </c>
      <c r="AF189">
        <v>0.7</v>
      </c>
      <c r="AG189">
        <v>156.69999999999999</v>
      </c>
      <c r="AH189">
        <v>108</v>
      </c>
      <c r="AI189">
        <v>77.400000000000006</v>
      </c>
      <c r="AJ189">
        <v>71.8</v>
      </c>
      <c r="AK189">
        <v>22.4</v>
      </c>
      <c r="AL189">
        <v>41</v>
      </c>
      <c r="AM189">
        <v>32.299999999999997</v>
      </c>
      <c r="AN189">
        <v>57.5</v>
      </c>
      <c r="AO189">
        <v>6.5650000000000004</v>
      </c>
    </row>
    <row r="190" spans="1:41" x14ac:dyDescent="0.3">
      <c r="A190" t="s">
        <v>581</v>
      </c>
      <c r="C190" t="s">
        <v>582</v>
      </c>
      <c r="D190" t="s">
        <v>62</v>
      </c>
      <c r="E190" t="b">
        <v>0</v>
      </c>
      <c r="G190">
        <v>43923</v>
      </c>
      <c r="K190">
        <v>1680000000</v>
      </c>
      <c r="L190">
        <v>38188</v>
      </c>
    </row>
    <row r="191" spans="1:41" x14ac:dyDescent="0.3">
      <c r="A191" t="s">
        <v>583</v>
      </c>
      <c r="B191" t="s">
        <v>584</v>
      </c>
      <c r="C191" t="s">
        <v>585</v>
      </c>
      <c r="D191" t="s">
        <v>47</v>
      </c>
      <c r="E191" t="b">
        <v>1</v>
      </c>
      <c r="G191">
        <v>5474880</v>
      </c>
      <c r="J191">
        <v>147030000000</v>
      </c>
      <c r="K191">
        <v>132910000000</v>
      </c>
      <c r="L191">
        <v>26856</v>
      </c>
      <c r="M191">
        <v>2022</v>
      </c>
      <c r="N191">
        <v>0.24078926</v>
      </c>
      <c r="O191">
        <v>0.88</v>
      </c>
      <c r="P191">
        <v>78.340999999999994</v>
      </c>
      <c r="Q191">
        <v>14.946849820000001</v>
      </c>
      <c r="R191">
        <v>13.103203969999999</v>
      </c>
      <c r="S191">
        <v>36792.988740000001</v>
      </c>
      <c r="T191">
        <v>46.7</v>
      </c>
      <c r="U191">
        <v>15.9</v>
      </c>
      <c r="V191">
        <v>33.299999999999997</v>
      </c>
      <c r="W191">
        <v>47.9</v>
      </c>
      <c r="X191">
        <v>38</v>
      </c>
      <c r="Y191">
        <v>81.3</v>
      </c>
      <c r="Z191">
        <v>13.2</v>
      </c>
      <c r="AA191">
        <v>3.6</v>
      </c>
      <c r="AB191">
        <v>3.8</v>
      </c>
      <c r="AC191">
        <v>28</v>
      </c>
      <c r="AD191">
        <v>26.5</v>
      </c>
      <c r="AE191">
        <v>98.3</v>
      </c>
      <c r="AF191">
        <v>1</v>
      </c>
      <c r="AG191">
        <v>159.4</v>
      </c>
      <c r="AH191">
        <v>83.3</v>
      </c>
      <c r="AI191">
        <v>69</v>
      </c>
      <c r="AJ191">
        <v>58.2</v>
      </c>
      <c r="AK191">
        <v>13.2</v>
      </c>
      <c r="AL191">
        <v>27.4</v>
      </c>
      <c r="AM191">
        <v>37.1</v>
      </c>
      <c r="AN191">
        <v>73.900000000000006</v>
      </c>
      <c r="AO191">
        <v>6.2210000000000001</v>
      </c>
    </row>
    <row r="192" spans="1:41" x14ac:dyDescent="0.3">
      <c r="A192" t="s">
        <v>586</v>
      </c>
      <c r="B192" t="s">
        <v>587</v>
      </c>
      <c r="C192" t="s">
        <v>588</v>
      </c>
      <c r="D192" t="s">
        <v>47</v>
      </c>
      <c r="E192" t="b">
        <v>1</v>
      </c>
      <c r="G192">
        <v>2117070</v>
      </c>
      <c r="J192">
        <v>75220000000</v>
      </c>
      <c r="K192">
        <v>69150000000</v>
      </c>
      <c r="L192">
        <v>35532</v>
      </c>
      <c r="M192">
        <v>2022</v>
      </c>
      <c r="N192">
        <v>0.24305065000000001</v>
      </c>
      <c r="O192">
        <v>0.93100000000000005</v>
      </c>
      <c r="P192">
        <v>81.602999999999994</v>
      </c>
      <c r="Q192">
        <v>17.477170940000001</v>
      </c>
      <c r="R192">
        <v>12.951201920000001</v>
      </c>
      <c r="S192">
        <v>46360.807789999999</v>
      </c>
      <c r="T192">
        <v>50.6</v>
      </c>
      <c r="U192">
        <v>20.6</v>
      </c>
      <c r="V192">
        <v>37.6</v>
      </c>
      <c r="W192">
        <v>49.5</v>
      </c>
      <c r="X192">
        <v>46.5</v>
      </c>
      <c r="Y192">
        <v>90</v>
      </c>
      <c r="Z192">
        <v>13.4</v>
      </c>
      <c r="AA192">
        <v>3.6</v>
      </c>
      <c r="AB192">
        <v>3.6</v>
      </c>
      <c r="AC192">
        <v>27.8</v>
      </c>
      <c r="AD192">
        <v>27.6</v>
      </c>
      <c r="AE192">
        <v>95.6</v>
      </c>
      <c r="AF192">
        <v>1</v>
      </c>
      <c r="AG192">
        <v>182.4</v>
      </c>
      <c r="AH192">
        <v>92.6</v>
      </c>
      <c r="AI192">
        <v>75.599999999999994</v>
      </c>
      <c r="AJ192">
        <v>66.3</v>
      </c>
      <c r="AK192">
        <v>13.4</v>
      </c>
      <c r="AL192">
        <v>25.2</v>
      </c>
      <c r="AM192">
        <v>22.2</v>
      </c>
      <c r="AN192">
        <v>80.599999999999994</v>
      </c>
      <c r="AO192">
        <v>6.7919999999999998</v>
      </c>
    </row>
    <row r="193" spans="1:41" x14ac:dyDescent="0.3">
      <c r="A193" t="s">
        <v>589</v>
      </c>
      <c r="B193" t="s">
        <v>590</v>
      </c>
      <c r="C193" t="s">
        <v>591</v>
      </c>
      <c r="D193" t="s">
        <v>54</v>
      </c>
      <c r="E193" t="b">
        <v>1</v>
      </c>
      <c r="G193">
        <v>838645</v>
      </c>
      <c r="J193">
        <v>1900000000</v>
      </c>
      <c r="K193">
        <v>1630000000</v>
      </c>
      <c r="L193">
        <v>2263</v>
      </c>
      <c r="M193">
        <v>2012</v>
      </c>
      <c r="N193">
        <v>0.37054925999999999</v>
      </c>
      <c r="O193">
        <v>0.58399999999999996</v>
      </c>
      <c r="P193">
        <v>70.528000000000006</v>
      </c>
      <c r="Q193">
        <v>11.31304207</v>
      </c>
      <c r="R193">
        <v>5.8796802000000001</v>
      </c>
      <c r="S193">
        <v>2777.2667489999999</v>
      </c>
    </row>
    <row r="194" spans="1:41" x14ac:dyDescent="0.3">
      <c r="A194" t="s">
        <v>592</v>
      </c>
      <c r="C194" t="s">
        <v>593</v>
      </c>
      <c r="D194" t="s">
        <v>51</v>
      </c>
      <c r="E194" t="b">
        <v>1</v>
      </c>
      <c r="G194">
        <v>19654700</v>
      </c>
      <c r="J194">
        <v>12990000000</v>
      </c>
      <c r="K194">
        <v>10970000000</v>
      </c>
      <c r="L194">
        <v>661</v>
      </c>
      <c r="O194">
        <v>0.40400000000000003</v>
      </c>
      <c r="P194">
        <v>58.816000000000003</v>
      </c>
      <c r="Q194">
        <v>7.4861651619999998</v>
      </c>
      <c r="R194">
        <v>1.8999999759999999</v>
      </c>
      <c r="S194">
        <v>1474.7384589999999</v>
      </c>
      <c r="AO194">
        <v>4.3470000000000004</v>
      </c>
    </row>
    <row r="195" spans="1:41" x14ac:dyDescent="0.3">
      <c r="A195" t="s">
        <v>594</v>
      </c>
      <c r="B195" t="s">
        <v>595</v>
      </c>
      <c r="C195" t="s">
        <v>596</v>
      </c>
      <c r="D195" t="s">
        <v>51</v>
      </c>
      <c r="E195" t="b">
        <v>1</v>
      </c>
      <c r="F195" t="s">
        <v>597</v>
      </c>
      <c r="G195">
        <v>64747300</v>
      </c>
      <c r="H195">
        <v>-49.8</v>
      </c>
      <c r="I195">
        <v>-31.9</v>
      </c>
      <c r="J195">
        <v>410340000000</v>
      </c>
      <c r="K195">
        <v>377780000000</v>
      </c>
      <c r="L195">
        <v>6338</v>
      </c>
      <c r="M195">
        <v>2014</v>
      </c>
      <c r="N195">
        <v>0.63025719999999996</v>
      </c>
      <c r="O195">
        <v>0.74099999999999999</v>
      </c>
      <c r="P195">
        <v>66.138999999999996</v>
      </c>
      <c r="Q195">
        <v>13.79325008</v>
      </c>
      <c r="R195">
        <v>11.60999966</v>
      </c>
      <c r="S195">
        <v>13693.988579999999</v>
      </c>
      <c r="T195">
        <v>32</v>
      </c>
      <c r="U195">
        <v>11.9</v>
      </c>
      <c r="V195">
        <v>23.3</v>
      </c>
      <c r="W195">
        <v>29.2</v>
      </c>
      <c r="X195">
        <v>29.7</v>
      </c>
      <c r="Y195">
        <v>115.2</v>
      </c>
      <c r="Z195">
        <v>3.3</v>
      </c>
      <c r="AA195">
        <v>10.4</v>
      </c>
      <c r="AB195">
        <v>10.8</v>
      </c>
      <c r="AC195">
        <v>9.6</v>
      </c>
      <c r="AD195">
        <v>9.1999999999999993</v>
      </c>
      <c r="AE195">
        <v>42.5</v>
      </c>
      <c r="AF195">
        <v>2.4</v>
      </c>
      <c r="AG195">
        <v>153.80000000000001</v>
      </c>
      <c r="AH195">
        <v>118.3</v>
      </c>
      <c r="AI195">
        <v>25.4</v>
      </c>
      <c r="AJ195">
        <v>64</v>
      </c>
      <c r="AK195">
        <v>3.3</v>
      </c>
      <c r="AL195">
        <v>38.5</v>
      </c>
      <c r="AM195">
        <v>56.7</v>
      </c>
      <c r="AN195">
        <v>95.4</v>
      </c>
      <c r="AO195">
        <v>5.2130000000000001</v>
      </c>
    </row>
    <row r="196" spans="1:41" x14ac:dyDescent="0.3">
      <c r="A196" t="s">
        <v>598</v>
      </c>
      <c r="B196" t="s">
        <v>599</v>
      </c>
      <c r="C196" t="s">
        <v>600</v>
      </c>
      <c r="D196" t="s">
        <v>43</v>
      </c>
      <c r="E196" t="b">
        <v>1</v>
      </c>
      <c r="F196" t="s">
        <v>601</v>
      </c>
      <c r="G196">
        <v>51667000</v>
      </c>
      <c r="H196">
        <v>-33.700000000000003</v>
      </c>
      <c r="I196">
        <v>-25</v>
      </c>
      <c r="J196">
        <v>1790000000000</v>
      </c>
      <c r="K196">
        <v>1840000000000</v>
      </c>
      <c r="L196">
        <v>34651</v>
      </c>
      <c r="M196">
        <v>2021</v>
      </c>
      <c r="N196">
        <v>0.32906574</v>
      </c>
      <c r="O196">
        <v>0.93700000000000006</v>
      </c>
      <c r="P196">
        <v>84.328999999999994</v>
      </c>
      <c r="Q196">
        <v>16.618640899999999</v>
      </c>
      <c r="R196">
        <v>12.722198690000001</v>
      </c>
      <c r="S196">
        <v>49726.453269999998</v>
      </c>
      <c r="T196">
        <v>62.4</v>
      </c>
      <c r="U196">
        <v>17.7</v>
      </c>
      <c r="V196">
        <v>42.9</v>
      </c>
      <c r="W196">
        <v>80.7</v>
      </c>
      <c r="X196">
        <v>35</v>
      </c>
      <c r="Y196">
        <v>119.6</v>
      </c>
      <c r="Z196">
        <v>23.4</v>
      </c>
      <c r="AA196">
        <v>1.1000000000000001</v>
      </c>
      <c r="AB196">
        <v>1.1000000000000001</v>
      </c>
      <c r="AC196">
        <v>88.1</v>
      </c>
      <c r="AD196">
        <v>93.4</v>
      </c>
      <c r="AE196">
        <v>173.5</v>
      </c>
      <c r="AF196">
        <v>0.6</v>
      </c>
      <c r="AG196">
        <v>153.5</v>
      </c>
      <c r="AH196">
        <v>122.2</v>
      </c>
      <c r="AI196">
        <v>73.099999999999994</v>
      </c>
      <c r="AJ196">
        <v>82.8</v>
      </c>
      <c r="AK196">
        <v>23.4</v>
      </c>
      <c r="AL196">
        <v>39.700000000000003</v>
      </c>
      <c r="AM196">
        <v>57.5</v>
      </c>
      <c r="AN196">
        <v>68.5</v>
      </c>
      <c r="AO196">
        <v>6.0380000000000003</v>
      </c>
    </row>
    <row r="197" spans="1:41" x14ac:dyDescent="0.3">
      <c r="A197" t="s">
        <v>602</v>
      </c>
      <c r="B197" t="s">
        <v>603</v>
      </c>
      <c r="C197" t="s">
        <v>604</v>
      </c>
      <c r="D197" t="s">
        <v>51</v>
      </c>
      <c r="E197" t="b">
        <v>1</v>
      </c>
      <c r="G197">
        <v>12188800</v>
      </c>
      <c r="J197">
        <v>4000000000</v>
      </c>
      <c r="K197">
        <v>4630000000</v>
      </c>
      <c r="L197">
        <v>328</v>
      </c>
      <c r="M197">
        <v>2016</v>
      </c>
      <c r="N197">
        <v>0.44047811999999997</v>
      </c>
      <c r="O197">
        <v>0.38800000000000001</v>
      </c>
      <c r="P197">
        <v>57.616999999999997</v>
      </c>
      <c r="Q197">
        <v>5.6347701409999997</v>
      </c>
      <c r="R197">
        <v>5.7300000190000002</v>
      </c>
      <c r="S197">
        <v>688.34727710000004</v>
      </c>
    </row>
    <row r="198" spans="1:41" x14ac:dyDescent="0.3">
      <c r="A198" t="s">
        <v>605</v>
      </c>
      <c r="B198" t="s">
        <v>606</v>
      </c>
      <c r="C198" t="s">
        <v>607</v>
      </c>
      <c r="D198" t="s">
        <v>47</v>
      </c>
      <c r="E198" t="b">
        <v>1</v>
      </c>
      <c r="G198">
        <v>47890000</v>
      </c>
      <c r="J198">
        <v>1800000000000</v>
      </c>
      <c r="K198">
        <v>1620000000000</v>
      </c>
      <c r="L198">
        <v>37576</v>
      </c>
      <c r="M198">
        <v>2022</v>
      </c>
      <c r="N198">
        <v>0.33579419999999999</v>
      </c>
      <c r="O198">
        <v>0.91800000000000004</v>
      </c>
      <c r="P198">
        <v>83.67</v>
      </c>
      <c r="Q198">
        <v>17.830310820000001</v>
      </c>
      <c r="R198">
        <v>10.75612495</v>
      </c>
      <c r="S198">
        <v>46008.442210000001</v>
      </c>
      <c r="T198">
        <v>48.6</v>
      </c>
      <c r="U198">
        <v>23.5</v>
      </c>
      <c r="V198">
        <v>37.700000000000003</v>
      </c>
      <c r="W198">
        <v>47.9</v>
      </c>
      <c r="X198">
        <v>48.9</v>
      </c>
      <c r="Y198">
        <v>107.2</v>
      </c>
      <c r="Z198">
        <v>8.6</v>
      </c>
      <c r="AA198">
        <v>5.0999999999999996</v>
      </c>
      <c r="AB198">
        <v>6.2</v>
      </c>
      <c r="AC198">
        <v>19.600000000000001</v>
      </c>
      <c r="AD198">
        <v>16.100000000000001</v>
      </c>
      <c r="AE198">
        <v>60.2</v>
      </c>
      <c r="AF198">
        <v>1.7</v>
      </c>
      <c r="AG198">
        <v>187.2</v>
      </c>
      <c r="AH198">
        <v>110.7</v>
      </c>
      <c r="AI198">
        <v>62.8</v>
      </c>
      <c r="AJ198">
        <v>77.3</v>
      </c>
      <c r="AK198">
        <v>8.6</v>
      </c>
      <c r="AL198">
        <v>26.7</v>
      </c>
      <c r="AM198">
        <v>35.299999999999997</v>
      </c>
      <c r="AN198">
        <v>92.7</v>
      </c>
      <c r="AO198">
        <v>6.4660000000000002</v>
      </c>
    </row>
    <row r="199" spans="1:41" x14ac:dyDescent="0.3">
      <c r="A199" t="s">
        <v>608</v>
      </c>
      <c r="B199" t="s">
        <v>609</v>
      </c>
      <c r="C199" t="s">
        <v>610</v>
      </c>
      <c r="D199" t="s">
        <v>43</v>
      </c>
      <c r="E199" t="b">
        <v>1</v>
      </c>
      <c r="G199">
        <v>23229500</v>
      </c>
      <c r="K199">
        <v>84360000000</v>
      </c>
      <c r="L199">
        <v>3632</v>
      </c>
      <c r="M199">
        <v>2019</v>
      </c>
      <c r="N199">
        <v>0.37663775999999999</v>
      </c>
      <c r="O199">
        <v>0.77600000000000002</v>
      </c>
      <c r="P199">
        <v>77.483000000000004</v>
      </c>
      <c r="Q199">
        <v>13.12815666</v>
      </c>
      <c r="R199">
        <v>10.77000046</v>
      </c>
      <c r="S199">
        <v>12615.60045</v>
      </c>
      <c r="T199">
        <v>32.5</v>
      </c>
      <c r="U199">
        <v>6.3</v>
      </c>
      <c r="V199">
        <v>21.1</v>
      </c>
      <c r="W199">
        <v>48.5</v>
      </c>
      <c r="X199">
        <v>22.4</v>
      </c>
      <c r="Y199">
        <v>20.6</v>
      </c>
      <c r="AG199">
        <v>82.8</v>
      </c>
      <c r="AH199">
        <v>20.9</v>
      </c>
      <c r="AI199">
        <v>57.7</v>
      </c>
      <c r="AJ199">
        <v>71.400000000000006</v>
      </c>
      <c r="AK199">
        <v>35.299999999999997</v>
      </c>
      <c r="AL199">
        <v>54.2</v>
      </c>
      <c r="AM199">
        <v>58</v>
      </c>
      <c r="AN199">
        <v>64.099999999999994</v>
      </c>
      <c r="AO199">
        <v>3.891</v>
      </c>
    </row>
    <row r="200" spans="1:41" x14ac:dyDescent="0.3">
      <c r="A200" t="s">
        <v>611</v>
      </c>
      <c r="B200" t="s">
        <v>612</v>
      </c>
      <c r="C200" t="s">
        <v>613</v>
      </c>
      <c r="D200" t="s">
        <v>51</v>
      </c>
      <c r="E200" t="b">
        <v>1</v>
      </c>
      <c r="G200">
        <v>51662100</v>
      </c>
      <c r="J200">
        <v>31510000000</v>
      </c>
      <c r="K200">
        <v>34020000000</v>
      </c>
      <c r="L200">
        <v>610</v>
      </c>
      <c r="M200">
        <v>2014</v>
      </c>
      <c r="N200">
        <v>0.34242942999999998</v>
      </c>
      <c r="O200">
        <v>0.51100000000000001</v>
      </c>
      <c r="P200">
        <v>66.331000000000003</v>
      </c>
      <c r="Q200">
        <v>8.6203718780000003</v>
      </c>
      <c r="R200">
        <v>3.9620000000000002</v>
      </c>
      <c r="S200">
        <v>2810.3120119999999</v>
      </c>
    </row>
    <row r="201" spans="1:41" x14ac:dyDescent="0.3">
      <c r="A201" t="s">
        <v>614</v>
      </c>
      <c r="B201" t="s">
        <v>615</v>
      </c>
      <c r="C201" t="s">
        <v>616</v>
      </c>
      <c r="D201" t="s">
        <v>68</v>
      </c>
      <c r="E201" t="b">
        <v>1</v>
      </c>
      <c r="G201">
        <v>639850</v>
      </c>
      <c r="J201">
        <v>4510000000</v>
      </c>
      <c r="K201">
        <v>3760000000</v>
      </c>
      <c r="L201">
        <v>7042</v>
      </c>
      <c r="M201">
        <v>2022</v>
      </c>
      <c r="N201">
        <v>0.39179897000000002</v>
      </c>
      <c r="O201">
        <v>0.72199999999999998</v>
      </c>
      <c r="P201">
        <v>73.631</v>
      </c>
      <c r="Q201">
        <v>10.95909977</v>
      </c>
      <c r="R201">
        <v>8.4297595820000009</v>
      </c>
      <c r="S201">
        <v>17344.386910000001</v>
      </c>
    </row>
    <row r="202" spans="1:41" x14ac:dyDescent="0.3">
      <c r="A202" t="s">
        <v>617</v>
      </c>
      <c r="B202" t="s">
        <v>618</v>
      </c>
      <c r="C202" t="s">
        <v>619</v>
      </c>
      <c r="D202" t="s">
        <v>47</v>
      </c>
      <c r="E202" t="b">
        <v>1</v>
      </c>
      <c r="F202" t="s">
        <v>620</v>
      </c>
      <c r="G202">
        <v>10656600</v>
      </c>
      <c r="H202">
        <v>21.8</v>
      </c>
      <c r="I202">
        <v>39</v>
      </c>
      <c r="J202">
        <v>620300000000</v>
      </c>
      <c r="K202">
        <v>584960000000</v>
      </c>
      <c r="L202">
        <v>58208</v>
      </c>
      <c r="M202">
        <v>2022</v>
      </c>
      <c r="N202">
        <v>0.31608360000000002</v>
      </c>
      <c r="O202">
        <v>0.95899999999999996</v>
      </c>
      <c r="P202">
        <v>83.262</v>
      </c>
      <c r="Q202">
        <v>18.991470339999999</v>
      </c>
      <c r="R202">
        <v>12.740325739999999</v>
      </c>
      <c r="S202">
        <v>66102.085949999993</v>
      </c>
      <c r="T202">
        <v>62.8</v>
      </c>
      <c r="U202">
        <v>21.8</v>
      </c>
      <c r="V202">
        <v>44.9</v>
      </c>
      <c r="W202">
        <v>63.5</v>
      </c>
      <c r="X202">
        <v>62.6</v>
      </c>
      <c r="Y202">
        <v>141.1</v>
      </c>
      <c r="Z202">
        <v>8.1999999999999993</v>
      </c>
      <c r="AA202">
        <v>3.2</v>
      </c>
      <c r="AB202">
        <v>3.8</v>
      </c>
      <c r="AC202">
        <v>31.7</v>
      </c>
      <c r="AD202">
        <v>26.5</v>
      </c>
      <c r="AE202">
        <v>62.5</v>
      </c>
      <c r="AF202">
        <v>1.6</v>
      </c>
      <c r="AG202">
        <v>192.2</v>
      </c>
      <c r="AH202">
        <v>144.69999999999999</v>
      </c>
      <c r="AI202">
        <v>51.9</v>
      </c>
      <c r="AJ202">
        <v>68.599999999999994</v>
      </c>
      <c r="AK202">
        <v>8.1999999999999993</v>
      </c>
      <c r="AL202">
        <v>28.9</v>
      </c>
      <c r="AM202">
        <v>17.600000000000001</v>
      </c>
      <c r="AN202">
        <v>64.7</v>
      </c>
      <c r="AO202">
        <v>7.3449999999999998</v>
      </c>
    </row>
    <row r="203" spans="1:41" x14ac:dyDescent="0.3">
      <c r="A203" t="s">
        <v>621</v>
      </c>
      <c r="B203" t="s">
        <v>622</v>
      </c>
      <c r="C203" t="s">
        <v>623</v>
      </c>
      <c r="D203" t="s">
        <v>47</v>
      </c>
      <c r="E203" t="b">
        <v>1</v>
      </c>
      <c r="F203" t="s">
        <v>624</v>
      </c>
      <c r="G203">
        <v>8967410</v>
      </c>
      <c r="H203">
        <v>49.6</v>
      </c>
      <c r="I203">
        <v>54.7</v>
      </c>
      <c r="J203">
        <v>947130000000</v>
      </c>
      <c r="K203">
        <v>894420000000</v>
      </c>
      <c r="L203">
        <v>105619</v>
      </c>
      <c r="M203">
        <v>2021</v>
      </c>
      <c r="N203">
        <v>0.33824313</v>
      </c>
      <c r="O203">
        <v>0.97</v>
      </c>
      <c r="P203">
        <v>83.953999999999994</v>
      </c>
      <c r="Q203">
        <v>16.667530060000001</v>
      </c>
      <c r="R203">
        <v>13.94912109</v>
      </c>
      <c r="S203">
        <v>81948.901769999997</v>
      </c>
      <c r="T203">
        <v>106.8</v>
      </c>
      <c r="U203">
        <v>50.6</v>
      </c>
      <c r="V203">
        <v>82.3</v>
      </c>
      <c r="W203">
        <v>111.9</v>
      </c>
      <c r="X203">
        <v>100.3</v>
      </c>
      <c r="Y203">
        <v>177.8</v>
      </c>
      <c r="Z203">
        <v>10.7</v>
      </c>
      <c r="AA203">
        <v>2.5</v>
      </c>
      <c r="AB203">
        <v>2.6</v>
      </c>
      <c r="AC203">
        <v>39.6</v>
      </c>
      <c r="AD203">
        <v>38.1</v>
      </c>
      <c r="AE203">
        <v>67.7</v>
      </c>
      <c r="AF203">
        <v>1.5</v>
      </c>
      <c r="AG203">
        <v>210.9</v>
      </c>
      <c r="AH203">
        <v>183.5</v>
      </c>
      <c r="AI203">
        <v>73.3</v>
      </c>
      <c r="AJ203">
        <v>70.8</v>
      </c>
      <c r="AK203">
        <v>10.7</v>
      </c>
      <c r="AL203">
        <v>34</v>
      </c>
      <c r="AM203">
        <v>24</v>
      </c>
      <c r="AN203">
        <v>80.599999999999994</v>
      </c>
      <c r="AO203">
        <v>6.9349999999999996</v>
      </c>
    </row>
    <row r="204" spans="1:41" x14ac:dyDescent="0.3">
      <c r="A204" t="s">
        <v>625</v>
      </c>
      <c r="B204" t="s">
        <v>626</v>
      </c>
      <c r="C204" t="s">
        <v>627</v>
      </c>
      <c r="D204" t="s">
        <v>43</v>
      </c>
      <c r="E204" t="b">
        <v>1</v>
      </c>
      <c r="G204">
        <v>25620400</v>
      </c>
      <c r="K204">
        <v>29030000000</v>
      </c>
      <c r="L204">
        <v>1133</v>
      </c>
      <c r="M204">
        <v>2022</v>
      </c>
      <c r="N204">
        <v>0.26628074000000002</v>
      </c>
      <c r="O204">
        <v>0.56399999999999995</v>
      </c>
      <c r="P204">
        <v>72.12</v>
      </c>
      <c r="Q204">
        <v>7.4187545269999999</v>
      </c>
      <c r="R204">
        <v>5.9355200620000002</v>
      </c>
      <c r="S204">
        <v>3917.702385</v>
      </c>
      <c r="T204">
        <v>23.8</v>
      </c>
      <c r="U204">
        <v>3.5</v>
      </c>
      <c r="V204">
        <v>15</v>
      </c>
      <c r="W204">
        <v>25.6</v>
      </c>
      <c r="X204">
        <v>18</v>
      </c>
      <c r="Y204">
        <v>6.4</v>
      </c>
    </row>
    <row r="205" spans="1:41" x14ac:dyDescent="0.3">
      <c r="A205" t="s">
        <v>628</v>
      </c>
      <c r="B205" t="s">
        <v>629</v>
      </c>
      <c r="C205" t="s">
        <v>630</v>
      </c>
      <c r="D205" t="s">
        <v>43</v>
      </c>
      <c r="E205" t="b">
        <v>0</v>
      </c>
      <c r="F205" t="s">
        <v>631</v>
      </c>
      <c r="G205">
        <v>23112800</v>
      </c>
      <c r="H205">
        <v>-55.7</v>
      </c>
      <c r="I205">
        <v>-55.2</v>
      </c>
      <c r="J205">
        <v>804890000000</v>
      </c>
      <c r="L205">
        <v>34824</v>
      </c>
      <c r="M205">
        <v>2021</v>
      </c>
      <c r="N205">
        <v>0.31566375000000002</v>
      </c>
      <c r="T205">
        <v>49.4</v>
      </c>
      <c r="U205">
        <v>14.5</v>
      </c>
      <c r="V205">
        <v>34.200000000000003</v>
      </c>
      <c r="W205">
        <v>64.099999999999994</v>
      </c>
      <c r="X205">
        <v>26.8</v>
      </c>
      <c r="Y205">
        <v>105.9</v>
      </c>
      <c r="Z205">
        <v>23.5</v>
      </c>
      <c r="AA205">
        <v>1.3</v>
      </c>
      <c r="AB205">
        <v>1.4</v>
      </c>
      <c r="AC205">
        <v>79.400000000000006</v>
      </c>
      <c r="AD205">
        <v>71.5</v>
      </c>
      <c r="AE205">
        <v>144.69999999999999</v>
      </c>
      <c r="AF205">
        <v>0.7</v>
      </c>
      <c r="AG205">
        <v>160.19999999999999</v>
      </c>
      <c r="AH205">
        <v>108.2</v>
      </c>
      <c r="AI205">
        <v>83</v>
      </c>
      <c r="AJ205">
        <v>87</v>
      </c>
      <c r="AK205">
        <v>23.5</v>
      </c>
      <c r="AL205">
        <v>32.4</v>
      </c>
      <c r="AM205">
        <v>64.099999999999994</v>
      </c>
      <c r="AN205">
        <v>83.9</v>
      </c>
      <c r="AO205">
        <v>6.6689999999999996</v>
      </c>
    </row>
    <row r="206" spans="1:41" x14ac:dyDescent="0.3">
      <c r="A206" t="s">
        <v>632</v>
      </c>
      <c r="B206" t="s">
        <v>633</v>
      </c>
      <c r="C206" t="s">
        <v>634</v>
      </c>
      <c r="D206" t="s">
        <v>43</v>
      </c>
      <c r="E206" t="b">
        <v>1</v>
      </c>
      <c r="G206">
        <v>10786700</v>
      </c>
      <c r="J206">
        <v>14840000000</v>
      </c>
      <c r="K206">
        <v>12060000000</v>
      </c>
      <c r="L206">
        <v>1375</v>
      </c>
      <c r="M206">
        <v>2015</v>
      </c>
      <c r="N206">
        <v>0.33995535999999998</v>
      </c>
      <c r="O206">
        <v>0.69099999999999995</v>
      </c>
      <c r="P206">
        <v>71.790000000000006</v>
      </c>
      <c r="Q206">
        <v>10.84980801</v>
      </c>
      <c r="R206">
        <v>11.27094825</v>
      </c>
      <c r="S206">
        <v>5746.5689689999999</v>
      </c>
      <c r="T206">
        <v>26.2</v>
      </c>
      <c r="U206">
        <v>8.6999999999999993</v>
      </c>
      <c r="V206">
        <v>18.600000000000001</v>
      </c>
      <c r="W206">
        <v>31.5</v>
      </c>
      <c r="X206">
        <v>21.5</v>
      </c>
      <c r="Y206">
        <v>25.7</v>
      </c>
      <c r="AO206">
        <v>5.4109999999999996</v>
      </c>
    </row>
    <row r="207" spans="1:41" x14ac:dyDescent="0.3">
      <c r="A207" t="s">
        <v>635</v>
      </c>
      <c r="B207" t="s">
        <v>636</v>
      </c>
      <c r="C207" t="s">
        <v>637</v>
      </c>
      <c r="D207" t="s">
        <v>51</v>
      </c>
      <c r="E207" t="b">
        <v>1</v>
      </c>
      <c r="G207">
        <v>70545900</v>
      </c>
      <c r="J207">
        <v>85980000000</v>
      </c>
      <c r="L207">
        <v>1219</v>
      </c>
      <c r="M207">
        <v>2018</v>
      </c>
      <c r="N207">
        <v>0.4049123</v>
      </c>
      <c r="O207">
        <v>0.55500000000000005</v>
      </c>
      <c r="P207">
        <v>66.995000000000005</v>
      </c>
      <c r="Q207">
        <v>8.5857400889999997</v>
      </c>
      <c r="R207">
        <v>6.0653500559999998</v>
      </c>
      <c r="S207">
        <v>3514.632861</v>
      </c>
      <c r="T207">
        <v>24.1</v>
      </c>
      <c r="U207">
        <v>8.1</v>
      </c>
      <c r="V207">
        <v>17.100000000000001</v>
      </c>
      <c r="W207">
        <v>24.5</v>
      </c>
      <c r="X207">
        <v>17.899999999999999</v>
      </c>
      <c r="Y207">
        <v>35.6</v>
      </c>
      <c r="AO207">
        <v>3.8</v>
      </c>
    </row>
    <row r="208" spans="1:41" x14ac:dyDescent="0.3">
      <c r="A208" t="s">
        <v>638</v>
      </c>
      <c r="B208" t="s">
        <v>639</v>
      </c>
      <c r="C208" t="s">
        <v>640</v>
      </c>
      <c r="D208" t="s">
        <v>43</v>
      </c>
      <c r="E208" t="b">
        <v>1</v>
      </c>
      <c r="F208" t="s">
        <v>641</v>
      </c>
      <c r="G208">
        <v>71619900</v>
      </c>
      <c r="H208">
        <v>-30.7</v>
      </c>
      <c r="I208">
        <v>-5.3</v>
      </c>
      <c r="J208">
        <v>546220000000</v>
      </c>
      <c r="K208">
        <v>514950000000</v>
      </c>
      <c r="L208">
        <v>7627</v>
      </c>
      <c r="M208">
        <v>2023</v>
      </c>
      <c r="N208">
        <v>0.33494889999999999</v>
      </c>
      <c r="O208">
        <v>0.79800000000000004</v>
      </c>
      <c r="P208">
        <v>76.412000000000006</v>
      </c>
      <c r="Q208">
        <v>15.35883492</v>
      </c>
      <c r="R208">
        <v>9.0399999619999996</v>
      </c>
      <c r="S208">
        <v>20569.901760000001</v>
      </c>
      <c r="T208">
        <v>35.299999999999997</v>
      </c>
      <c r="U208">
        <v>12.9</v>
      </c>
      <c r="V208">
        <v>25.6</v>
      </c>
      <c r="W208">
        <v>41.5</v>
      </c>
      <c r="X208">
        <v>22</v>
      </c>
      <c r="Y208">
        <v>51.9</v>
      </c>
      <c r="Z208">
        <v>23.8</v>
      </c>
      <c r="AA208">
        <v>3.1</v>
      </c>
      <c r="AB208">
        <v>3.1</v>
      </c>
      <c r="AC208">
        <v>32.700000000000003</v>
      </c>
      <c r="AD208">
        <v>32</v>
      </c>
      <c r="AE208">
        <v>199</v>
      </c>
      <c r="AF208">
        <v>0.5</v>
      </c>
      <c r="AG208">
        <v>110.2</v>
      </c>
      <c r="AH208">
        <v>53.3</v>
      </c>
      <c r="AI208">
        <v>63.2</v>
      </c>
      <c r="AJ208">
        <v>77.3</v>
      </c>
      <c r="AK208">
        <v>23.8</v>
      </c>
      <c r="AL208">
        <v>38.1</v>
      </c>
      <c r="AM208">
        <v>75.599999999999994</v>
      </c>
      <c r="AN208">
        <v>69.3</v>
      </c>
      <c r="AO208">
        <v>6.2220000000000004</v>
      </c>
    </row>
    <row r="209" spans="1:41" x14ac:dyDescent="0.3">
      <c r="A209" t="s">
        <v>642</v>
      </c>
      <c r="B209" t="s">
        <v>643</v>
      </c>
      <c r="C209" t="s">
        <v>644</v>
      </c>
      <c r="D209" t="s">
        <v>43</v>
      </c>
      <c r="E209" t="b">
        <v>1</v>
      </c>
      <c r="G209">
        <v>1418520</v>
      </c>
      <c r="J209">
        <v>2120000000</v>
      </c>
      <c r="K209">
        <v>2080000000</v>
      </c>
      <c r="L209">
        <v>1491</v>
      </c>
      <c r="M209">
        <v>2014</v>
      </c>
      <c r="N209">
        <v>0.28652927</v>
      </c>
      <c r="O209">
        <v>0.63400000000000001</v>
      </c>
      <c r="P209">
        <v>67.688999999999993</v>
      </c>
      <c r="Q209">
        <v>13.25306303</v>
      </c>
      <c r="R209">
        <v>6.2265805509999996</v>
      </c>
      <c r="S209">
        <v>5434.5946919999997</v>
      </c>
    </row>
    <row r="210" spans="1:41" x14ac:dyDescent="0.3">
      <c r="A210" t="s">
        <v>645</v>
      </c>
      <c r="B210" t="s">
        <v>646</v>
      </c>
      <c r="C210" t="s">
        <v>647</v>
      </c>
      <c r="D210" t="s">
        <v>51</v>
      </c>
      <c r="E210" t="b">
        <v>1</v>
      </c>
      <c r="G210">
        <v>9721610</v>
      </c>
      <c r="J210">
        <v>10020000000</v>
      </c>
      <c r="K210">
        <v>9280000000</v>
      </c>
      <c r="L210">
        <v>1031</v>
      </c>
      <c r="M210">
        <v>2021</v>
      </c>
      <c r="N210">
        <v>0.37858006</v>
      </c>
      <c r="O210">
        <v>0.57099999999999995</v>
      </c>
      <c r="P210">
        <v>62.738999999999997</v>
      </c>
      <c r="Q210">
        <v>13.096423870000001</v>
      </c>
      <c r="R210">
        <v>5.8611146190000003</v>
      </c>
      <c r="S210">
        <v>2855.9638279999999</v>
      </c>
      <c r="AO210">
        <v>4.3150000000000004</v>
      </c>
    </row>
    <row r="211" spans="1:41" x14ac:dyDescent="0.3">
      <c r="A211" t="s">
        <v>648</v>
      </c>
      <c r="C211" t="s">
        <v>649</v>
      </c>
      <c r="D211" t="s">
        <v>54</v>
      </c>
      <c r="E211" t="b">
        <v>0</v>
      </c>
    </row>
    <row r="212" spans="1:41" x14ac:dyDescent="0.3">
      <c r="A212" t="s">
        <v>650</v>
      </c>
      <c r="B212" t="s">
        <v>651</v>
      </c>
      <c r="C212" t="s">
        <v>652</v>
      </c>
      <c r="D212" t="s">
        <v>54</v>
      </c>
      <c r="E212" t="b">
        <v>1</v>
      </c>
      <c r="G212">
        <v>103742</v>
      </c>
      <c r="J212">
        <v>568000000</v>
      </c>
      <c r="K212">
        <v>508290000</v>
      </c>
      <c r="L212">
        <v>5475</v>
      </c>
      <c r="M212">
        <v>2021</v>
      </c>
      <c r="N212">
        <v>0.27095764999999999</v>
      </c>
      <c r="O212">
        <v>0.76900000000000002</v>
      </c>
      <c r="P212">
        <v>72.894999999999996</v>
      </c>
      <c r="Q212">
        <v>17.786930179999999</v>
      </c>
      <c r="R212">
        <v>10.914948949999999</v>
      </c>
      <c r="S212">
        <v>7438.2100920000003</v>
      </c>
    </row>
    <row r="213" spans="1:41" x14ac:dyDescent="0.3">
      <c r="A213" t="s">
        <v>653</v>
      </c>
      <c r="C213" t="s">
        <v>654</v>
      </c>
      <c r="D213" t="s">
        <v>62</v>
      </c>
      <c r="E213" t="b">
        <v>1</v>
      </c>
      <c r="G213">
        <v>1511160</v>
      </c>
      <c r="J213">
        <v>26470000000</v>
      </c>
      <c r="K213">
        <v>25490000000</v>
      </c>
      <c r="L213">
        <v>17514</v>
      </c>
      <c r="O213">
        <v>0.80700000000000005</v>
      </c>
      <c r="P213">
        <v>73.489999999999995</v>
      </c>
      <c r="Q213">
        <v>14.23764336</v>
      </c>
      <c r="R213">
        <v>10.792750359999999</v>
      </c>
      <c r="S213">
        <v>27000.145110000001</v>
      </c>
      <c r="T213">
        <v>49.4</v>
      </c>
      <c r="U213">
        <v>13.7</v>
      </c>
      <c r="V213">
        <v>33.9</v>
      </c>
      <c r="W213">
        <v>53.8</v>
      </c>
      <c r="X213">
        <v>42.8</v>
      </c>
      <c r="Y213">
        <v>51.2</v>
      </c>
      <c r="AO213">
        <v>5.9050000000000002</v>
      </c>
    </row>
    <row r="214" spans="1:41" x14ac:dyDescent="0.3">
      <c r="A214" t="s">
        <v>655</v>
      </c>
      <c r="B214" t="s">
        <v>656</v>
      </c>
      <c r="C214" t="s">
        <v>657</v>
      </c>
      <c r="D214" t="s">
        <v>51</v>
      </c>
      <c r="E214" t="b">
        <v>1</v>
      </c>
      <c r="G214">
        <v>12348600</v>
      </c>
      <c r="J214">
        <v>56290000000</v>
      </c>
      <c r="K214">
        <v>48540000000</v>
      </c>
      <c r="L214">
        <v>4558</v>
      </c>
      <c r="M214">
        <v>2021</v>
      </c>
      <c r="N214">
        <v>0.33716425</v>
      </c>
      <c r="O214">
        <v>0.746</v>
      </c>
      <c r="P214">
        <v>76.507999999999996</v>
      </c>
      <c r="Q214">
        <v>14.673498560000001</v>
      </c>
      <c r="R214">
        <v>7.5949201579999999</v>
      </c>
      <c r="S214">
        <v>12011.387849999999</v>
      </c>
      <c r="T214">
        <v>27.5</v>
      </c>
      <c r="U214">
        <v>5.3</v>
      </c>
      <c r="V214">
        <v>17.8</v>
      </c>
      <c r="W214">
        <v>33.200000000000003</v>
      </c>
      <c r="X214">
        <v>16.399999999999999</v>
      </c>
      <c r="Y214">
        <v>37.6</v>
      </c>
      <c r="Z214">
        <v>12</v>
      </c>
      <c r="AA214">
        <v>5</v>
      </c>
      <c r="AB214">
        <v>5.9</v>
      </c>
      <c r="AC214">
        <v>19.899999999999999</v>
      </c>
      <c r="AD214">
        <v>17</v>
      </c>
      <c r="AE214">
        <v>152.19999999999999</v>
      </c>
      <c r="AF214">
        <v>0.7</v>
      </c>
      <c r="AG214">
        <v>119</v>
      </c>
      <c r="AH214">
        <v>38.200000000000003</v>
      </c>
      <c r="AI214">
        <v>55</v>
      </c>
      <c r="AJ214">
        <v>57.2</v>
      </c>
      <c r="AK214">
        <v>12</v>
      </c>
      <c r="AL214">
        <v>33.700000000000003</v>
      </c>
      <c r="AM214">
        <v>69.7</v>
      </c>
      <c r="AN214">
        <v>94.1</v>
      </c>
      <c r="AO214">
        <v>4.5519999999999996</v>
      </c>
    </row>
    <row r="215" spans="1:41" x14ac:dyDescent="0.3">
      <c r="A215" t="s">
        <v>658</v>
      </c>
      <c r="B215" t="s">
        <v>659</v>
      </c>
      <c r="C215" t="s">
        <v>660</v>
      </c>
      <c r="D215" t="s">
        <v>43</v>
      </c>
      <c r="E215" t="b">
        <v>1</v>
      </c>
      <c r="F215" t="s">
        <v>661</v>
      </c>
      <c r="G215">
        <v>87685400</v>
      </c>
      <c r="H215">
        <v>-6.9</v>
      </c>
      <c r="I215">
        <v>26</v>
      </c>
      <c r="J215">
        <v>1440000000000</v>
      </c>
      <c r="K215">
        <v>1120000000000</v>
      </c>
      <c r="L215">
        <v>16393</v>
      </c>
      <c r="M215">
        <v>2022</v>
      </c>
      <c r="N215">
        <v>0.44467676</v>
      </c>
      <c r="O215">
        <v>0.85299999999999998</v>
      </c>
      <c r="P215">
        <v>77.156000000000006</v>
      </c>
      <c r="Q215">
        <v>19.8307991</v>
      </c>
      <c r="R215">
        <v>8.9862436599999995</v>
      </c>
      <c r="S215">
        <v>34506.980649999998</v>
      </c>
      <c r="T215">
        <v>38.200000000000003</v>
      </c>
      <c r="U215">
        <v>14.6</v>
      </c>
      <c r="V215">
        <v>27.9</v>
      </c>
      <c r="W215">
        <v>38.200000000000003</v>
      </c>
      <c r="X215">
        <v>34.700000000000003</v>
      </c>
      <c r="Y215">
        <v>58.8</v>
      </c>
      <c r="Z215">
        <v>9.6999999999999993</v>
      </c>
      <c r="AA215">
        <v>7</v>
      </c>
      <c r="AB215">
        <v>8.1</v>
      </c>
      <c r="AC215">
        <v>14.4</v>
      </c>
      <c r="AD215">
        <v>12.4</v>
      </c>
      <c r="AE215">
        <v>412.3</v>
      </c>
      <c r="AF215">
        <v>0.2</v>
      </c>
      <c r="AG215">
        <v>134</v>
      </c>
      <c r="AH215">
        <v>60.4</v>
      </c>
      <c r="AI215">
        <v>58.6</v>
      </c>
      <c r="AJ215">
        <v>71.3</v>
      </c>
      <c r="AK215">
        <v>9.6999999999999993</v>
      </c>
      <c r="AL215">
        <v>43.7</v>
      </c>
      <c r="AM215">
        <v>64.099999999999994</v>
      </c>
      <c r="AN215">
        <v>90.2</v>
      </c>
      <c r="AO215">
        <v>5.2619999999999996</v>
      </c>
    </row>
    <row r="216" spans="1:41" x14ac:dyDescent="0.3">
      <c r="A216" t="s">
        <v>662</v>
      </c>
      <c r="C216" t="s">
        <v>663</v>
      </c>
      <c r="D216" t="s">
        <v>43</v>
      </c>
      <c r="E216" t="b">
        <v>1</v>
      </c>
      <c r="G216">
        <v>7618850</v>
      </c>
      <c r="J216">
        <v>89050000000</v>
      </c>
      <c r="K216">
        <v>59890000000</v>
      </c>
      <c r="L216">
        <v>11689</v>
      </c>
      <c r="O216">
        <v>0.76400000000000001</v>
      </c>
      <c r="P216">
        <v>70.072999999999993</v>
      </c>
      <c r="Q216">
        <v>13.240579609999999</v>
      </c>
      <c r="R216">
        <v>11.20780193</v>
      </c>
      <c r="S216">
        <v>17715.58167</v>
      </c>
    </row>
    <row r="217" spans="1:41" x14ac:dyDescent="0.3">
      <c r="A217" t="s">
        <v>664</v>
      </c>
      <c r="C217" t="s">
        <v>665</v>
      </c>
      <c r="D217" t="s">
        <v>62</v>
      </c>
      <c r="E217" t="b">
        <v>0</v>
      </c>
      <c r="G217">
        <v>46855</v>
      </c>
      <c r="K217">
        <v>1400000000</v>
      </c>
      <c r="L217">
        <v>29923</v>
      </c>
    </row>
    <row r="218" spans="1:41" x14ac:dyDescent="0.3">
      <c r="A218" t="s">
        <v>666</v>
      </c>
      <c r="B218" t="s">
        <v>667</v>
      </c>
      <c r="C218" t="s">
        <v>668</v>
      </c>
      <c r="D218" t="s">
        <v>54</v>
      </c>
      <c r="E218" t="b">
        <v>1</v>
      </c>
      <c r="G218">
        <v>9492</v>
      </c>
      <c r="J218">
        <v>65000000</v>
      </c>
      <c r="K218">
        <v>67530000</v>
      </c>
      <c r="L218">
        <v>6848</v>
      </c>
      <c r="M218">
        <v>2010</v>
      </c>
      <c r="N218">
        <v>0.39139032000000001</v>
      </c>
      <c r="O218">
        <v>0.68899999999999995</v>
      </c>
      <c r="P218">
        <v>67.105000000000004</v>
      </c>
      <c r="Q218">
        <v>12.37506862</v>
      </c>
      <c r="R218">
        <v>10.76746107</v>
      </c>
      <c r="S218">
        <v>7005.5207810000002</v>
      </c>
    </row>
    <row r="219" spans="1:41" x14ac:dyDescent="0.3">
      <c r="A219" t="s">
        <v>669</v>
      </c>
      <c r="B219" t="s">
        <v>670</v>
      </c>
      <c r="C219" t="s">
        <v>671</v>
      </c>
      <c r="D219" t="s">
        <v>51</v>
      </c>
      <c r="E219" t="b">
        <v>1</v>
      </c>
      <c r="G219">
        <v>51384900</v>
      </c>
      <c r="J219">
        <v>64280000000</v>
      </c>
      <c r="K219">
        <v>51020000000</v>
      </c>
      <c r="L219">
        <v>1251</v>
      </c>
      <c r="M219">
        <v>2019</v>
      </c>
      <c r="N219">
        <v>0.42702177000000002</v>
      </c>
      <c r="O219">
        <v>0.58199999999999996</v>
      </c>
      <c r="P219">
        <v>68.251999999999995</v>
      </c>
      <c r="Q219">
        <v>11.564048189999999</v>
      </c>
      <c r="R219">
        <v>6.3236630820000004</v>
      </c>
      <c r="S219">
        <v>2736.4100210000001</v>
      </c>
      <c r="T219">
        <v>25.4</v>
      </c>
      <c r="U219">
        <v>8.6999999999999993</v>
      </c>
      <c r="V219">
        <v>18.100000000000001</v>
      </c>
      <c r="W219">
        <v>28.1</v>
      </c>
      <c r="X219">
        <v>22.7</v>
      </c>
      <c r="Y219">
        <v>21.1</v>
      </c>
      <c r="AO219">
        <v>4.4610000000000003</v>
      </c>
    </row>
    <row r="220" spans="1:41" x14ac:dyDescent="0.3">
      <c r="A220" t="s">
        <v>672</v>
      </c>
      <c r="B220" t="s">
        <v>673</v>
      </c>
      <c r="C220" t="s">
        <v>674</v>
      </c>
      <c r="D220" t="s">
        <v>47</v>
      </c>
      <c r="E220" t="b">
        <v>1</v>
      </c>
      <c r="F220" t="s">
        <v>675</v>
      </c>
      <c r="G220">
        <v>38980400</v>
      </c>
      <c r="H220">
        <v>-47.5</v>
      </c>
      <c r="I220">
        <v>-27.8</v>
      </c>
      <c r="J220">
        <v>205740000000</v>
      </c>
      <c r="K220">
        <v>178760000000</v>
      </c>
      <c r="L220">
        <v>5278</v>
      </c>
      <c r="M220">
        <v>2020</v>
      </c>
      <c r="N220">
        <v>0.25627362999999997</v>
      </c>
      <c r="O220">
        <v>0.77900000000000003</v>
      </c>
      <c r="P220">
        <v>73.421999999999997</v>
      </c>
      <c r="Q220">
        <v>13.328009610000001</v>
      </c>
      <c r="R220">
        <v>11.12273899</v>
      </c>
      <c r="S220">
        <v>16933.144530000001</v>
      </c>
      <c r="T220">
        <v>26.1</v>
      </c>
      <c r="U220">
        <v>7.9</v>
      </c>
      <c r="V220">
        <v>18.2</v>
      </c>
      <c r="W220">
        <v>26.6</v>
      </c>
      <c r="X220">
        <v>23.1</v>
      </c>
      <c r="Y220">
        <v>51.2</v>
      </c>
      <c r="Z220">
        <v>12.9</v>
      </c>
      <c r="AA220">
        <v>5.4</v>
      </c>
      <c r="AB220">
        <v>5.4</v>
      </c>
      <c r="AC220">
        <v>18.7</v>
      </c>
      <c r="AD220">
        <v>18.5</v>
      </c>
      <c r="AE220">
        <v>235.9</v>
      </c>
      <c r="AF220">
        <v>0.4</v>
      </c>
      <c r="AG220">
        <v>117.8</v>
      </c>
      <c r="AH220">
        <v>52.3</v>
      </c>
      <c r="AI220">
        <v>53</v>
      </c>
      <c r="AJ220">
        <v>55.8</v>
      </c>
      <c r="AK220">
        <v>12.9</v>
      </c>
      <c r="AL220">
        <v>37.799999999999997</v>
      </c>
      <c r="AM220">
        <v>62.2</v>
      </c>
      <c r="AN220">
        <v>71.900000000000006</v>
      </c>
      <c r="AO220">
        <v>4.68</v>
      </c>
    </row>
    <row r="221" spans="1:41" x14ac:dyDescent="0.3">
      <c r="A221" t="s">
        <v>676</v>
      </c>
      <c r="B221" t="s">
        <v>677</v>
      </c>
      <c r="C221" t="s">
        <v>678</v>
      </c>
      <c r="D221" t="s">
        <v>43</v>
      </c>
      <c r="E221" t="b">
        <v>1</v>
      </c>
      <c r="F221" t="s">
        <v>679</v>
      </c>
      <c r="G221">
        <v>11346000</v>
      </c>
      <c r="H221">
        <v>-13.9</v>
      </c>
      <c r="I221">
        <v>-3.8</v>
      </c>
      <c r="J221">
        <v>548600000000</v>
      </c>
      <c r="K221">
        <v>514130000000</v>
      </c>
      <c r="L221">
        <v>48352</v>
      </c>
      <c r="M221">
        <v>2018</v>
      </c>
      <c r="N221">
        <v>0.26399003999999998</v>
      </c>
      <c r="O221">
        <v>0.94</v>
      </c>
      <c r="P221">
        <v>82.909000000000006</v>
      </c>
      <c r="Q221">
        <v>15.601590160000001</v>
      </c>
      <c r="R221">
        <v>12.989999770000001</v>
      </c>
      <c r="S221">
        <v>71142.304749999996</v>
      </c>
      <c r="T221">
        <v>53.4</v>
      </c>
      <c r="U221">
        <v>42.5</v>
      </c>
      <c r="V221">
        <v>48.7</v>
      </c>
      <c r="W221">
        <v>42.9</v>
      </c>
      <c r="X221">
        <v>52.7</v>
      </c>
      <c r="Y221">
        <v>125.8</v>
      </c>
      <c r="Z221">
        <v>8.3000000000000007</v>
      </c>
      <c r="AA221">
        <v>5.9</v>
      </c>
      <c r="AB221">
        <v>7.5</v>
      </c>
      <c r="AC221">
        <v>16.8</v>
      </c>
      <c r="AD221">
        <v>13.4</v>
      </c>
      <c r="AE221">
        <v>63.2</v>
      </c>
      <c r="AF221">
        <v>1.6</v>
      </c>
      <c r="AG221">
        <v>174.2</v>
      </c>
      <c r="AH221">
        <v>131.6</v>
      </c>
      <c r="AI221">
        <v>85.2</v>
      </c>
      <c r="AJ221">
        <v>70.7</v>
      </c>
      <c r="AK221">
        <v>8.3000000000000007</v>
      </c>
      <c r="AL221">
        <v>36.1</v>
      </c>
      <c r="AM221">
        <v>48.2</v>
      </c>
      <c r="AN221">
        <v>43.4</v>
      </c>
      <c r="AO221">
        <v>6.7590000000000003</v>
      </c>
    </row>
    <row r="222" spans="1:41" x14ac:dyDescent="0.3">
      <c r="A222" t="s">
        <v>680</v>
      </c>
      <c r="B222" t="s">
        <v>681</v>
      </c>
      <c r="C222" t="s">
        <v>682</v>
      </c>
      <c r="D222" t="s">
        <v>47</v>
      </c>
      <c r="E222" t="b">
        <v>1</v>
      </c>
      <c r="F222" t="s">
        <v>213</v>
      </c>
      <c r="G222">
        <v>69551300</v>
      </c>
      <c r="H222">
        <v>13.5</v>
      </c>
      <c r="I222">
        <v>31.1</v>
      </c>
      <c r="J222">
        <v>3840000000000</v>
      </c>
      <c r="K222">
        <v>3380000000000</v>
      </c>
      <c r="L222">
        <v>55199</v>
      </c>
      <c r="M222">
        <v>2021</v>
      </c>
      <c r="N222">
        <v>0.32414632999999998</v>
      </c>
      <c r="O222">
        <v>0.94599999999999995</v>
      </c>
      <c r="P222">
        <v>81.302000000000007</v>
      </c>
      <c r="Q222">
        <v>17.811069490000001</v>
      </c>
      <c r="R222">
        <v>13.489999770000001</v>
      </c>
      <c r="S222">
        <v>54371.586340000002</v>
      </c>
      <c r="T222">
        <v>64.2</v>
      </c>
      <c r="U222">
        <v>32.9</v>
      </c>
      <c r="V222">
        <v>50.6</v>
      </c>
      <c r="W222">
        <v>59.3</v>
      </c>
      <c r="X222">
        <v>67</v>
      </c>
      <c r="Y222">
        <v>127.4</v>
      </c>
      <c r="Z222">
        <v>8.6999999999999993</v>
      </c>
      <c r="AA222">
        <v>4.7</v>
      </c>
      <c r="AB222">
        <v>4.8</v>
      </c>
      <c r="AC222">
        <v>21.1</v>
      </c>
      <c r="AD222">
        <v>21</v>
      </c>
      <c r="AE222">
        <v>73.400000000000006</v>
      </c>
      <c r="AF222">
        <v>1.4</v>
      </c>
      <c r="AG222">
        <v>177.2</v>
      </c>
      <c r="AH222">
        <v>131.69999999999999</v>
      </c>
      <c r="AI222">
        <v>51.6</v>
      </c>
      <c r="AJ222">
        <v>72.5</v>
      </c>
      <c r="AK222">
        <v>8.6999999999999993</v>
      </c>
      <c r="AL222">
        <v>34.799999999999997</v>
      </c>
      <c r="AM222">
        <v>40.700000000000003</v>
      </c>
      <c r="AN222">
        <v>88.1</v>
      </c>
      <c r="AO222">
        <v>6.7279999999999998</v>
      </c>
    </row>
    <row r="223" spans="1:41" x14ac:dyDescent="0.3">
      <c r="A223" t="s">
        <v>683</v>
      </c>
      <c r="B223" t="s">
        <v>684</v>
      </c>
      <c r="C223" t="s">
        <v>685</v>
      </c>
      <c r="D223" t="s">
        <v>62</v>
      </c>
      <c r="E223" t="b">
        <v>1</v>
      </c>
      <c r="F223" t="s">
        <v>686</v>
      </c>
      <c r="G223">
        <v>347276000</v>
      </c>
      <c r="H223">
        <v>0</v>
      </c>
      <c r="I223">
        <v>0</v>
      </c>
      <c r="J223">
        <v>30510000000000</v>
      </c>
      <c r="K223">
        <v>27720000000000</v>
      </c>
      <c r="L223">
        <v>87847</v>
      </c>
      <c r="M223">
        <v>2023</v>
      </c>
      <c r="N223">
        <v>0.41818877999999998</v>
      </c>
      <c r="O223">
        <v>0.93799999999999994</v>
      </c>
      <c r="P223">
        <v>79.304000000000002</v>
      </c>
      <c r="Q223">
        <v>15.92300034</v>
      </c>
      <c r="R223">
        <v>13.90999985</v>
      </c>
      <c r="S223">
        <v>73650.030769999998</v>
      </c>
      <c r="T223">
        <v>64.8</v>
      </c>
      <c r="U223">
        <v>41.3</v>
      </c>
      <c r="V223">
        <v>54.6</v>
      </c>
      <c r="W223">
        <v>71.3</v>
      </c>
      <c r="X223">
        <v>65.5</v>
      </c>
      <c r="Y223">
        <v>157.19999999999999</v>
      </c>
      <c r="Z223">
        <v>3.4</v>
      </c>
      <c r="AA223">
        <v>11.3</v>
      </c>
      <c r="AB223">
        <v>11.1</v>
      </c>
      <c r="AC223">
        <v>8.8000000000000007</v>
      </c>
      <c r="AD223">
        <v>9</v>
      </c>
      <c r="AE223">
        <v>30.8</v>
      </c>
      <c r="AF223">
        <v>3.2</v>
      </c>
      <c r="AG223">
        <v>192.1</v>
      </c>
      <c r="AH223">
        <v>163.4</v>
      </c>
      <c r="AI223">
        <v>50.8</v>
      </c>
      <c r="AJ223">
        <v>67.5</v>
      </c>
      <c r="AK223">
        <v>3.4</v>
      </c>
      <c r="AL223">
        <v>33.1</v>
      </c>
      <c r="AM223">
        <v>36.9</v>
      </c>
      <c r="AN223">
        <v>76.099999999999994</v>
      </c>
      <c r="AO223">
        <v>6.7240000000000002</v>
      </c>
    </row>
    <row r="224" spans="1:41" x14ac:dyDescent="0.3">
      <c r="A224" t="s">
        <v>687</v>
      </c>
      <c r="C224" t="s">
        <v>688</v>
      </c>
      <c r="D224" t="s">
        <v>62</v>
      </c>
      <c r="E224" t="b">
        <v>0</v>
      </c>
    </row>
    <row r="225" spans="1:41" x14ac:dyDescent="0.3">
      <c r="A225" t="s">
        <v>689</v>
      </c>
      <c r="B225" t="s">
        <v>690</v>
      </c>
      <c r="C225" t="s">
        <v>691</v>
      </c>
      <c r="D225" t="s">
        <v>68</v>
      </c>
      <c r="E225" t="b">
        <v>1</v>
      </c>
      <c r="F225" t="s">
        <v>69</v>
      </c>
      <c r="G225">
        <v>3384690</v>
      </c>
      <c r="H225">
        <v>29.6</v>
      </c>
      <c r="I225">
        <v>72</v>
      </c>
      <c r="J225">
        <v>79730000000</v>
      </c>
      <c r="K225">
        <v>77240000000</v>
      </c>
      <c r="L225">
        <v>23556</v>
      </c>
      <c r="M225">
        <v>2023</v>
      </c>
      <c r="N225">
        <v>0.40867536999999998</v>
      </c>
      <c r="O225">
        <v>0.86199999999999999</v>
      </c>
      <c r="P225">
        <v>78.138000000000005</v>
      </c>
      <c r="Q225">
        <v>17.483959200000001</v>
      </c>
      <c r="R225">
        <v>10.539999959999999</v>
      </c>
      <c r="S225">
        <v>28649.82199</v>
      </c>
      <c r="T225">
        <v>51.3</v>
      </c>
      <c r="U225">
        <v>14.2</v>
      </c>
      <c r="V225">
        <v>35.200000000000003</v>
      </c>
      <c r="W225">
        <v>51</v>
      </c>
      <c r="X225">
        <v>53.3</v>
      </c>
      <c r="Y225">
        <v>54.7</v>
      </c>
      <c r="Z225">
        <v>15.2</v>
      </c>
      <c r="AA225">
        <v>4.2</v>
      </c>
      <c r="AB225">
        <v>3.7</v>
      </c>
      <c r="AC225">
        <v>23.7</v>
      </c>
      <c r="AD225">
        <v>27.2</v>
      </c>
      <c r="AE225">
        <v>135.4</v>
      </c>
      <c r="AF225">
        <v>0.7</v>
      </c>
      <c r="AG225">
        <v>137.19999999999999</v>
      </c>
      <c r="AH225">
        <v>55.9</v>
      </c>
      <c r="AI225">
        <v>47.7</v>
      </c>
      <c r="AJ225">
        <v>68.5</v>
      </c>
      <c r="AK225">
        <v>15.2</v>
      </c>
      <c r="AL225">
        <v>40</v>
      </c>
      <c r="AM225">
        <v>43.3</v>
      </c>
      <c r="AN225">
        <v>98.5</v>
      </c>
      <c r="AO225">
        <v>6.6609999999999996</v>
      </c>
    </row>
    <row r="226" spans="1:41" x14ac:dyDescent="0.3">
      <c r="A226" t="s">
        <v>692</v>
      </c>
      <c r="B226" t="s">
        <v>693</v>
      </c>
      <c r="C226" t="s">
        <v>694</v>
      </c>
      <c r="D226" t="s">
        <v>43</v>
      </c>
      <c r="E226" t="b">
        <v>1</v>
      </c>
      <c r="G226">
        <v>37053400</v>
      </c>
      <c r="J226">
        <v>132480000000</v>
      </c>
      <c r="K226">
        <v>90890000000</v>
      </c>
      <c r="L226">
        <v>3575</v>
      </c>
      <c r="M226">
        <v>2023</v>
      </c>
      <c r="N226">
        <v>0.34538773</v>
      </c>
      <c r="O226">
        <v>0.74</v>
      </c>
      <c r="P226">
        <v>72.388000000000005</v>
      </c>
      <c r="Q226">
        <v>12.46086979</v>
      </c>
      <c r="R226">
        <v>11.90999985</v>
      </c>
      <c r="S226">
        <v>8825.7308929999999</v>
      </c>
      <c r="T226">
        <v>24.9</v>
      </c>
      <c r="U226">
        <v>12.2</v>
      </c>
      <c r="V226">
        <v>19.399999999999999</v>
      </c>
      <c r="W226">
        <v>27.3</v>
      </c>
      <c r="X226">
        <v>20.3</v>
      </c>
      <c r="Y226">
        <v>47.8</v>
      </c>
      <c r="Z226">
        <v>13.6</v>
      </c>
      <c r="AA226">
        <v>7.4</v>
      </c>
      <c r="AB226">
        <v>8.5</v>
      </c>
      <c r="AC226">
        <v>13.5</v>
      </c>
      <c r="AD226">
        <v>11.8</v>
      </c>
      <c r="AE226">
        <v>309.39999999999998</v>
      </c>
      <c r="AF226">
        <v>0.3</v>
      </c>
      <c r="AO226">
        <v>6.1929999999999996</v>
      </c>
    </row>
    <row r="227" spans="1:41" x14ac:dyDescent="0.3">
      <c r="A227" t="s">
        <v>695</v>
      </c>
      <c r="B227" t="s">
        <v>696</v>
      </c>
      <c r="C227" t="s">
        <v>697</v>
      </c>
      <c r="D227" t="s">
        <v>54</v>
      </c>
      <c r="E227" t="b">
        <v>1</v>
      </c>
      <c r="G227">
        <v>335169</v>
      </c>
      <c r="J227">
        <v>1270000000</v>
      </c>
      <c r="K227">
        <v>1120000000</v>
      </c>
      <c r="L227">
        <v>3780</v>
      </c>
      <c r="M227">
        <v>2019</v>
      </c>
      <c r="N227">
        <v>0.32317575999999998</v>
      </c>
      <c r="O227">
        <v>0.621</v>
      </c>
      <c r="P227">
        <v>71.477000000000004</v>
      </c>
      <c r="Q227">
        <v>11.81160992</v>
      </c>
      <c r="R227">
        <v>7.1832097270000004</v>
      </c>
      <c r="S227">
        <v>3403.6901929999999</v>
      </c>
    </row>
    <row r="228" spans="1:41" x14ac:dyDescent="0.3">
      <c r="A228" t="s">
        <v>698</v>
      </c>
      <c r="C228" t="s">
        <v>699</v>
      </c>
      <c r="D228" t="s">
        <v>47</v>
      </c>
      <c r="E228" t="b">
        <v>1</v>
      </c>
    </row>
    <row r="229" spans="1:41" x14ac:dyDescent="0.3">
      <c r="A229" t="s">
        <v>700</v>
      </c>
      <c r="C229" t="s">
        <v>701</v>
      </c>
      <c r="D229" t="s">
        <v>68</v>
      </c>
      <c r="E229" t="b">
        <v>1</v>
      </c>
      <c r="F229" t="s">
        <v>702</v>
      </c>
      <c r="G229">
        <v>28516900</v>
      </c>
      <c r="H229">
        <v>-30</v>
      </c>
      <c r="J229">
        <v>108510000000</v>
      </c>
      <c r="K229">
        <v>139400000000</v>
      </c>
      <c r="L229">
        <v>3805</v>
      </c>
      <c r="O229">
        <v>0.70899999999999996</v>
      </c>
      <c r="P229">
        <v>72.513999999999996</v>
      </c>
      <c r="Q229">
        <v>12.965376539999999</v>
      </c>
      <c r="R229">
        <v>9.6783853729999993</v>
      </c>
      <c r="S229">
        <v>7157.08</v>
      </c>
      <c r="T229">
        <v>35.6</v>
      </c>
      <c r="U229">
        <v>6.2</v>
      </c>
      <c r="V229">
        <v>22.8</v>
      </c>
      <c r="W229">
        <v>39</v>
      </c>
      <c r="X229">
        <v>37.1</v>
      </c>
      <c r="Y229">
        <v>18.600000000000001</v>
      </c>
      <c r="Z229">
        <v>16.100000000000001</v>
      </c>
      <c r="AA229">
        <v>7.7</v>
      </c>
      <c r="AB229">
        <v>6.8</v>
      </c>
      <c r="AC229">
        <v>13.1</v>
      </c>
      <c r="AD229">
        <v>14.8</v>
      </c>
      <c r="AE229">
        <v>350.6</v>
      </c>
      <c r="AF229">
        <v>0.3</v>
      </c>
      <c r="AG229">
        <v>73.7</v>
      </c>
      <c r="AH229">
        <v>18.899999999999999</v>
      </c>
      <c r="AI229">
        <v>19.5</v>
      </c>
      <c r="AJ229">
        <v>39.6</v>
      </c>
      <c r="AK229">
        <v>16.100000000000001</v>
      </c>
      <c r="AL229">
        <v>32.6</v>
      </c>
      <c r="AM229">
        <v>73.7</v>
      </c>
      <c r="AN229">
        <v>77.099999999999994</v>
      </c>
      <c r="AO229">
        <v>5.6829999999999998</v>
      </c>
    </row>
    <row r="230" spans="1:41" x14ac:dyDescent="0.3">
      <c r="A230" t="s">
        <v>703</v>
      </c>
      <c r="B230" t="s">
        <v>704</v>
      </c>
      <c r="C230" t="s">
        <v>705</v>
      </c>
      <c r="D230" t="s">
        <v>43</v>
      </c>
      <c r="E230" t="b">
        <v>1</v>
      </c>
      <c r="F230" t="s">
        <v>706</v>
      </c>
      <c r="G230">
        <v>101599000</v>
      </c>
      <c r="H230">
        <v>-51.6</v>
      </c>
      <c r="I230">
        <v>-33</v>
      </c>
      <c r="J230">
        <v>490970000000</v>
      </c>
      <c r="K230">
        <v>429720000000</v>
      </c>
      <c r="L230">
        <v>4832</v>
      </c>
      <c r="M230">
        <v>2022</v>
      </c>
      <c r="N230">
        <v>0.36093006</v>
      </c>
      <c r="O230">
        <v>0.76600000000000001</v>
      </c>
      <c r="P230">
        <v>74.587999999999994</v>
      </c>
      <c r="Q230">
        <v>15.457715029999999</v>
      </c>
      <c r="R230">
        <v>8.9799995419999998</v>
      </c>
      <c r="S230">
        <v>13032.635329999999</v>
      </c>
      <c r="T230">
        <v>25.9</v>
      </c>
      <c r="U230">
        <v>9.5</v>
      </c>
      <c r="V230">
        <v>18.8</v>
      </c>
      <c r="W230">
        <v>30.8</v>
      </c>
      <c r="X230">
        <v>15.3</v>
      </c>
      <c r="Y230">
        <v>46</v>
      </c>
      <c r="Z230">
        <v>27.3</v>
      </c>
      <c r="AA230">
        <v>2.9</v>
      </c>
      <c r="AB230">
        <v>3.6</v>
      </c>
      <c r="AC230">
        <v>34.700000000000003</v>
      </c>
      <c r="AD230">
        <v>28</v>
      </c>
      <c r="AE230">
        <v>302.60000000000002</v>
      </c>
      <c r="AF230">
        <v>0.3</v>
      </c>
      <c r="AG230">
        <v>96.6</v>
      </c>
      <c r="AH230">
        <v>47.2</v>
      </c>
      <c r="AI230">
        <v>59.6</v>
      </c>
      <c r="AJ230">
        <v>61.9</v>
      </c>
      <c r="AK230">
        <v>27.3</v>
      </c>
      <c r="AL230">
        <v>29.4</v>
      </c>
      <c r="AM230">
        <v>83.8</v>
      </c>
      <c r="AN230">
        <v>71.099999999999994</v>
      </c>
      <c r="AO230">
        <v>6.3520000000000003</v>
      </c>
    </row>
    <row r="231" spans="1:41" x14ac:dyDescent="0.3">
      <c r="A231" t="s">
        <v>707</v>
      </c>
      <c r="C231" t="s">
        <v>708</v>
      </c>
      <c r="D231" t="s">
        <v>54</v>
      </c>
      <c r="E231" t="b">
        <v>0</v>
      </c>
    </row>
    <row r="232" spans="1:41" x14ac:dyDescent="0.3">
      <c r="A232" t="s">
        <v>709</v>
      </c>
      <c r="C232" t="s">
        <v>710</v>
      </c>
      <c r="D232" t="s">
        <v>51</v>
      </c>
      <c r="E232" t="b">
        <v>0</v>
      </c>
    </row>
    <row r="233" spans="1:41" x14ac:dyDescent="0.3">
      <c r="A233" t="s">
        <v>711</v>
      </c>
      <c r="B233" t="s">
        <v>712</v>
      </c>
      <c r="C233" t="s">
        <v>713</v>
      </c>
      <c r="D233" t="s">
        <v>43</v>
      </c>
      <c r="E233" t="b">
        <v>1</v>
      </c>
      <c r="G233">
        <v>41773900</v>
      </c>
      <c r="J233">
        <v>17400000000</v>
      </c>
      <c r="K233">
        <v>8760000000</v>
      </c>
      <c r="L233">
        <v>417</v>
      </c>
      <c r="M233">
        <v>2014</v>
      </c>
      <c r="N233">
        <v>0.36707094000000001</v>
      </c>
      <c r="O233">
        <v>0.47</v>
      </c>
      <c r="P233">
        <v>69.295000000000002</v>
      </c>
      <c r="Q233">
        <v>7.4949027350000001</v>
      </c>
      <c r="R233">
        <v>5.4841499330000003</v>
      </c>
      <c r="S233">
        <v>1018.2005799999999</v>
      </c>
      <c r="T233">
        <v>50.1</v>
      </c>
      <c r="U233">
        <v>5.9</v>
      </c>
      <c r="V233">
        <v>30.8</v>
      </c>
      <c r="W233">
        <v>63.2</v>
      </c>
      <c r="X233">
        <v>34.5</v>
      </c>
      <c r="Y233">
        <v>20.399999999999999</v>
      </c>
      <c r="AO233">
        <v>3.5609999999999999</v>
      </c>
    </row>
    <row r="234" spans="1:41" x14ac:dyDescent="0.3">
      <c r="A234" t="s">
        <v>714</v>
      </c>
      <c r="B234" t="s">
        <v>715</v>
      </c>
      <c r="C234" t="s">
        <v>716</v>
      </c>
      <c r="D234" t="s">
        <v>51</v>
      </c>
      <c r="E234" t="b">
        <v>1</v>
      </c>
      <c r="G234">
        <v>21913900</v>
      </c>
      <c r="J234">
        <v>28910000000</v>
      </c>
      <c r="K234">
        <v>27580000000</v>
      </c>
      <c r="L234">
        <v>1319</v>
      </c>
      <c r="M234">
        <v>2022</v>
      </c>
      <c r="N234">
        <v>0.51484949999999996</v>
      </c>
      <c r="O234">
        <v>0.59499999999999997</v>
      </c>
      <c r="P234">
        <v>66.349000000000004</v>
      </c>
      <c r="Q234">
        <v>11.02052892</v>
      </c>
      <c r="R234">
        <v>7.3974085430000001</v>
      </c>
      <c r="S234">
        <v>3446.6758209999998</v>
      </c>
      <c r="T234">
        <v>33.5</v>
      </c>
      <c r="U234">
        <v>9.4</v>
      </c>
      <c r="V234">
        <v>23</v>
      </c>
      <c r="W234">
        <v>28.9</v>
      </c>
      <c r="X234">
        <v>20.9</v>
      </c>
      <c r="Y234">
        <v>24.7</v>
      </c>
      <c r="AO234">
        <v>3.9119999999999999</v>
      </c>
    </row>
    <row r="235" spans="1:41" x14ac:dyDescent="0.3">
      <c r="A235" t="s">
        <v>717</v>
      </c>
      <c r="B235" t="s">
        <v>718</v>
      </c>
      <c r="C235" t="s">
        <v>719</v>
      </c>
      <c r="D235" t="s">
        <v>51</v>
      </c>
      <c r="E235" t="b">
        <v>1</v>
      </c>
      <c r="G235">
        <v>16950800</v>
      </c>
      <c r="J235">
        <v>38170000000</v>
      </c>
      <c r="K235">
        <v>30370000000</v>
      </c>
      <c r="L235">
        <v>2252</v>
      </c>
      <c r="M235">
        <v>2019</v>
      </c>
      <c r="N235">
        <v>0.50256449999999997</v>
      </c>
      <c r="O235">
        <v>0.59799999999999998</v>
      </c>
      <c r="P235">
        <v>62.774999999999999</v>
      </c>
      <c r="Q235">
        <v>11.05745312</v>
      </c>
      <c r="R235">
        <v>8.9308472160000001</v>
      </c>
      <c r="S235">
        <v>3511.4632150000002</v>
      </c>
      <c r="T235">
        <v>33.4</v>
      </c>
      <c r="U235">
        <v>9.4</v>
      </c>
      <c r="V235">
        <v>23</v>
      </c>
      <c r="W235">
        <v>33.299999999999997</v>
      </c>
      <c r="X235">
        <v>31.4</v>
      </c>
      <c r="Y235">
        <v>30.7</v>
      </c>
      <c r="AO235">
        <v>3.3959999999999999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57AE9B-DFF0-4E52-B18B-2D88CD18BD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Best Country</vt:lpstr>
      <vt:lpstr>Best Country (help)</vt:lpstr>
      <vt:lpstr>Best Country (diagrams)</vt:lpstr>
      <vt:lpstr>Correlations</vt:lpstr>
      <vt:lpstr>Correlations (help)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2026-01-03T09:18:09Z</dcterms:created>
  <dcterms:modified xsi:type="dcterms:W3CDTF">2026-01-06T16:22:18Z</dcterms:modified>
</cp:coreProperties>
</file>