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Jakolien\ZET-compass\input\"/>
    </mc:Choice>
  </mc:AlternateContent>
  <xr:revisionPtr revIDLastSave="0" documentId="13_ncr:1_{253C56A9-FC41-467D-9E78-764A354715F1}" xr6:coauthVersionLast="47" xr6:coauthVersionMax="47" xr10:uidLastSave="{00000000-0000-0000-0000-000000000000}"/>
  <bookViews>
    <workbookView xWindow="19110" yWindow="0" windowWidth="19380" windowHeight="20970" tabRatio="500" xr2:uid="{00000000-000D-0000-FFFF-FFFF00000000}"/>
  </bookViews>
  <sheets>
    <sheet name="laag 1" sheetId="1" r:id="rId1"/>
    <sheet name="laag 2" sheetId="21" r:id="rId2"/>
    <sheet name="midden 1" sheetId="4" r:id="rId3"/>
    <sheet name="midden 2" sheetId="17" r:id="rId4"/>
    <sheet name="hoog 1" sheetId="7" r:id="rId5"/>
    <sheet name="hoog 2" sheetId="13" r:id="rId6"/>
    <sheet name="parameters" sheetId="10" r:id="rId7"/>
    <sheet name="constant" sheetId="11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13" l="1"/>
  <c r="B2" i="13"/>
  <c r="B3" i="7"/>
  <c r="B2" i="7"/>
  <c r="A17" i="10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B9" i="10"/>
  <c r="B12" i="10"/>
  <c r="B1" i="1" l="1"/>
  <c r="C1" i="1"/>
  <c r="B1" i="21"/>
  <c r="C1" i="21"/>
  <c r="B1" i="4"/>
  <c r="C1" i="4"/>
  <c r="B1" i="17"/>
  <c r="C1" i="17"/>
  <c r="C1" i="7"/>
  <c r="B1" i="7"/>
  <c r="B1" i="13"/>
  <c r="C1" i="13"/>
  <c r="B13" i="1"/>
  <c r="B17" i="1"/>
  <c r="B13" i="21"/>
  <c r="B17" i="21"/>
  <c r="B13" i="17"/>
  <c r="B17" i="17"/>
  <c r="B13" i="4"/>
  <c r="B17" i="4"/>
  <c r="B17" i="7"/>
  <c r="B17" i="13"/>
  <c r="C17" i="13" l="1"/>
  <c r="C17" i="7"/>
  <c r="C17" i="17"/>
  <c r="C17" i="4"/>
  <c r="C17" i="1"/>
  <c r="C17" i="21"/>
  <c r="B14" i="1"/>
  <c r="C14" i="1" s="1"/>
  <c r="C13" i="1"/>
  <c r="B14" i="21"/>
  <c r="C14" i="21" s="1"/>
  <c r="C13" i="21"/>
  <c r="B14" i="4"/>
  <c r="C14" i="4" s="1"/>
  <c r="C13" i="4"/>
  <c r="B14" i="17"/>
  <c r="C14" i="17" s="1"/>
  <c r="C13" i="17"/>
  <c r="B14" i="7"/>
  <c r="C14" i="7" s="1"/>
  <c r="B13" i="7"/>
  <c r="C13" i="7" s="1"/>
  <c r="B14" i="13"/>
  <c r="C14" i="13" s="1"/>
  <c r="B13" i="13"/>
  <c r="C13" i="13" s="1"/>
  <c r="C2" i="13" l="1"/>
  <c r="C2" i="7"/>
  <c r="C2" i="17"/>
  <c r="C2" i="4"/>
  <c r="C2" i="21"/>
  <c r="C2" i="1"/>
  <c r="C70" i="4" l="1"/>
  <c r="C69" i="4"/>
  <c r="C68" i="4"/>
  <c r="C67" i="4"/>
  <c r="C66" i="4"/>
  <c r="C65" i="4"/>
  <c r="C64" i="4"/>
  <c r="C63" i="4"/>
  <c r="C62" i="4"/>
  <c r="C61" i="4"/>
  <c r="B60" i="4"/>
  <c r="B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4" i="4"/>
  <c r="C22" i="4"/>
  <c r="C20" i="4"/>
  <c r="C19" i="4"/>
  <c r="C18" i="4"/>
  <c r="C16" i="4"/>
  <c r="C15" i="4"/>
  <c r="C12" i="4"/>
  <c r="C11" i="4"/>
  <c r="B9" i="4"/>
  <c r="C9" i="4" s="1"/>
  <c r="C8" i="4"/>
  <c r="C7" i="4"/>
  <c r="C6" i="4"/>
  <c r="C5" i="4"/>
  <c r="C4" i="4"/>
  <c r="C3" i="4"/>
  <c r="C70" i="21"/>
  <c r="C69" i="21"/>
  <c r="C68" i="21"/>
  <c r="C67" i="21"/>
  <c r="C66" i="21"/>
  <c r="C65" i="21"/>
  <c r="C64" i="21"/>
  <c r="C63" i="21"/>
  <c r="C62" i="21"/>
  <c r="C61" i="21"/>
  <c r="B60" i="21"/>
  <c r="B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4" i="21"/>
  <c r="C22" i="21"/>
  <c r="C20" i="21"/>
  <c r="C19" i="21"/>
  <c r="C18" i="21"/>
  <c r="C16" i="21"/>
  <c r="C15" i="21"/>
  <c r="C12" i="21"/>
  <c r="C11" i="21"/>
  <c r="B9" i="21"/>
  <c r="B21" i="21" s="1"/>
  <c r="C8" i="21"/>
  <c r="C7" i="21"/>
  <c r="C6" i="21"/>
  <c r="C5" i="21"/>
  <c r="C4" i="21"/>
  <c r="C3" i="21"/>
  <c r="C70" i="17"/>
  <c r="C69" i="17"/>
  <c r="C68" i="17"/>
  <c r="C67" i="17"/>
  <c r="C66" i="17"/>
  <c r="C65" i="17"/>
  <c r="C64" i="17"/>
  <c r="C63" i="17"/>
  <c r="C62" i="17"/>
  <c r="C61" i="17"/>
  <c r="B60" i="17"/>
  <c r="B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4" i="17"/>
  <c r="C22" i="17"/>
  <c r="C20" i="17"/>
  <c r="C19" i="17"/>
  <c r="C18" i="17"/>
  <c r="C16" i="17"/>
  <c r="C15" i="17"/>
  <c r="C12" i="17"/>
  <c r="C11" i="17"/>
  <c r="B9" i="17"/>
  <c r="C8" i="17"/>
  <c r="C7" i="17"/>
  <c r="C6" i="17"/>
  <c r="C5" i="17"/>
  <c r="C4" i="17"/>
  <c r="C3" i="17"/>
  <c r="C70" i="1"/>
  <c r="C69" i="1"/>
  <c r="C68" i="1"/>
  <c r="C67" i="1"/>
  <c r="C66" i="1"/>
  <c r="C65" i="1"/>
  <c r="C64" i="1"/>
  <c r="C63" i="1"/>
  <c r="C62" i="1"/>
  <c r="C61" i="1"/>
  <c r="B60" i="1"/>
  <c r="B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4" i="1"/>
  <c r="C22" i="1"/>
  <c r="C20" i="1"/>
  <c r="C19" i="1"/>
  <c r="C18" i="1"/>
  <c r="C16" i="1"/>
  <c r="C15" i="1"/>
  <c r="C12" i="1"/>
  <c r="C11" i="1"/>
  <c r="B9" i="1"/>
  <c r="C8" i="1"/>
  <c r="C7" i="1"/>
  <c r="C6" i="1"/>
  <c r="C5" i="1"/>
  <c r="C4" i="1"/>
  <c r="C3" i="1"/>
  <c r="C21" i="4" l="1"/>
  <c r="B21" i="4"/>
  <c r="C60" i="4"/>
  <c r="C59" i="4"/>
  <c r="C9" i="21"/>
  <c r="C60" i="21"/>
  <c r="C59" i="21"/>
  <c r="B21" i="17"/>
  <c r="C9" i="17"/>
  <c r="C60" i="17"/>
  <c r="C59" i="17"/>
  <c r="B21" i="1"/>
  <c r="C9" i="1"/>
  <c r="C60" i="1"/>
  <c r="C59" i="1"/>
  <c r="C21" i="21" l="1"/>
  <c r="C21" i="17"/>
  <c r="C21" i="1"/>
  <c r="C22" i="13" l="1"/>
  <c r="B9" i="13" l="1"/>
  <c r="B21" i="13" s="1"/>
  <c r="B9" i="7"/>
  <c r="B21" i="7" s="1"/>
  <c r="C70" i="13" l="1"/>
  <c r="C69" i="13"/>
  <c r="C68" i="13"/>
  <c r="C67" i="13"/>
  <c r="C66" i="13"/>
  <c r="C65" i="13"/>
  <c r="C64" i="13"/>
  <c r="C63" i="13"/>
  <c r="C62" i="13"/>
  <c r="C61" i="13"/>
  <c r="B60" i="13"/>
  <c r="B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4" i="13"/>
  <c r="C20" i="13"/>
  <c r="C19" i="13"/>
  <c r="C18" i="13"/>
  <c r="C16" i="13"/>
  <c r="C15" i="13"/>
  <c r="C12" i="13"/>
  <c r="C11" i="13"/>
  <c r="C9" i="13"/>
  <c r="C8" i="13"/>
  <c r="C7" i="13"/>
  <c r="C6" i="13"/>
  <c r="C5" i="13"/>
  <c r="C4" i="13"/>
  <c r="C3" i="13"/>
  <c r="C3" i="7"/>
  <c r="C4" i="7"/>
  <c r="C5" i="7"/>
  <c r="C6" i="7"/>
  <c r="C7" i="7"/>
  <c r="C8" i="7"/>
  <c r="C9" i="7"/>
  <c r="C11" i="7"/>
  <c r="C12" i="7"/>
  <c r="C15" i="7"/>
  <c r="C16" i="7"/>
  <c r="C18" i="7"/>
  <c r="C19" i="7"/>
  <c r="C20" i="7"/>
  <c r="C22" i="7"/>
  <c r="C21" i="13" l="1"/>
  <c r="C21" i="7"/>
  <c r="C60" i="13"/>
  <c r="C59" i="13"/>
  <c r="C41" i="11" l="1"/>
  <c r="D41" i="11" s="1"/>
  <c r="E41" i="11" s="1"/>
  <c r="F41" i="11" s="1"/>
  <c r="G41" i="11" s="1"/>
  <c r="H41" i="11" s="1"/>
  <c r="I41" i="11" s="1"/>
  <c r="J41" i="11" s="1"/>
  <c r="K41" i="11" s="1"/>
  <c r="L41" i="11" s="1"/>
  <c r="M41" i="11" s="1"/>
  <c r="N41" i="11" s="1"/>
  <c r="O41" i="11" s="1"/>
  <c r="P41" i="11" s="1"/>
  <c r="Q41" i="11" s="1"/>
  <c r="C40" i="11"/>
  <c r="D40" i="11" s="1"/>
  <c r="E40" i="11" s="1"/>
  <c r="F40" i="11" s="1"/>
  <c r="G40" i="11" s="1"/>
  <c r="H40" i="11" s="1"/>
  <c r="I40" i="11" s="1"/>
  <c r="J40" i="11" s="1"/>
  <c r="K40" i="11" s="1"/>
  <c r="L40" i="11" s="1"/>
  <c r="M40" i="11" s="1"/>
  <c r="N40" i="11" s="1"/>
  <c r="O40" i="11" s="1"/>
  <c r="P40" i="11" s="1"/>
  <c r="Q40" i="11" s="1"/>
  <c r="C39" i="11"/>
  <c r="D39" i="11" s="1"/>
  <c r="E39" i="11" s="1"/>
  <c r="F39" i="11" s="1"/>
  <c r="G39" i="11" s="1"/>
  <c r="H39" i="11" s="1"/>
  <c r="I39" i="11" s="1"/>
  <c r="J39" i="11" s="1"/>
  <c r="K39" i="11" s="1"/>
  <c r="L39" i="11" s="1"/>
  <c r="M39" i="11" s="1"/>
  <c r="N39" i="11" s="1"/>
  <c r="O39" i="11" s="1"/>
  <c r="P39" i="11" s="1"/>
  <c r="Q39" i="11" s="1"/>
  <c r="D38" i="11"/>
  <c r="E38" i="11" s="1"/>
  <c r="F38" i="11" s="1"/>
  <c r="G38" i="11" s="1"/>
  <c r="H38" i="11" s="1"/>
  <c r="I38" i="11" s="1"/>
  <c r="J38" i="11" s="1"/>
  <c r="K38" i="11" s="1"/>
  <c r="L38" i="11" s="1"/>
  <c r="M38" i="11" s="1"/>
  <c r="N38" i="11" s="1"/>
  <c r="O38" i="11" s="1"/>
  <c r="P38" i="11" s="1"/>
  <c r="Q38" i="11" s="1"/>
  <c r="C38" i="11"/>
  <c r="C37" i="11"/>
  <c r="D37" i="11" s="1"/>
  <c r="E37" i="11" s="1"/>
  <c r="F37" i="11" s="1"/>
  <c r="G37" i="11" s="1"/>
  <c r="H37" i="11" s="1"/>
  <c r="I37" i="11" s="1"/>
  <c r="J37" i="11" s="1"/>
  <c r="K37" i="11" s="1"/>
  <c r="L37" i="11" s="1"/>
  <c r="M37" i="11" s="1"/>
  <c r="N37" i="11" s="1"/>
  <c r="O37" i="11" s="1"/>
  <c r="P37" i="11" s="1"/>
  <c r="Q37" i="11" s="1"/>
  <c r="C36" i="11"/>
  <c r="D36" i="11" s="1"/>
  <c r="E36" i="11" s="1"/>
  <c r="F36" i="11" s="1"/>
  <c r="G36" i="11" s="1"/>
  <c r="H36" i="11" s="1"/>
  <c r="I36" i="11" s="1"/>
  <c r="J36" i="11" s="1"/>
  <c r="K36" i="11" s="1"/>
  <c r="L36" i="11" s="1"/>
  <c r="M36" i="11" s="1"/>
  <c r="N36" i="11" s="1"/>
  <c r="O36" i="11" s="1"/>
  <c r="P36" i="11" s="1"/>
  <c r="Q36" i="11" s="1"/>
  <c r="C35" i="11"/>
  <c r="D35" i="11" s="1"/>
  <c r="E35" i="11" s="1"/>
  <c r="F35" i="11" s="1"/>
  <c r="G35" i="11" s="1"/>
  <c r="H35" i="11" s="1"/>
  <c r="I35" i="11" s="1"/>
  <c r="J35" i="11" s="1"/>
  <c r="K35" i="11" s="1"/>
  <c r="L35" i="11" s="1"/>
  <c r="M35" i="11" s="1"/>
  <c r="N35" i="11" s="1"/>
  <c r="O35" i="11" s="1"/>
  <c r="P35" i="11" s="1"/>
  <c r="Q35" i="11" s="1"/>
  <c r="C34" i="11"/>
  <c r="D34" i="11" s="1"/>
  <c r="E34" i="11" s="1"/>
  <c r="F34" i="11" s="1"/>
  <c r="G34" i="11" s="1"/>
  <c r="H34" i="11" s="1"/>
  <c r="I34" i="11" s="1"/>
  <c r="J34" i="11" s="1"/>
  <c r="K34" i="11" s="1"/>
  <c r="L34" i="11" s="1"/>
  <c r="M34" i="11" s="1"/>
  <c r="N34" i="11" s="1"/>
  <c r="O34" i="11" s="1"/>
  <c r="P34" i="11" s="1"/>
  <c r="Q34" i="11" s="1"/>
  <c r="C33" i="11"/>
  <c r="D33" i="11" s="1"/>
  <c r="E33" i="11" s="1"/>
  <c r="F33" i="11" s="1"/>
  <c r="G33" i="11" s="1"/>
  <c r="H33" i="11" s="1"/>
  <c r="I33" i="11" s="1"/>
  <c r="J33" i="11" s="1"/>
  <c r="K33" i="11" s="1"/>
  <c r="L33" i="11" s="1"/>
  <c r="M33" i="11" s="1"/>
  <c r="N33" i="11" s="1"/>
  <c r="O33" i="11" s="1"/>
  <c r="P33" i="11" s="1"/>
  <c r="Q33" i="11" s="1"/>
  <c r="C32" i="11"/>
  <c r="D32" i="11" s="1"/>
  <c r="E32" i="11" s="1"/>
  <c r="F32" i="11" s="1"/>
  <c r="G32" i="11" s="1"/>
  <c r="H32" i="11" s="1"/>
  <c r="I32" i="11" s="1"/>
  <c r="J32" i="11" s="1"/>
  <c r="K32" i="11" s="1"/>
  <c r="L32" i="11" s="1"/>
  <c r="M32" i="11" s="1"/>
  <c r="N32" i="11" s="1"/>
  <c r="O32" i="11" s="1"/>
  <c r="P32" i="11" s="1"/>
  <c r="Q32" i="11" s="1"/>
  <c r="C31" i="11"/>
  <c r="D31" i="11" s="1"/>
  <c r="E31" i="11" s="1"/>
  <c r="F31" i="11" s="1"/>
  <c r="G31" i="11" s="1"/>
  <c r="H31" i="11" s="1"/>
  <c r="I31" i="11" s="1"/>
  <c r="J31" i="11" s="1"/>
  <c r="K31" i="11" s="1"/>
  <c r="L31" i="11" s="1"/>
  <c r="M31" i="11" s="1"/>
  <c r="N31" i="11" s="1"/>
  <c r="O31" i="11" s="1"/>
  <c r="P31" i="11" s="1"/>
  <c r="Q31" i="11" s="1"/>
  <c r="C30" i="11"/>
  <c r="D30" i="11" s="1"/>
  <c r="E30" i="11" s="1"/>
  <c r="F30" i="11" s="1"/>
  <c r="G30" i="11" s="1"/>
  <c r="H30" i="11" s="1"/>
  <c r="I30" i="11" s="1"/>
  <c r="J30" i="11" s="1"/>
  <c r="K30" i="11" s="1"/>
  <c r="L30" i="11" s="1"/>
  <c r="M30" i="11" s="1"/>
  <c r="N30" i="11" s="1"/>
  <c r="O30" i="11" s="1"/>
  <c r="P30" i="11" s="1"/>
  <c r="Q30" i="11" s="1"/>
  <c r="C29" i="11"/>
  <c r="D29" i="11" s="1"/>
  <c r="E29" i="11" s="1"/>
  <c r="F29" i="11" s="1"/>
  <c r="G29" i="11" s="1"/>
  <c r="H29" i="11" s="1"/>
  <c r="I29" i="11" s="1"/>
  <c r="J29" i="11" s="1"/>
  <c r="K29" i="11" s="1"/>
  <c r="L29" i="11" s="1"/>
  <c r="M29" i="11" s="1"/>
  <c r="N29" i="11" s="1"/>
  <c r="O29" i="11" s="1"/>
  <c r="P29" i="11" s="1"/>
  <c r="Q29" i="11" s="1"/>
  <c r="C28" i="11"/>
  <c r="D28" i="11" s="1"/>
  <c r="E28" i="11" s="1"/>
  <c r="F28" i="11" s="1"/>
  <c r="G28" i="11" s="1"/>
  <c r="H28" i="11" s="1"/>
  <c r="I28" i="11" s="1"/>
  <c r="J28" i="11" s="1"/>
  <c r="K28" i="11" s="1"/>
  <c r="L28" i="11" s="1"/>
  <c r="M28" i="11" s="1"/>
  <c r="N28" i="11" s="1"/>
  <c r="O28" i="11" s="1"/>
  <c r="P28" i="11" s="1"/>
  <c r="Q28" i="11" s="1"/>
  <c r="H27" i="11"/>
  <c r="I27" i="11" s="1"/>
  <c r="J27" i="11" s="1"/>
  <c r="K27" i="11" s="1"/>
  <c r="L27" i="11" s="1"/>
  <c r="M27" i="11" s="1"/>
  <c r="N27" i="11" s="1"/>
  <c r="O27" i="11" s="1"/>
  <c r="P27" i="11" s="1"/>
  <c r="Q27" i="11" s="1"/>
  <c r="C27" i="11"/>
  <c r="D27" i="11" s="1"/>
  <c r="E27" i="11" s="1"/>
  <c r="F27" i="11" s="1"/>
  <c r="G27" i="11" s="1"/>
  <c r="C26" i="11"/>
  <c r="D26" i="11" s="1"/>
  <c r="E26" i="11" s="1"/>
  <c r="F26" i="11" s="1"/>
  <c r="G26" i="11" s="1"/>
  <c r="H26" i="11" s="1"/>
  <c r="I26" i="11" s="1"/>
  <c r="J26" i="11" s="1"/>
  <c r="K26" i="11" s="1"/>
  <c r="L26" i="11" s="1"/>
  <c r="M26" i="11" s="1"/>
  <c r="N26" i="11" s="1"/>
  <c r="O26" i="11" s="1"/>
  <c r="P26" i="11" s="1"/>
  <c r="Q26" i="11" s="1"/>
  <c r="C25" i="11"/>
  <c r="D25" i="11" s="1"/>
  <c r="E25" i="11" s="1"/>
  <c r="F25" i="11" s="1"/>
  <c r="G25" i="11" s="1"/>
  <c r="H25" i="11" s="1"/>
  <c r="I25" i="11" s="1"/>
  <c r="J25" i="11" s="1"/>
  <c r="K25" i="11" s="1"/>
  <c r="L25" i="11" s="1"/>
  <c r="M25" i="11" s="1"/>
  <c r="N25" i="11" s="1"/>
  <c r="O25" i="11" s="1"/>
  <c r="P25" i="11" s="1"/>
  <c r="Q25" i="11" s="1"/>
  <c r="D24" i="11"/>
  <c r="E24" i="11" s="1"/>
  <c r="F24" i="11" s="1"/>
  <c r="G24" i="11" s="1"/>
  <c r="H24" i="11" s="1"/>
  <c r="I24" i="11" s="1"/>
  <c r="J24" i="11" s="1"/>
  <c r="K24" i="11" s="1"/>
  <c r="L24" i="11" s="1"/>
  <c r="M24" i="11" s="1"/>
  <c r="N24" i="11" s="1"/>
  <c r="O24" i="11" s="1"/>
  <c r="P24" i="11" s="1"/>
  <c r="Q24" i="11" s="1"/>
  <c r="C24" i="11"/>
  <c r="C23" i="11"/>
  <c r="D23" i="11" s="1"/>
  <c r="E23" i="11" s="1"/>
  <c r="F23" i="11" s="1"/>
  <c r="G23" i="11" s="1"/>
  <c r="H23" i="11" s="1"/>
  <c r="I23" i="11" s="1"/>
  <c r="J23" i="11" s="1"/>
  <c r="K23" i="11" s="1"/>
  <c r="L23" i="11" s="1"/>
  <c r="M23" i="11" s="1"/>
  <c r="N23" i="11" s="1"/>
  <c r="O23" i="11" s="1"/>
  <c r="P23" i="11" s="1"/>
  <c r="Q23" i="11" s="1"/>
  <c r="C22" i="11"/>
  <c r="D22" i="11" s="1"/>
  <c r="E22" i="11" s="1"/>
  <c r="F22" i="11" s="1"/>
  <c r="G22" i="11" s="1"/>
  <c r="H22" i="11" s="1"/>
  <c r="I22" i="11" s="1"/>
  <c r="J22" i="11" s="1"/>
  <c r="K22" i="11" s="1"/>
  <c r="L22" i="11" s="1"/>
  <c r="M22" i="11" s="1"/>
  <c r="N22" i="11" s="1"/>
  <c r="O22" i="11" s="1"/>
  <c r="P22" i="11" s="1"/>
  <c r="Q22" i="11" s="1"/>
  <c r="C19" i="11"/>
  <c r="D19" i="11" s="1"/>
  <c r="E19" i="11" s="1"/>
  <c r="F19" i="11" s="1"/>
  <c r="G19" i="11" s="1"/>
  <c r="H19" i="11" s="1"/>
  <c r="I19" i="11" s="1"/>
  <c r="J19" i="11" s="1"/>
  <c r="K19" i="11" s="1"/>
  <c r="L19" i="11" s="1"/>
  <c r="M19" i="11" s="1"/>
  <c r="N19" i="11" s="1"/>
  <c r="O19" i="11" s="1"/>
  <c r="P19" i="11" s="1"/>
  <c r="Q19" i="11" s="1"/>
  <c r="C18" i="11"/>
  <c r="D18" i="11" s="1"/>
  <c r="E18" i="11" s="1"/>
  <c r="F18" i="11" s="1"/>
  <c r="G18" i="11" s="1"/>
  <c r="H18" i="11" s="1"/>
  <c r="I18" i="11" s="1"/>
  <c r="J18" i="11" s="1"/>
  <c r="K18" i="11" s="1"/>
  <c r="L18" i="11" s="1"/>
  <c r="M18" i="11" s="1"/>
  <c r="N18" i="11" s="1"/>
  <c r="O18" i="11" s="1"/>
  <c r="P18" i="11" s="1"/>
  <c r="Q18" i="11" s="1"/>
  <c r="C17" i="11"/>
  <c r="D17" i="11" s="1"/>
  <c r="E17" i="11" s="1"/>
  <c r="F17" i="11" s="1"/>
  <c r="G17" i="11" s="1"/>
  <c r="H17" i="11" s="1"/>
  <c r="I17" i="11" s="1"/>
  <c r="J17" i="11" s="1"/>
  <c r="K17" i="11" s="1"/>
  <c r="L17" i="11" s="1"/>
  <c r="M17" i="11" s="1"/>
  <c r="N17" i="11" s="1"/>
  <c r="O17" i="11" s="1"/>
  <c r="P17" i="11" s="1"/>
  <c r="Q17" i="11" s="1"/>
  <c r="C16" i="11"/>
  <c r="D16" i="11" s="1"/>
  <c r="E16" i="11" s="1"/>
  <c r="F16" i="11" s="1"/>
  <c r="G16" i="11" s="1"/>
  <c r="H16" i="11" s="1"/>
  <c r="I16" i="11" s="1"/>
  <c r="J16" i="11" s="1"/>
  <c r="K16" i="11" s="1"/>
  <c r="L16" i="11" s="1"/>
  <c r="M16" i="11" s="1"/>
  <c r="N16" i="11" s="1"/>
  <c r="O16" i="11" s="1"/>
  <c r="P16" i="11" s="1"/>
  <c r="Q16" i="11" s="1"/>
  <c r="C15" i="11"/>
  <c r="D15" i="11" s="1"/>
  <c r="E15" i="11" s="1"/>
  <c r="F15" i="11" s="1"/>
  <c r="G15" i="11" s="1"/>
  <c r="H15" i="11" s="1"/>
  <c r="I15" i="11" s="1"/>
  <c r="J15" i="11" s="1"/>
  <c r="K15" i="11" s="1"/>
  <c r="L15" i="11" s="1"/>
  <c r="M15" i="11" s="1"/>
  <c r="N15" i="11" s="1"/>
  <c r="O15" i="11" s="1"/>
  <c r="P15" i="11" s="1"/>
  <c r="Q15" i="11" s="1"/>
  <c r="D13" i="11"/>
  <c r="E13" i="11" s="1"/>
  <c r="F13" i="11" s="1"/>
  <c r="G13" i="11" s="1"/>
  <c r="H13" i="11" s="1"/>
  <c r="I13" i="11" s="1"/>
  <c r="J13" i="11" s="1"/>
  <c r="K13" i="11" s="1"/>
  <c r="L13" i="11" s="1"/>
  <c r="M13" i="11" s="1"/>
  <c r="N13" i="11" s="1"/>
  <c r="O13" i="11" s="1"/>
  <c r="P13" i="11" s="1"/>
  <c r="Q13" i="11" s="1"/>
  <c r="C13" i="11"/>
  <c r="C12" i="11"/>
  <c r="D12" i="11" s="1"/>
  <c r="E12" i="11" s="1"/>
  <c r="F12" i="11" s="1"/>
  <c r="G12" i="11" s="1"/>
  <c r="H12" i="11" s="1"/>
  <c r="I12" i="11" s="1"/>
  <c r="J12" i="11" s="1"/>
  <c r="K12" i="11" s="1"/>
  <c r="L12" i="11" s="1"/>
  <c r="M12" i="11" s="1"/>
  <c r="N12" i="11" s="1"/>
  <c r="O12" i="11" s="1"/>
  <c r="P12" i="11" s="1"/>
  <c r="Q12" i="11" s="1"/>
  <c r="C11" i="11"/>
  <c r="D11" i="11" s="1"/>
  <c r="E11" i="11" s="1"/>
  <c r="F11" i="11" s="1"/>
  <c r="G11" i="11" s="1"/>
  <c r="H11" i="11" s="1"/>
  <c r="I11" i="11" s="1"/>
  <c r="J11" i="11" s="1"/>
  <c r="K11" i="11" s="1"/>
  <c r="L11" i="11" s="1"/>
  <c r="M11" i="11" s="1"/>
  <c r="N11" i="11" s="1"/>
  <c r="O11" i="11" s="1"/>
  <c r="P11" i="11" s="1"/>
  <c r="Q11" i="11" s="1"/>
  <c r="C10" i="11"/>
  <c r="D10" i="11" s="1"/>
  <c r="E10" i="11" s="1"/>
  <c r="F10" i="11" s="1"/>
  <c r="G10" i="11" s="1"/>
  <c r="H10" i="11" s="1"/>
  <c r="I10" i="11" s="1"/>
  <c r="J10" i="11" s="1"/>
  <c r="K10" i="11" s="1"/>
  <c r="L10" i="11" s="1"/>
  <c r="M10" i="11" s="1"/>
  <c r="N10" i="11" s="1"/>
  <c r="O10" i="11" s="1"/>
  <c r="P10" i="11" s="1"/>
  <c r="Q10" i="11" s="1"/>
  <c r="C9" i="11"/>
  <c r="D9" i="11" s="1"/>
  <c r="E9" i="11" s="1"/>
  <c r="F9" i="11" s="1"/>
  <c r="G9" i="11" s="1"/>
  <c r="H9" i="11" s="1"/>
  <c r="I9" i="11" s="1"/>
  <c r="J9" i="11" s="1"/>
  <c r="K9" i="11" s="1"/>
  <c r="L9" i="11" s="1"/>
  <c r="M9" i="11" s="1"/>
  <c r="N9" i="11" s="1"/>
  <c r="O9" i="11" s="1"/>
  <c r="P9" i="11" s="1"/>
  <c r="Q9" i="11" s="1"/>
  <c r="C8" i="1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F7" i="1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C7" i="11"/>
  <c r="D7" i="11" s="1"/>
  <c r="E7" i="11" s="1"/>
  <c r="C6" i="1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C5" i="1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C4" i="1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C3" i="1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C2" i="1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F15" i="10"/>
  <c r="F14" i="10"/>
  <c r="F13" i="10"/>
  <c r="F12" i="10"/>
  <c r="F11" i="10"/>
  <c r="L10" i="10"/>
  <c r="M10" i="10" s="1"/>
  <c r="F10" i="10"/>
  <c r="L9" i="10"/>
  <c r="M9" i="10" s="1"/>
  <c r="F9" i="10"/>
  <c r="C4" i="10"/>
  <c r="C3" i="10"/>
  <c r="C2" i="10"/>
  <c r="C70" i="7"/>
  <c r="C69" i="7"/>
  <c r="C68" i="7"/>
  <c r="C67" i="7"/>
  <c r="C66" i="7"/>
  <c r="C65" i="7"/>
  <c r="C64" i="7"/>
  <c r="C63" i="7"/>
  <c r="C62" i="7"/>
  <c r="C61" i="7"/>
  <c r="B60" i="7"/>
  <c r="B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4" i="7"/>
  <c r="C60" i="7" l="1"/>
  <c r="C59" i="7"/>
</calcChain>
</file>

<file path=xl/sharedStrings.xml><?xml version="1.0" encoding="utf-8"?>
<sst xmlns="http://schemas.openxmlformats.org/spreadsheetml/2006/main" count="494" uniqueCount="102">
  <si>
    <t>jaar</t>
  </si>
  <si>
    <t>prijs diesel (euro)</t>
  </si>
  <si>
    <t>vermogen (kWh)</t>
  </si>
  <si>
    <t>reparatiekosten EV (euro/jaar)</t>
  </si>
  <si>
    <t>onderhoudskosten EV (euro/jaar)</t>
  </si>
  <si>
    <t>onderhoudskosten diesel (euro/jaar)</t>
  </si>
  <si>
    <t>stilstand EV (dagen)</t>
  </si>
  <si>
    <t>subsidies EV (euro op aankoopbedrag)</t>
  </si>
  <si>
    <t>CO2 prijs (euro/ton uitstoot)</t>
  </si>
  <si>
    <t>efficienty diesel (L/km)</t>
  </si>
  <si>
    <t>efficienty electrisch (kWh/km)</t>
  </si>
  <si>
    <t>inkoopprijs elektriciteit excl. btw (euro/kWh)</t>
  </si>
  <si>
    <t>bruto kosten inkoop oplaadsysteem (euro)</t>
  </si>
  <si>
    <t>bruto kosten aanleg oplaadsysteem (euro)</t>
  </si>
  <si>
    <t>brandstofprijs diesel excl. btw (euro/L)</t>
  </si>
  <si>
    <t>mutatie accijns diesel (%)</t>
  </si>
  <si>
    <t>mrb diesel (euro/jaar)</t>
  </si>
  <si>
    <t>mrb electrisch (euro/jaar)</t>
  </si>
  <si>
    <t>economische levensduur diesel</t>
  </si>
  <si>
    <t>economische levensduur electrisch</t>
  </si>
  <si>
    <t>Energiesubsidie (euro/kWh)</t>
  </si>
  <si>
    <t>Vaste ZE-Voertuigheffing (euro/jaar)</t>
  </si>
  <si>
    <t>Verschil vrachtwagentolheffing (euro/km)</t>
  </si>
  <si>
    <t>Subsidie aanleg oplaadsysteem (euro/keer)</t>
  </si>
  <si>
    <t>restwaarde 6 jaar oude dieseltruck (%)</t>
  </si>
  <si>
    <t>restwaarde 7 jaar oude dieseltruck (%)</t>
  </si>
  <si>
    <t>restwaarde 8 jaar oude dieseltruck (%)</t>
  </si>
  <si>
    <t>restwaarde 9 jaar oude dieseltruck (%)</t>
  </si>
  <si>
    <t>Laadvermogen externe laadpaal</t>
  </si>
  <si>
    <t>Laadvermogen laadpaal op depot</t>
  </si>
  <si>
    <t>Laadvermogen nodig depot</t>
  </si>
  <si>
    <t>Laadvermogen nodig onderweg</t>
  </si>
  <si>
    <t>AC3,7 thuis</t>
  </si>
  <si>
    <t>AC10 onderweg</t>
  </si>
  <si>
    <t>AC20 onderweg</t>
  </si>
  <si>
    <t>AC20 thuis</t>
  </si>
  <si>
    <t>FC50 onderweg</t>
  </si>
  <si>
    <t>FC50 thuis</t>
  </si>
  <si>
    <t>HPC150 onderweg</t>
  </si>
  <si>
    <t>HPC150 thuis</t>
  </si>
  <si>
    <t>HPC350 onderweg</t>
  </si>
  <si>
    <t>HPC350 thuis</t>
  </si>
  <si>
    <t>prijs electrisch (euro)</t>
  </si>
  <si>
    <t>restwaarde 1 jaar oude EV truck (%)</t>
  </si>
  <si>
    <t>restwaarde 2 jaar oude EV  truck (%)</t>
  </si>
  <si>
    <t>restwaarde 3 jaar oude EV  truck (%)</t>
  </si>
  <si>
    <t>restwaarde 4 jaar oude EV truck (%)</t>
  </si>
  <si>
    <t>restwaarde 5 jaar oude EV truck (%)</t>
  </si>
  <si>
    <t>restwaarde 6 jaar oude EV  truck (%)</t>
  </si>
  <si>
    <t>restwaarde 7 jaar oude EV  truck (%)</t>
  </si>
  <si>
    <t>restwaarde 8 jaar oude EV truck (%)</t>
  </si>
  <si>
    <t>restwaarde 9 jaar oude EV  truck (%)</t>
  </si>
  <si>
    <t>restwaarde 10 jaar oude EV  truck (%)</t>
  </si>
  <si>
    <t>restwaarde 11 jaar oude EV  truck (%)</t>
  </si>
  <si>
    <t>restwaarde 12 jaar oude EV  truck (%)</t>
  </si>
  <si>
    <t>restwaarde 13 jaar oude EV  truck (%)</t>
  </si>
  <si>
    <t>restwaarde 14 jaar oude EV  truck (%)</t>
  </si>
  <si>
    <t>restwaarde 15 jaar oude EV  truck (%)</t>
  </si>
  <si>
    <t>restwaarde 1 jaar oude diesel truck (%)</t>
  </si>
  <si>
    <t>restwaarde 2 jaar oude diesel truck (%)</t>
  </si>
  <si>
    <t>restwaarde 3 jaar oude diesel truck (%)</t>
  </si>
  <si>
    <t>restwaarde 4 jaar oude diesel truck (%)</t>
  </si>
  <si>
    <t>restwaarde 5 jaar oude diesel truck (%)</t>
  </si>
  <si>
    <t>restwaarde 10 jaar oude diesel truck (%)</t>
  </si>
  <si>
    <t>restwaarde 11 jaar oude diesel truck (%)</t>
  </si>
  <si>
    <t>restwaarde 12 jaar oude diesel truck (%)</t>
  </si>
  <si>
    <t>restwaarde 13 jaar oude diesel truck (%)</t>
  </si>
  <si>
    <t>restwaarde 14 jaar oude diesel truck (%)</t>
  </si>
  <si>
    <t>restwaarde 15 jaar oude diesel truck (%)</t>
  </si>
  <si>
    <t>categorie</t>
  </si>
  <si>
    <t>maximum vermogen (kwh)</t>
  </si>
  <si>
    <t>maximum afstand (km)</t>
  </si>
  <si>
    <t>N1</t>
  </si>
  <si>
    <t>N2</t>
  </si>
  <si>
    <t>N3</t>
  </si>
  <si>
    <t>vaste ZE-voertuigheffing/jaar</t>
  </si>
  <si>
    <t>type</t>
  </si>
  <si>
    <t>kwh/km</t>
  </si>
  <si>
    <t>kwh/100 km</t>
  </si>
  <si>
    <t>Merk</t>
  </si>
  <si>
    <t>kwh</t>
  </si>
  <si>
    <t>km</t>
  </si>
  <si>
    <t>Scania</t>
  </si>
  <si>
    <t xml:space="preserve"> N3</t>
  </si>
  <si>
    <t>Volvo</t>
  </si>
  <si>
    <t>accijns diesel (euro/L)</t>
  </si>
  <si>
    <t>onderhoudskosten EV (euro/km)</t>
  </si>
  <si>
    <t>onderhoudskosten diesel (euro/km)</t>
  </si>
  <si>
    <t>VAMIL (euro/levensduur)</t>
  </si>
  <si>
    <t>MIA (euro/levensduur)</t>
  </si>
  <si>
    <t>inkoopprijs elektriciteit onderweg excl. btw (euro/kWh)</t>
  </si>
  <si>
    <t>inkoopprijs elektriciteit depot excl. btw (euro/kWh)</t>
  </si>
  <si>
    <t>brandstofprijs diesel</t>
  </si>
  <si>
    <t>electriciteitsprijs hoog depot</t>
  </si>
  <si>
    <t>electriciteitsprijs laag depot</t>
  </si>
  <si>
    <t>electriciteitsprijs midden depot</t>
  </si>
  <si>
    <t>electriciteitsprijs laag onderweg</t>
  </si>
  <si>
    <t>electriciteitsprijs midden onderweg</t>
  </si>
  <si>
    <t>electriciteitsprijs hoog onderweg</t>
  </si>
  <si>
    <t>Jaartal</t>
  </si>
  <si>
    <t>Aankoopprijs diesel</t>
  </si>
  <si>
    <t>Aankoopprijs elektrisch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</si>
</sst>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 * #,##0.00_ ;_ * \-#,##0.00_ ;_ * \-??_ ;_ @_ "/>
    <numFmt numFmtId="165" formatCode="_ * #,##0_ ;_ * \-#,##0_ ;_ * \-_ ;_ @_ "/>
    <numFmt numFmtId="166" formatCode="_ &quot;€ &quot;* #,##0.00_ ;_ &quot;€ &quot;* \-#,##0.00_ ;_ &quot;€ &quot;* \-??_ ;_ @_ "/>
    <numFmt numFmtId="167" formatCode="_ &quot;€ &quot;* #,##0_ ;_ &quot;€ &quot;* \-#,##0_ ;_ &quot;€ &quot;* \-_ ;_ @_ "/>
    <numFmt numFmtId="168" formatCode="&quot;€ &quot;#,##0.00;&quot;€ -&quot;#,##0.00"/>
    <numFmt numFmtId="169" formatCode="0.0"/>
    <numFmt numFmtId="170" formatCode="\€#,##0.00_);&quot;(€&quot;#,##0.00\)"/>
    <numFmt numFmtId="171" formatCode="0.000"/>
    <numFmt numFmtId="172" formatCode="_ &quot;€ &quot;* #,##0_ ;_ &quot;€ &quot;* \-#,##0_ ;_ &quot;€ &quot;* \-??_ ;_ @_ "/>
    <numFmt numFmtId="173" formatCode="_ &quot;€ &quot;* #,##0.0000_ ;_ &quot;€ &quot;* \-#,##0.0000_ ;_ &quot;€ &quot;* \-??_ ;_ @_ "/>
  </numFmts>
  <fonts count="22" x14ac:knownFonts="1">
    <font>
      <sz val="10"/>
      <color rgb="FF000000"/>
      <name val="Calibri"/>
      <family val="2"/>
      <charset val="1"/>
    </font>
    <font>
      <sz val="8.5"/>
      <color rgb="FF000000"/>
      <name val="Verdana"/>
      <family val="2"/>
      <charset val="1"/>
    </font>
    <font>
      <sz val="8.5"/>
      <color rgb="FFFFFFFF"/>
      <name val="Verdana"/>
      <family val="2"/>
      <charset val="1"/>
    </font>
    <font>
      <sz val="8.5"/>
      <color rgb="FF9C0006"/>
      <name val="Verdana"/>
      <family val="2"/>
      <charset val="1"/>
    </font>
    <font>
      <b/>
      <sz val="8.5"/>
      <color rgb="FFFA7D00"/>
      <name val="Verdana"/>
      <family val="2"/>
      <charset val="1"/>
    </font>
    <font>
      <b/>
      <sz val="8.5"/>
      <color rgb="FFFFFFFF"/>
      <name val="Verdana"/>
      <family val="2"/>
      <charset val="1"/>
    </font>
    <font>
      <i/>
      <sz val="8.5"/>
      <color rgb="FF7F7F7F"/>
      <name val="Verdana"/>
      <family val="2"/>
      <charset val="1"/>
    </font>
    <font>
      <sz val="8.5"/>
      <color rgb="FF006100"/>
      <name val="Verdana"/>
      <family val="2"/>
      <charset val="1"/>
    </font>
    <font>
      <b/>
      <sz val="15"/>
      <color rgb="FF44546A"/>
      <name val="Verdana"/>
      <family val="2"/>
      <charset val="1"/>
    </font>
    <font>
      <b/>
      <sz val="13"/>
      <color rgb="FF44546A"/>
      <name val="Verdana"/>
      <family val="2"/>
      <charset val="1"/>
    </font>
    <font>
      <b/>
      <sz val="11"/>
      <color rgb="FF44546A"/>
      <name val="Verdana"/>
      <family val="2"/>
      <charset val="1"/>
    </font>
    <font>
      <sz val="8.5"/>
      <color rgb="FF3F3F76"/>
      <name val="Verdana"/>
      <family val="2"/>
      <charset val="1"/>
    </font>
    <font>
      <sz val="8.5"/>
      <color rgb="FFFA7D00"/>
      <name val="Verdana"/>
      <family val="2"/>
      <charset val="1"/>
    </font>
    <font>
      <sz val="8.5"/>
      <color rgb="FF9C6500"/>
      <name val="Verdana"/>
      <family val="2"/>
      <charset val="1"/>
    </font>
    <font>
      <sz val="11"/>
      <color rgb="FF000000"/>
      <name val="Calibri"/>
      <family val="2"/>
      <charset val="1"/>
    </font>
    <font>
      <b/>
      <sz val="8.5"/>
      <color rgb="FF3F3F3F"/>
      <name val="Verdana"/>
      <family val="2"/>
      <charset val="1"/>
    </font>
    <font>
      <sz val="10"/>
      <name val="Times New Roman"/>
      <family val="1"/>
      <charset val="1"/>
    </font>
    <font>
      <sz val="18"/>
      <color rgb="FF44546A"/>
      <name val="Calibri Light"/>
      <family val="2"/>
      <charset val="1"/>
    </font>
    <font>
      <b/>
      <sz val="8.5"/>
      <color rgb="FF000000"/>
      <name val="Verdana"/>
      <family val="2"/>
      <charset val="1"/>
    </font>
    <font>
      <sz val="8.5"/>
      <color rgb="FFFF0000"/>
      <name val="Verdana"/>
      <family val="2"/>
      <charset val="1"/>
    </font>
    <font>
      <sz val="8.5"/>
      <name val="Verdana"/>
      <family val="2"/>
      <charset val="1"/>
    </font>
    <font>
      <sz val="10"/>
      <color rgb="FF000000"/>
      <name val="Calibri"/>
      <family val="2"/>
      <charset val="1"/>
    </font>
  </fonts>
  <fills count="32">
    <fill>
      <patternFill patternType="none"/>
    </fill>
    <fill>
      <patternFill patternType="gray125"/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FFFCC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B4C7E7"/>
        <bgColor rgb="FF9DC3E6"/>
      </patternFill>
    </fill>
    <fill>
      <patternFill patternType="solid">
        <fgColor rgb="FFF8CBAD"/>
        <bgColor rgb="FFFFCC99"/>
      </patternFill>
    </fill>
    <fill>
      <patternFill patternType="solid">
        <fgColor rgb="FFDBDBDB"/>
        <bgColor rgb="FFDAE3F3"/>
      </patternFill>
    </fill>
    <fill>
      <patternFill patternType="solid">
        <fgColor rgb="FFFFE699"/>
        <bgColor rgb="FFFFEB9C"/>
      </patternFill>
    </fill>
    <fill>
      <patternFill patternType="solid">
        <fgColor rgb="FFBDD7EE"/>
        <bgColor rgb="FFB4C7E7"/>
      </patternFill>
    </fill>
    <fill>
      <patternFill patternType="solid">
        <fgColor rgb="FFC5E0B4"/>
        <bgColor rgb="FFC6EFCE"/>
      </patternFill>
    </fill>
    <fill>
      <patternFill patternType="solid">
        <fgColor rgb="FF8FAADC"/>
        <bgColor rgb="FFA1B8E1"/>
      </patternFill>
    </fill>
    <fill>
      <patternFill patternType="solid">
        <fgColor rgb="FFF4B183"/>
        <bgColor rgb="FFFFCC99"/>
      </patternFill>
    </fill>
    <fill>
      <patternFill patternType="solid">
        <fgColor rgb="FFC9C9C9"/>
        <bgColor rgb="FFB4C7E7"/>
      </patternFill>
    </fill>
    <fill>
      <patternFill patternType="solid">
        <fgColor rgb="FFFFD966"/>
        <bgColor rgb="FFFFCC99"/>
      </patternFill>
    </fill>
    <fill>
      <patternFill patternType="solid">
        <fgColor rgb="FF9DC3E6"/>
        <bgColor rgb="FFA1B8E1"/>
      </patternFill>
    </fill>
    <fill>
      <patternFill patternType="solid">
        <fgColor rgb="FFA9D18E"/>
        <bgColor rgb="FFC5E0B4"/>
      </patternFill>
    </fill>
    <fill>
      <patternFill patternType="solid">
        <fgColor rgb="FF4472C4"/>
        <bgColor rgb="FF5B9BD5"/>
      </patternFill>
    </fill>
    <fill>
      <patternFill patternType="solid">
        <fgColor rgb="FFED7D31"/>
        <bgColor rgb="FFFA7D00"/>
      </patternFill>
    </fill>
    <fill>
      <patternFill patternType="solid">
        <fgColor rgb="FFA5A5A5"/>
        <bgColor rgb="FFB2B2B2"/>
      </patternFill>
    </fill>
    <fill>
      <patternFill patternType="solid">
        <fgColor rgb="FFFFC000"/>
        <bgColor rgb="FFFFD966"/>
      </patternFill>
    </fill>
    <fill>
      <patternFill patternType="solid">
        <fgColor rgb="FF5B9BD5"/>
        <bgColor rgb="FF8FAADC"/>
      </patternFill>
    </fill>
    <fill>
      <patternFill patternType="solid">
        <fgColor rgb="FF70AD47"/>
        <bgColor rgb="FF7F7F7F"/>
      </patternFill>
    </fill>
    <fill>
      <patternFill patternType="solid">
        <fgColor rgb="FFFFC7CE"/>
        <bgColor rgb="FFF8CBAD"/>
      </patternFill>
    </fill>
    <fill>
      <patternFill patternType="solid">
        <fgColor rgb="FFF2F2F2"/>
        <bgColor rgb="FFEDEDED"/>
      </patternFill>
    </fill>
    <fill>
      <patternFill patternType="solid">
        <fgColor rgb="FFC6EFCE"/>
        <bgColor rgb="FFC5E0B4"/>
      </patternFill>
    </fill>
    <fill>
      <patternFill patternType="solid">
        <fgColor rgb="FFFFCC99"/>
        <bgColor rgb="FFF8CBAD"/>
      </patternFill>
    </fill>
    <fill>
      <patternFill patternType="solid">
        <fgColor rgb="FFFFEB9C"/>
        <bgColor rgb="FFFFE699"/>
      </patternFill>
    </fill>
    <fill>
      <patternFill patternType="solid">
        <fgColor rgb="FFFFFFCC"/>
        <bgColor rgb="FFFFF2CC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1B8E1"/>
      </bottom>
      <diagonal/>
    </border>
    <border>
      <left/>
      <right/>
      <top/>
      <bottom style="medium">
        <color rgb="FF8FAADC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68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11" borderId="0" applyBorder="0" applyProtection="0"/>
    <xf numFmtId="0" fontId="1" fillId="12" borderId="0" applyBorder="0" applyProtection="0"/>
    <xf numFmtId="0" fontId="1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9" borderId="0" applyBorder="0" applyProtection="0"/>
    <xf numFmtId="0" fontId="2" fillId="20" borderId="0" applyBorder="0" applyProtection="0"/>
    <xf numFmtId="0" fontId="2" fillId="21" borderId="0" applyBorder="0" applyProtection="0"/>
    <xf numFmtId="0" fontId="2" fillId="22" borderId="0" applyBorder="0" applyProtection="0"/>
    <xf numFmtId="0" fontId="2" fillId="23" borderId="0" applyBorder="0" applyProtection="0"/>
    <xf numFmtId="0" fontId="2" fillId="24" borderId="0" applyBorder="0" applyProtection="0"/>
    <xf numFmtId="0" fontId="2" fillId="25" borderId="0" applyBorder="0" applyProtection="0"/>
    <xf numFmtId="0" fontId="3" fillId="26" borderId="0" applyBorder="0" applyProtection="0"/>
    <xf numFmtId="0" fontId="3" fillId="26" borderId="0" applyBorder="0" applyProtection="0"/>
    <xf numFmtId="0" fontId="4" fillId="27" borderId="1" applyProtection="0"/>
    <xf numFmtId="0" fontId="5" fillId="22" borderId="2" applyProtection="0"/>
    <xf numFmtId="164" fontId="21" fillId="0" borderId="0" applyBorder="0" applyProtection="0"/>
    <xf numFmtId="164" fontId="21" fillId="0" borderId="0" applyBorder="0" applyProtection="0"/>
    <xf numFmtId="164" fontId="21" fillId="0" borderId="0" applyBorder="0" applyProtection="0"/>
    <xf numFmtId="164" fontId="21" fillId="0" borderId="0" applyBorder="0" applyProtection="0"/>
    <xf numFmtId="164" fontId="21" fillId="0" borderId="0" applyBorder="0" applyProtection="0"/>
    <xf numFmtId="165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7" fontId="21" fillId="0" borderId="0" applyBorder="0" applyProtection="0">
      <alignment horizontal="center"/>
    </xf>
    <xf numFmtId="167" fontId="21" fillId="0" borderId="0" applyBorder="0" applyProtection="0"/>
    <xf numFmtId="0" fontId="6" fillId="0" borderId="0" applyBorder="0" applyProtection="0"/>
    <xf numFmtId="0" fontId="7" fillId="28" borderId="0" applyBorder="0" applyProtection="0"/>
    <xf numFmtId="0" fontId="8" fillId="0" borderId="3" applyProtection="0"/>
    <xf numFmtId="0" fontId="9" fillId="0" borderId="4" applyProtection="0"/>
    <xf numFmtId="0" fontId="10" fillId="0" borderId="5" applyProtection="0"/>
    <xf numFmtId="0" fontId="10" fillId="0" borderId="0" applyBorder="0" applyProtection="0"/>
    <xf numFmtId="0" fontId="11" fillId="29" borderId="1" applyProtection="0"/>
    <xf numFmtId="0" fontId="12" fillId="0" borderId="6" applyProtection="0"/>
    <xf numFmtId="0" fontId="13" fillId="30" borderId="0" applyBorder="0" applyProtection="0"/>
    <xf numFmtId="0" fontId="13" fillId="30" borderId="0" applyBorder="0" applyProtection="0"/>
    <xf numFmtId="0" fontId="14" fillId="0" borderId="0"/>
    <xf numFmtId="0" fontId="1" fillId="0" borderId="0"/>
    <xf numFmtId="0" fontId="1" fillId="0" borderId="0"/>
    <xf numFmtId="0" fontId="1" fillId="0" borderId="0"/>
    <xf numFmtId="0" fontId="21" fillId="31" borderId="7" applyProtection="0"/>
    <xf numFmtId="0" fontId="15" fillId="27" borderId="8" applyProtection="0"/>
    <xf numFmtId="9" fontId="21" fillId="0" borderId="0" applyBorder="0" applyProtection="0"/>
    <xf numFmtId="9" fontId="21" fillId="0" borderId="0" applyBorder="0" applyProtection="0"/>
    <xf numFmtId="0" fontId="16" fillId="0" borderId="0"/>
    <xf numFmtId="0" fontId="17" fillId="0" borderId="0" applyBorder="0" applyProtection="0"/>
    <xf numFmtId="0" fontId="18" fillId="0" borderId="9" applyProtection="0"/>
    <xf numFmtId="0" fontId="19" fillId="0" borderId="0" applyBorder="0" applyProtection="0"/>
    <xf numFmtId="0" fontId="21" fillId="12" borderId="0" applyBorder="0" applyProtection="0"/>
    <xf numFmtId="166" fontId="1" fillId="0" borderId="0" applyBorder="0" applyProtection="0"/>
  </cellStyleXfs>
  <cellXfs count="19">
    <xf numFmtId="0" fontId="0" fillId="0" borderId="0" xfId="0"/>
    <xf numFmtId="168" fontId="0" fillId="0" borderId="0" xfId="0" applyNumberFormat="1"/>
    <xf numFmtId="9" fontId="0" fillId="0" borderId="0" xfId="0" applyNumberFormat="1"/>
    <xf numFmtId="9" fontId="21" fillId="0" borderId="0" xfId="66" applyNumberFormat="1" applyFill="1" applyBorder="1" applyProtection="1"/>
    <xf numFmtId="169" fontId="0" fillId="0" borderId="0" xfId="0" applyNumberFormat="1"/>
    <xf numFmtId="1" fontId="0" fillId="0" borderId="0" xfId="0" applyNumberFormat="1"/>
    <xf numFmtId="0" fontId="20" fillId="0" borderId="0" xfId="55" applyFont="1" applyAlignment="1">
      <alignment horizontal="left"/>
    </xf>
    <xf numFmtId="170" fontId="1" fillId="0" borderId="0" xfId="36" applyNumberFormat="1" applyFont="1" applyBorder="1" applyAlignment="1" applyProtection="1">
      <alignment horizontal="right"/>
    </xf>
    <xf numFmtId="170" fontId="1" fillId="0" borderId="0" xfId="35" applyNumberFormat="1" applyFont="1" applyBorder="1" applyAlignment="1" applyProtection="1">
      <alignment horizontal="right"/>
    </xf>
    <xf numFmtId="2" fontId="0" fillId="0" borderId="0" xfId="0" applyNumberFormat="1"/>
    <xf numFmtId="171" fontId="0" fillId="0" borderId="0" xfId="0" applyNumberFormat="1"/>
    <xf numFmtId="9" fontId="21" fillId="0" borderId="10" xfId="66" applyNumberFormat="1" applyFill="1" applyBorder="1" applyProtection="1"/>
    <xf numFmtId="4" fontId="0" fillId="0" borderId="0" xfId="0" applyNumberFormat="1"/>
    <xf numFmtId="171" fontId="20" fillId="0" borderId="0" xfId="52" applyNumberFormat="1" applyFont="1" applyFill="1" applyBorder="1" applyProtection="1"/>
    <xf numFmtId="171" fontId="20" fillId="0" borderId="10" xfId="52" applyNumberFormat="1" applyFont="1" applyFill="1" applyBorder="1" applyProtection="1"/>
    <xf numFmtId="172" fontId="20" fillId="0" borderId="11" xfId="67" applyNumberFormat="1" applyFont="1" applyBorder="1" applyProtection="1"/>
    <xf numFmtId="172" fontId="20" fillId="0" borderId="0" xfId="35" applyNumberFormat="1" applyFont="1" applyBorder="1" applyProtection="1"/>
    <xf numFmtId="173" fontId="20" fillId="0" borderId="0" xfId="35" applyNumberFormat="1" applyFont="1" applyBorder="1" applyProtection="1"/>
    <xf numFmtId="172" fontId="0" fillId="0" borderId="0" xfId="0" applyNumberFormat="1"/>
  </cellXfs>
  <cellStyles count="68">
    <cellStyle name="20% - Accent1 2" xfId="1" xr:uid="{00000000-0005-0000-0000-000006000000}"/>
    <cellStyle name="20% - Accent2 2" xfId="2" xr:uid="{00000000-0005-0000-0000-000007000000}"/>
    <cellStyle name="20% - Accent3 2" xfId="3" xr:uid="{00000000-0005-0000-0000-000008000000}"/>
    <cellStyle name="20% - Accent4 2" xfId="4" xr:uid="{00000000-0005-0000-0000-000009000000}"/>
    <cellStyle name="20% - Accent5 2" xfId="5" xr:uid="{00000000-0005-0000-0000-00000A000000}"/>
    <cellStyle name="20% - Accent6 2" xfId="6" xr:uid="{00000000-0005-0000-0000-00000B000000}"/>
    <cellStyle name="40% - Accent1 2" xfId="7" xr:uid="{00000000-0005-0000-0000-00000C000000}"/>
    <cellStyle name="40% - Accent2 2" xfId="8" xr:uid="{00000000-0005-0000-0000-00000D000000}"/>
    <cellStyle name="40% - Accent3 2" xfId="9" xr:uid="{00000000-0005-0000-0000-00000E000000}"/>
    <cellStyle name="40% - Accent4 2" xfId="10" xr:uid="{00000000-0005-0000-0000-00000F000000}"/>
    <cellStyle name="40% - Accent5 2" xfId="11" xr:uid="{00000000-0005-0000-0000-000010000000}"/>
    <cellStyle name="40% - Accent6 2" xfId="12" xr:uid="{00000000-0005-0000-0000-000011000000}"/>
    <cellStyle name="60% - Accent1 2" xfId="13" xr:uid="{00000000-0005-0000-0000-000012000000}"/>
    <cellStyle name="60% - Accent2 2" xfId="14" xr:uid="{00000000-0005-0000-0000-000013000000}"/>
    <cellStyle name="60% - Accent3 2" xfId="15" xr:uid="{00000000-0005-0000-0000-000014000000}"/>
    <cellStyle name="60% - Accent4 2" xfId="16" xr:uid="{00000000-0005-0000-0000-000015000000}"/>
    <cellStyle name="60% - Accent5 2" xfId="17" xr:uid="{00000000-0005-0000-0000-000016000000}"/>
    <cellStyle name="60% - Accent6 2" xfId="18" xr:uid="{00000000-0005-0000-0000-000017000000}"/>
    <cellStyle name="Accent1 2" xfId="19" xr:uid="{00000000-0005-0000-0000-000018000000}"/>
    <cellStyle name="Accent2 2" xfId="20" xr:uid="{00000000-0005-0000-0000-000019000000}"/>
    <cellStyle name="Accent3 2" xfId="21" xr:uid="{00000000-0005-0000-0000-00001A000000}"/>
    <cellStyle name="Accent4 2" xfId="22" xr:uid="{00000000-0005-0000-0000-00001B000000}"/>
    <cellStyle name="Accent5 2" xfId="23" xr:uid="{00000000-0005-0000-0000-00001C000000}"/>
    <cellStyle name="Accent6 2" xfId="24" xr:uid="{00000000-0005-0000-0000-00001D000000}"/>
    <cellStyle name="Bad 2" xfId="25" xr:uid="{00000000-0005-0000-0000-00001E000000}"/>
    <cellStyle name="Bad 3" xfId="26" xr:uid="{00000000-0005-0000-0000-00001F000000}"/>
    <cellStyle name="Calculation 2" xfId="27" xr:uid="{00000000-0005-0000-0000-000020000000}"/>
    <cellStyle name="Check Cell 2" xfId="28" xr:uid="{00000000-0005-0000-0000-000021000000}"/>
    <cellStyle name="Comma [0] 2" xfId="34" xr:uid="{00000000-0005-0000-0000-000027000000}"/>
    <cellStyle name="Comma 2" xfId="29" xr:uid="{00000000-0005-0000-0000-000022000000}"/>
    <cellStyle name="Comma 3" xfId="30" xr:uid="{00000000-0005-0000-0000-000023000000}"/>
    <cellStyle name="Comma 4" xfId="31" xr:uid="{00000000-0005-0000-0000-000024000000}"/>
    <cellStyle name="Comma 5" xfId="32" xr:uid="{00000000-0005-0000-0000-000025000000}"/>
    <cellStyle name="Comma 6" xfId="33" xr:uid="{00000000-0005-0000-0000-000026000000}"/>
    <cellStyle name="Currency [0] 2" xfId="42" xr:uid="{00000000-0005-0000-0000-00002F000000}"/>
    <cellStyle name="Currency [0] 3" xfId="43" xr:uid="{00000000-0005-0000-0000-000030000000}"/>
    <cellStyle name="Currency 2" xfId="35" xr:uid="{00000000-0005-0000-0000-000028000000}"/>
    <cellStyle name="Currency 2 2" xfId="36" xr:uid="{00000000-0005-0000-0000-000029000000}"/>
    <cellStyle name="Currency 2 3" xfId="67" xr:uid="{FC696449-6524-44BC-96ED-83EB16C6194F}"/>
    <cellStyle name="Currency 3" xfId="37" xr:uid="{00000000-0005-0000-0000-00002A000000}"/>
    <cellStyle name="Currency 3 2" xfId="38" xr:uid="{00000000-0005-0000-0000-00002B000000}"/>
    <cellStyle name="Currency 4" xfId="39" xr:uid="{00000000-0005-0000-0000-00002C000000}"/>
    <cellStyle name="Currency 5" xfId="40" xr:uid="{00000000-0005-0000-0000-00002D000000}"/>
    <cellStyle name="Currency 6" xfId="41" xr:uid="{00000000-0005-0000-0000-00002E000000}"/>
    <cellStyle name="Excel Built-in 40% - Accent5" xfId="66" xr:uid="{00000000-0005-0000-0000-000047000000}"/>
    <cellStyle name="Explanatory Text 2" xfId="44" xr:uid="{00000000-0005-0000-0000-000031000000}"/>
    <cellStyle name="Good 2" xfId="45" xr:uid="{00000000-0005-0000-0000-000032000000}"/>
    <cellStyle name="Heading 1 2" xfId="46" xr:uid="{00000000-0005-0000-0000-000033000000}"/>
    <cellStyle name="Heading 2 2" xfId="47" xr:uid="{00000000-0005-0000-0000-000034000000}"/>
    <cellStyle name="Heading 3 2" xfId="48" xr:uid="{00000000-0005-0000-0000-000035000000}"/>
    <cellStyle name="Heading 4 2" xfId="49" xr:uid="{00000000-0005-0000-0000-000036000000}"/>
    <cellStyle name="Input 2" xfId="50" xr:uid="{00000000-0005-0000-0000-000037000000}"/>
    <cellStyle name="Linked Cell 2" xfId="51" xr:uid="{00000000-0005-0000-0000-000038000000}"/>
    <cellStyle name="Neutral 2" xfId="52" xr:uid="{00000000-0005-0000-0000-000039000000}"/>
    <cellStyle name="Neutral 3" xfId="53" xr:uid="{00000000-0005-0000-0000-00003A000000}"/>
    <cellStyle name="Normal" xfId="0" builtinId="0"/>
    <cellStyle name="Normal 2" xfId="54" xr:uid="{00000000-0005-0000-0000-00003B000000}"/>
    <cellStyle name="Normal 3" xfId="55" xr:uid="{00000000-0005-0000-0000-00003C000000}"/>
    <cellStyle name="Normal 4" xfId="56" xr:uid="{00000000-0005-0000-0000-00003D000000}"/>
    <cellStyle name="Normal 5" xfId="57" xr:uid="{00000000-0005-0000-0000-00003E000000}"/>
    <cellStyle name="Note 2" xfId="58" xr:uid="{00000000-0005-0000-0000-00003F000000}"/>
    <cellStyle name="Output 2" xfId="59" xr:uid="{00000000-0005-0000-0000-000040000000}"/>
    <cellStyle name="Percent 2" xfId="60" xr:uid="{00000000-0005-0000-0000-000041000000}"/>
    <cellStyle name="Percent 3" xfId="61" xr:uid="{00000000-0005-0000-0000-000042000000}"/>
    <cellStyle name="Standaard_Tabellen" xfId="62" xr:uid="{00000000-0005-0000-0000-000043000000}"/>
    <cellStyle name="Title 2" xfId="63" xr:uid="{00000000-0005-0000-0000-000044000000}"/>
    <cellStyle name="Total 2" xfId="64" xr:uid="{00000000-0005-0000-0000-000045000000}"/>
    <cellStyle name="Warning Text 2" xfId="65" xr:uid="{00000000-0005-0000-0000-00004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DAE3F3"/>
      <rgbColor rgb="FF0000FF"/>
      <rgbColor rgb="FFFFFF00"/>
      <rgbColor rgb="FFF2F2F2"/>
      <rgbColor rgb="FFB4C7E7"/>
      <rgbColor rgb="FF9C0006"/>
      <rgbColor rgb="FF006100"/>
      <rgbColor rgb="FF000080"/>
      <rgbColor rgb="FF9C6500"/>
      <rgbColor rgb="FF800080"/>
      <rgbColor rgb="FFDBDBDB"/>
      <rgbColor rgb="FFC9C9C9"/>
      <rgbColor rgb="FF7F7F7F"/>
      <rgbColor rgb="FF8FAADC"/>
      <rgbColor rgb="FFF8CBAD"/>
      <rgbColor rgb="FFFFFFCC"/>
      <rgbColor rgb="FFDEEBF7"/>
      <rgbColor rgb="FF660066"/>
      <rgbColor rgb="FFED7D31"/>
      <rgbColor rgb="FFFBE5D6"/>
      <rgbColor rgb="FFBDD7EE"/>
      <rgbColor rgb="FF000080"/>
      <rgbColor rgb="FFFFF2CC"/>
      <rgbColor rgb="FFFFD966"/>
      <rgbColor rgb="FFC5E0B4"/>
      <rgbColor rgb="FF800080"/>
      <rgbColor rgb="FF800000"/>
      <rgbColor rgb="FFEDEDED"/>
      <rgbColor rgb="FF0000FF"/>
      <rgbColor rgb="FFA1B8E1"/>
      <rgbColor rgb="FFE2F0D9"/>
      <rgbColor rgb="FFC6EFCE"/>
      <rgbColor rgb="FFFFEB9C"/>
      <rgbColor rgb="FF9DC3E6"/>
      <rgbColor rgb="FFF4B183"/>
      <rgbColor rgb="FFB2B2B2"/>
      <rgbColor rgb="FFFFCC99"/>
      <rgbColor rgb="FF4472C4"/>
      <rgbColor rgb="FF5B9BD5"/>
      <rgbColor rgb="FFA9D18E"/>
      <rgbColor rgb="FFFFC000"/>
      <rgbColor rgb="FFFF8001"/>
      <rgbColor rgb="FFFA7D00"/>
      <rgbColor rgb="FF44546A"/>
      <rgbColor rgb="FFA5A5A5"/>
      <rgbColor rgb="FF003366"/>
      <rgbColor rgb="FF70AD47"/>
      <rgbColor rgb="FF003300"/>
      <rgbColor rgb="FF333300"/>
      <rgbColor rgb="FFFFE699"/>
      <rgbColor rgb="FFFFC7CE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1"/>
  <sheetViews>
    <sheetView tabSelected="1" topLeftCell="A22" zoomScaleNormal="100" workbookViewId="0">
      <selection activeCell="E48" sqref="E48"/>
    </sheetView>
  </sheetViews>
  <sheetFormatPr defaultColWidth="10.09765625" defaultRowHeight="13" x14ac:dyDescent="0.3"/>
  <cols>
    <col min="1" max="1" width="36.3984375" customWidth="1"/>
    <col min="2" max="2" width="16.3984375" customWidth="1"/>
    <col min="3" max="3" width="11.59765625" customWidth="1"/>
  </cols>
  <sheetData>
    <row r="1" spans="1:3" x14ac:dyDescent="0.3">
      <c r="A1" t="s">
        <v>0</v>
      </c>
      <c r="B1" s="5">
        <f ca="1">parameters!$A17</f>
        <v>2023</v>
      </c>
      <c r="C1" s="5">
        <f ca="1">parameters!$A18</f>
        <v>2024</v>
      </c>
    </row>
    <row r="2" spans="1:3" x14ac:dyDescent="0.3">
      <c r="A2" t="s">
        <v>1</v>
      </c>
      <c r="B2" s="16">
        <v>11760</v>
      </c>
      <c r="C2" s="18">
        <f>B2*1.03</f>
        <v>12112.800000000001</v>
      </c>
    </row>
    <row r="3" spans="1:3" x14ac:dyDescent="0.3">
      <c r="A3" t="s">
        <v>42</v>
      </c>
      <c r="B3" s="1">
        <v>30000</v>
      </c>
      <c r="C3" s="1">
        <f>0.95*B3</f>
        <v>28500</v>
      </c>
    </row>
    <row r="4" spans="1:3" x14ac:dyDescent="0.3">
      <c r="A4" t="s">
        <v>2</v>
      </c>
      <c r="B4">
        <v>40</v>
      </c>
      <c r="C4">
        <f>MIN(B4+29.4,parameters!B2)</f>
        <v>69.400000000000006</v>
      </c>
    </row>
    <row r="5" spans="1:3" x14ac:dyDescent="0.3">
      <c r="A5" t="s">
        <v>3</v>
      </c>
      <c r="B5">
        <v>1000</v>
      </c>
      <c r="C5">
        <f t="shared" ref="C5" si="0">B5*0.91</f>
        <v>910</v>
      </c>
    </row>
    <row r="6" spans="1:3" x14ac:dyDescent="0.3">
      <c r="A6" t="s">
        <v>86</v>
      </c>
      <c r="B6" s="17">
        <v>2.1499999999999998E-2</v>
      </c>
      <c r="C6">
        <f t="shared" ref="C6:C7" si="1">B6</f>
        <v>2.1499999999999998E-2</v>
      </c>
    </row>
    <row r="7" spans="1:3" x14ac:dyDescent="0.3">
      <c r="A7" t="s">
        <v>87</v>
      </c>
      <c r="B7" s="1">
        <v>4.1000000000000002E-2</v>
      </c>
      <c r="C7">
        <f t="shared" si="1"/>
        <v>4.1000000000000002E-2</v>
      </c>
    </row>
    <row r="8" spans="1:3" x14ac:dyDescent="0.3">
      <c r="A8" t="s">
        <v>6</v>
      </c>
      <c r="B8">
        <v>5</v>
      </c>
      <c r="C8">
        <f t="shared" ref="C8" si="2">B8*0.88</f>
        <v>4.4000000000000004</v>
      </c>
    </row>
    <row r="9" spans="1:3" x14ac:dyDescent="0.3">
      <c r="A9" t="s">
        <v>7</v>
      </c>
      <c r="B9">
        <f>IF(B3&lt;20000,0,MIN(5000,0.1*B3))</f>
        <v>3000</v>
      </c>
      <c r="C9">
        <f>B9</f>
        <v>3000</v>
      </c>
    </row>
    <row r="10" spans="1:3" x14ac:dyDescent="0.3">
      <c r="A10" t="s">
        <v>8</v>
      </c>
      <c r="B10">
        <v>0</v>
      </c>
      <c r="C10">
        <v>0</v>
      </c>
    </row>
    <row r="11" spans="1:3" x14ac:dyDescent="0.3">
      <c r="A11" t="s">
        <v>9</v>
      </c>
      <c r="B11">
        <v>5.7000000000000002E-2</v>
      </c>
      <c r="C11">
        <f t="shared" ref="C11" si="3">B11*0.985</f>
        <v>5.6145E-2</v>
      </c>
    </row>
    <row r="12" spans="1:3" x14ac:dyDescent="0.3">
      <c r="A12" t="s">
        <v>10</v>
      </c>
      <c r="B12">
        <v>0.15</v>
      </c>
      <c r="C12">
        <f t="shared" ref="C12" si="4">B12*0.975</f>
        <v>0.14624999999999999</v>
      </c>
    </row>
    <row r="13" spans="1:3" x14ac:dyDescent="0.3">
      <c r="A13" t="s">
        <v>91</v>
      </c>
      <c r="B13">
        <f>parameters!B9</f>
        <v>0.33999999999999997</v>
      </c>
      <c r="C13">
        <f>B13*1.03</f>
        <v>0.35019999999999996</v>
      </c>
    </row>
    <row r="14" spans="1:3" x14ac:dyDescent="0.3">
      <c r="A14" t="s">
        <v>90</v>
      </c>
      <c r="B14">
        <f>parameters!B12</f>
        <v>1.27</v>
      </c>
      <c r="C14">
        <f>B14*1.03</f>
        <v>1.3081</v>
      </c>
    </row>
    <row r="15" spans="1:3" x14ac:dyDescent="0.3">
      <c r="A15" t="s">
        <v>12</v>
      </c>
      <c r="B15">
        <v>2200</v>
      </c>
      <c r="C15">
        <f t="shared" ref="C15:C16" si="5">B15</f>
        <v>2200</v>
      </c>
    </row>
    <row r="16" spans="1:3" x14ac:dyDescent="0.3">
      <c r="A16" t="s">
        <v>13</v>
      </c>
      <c r="B16">
        <v>620</v>
      </c>
      <c r="C16">
        <f t="shared" si="5"/>
        <v>620</v>
      </c>
    </row>
    <row r="17" spans="1:3" x14ac:dyDescent="0.3">
      <c r="A17" t="s">
        <v>14</v>
      </c>
      <c r="B17">
        <f>parameters!B8</f>
        <v>1.9</v>
      </c>
      <c r="C17">
        <f>B17*1.07</f>
        <v>2.0329999999999999</v>
      </c>
    </row>
    <row r="18" spans="1:3" x14ac:dyDescent="0.3">
      <c r="A18" t="s">
        <v>15</v>
      </c>
      <c r="B18">
        <v>0</v>
      </c>
      <c r="C18">
        <f t="shared" ref="C18:C22" si="6">B18</f>
        <v>0</v>
      </c>
    </row>
    <row r="19" spans="1:3" x14ac:dyDescent="0.3">
      <c r="A19" t="s">
        <v>16</v>
      </c>
      <c r="B19" s="1">
        <v>408</v>
      </c>
      <c r="C19" s="1">
        <f t="shared" si="6"/>
        <v>408</v>
      </c>
    </row>
    <row r="20" spans="1:3" x14ac:dyDescent="0.3">
      <c r="A20" t="s">
        <v>17</v>
      </c>
      <c r="B20">
        <v>0</v>
      </c>
      <c r="C20">
        <f t="shared" si="6"/>
        <v>0</v>
      </c>
    </row>
    <row r="21" spans="1:3" x14ac:dyDescent="0.3">
      <c r="A21" t="s">
        <v>89</v>
      </c>
      <c r="B21">
        <f>0.45*SUM(B3,B15,B16,-B9)</f>
        <v>13419</v>
      </c>
      <c r="C21">
        <f t="shared" ref="C21" si="7">0.45*SUM(C3,C15,C16,-C9)</f>
        <v>12744</v>
      </c>
    </row>
    <row r="22" spans="1:3" x14ac:dyDescent="0.3">
      <c r="A22" t="s">
        <v>88</v>
      </c>
      <c r="B22">
        <v>0</v>
      </c>
      <c r="C22">
        <f t="shared" si="6"/>
        <v>0</v>
      </c>
    </row>
    <row r="23" spans="1:3" x14ac:dyDescent="0.3">
      <c r="A23" t="s">
        <v>20</v>
      </c>
      <c r="B23">
        <v>0</v>
      </c>
    </row>
    <row r="24" spans="1:3" x14ac:dyDescent="0.3">
      <c r="A24" t="s">
        <v>21</v>
      </c>
      <c r="B24">
        <v>5000</v>
      </c>
      <c r="C24">
        <f t="shared" ref="C24" si="8">B24</f>
        <v>5000</v>
      </c>
    </row>
    <row r="25" spans="1:3" x14ac:dyDescent="0.3">
      <c r="A25" t="s">
        <v>22</v>
      </c>
      <c r="B25">
        <v>0</v>
      </c>
    </row>
    <row r="26" spans="1:3" x14ac:dyDescent="0.3">
      <c r="A26" t="s">
        <v>23</v>
      </c>
      <c r="B26">
        <v>0</v>
      </c>
    </row>
    <row r="27" spans="1:3" x14ac:dyDescent="0.3">
      <c r="A27" t="s">
        <v>43</v>
      </c>
      <c r="B27" s="2">
        <v>0.7</v>
      </c>
      <c r="C27" s="2">
        <f t="shared" ref="C27:C41" si="9">B27*1.015</f>
        <v>0.71049999999999991</v>
      </c>
    </row>
    <row r="28" spans="1:3" x14ac:dyDescent="0.3">
      <c r="A28" t="s">
        <v>44</v>
      </c>
      <c r="B28" s="2">
        <v>0.56000000000000005</v>
      </c>
      <c r="C28" s="2">
        <f t="shared" si="9"/>
        <v>0.56840000000000002</v>
      </c>
    </row>
    <row r="29" spans="1:3" x14ac:dyDescent="0.3">
      <c r="A29" t="s">
        <v>45</v>
      </c>
      <c r="B29" s="2">
        <v>0.45</v>
      </c>
      <c r="C29" s="2">
        <f t="shared" si="9"/>
        <v>0.45674999999999999</v>
      </c>
    </row>
    <row r="30" spans="1:3" x14ac:dyDescent="0.3">
      <c r="A30" t="s">
        <v>46</v>
      </c>
      <c r="B30" s="2">
        <v>0.34</v>
      </c>
      <c r="C30" s="2">
        <f t="shared" si="9"/>
        <v>0.34510000000000002</v>
      </c>
    </row>
    <row r="31" spans="1:3" x14ac:dyDescent="0.3">
      <c r="A31" t="s">
        <v>47</v>
      </c>
      <c r="B31" s="2">
        <v>0.28000000000000003</v>
      </c>
      <c r="C31" s="2">
        <f t="shared" si="9"/>
        <v>0.28420000000000001</v>
      </c>
    </row>
    <row r="32" spans="1:3" x14ac:dyDescent="0.3">
      <c r="A32" t="s">
        <v>48</v>
      </c>
      <c r="B32" s="2">
        <v>0.23</v>
      </c>
      <c r="C32" s="2">
        <f t="shared" si="9"/>
        <v>0.23344999999999999</v>
      </c>
    </row>
    <row r="33" spans="1:3" x14ac:dyDescent="0.3">
      <c r="A33" t="s">
        <v>49</v>
      </c>
      <c r="B33" s="2">
        <v>0.18</v>
      </c>
      <c r="C33" s="2">
        <f t="shared" si="9"/>
        <v>0.18269999999999997</v>
      </c>
    </row>
    <row r="34" spans="1:3" x14ac:dyDescent="0.3">
      <c r="A34" t="s">
        <v>50</v>
      </c>
      <c r="B34" s="2">
        <v>0.15</v>
      </c>
      <c r="C34" s="2">
        <f t="shared" si="9"/>
        <v>0.15224999999999997</v>
      </c>
    </row>
    <row r="35" spans="1:3" x14ac:dyDescent="0.3">
      <c r="A35" t="s">
        <v>51</v>
      </c>
      <c r="B35" s="2">
        <v>0.11</v>
      </c>
      <c r="C35" s="2">
        <f t="shared" si="9"/>
        <v>0.11164999999999999</v>
      </c>
    </row>
    <row r="36" spans="1:3" x14ac:dyDescent="0.3">
      <c r="A36" t="s">
        <v>52</v>
      </c>
      <c r="B36" s="2">
        <v>0.08</v>
      </c>
      <c r="C36" s="2">
        <f t="shared" si="9"/>
        <v>8.1199999999999994E-2</v>
      </c>
    </row>
    <row r="37" spans="1:3" x14ac:dyDescent="0.3">
      <c r="A37" t="s">
        <v>53</v>
      </c>
      <c r="B37" s="2">
        <v>0.06</v>
      </c>
      <c r="C37" s="2">
        <f t="shared" si="9"/>
        <v>6.0899999999999989E-2</v>
      </c>
    </row>
    <row r="38" spans="1:3" x14ac:dyDescent="0.3">
      <c r="A38" t="s">
        <v>54</v>
      </c>
      <c r="B38" s="2">
        <v>0.04</v>
      </c>
      <c r="C38" s="2">
        <f t="shared" si="9"/>
        <v>4.0599999999999997E-2</v>
      </c>
    </row>
    <row r="39" spans="1:3" x14ac:dyDescent="0.3">
      <c r="A39" t="s">
        <v>55</v>
      </c>
      <c r="B39" s="2">
        <v>0.02</v>
      </c>
      <c r="C39" s="2">
        <f t="shared" si="9"/>
        <v>2.0299999999999999E-2</v>
      </c>
    </row>
    <row r="40" spans="1:3" x14ac:dyDescent="0.3">
      <c r="A40" t="s">
        <v>56</v>
      </c>
      <c r="B40" s="2">
        <v>5.0000000000000001E-3</v>
      </c>
      <c r="C40" s="2">
        <f t="shared" si="9"/>
        <v>5.0749999999999997E-3</v>
      </c>
    </row>
    <row r="41" spans="1:3" x14ac:dyDescent="0.3">
      <c r="A41" t="s">
        <v>57</v>
      </c>
      <c r="B41" s="2">
        <v>1E-3</v>
      </c>
      <c r="C41" s="2">
        <f t="shared" si="9"/>
        <v>1.0149999999999998E-3</v>
      </c>
    </row>
    <row r="42" spans="1:3" x14ac:dyDescent="0.3">
      <c r="A42" t="s">
        <v>58</v>
      </c>
      <c r="B42" s="3">
        <v>0.813410052538031</v>
      </c>
      <c r="C42" s="2">
        <f t="shared" ref="C42:C56" si="10">B42*0.99</f>
        <v>0.80527595201265068</v>
      </c>
    </row>
    <row r="43" spans="1:3" x14ac:dyDescent="0.3">
      <c r="A43" t="s">
        <v>59</v>
      </c>
      <c r="B43" s="3">
        <v>0.65951563279480097</v>
      </c>
      <c r="C43" s="2">
        <f t="shared" si="10"/>
        <v>0.65292047646685292</v>
      </c>
    </row>
    <row r="44" spans="1:3" x14ac:dyDescent="0.3">
      <c r="A44" t="s">
        <v>60</v>
      </c>
      <c r="B44" s="3">
        <v>0.53473751466870401</v>
      </c>
      <c r="C44" s="2">
        <f t="shared" si="10"/>
        <v>0.52939013952201697</v>
      </c>
    </row>
    <row r="45" spans="1:3" x14ac:dyDescent="0.3">
      <c r="A45" t="s">
        <v>61</v>
      </c>
      <c r="B45" s="3">
        <v>0.43356699276759902</v>
      </c>
      <c r="C45" s="2">
        <f t="shared" si="10"/>
        <v>0.42923132283992305</v>
      </c>
    </row>
    <row r="46" spans="1:3" x14ac:dyDescent="0.3">
      <c r="A46" t="s">
        <v>62</v>
      </c>
      <c r="B46" s="3">
        <v>0.35153759005294899</v>
      </c>
      <c r="C46" s="2">
        <f t="shared" si="10"/>
        <v>0.34802221415241952</v>
      </c>
    </row>
    <row r="47" spans="1:3" x14ac:dyDescent="0.3">
      <c r="A47" t="s">
        <v>24</v>
      </c>
      <c r="B47" s="3">
        <v>0.28502787177453798</v>
      </c>
      <c r="C47" s="2">
        <f t="shared" si="10"/>
        <v>0.28217759305679257</v>
      </c>
    </row>
    <row r="48" spans="1:3" x14ac:dyDescent="0.3">
      <c r="A48" t="s">
        <v>25</v>
      </c>
      <c r="B48" s="3">
        <v>0.231101566339138</v>
      </c>
      <c r="C48" s="2">
        <f t="shared" si="10"/>
        <v>0.22879055067574663</v>
      </c>
    </row>
    <row r="49" spans="1:3" x14ac:dyDescent="0.3">
      <c r="A49" t="s">
        <v>26</v>
      </c>
      <c r="B49" s="3">
        <v>0.18737793476790099</v>
      </c>
      <c r="C49" s="2">
        <f t="shared" si="10"/>
        <v>0.18550415542022197</v>
      </c>
    </row>
    <row r="50" spans="1:3" x14ac:dyDescent="0.3">
      <c r="A50" t="s">
        <v>27</v>
      </c>
      <c r="B50" s="3">
        <v>0.15192666581220701</v>
      </c>
      <c r="C50" s="2">
        <f t="shared" si="10"/>
        <v>0.15040739915408494</v>
      </c>
    </row>
    <row r="51" spans="1:3" ht="13.5" thickBot="1" x14ac:dyDescent="0.35">
      <c r="A51" t="s">
        <v>63</v>
      </c>
      <c r="B51" s="11">
        <v>0.123182656556678</v>
      </c>
      <c r="C51" s="2">
        <f t="shared" si="10"/>
        <v>0.12195082999111122</v>
      </c>
    </row>
    <row r="52" spans="1:3" x14ac:dyDescent="0.3">
      <c r="A52" t="s">
        <v>64</v>
      </c>
      <c r="B52" s="3">
        <v>0.08</v>
      </c>
      <c r="C52" s="2">
        <f t="shared" si="10"/>
        <v>7.9200000000000007E-2</v>
      </c>
    </row>
    <row r="53" spans="1:3" x14ac:dyDescent="0.3">
      <c r="A53" t="s">
        <v>65</v>
      </c>
      <c r="B53" s="3">
        <v>0.06</v>
      </c>
      <c r="C53" s="2">
        <f t="shared" si="10"/>
        <v>5.9399999999999994E-2</v>
      </c>
    </row>
    <row r="54" spans="1:3" x14ac:dyDescent="0.3">
      <c r="A54" t="s">
        <v>66</v>
      </c>
      <c r="B54" s="3">
        <v>0.04</v>
      </c>
      <c r="C54" s="2">
        <f t="shared" si="10"/>
        <v>3.9600000000000003E-2</v>
      </c>
    </row>
    <row r="55" spans="1:3" x14ac:dyDescent="0.3">
      <c r="A55" t="s">
        <v>67</v>
      </c>
      <c r="B55" s="3">
        <v>0.02</v>
      </c>
      <c r="C55" s="2">
        <f t="shared" si="10"/>
        <v>1.9800000000000002E-2</v>
      </c>
    </row>
    <row r="56" spans="1:3" s="4" customFormat="1" x14ac:dyDescent="0.3">
      <c r="A56" t="s">
        <v>68</v>
      </c>
      <c r="B56" s="3">
        <v>3.0000000000000001E-3</v>
      </c>
      <c r="C56" s="2">
        <f t="shared" si="10"/>
        <v>2.97E-3</v>
      </c>
    </row>
    <row r="57" spans="1:3" s="4" customFormat="1" x14ac:dyDescent="0.3">
      <c r="A57" s="4" t="s">
        <v>28</v>
      </c>
      <c r="B57" s="4">
        <v>50</v>
      </c>
      <c r="C57" s="4">
        <f>B57</f>
        <v>50</v>
      </c>
    </row>
    <row r="58" spans="1:3" x14ac:dyDescent="0.3">
      <c r="A58" s="4" t="s">
        <v>29</v>
      </c>
      <c r="B58" s="4">
        <v>20</v>
      </c>
      <c r="C58" s="4">
        <f>B58</f>
        <v>20</v>
      </c>
    </row>
    <row r="59" spans="1:3" x14ac:dyDescent="0.3">
      <c r="A59" t="s">
        <v>30</v>
      </c>
      <c r="B59">
        <f t="shared" ref="B59:C59" si="11">B4*0.8/8</f>
        <v>4</v>
      </c>
      <c r="C59">
        <f t="shared" si="11"/>
        <v>6.9400000000000013</v>
      </c>
    </row>
    <row r="60" spans="1:3" x14ac:dyDescent="0.3">
      <c r="A60" t="s">
        <v>31</v>
      </c>
      <c r="B60">
        <f t="shared" ref="B60:C60" si="12">B4*0.8/3</f>
        <v>10.666666666666666</v>
      </c>
      <c r="C60">
        <f t="shared" si="12"/>
        <v>18.506666666666671</v>
      </c>
    </row>
    <row r="61" spans="1:3" x14ac:dyDescent="0.3">
      <c r="A61" s="6" t="s">
        <v>32</v>
      </c>
      <c r="B61" s="7">
        <v>0.20499999999999999</v>
      </c>
      <c r="C61" s="8">
        <f t="shared" ref="C61:C70" si="13">B61</f>
        <v>0.20499999999999999</v>
      </c>
    </row>
    <row r="62" spans="1:3" x14ac:dyDescent="0.3">
      <c r="A62" s="6" t="s">
        <v>33</v>
      </c>
      <c r="B62" s="8">
        <v>0.35</v>
      </c>
      <c r="C62" s="8">
        <f t="shared" si="13"/>
        <v>0.35</v>
      </c>
    </row>
    <row r="63" spans="1:3" x14ac:dyDescent="0.3">
      <c r="A63" s="6" t="s">
        <v>34</v>
      </c>
      <c r="B63" s="8">
        <v>0.35</v>
      </c>
      <c r="C63" s="8">
        <f t="shared" si="13"/>
        <v>0.35</v>
      </c>
    </row>
    <row r="64" spans="1:3" x14ac:dyDescent="0.3">
      <c r="A64" s="6" t="s">
        <v>35</v>
      </c>
      <c r="B64" s="7">
        <v>0.13</v>
      </c>
      <c r="C64" s="8">
        <f t="shared" si="13"/>
        <v>0.13</v>
      </c>
    </row>
    <row r="65" spans="1:3" x14ac:dyDescent="0.3">
      <c r="A65" s="6" t="s">
        <v>36</v>
      </c>
      <c r="B65" s="8">
        <v>0.59</v>
      </c>
      <c r="C65" s="8">
        <f t="shared" si="13"/>
        <v>0.59</v>
      </c>
    </row>
    <row r="66" spans="1:3" x14ac:dyDescent="0.3">
      <c r="A66" s="6" t="s">
        <v>37</v>
      </c>
      <c r="B66" s="7">
        <v>0.12</v>
      </c>
      <c r="C66" s="8">
        <f t="shared" si="13"/>
        <v>0.12</v>
      </c>
    </row>
    <row r="67" spans="1:3" x14ac:dyDescent="0.3">
      <c r="A67" s="6" t="s">
        <v>38</v>
      </c>
      <c r="B67" s="8">
        <v>0.59</v>
      </c>
      <c r="C67" s="8">
        <f t="shared" si="13"/>
        <v>0.59</v>
      </c>
    </row>
    <row r="68" spans="1:3" x14ac:dyDescent="0.3">
      <c r="A68" s="6" t="s">
        <v>39</v>
      </c>
      <c r="B68" s="7">
        <v>0.08</v>
      </c>
      <c r="C68" s="8">
        <f t="shared" si="13"/>
        <v>0.08</v>
      </c>
    </row>
    <row r="69" spans="1:3" x14ac:dyDescent="0.3">
      <c r="A69" s="6" t="s">
        <v>40</v>
      </c>
      <c r="B69" s="8">
        <v>0.59</v>
      </c>
      <c r="C69" s="8">
        <f t="shared" si="13"/>
        <v>0.59</v>
      </c>
    </row>
    <row r="70" spans="1:3" x14ac:dyDescent="0.3">
      <c r="A70" s="6" t="s">
        <v>41</v>
      </c>
      <c r="B70" s="7">
        <v>0.08</v>
      </c>
      <c r="C70" s="8">
        <f t="shared" si="13"/>
        <v>0.08</v>
      </c>
    </row>
    <row r="71" spans="1:3" x14ac:dyDescent="0.3">
      <c r="B71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51F31-916A-47E0-A80E-4E6B7891851A}">
  <dimension ref="A1:C71"/>
  <sheetViews>
    <sheetView zoomScaleNormal="100" workbookViewId="0">
      <selection activeCell="D1" sqref="D1:AA1048576"/>
    </sheetView>
  </sheetViews>
  <sheetFormatPr defaultColWidth="10.09765625" defaultRowHeight="13" x14ac:dyDescent="0.3"/>
  <cols>
    <col min="1" max="1" width="36.3984375" customWidth="1"/>
    <col min="2" max="2" width="16.3984375" customWidth="1"/>
    <col min="3" max="3" width="11.59765625" customWidth="1"/>
  </cols>
  <sheetData>
    <row r="1" spans="1:3" x14ac:dyDescent="0.3">
      <c r="A1" t="s">
        <v>0</v>
      </c>
      <c r="B1" s="5">
        <f ca="1">parameters!$A17</f>
        <v>2023</v>
      </c>
      <c r="C1" s="5">
        <f ca="1">parameters!$A18</f>
        <v>2024</v>
      </c>
    </row>
    <row r="2" spans="1:3" x14ac:dyDescent="0.3">
      <c r="A2" t="s">
        <v>1</v>
      </c>
      <c r="B2" s="16">
        <v>17195</v>
      </c>
      <c r="C2" s="18">
        <f>B2*1.03</f>
        <v>17710.850000000002</v>
      </c>
    </row>
    <row r="3" spans="1:3" x14ac:dyDescent="0.3">
      <c r="A3" t="s">
        <v>42</v>
      </c>
      <c r="B3" s="1">
        <v>36000</v>
      </c>
      <c r="C3" s="1">
        <f>0.95*B3</f>
        <v>34200</v>
      </c>
    </row>
    <row r="4" spans="1:3" x14ac:dyDescent="0.3">
      <c r="A4" t="s">
        <v>2</v>
      </c>
      <c r="B4">
        <v>60</v>
      </c>
      <c r="C4">
        <f>MIN(B4+29.4,parameters!B2)</f>
        <v>89.4</v>
      </c>
    </row>
    <row r="5" spans="1:3" x14ac:dyDescent="0.3">
      <c r="A5" t="s">
        <v>3</v>
      </c>
      <c r="B5">
        <v>1500</v>
      </c>
      <c r="C5">
        <f t="shared" ref="C5" si="0">B5*0.91</f>
        <v>1365</v>
      </c>
    </row>
    <row r="6" spans="1:3" x14ac:dyDescent="0.3">
      <c r="A6" t="s">
        <v>4</v>
      </c>
      <c r="B6" s="17">
        <v>2.1499999999999998E-2</v>
      </c>
      <c r="C6">
        <f t="shared" ref="C6:C7" si="1">B6</f>
        <v>2.1499999999999998E-2</v>
      </c>
    </row>
    <row r="7" spans="1:3" x14ac:dyDescent="0.3">
      <c r="A7" t="s">
        <v>5</v>
      </c>
      <c r="B7" s="1">
        <v>4.2999999999999997E-2</v>
      </c>
      <c r="C7">
        <f t="shared" si="1"/>
        <v>4.2999999999999997E-2</v>
      </c>
    </row>
    <row r="8" spans="1:3" x14ac:dyDescent="0.3">
      <c r="A8" t="s">
        <v>6</v>
      </c>
      <c r="B8">
        <v>5</v>
      </c>
      <c r="C8">
        <f t="shared" ref="C8" si="2">B8*0.88</f>
        <v>4.4000000000000004</v>
      </c>
    </row>
    <row r="9" spans="1:3" x14ac:dyDescent="0.3">
      <c r="A9" t="s">
        <v>7</v>
      </c>
      <c r="B9">
        <f>IF(B3&lt;20000,0,MIN(5000,0.1*B3))</f>
        <v>3600</v>
      </c>
      <c r="C9">
        <f>B9</f>
        <v>3600</v>
      </c>
    </row>
    <row r="10" spans="1:3" x14ac:dyDescent="0.3">
      <c r="A10" t="s">
        <v>8</v>
      </c>
      <c r="B10">
        <v>0</v>
      </c>
      <c r="C10">
        <v>0</v>
      </c>
    </row>
    <row r="11" spans="1:3" x14ac:dyDescent="0.3">
      <c r="A11" t="s">
        <v>9</v>
      </c>
      <c r="B11">
        <v>7.6999999999999999E-2</v>
      </c>
      <c r="C11" s="1">
        <f t="shared" ref="C11" si="3">B11*0.985</f>
        <v>7.5844999999999996E-2</v>
      </c>
    </row>
    <row r="12" spans="1:3" x14ac:dyDescent="0.3">
      <c r="A12" t="s">
        <v>10</v>
      </c>
      <c r="B12">
        <v>0.21</v>
      </c>
      <c r="C12" s="1">
        <f t="shared" ref="C12" si="4">B12*0.975</f>
        <v>0.20474999999999999</v>
      </c>
    </row>
    <row r="13" spans="1:3" x14ac:dyDescent="0.3">
      <c r="A13" t="s">
        <v>91</v>
      </c>
      <c r="B13">
        <f>parameters!B9</f>
        <v>0.33999999999999997</v>
      </c>
      <c r="C13">
        <f>B13*1.03</f>
        <v>0.35019999999999996</v>
      </c>
    </row>
    <row r="14" spans="1:3" x14ac:dyDescent="0.3">
      <c r="A14" t="s">
        <v>90</v>
      </c>
      <c r="B14">
        <f>parameters!B12</f>
        <v>1.27</v>
      </c>
      <c r="C14">
        <f>B14*1.03</f>
        <v>1.3081</v>
      </c>
    </row>
    <row r="15" spans="1:3" x14ac:dyDescent="0.3">
      <c r="A15" t="s">
        <v>12</v>
      </c>
      <c r="B15">
        <v>2200</v>
      </c>
      <c r="C15">
        <f t="shared" ref="C15:C16" si="5">B15</f>
        <v>2200</v>
      </c>
    </row>
    <row r="16" spans="1:3" x14ac:dyDescent="0.3">
      <c r="A16" t="s">
        <v>13</v>
      </c>
      <c r="B16">
        <v>620</v>
      </c>
      <c r="C16">
        <f t="shared" si="5"/>
        <v>620</v>
      </c>
    </row>
    <row r="17" spans="1:3" x14ac:dyDescent="0.3">
      <c r="A17" t="s">
        <v>14</v>
      </c>
      <c r="B17">
        <f>parameters!B8</f>
        <v>1.9</v>
      </c>
      <c r="C17">
        <f>B17*1.07</f>
        <v>2.0329999999999999</v>
      </c>
    </row>
    <row r="18" spans="1:3" x14ac:dyDescent="0.3">
      <c r="A18" t="s">
        <v>15</v>
      </c>
      <c r="B18">
        <v>0</v>
      </c>
      <c r="C18">
        <f t="shared" ref="C18:C20" si="6">B18</f>
        <v>0</v>
      </c>
    </row>
    <row r="19" spans="1:3" x14ac:dyDescent="0.3">
      <c r="A19" t="s">
        <v>16</v>
      </c>
      <c r="B19" s="1">
        <v>512</v>
      </c>
      <c r="C19" s="1">
        <f t="shared" si="6"/>
        <v>512</v>
      </c>
    </row>
    <row r="20" spans="1:3" x14ac:dyDescent="0.3">
      <c r="A20" t="s">
        <v>17</v>
      </c>
      <c r="B20">
        <v>0</v>
      </c>
      <c r="C20">
        <f t="shared" si="6"/>
        <v>0</v>
      </c>
    </row>
    <row r="21" spans="1:3" x14ac:dyDescent="0.3">
      <c r="A21" t="s">
        <v>89</v>
      </c>
      <c r="B21">
        <f>0.45*SUM(B3,B15,B16,-B9)</f>
        <v>15849</v>
      </c>
      <c r="C21">
        <f t="shared" ref="C21" si="7">0.45*SUM(C3,C15,C16,-C9)</f>
        <v>15039</v>
      </c>
    </row>
    <row r="22" spans="1:3" x14ac:dyDescent="0.3">
      <c r="A22" t="s">
        <v>88</v>
      </c>
      <c r="B22">
        <v>0</v>
      </c>
      <c r="C22">
        <f t="shared" ref="C22" si="8">B22</f>
        <v>0</v>
      </c>
    </row>
    <row r="23" spans="1:3" x14ac:dyDescent="0.3">
      <c r="A23" t="s">
        <v>20</v>
      </c>
      <c r="B23">
        <v>0</v>
      </c>
    </row>
    <row r="24" spans="1:3" x14ac:dyDescent="0.3">
      <c r="A24" t="s">
        <v>21</v>
      </c>
      <c r="B24">
        <v>5000</v>
      </c>
      <c r="C24">
        <f t="shared" ref="C24" si="9">B24</f>
        <v>5000</v>
      </c>
    </row>
    <row r="25" spans="1:3" x14ac:dyDescent="0.3">
      <c r="A25" t="s">
        <v>22</v>
      </c>
      <c r="B25">
        <v>0</v>
      </c>
    </row>
    <row r="26" spans="1:3" x14ac:dyDescent="0.3">
      <c r="A26" t="s">
        <v>23</v>
      </c>
      <c r="B26">
        <v>0</v>
      </c>
    </row>
    <row r="27" spans="1:3" x14ac:dyDescent="0.3">
      <c r="A27" t="s">
        <v>43</v>
      </c>
      <c r="B27" s="2">
        <v>0.7</v>
      </c>
      <c r="C27" s="2">
        <f t="shared" ref="C27:C41" si="10">B27*1.015</f>
        <v>0.71049999999999991</v>
      </c>
    </row>
    <row r="28" spans="1:3" x14ac:dyDescent="0.3">
      <c r="A28" t="s">
        <v>44</v>
      </c>
      <c r="B28" s="2">
        <v>0.56000000000000005</v>
      </c>
      <c r="C28" s="2">
        <f t="shared" si="10"/>
        <v>0.56840000000000002</v>
      </c>
    </row>
    <row r="29" spans="1:3" x14ac:dyDescent="0.3">
      <c r="A29" t="s">
        <v>45</v>
      </c>
      <c r="B29" s="2">
        <v>0.45</v>
      </c>
      <c r="C29" s="2">
        <f t="shared" si="10"/>
        <v>0.45674999999999999</v>
      </c>
    </row>
    <row r="30" spans="1:3" x14ac:dyDescent="0.3">
      <c r="A30" t="s">
        <v>46</v>
      </c>
      <c r="B30" s="2">
        <v>0.34</v>
      </c>
      <c r="C30" s="2">
        <f t="shared" si="10"/>
        <v>0.34510000000000002</v>
      </c>
    </row>
    <row r="31" spans="1:3" x14ac:dyDescent="0.3">
      <c r="A31" t="s">
        <v>47</v>
      </c>
      <c r="B31" s="2">
        <v>0.28000000000000003</v>
      </c>
      <c r="C31" s="2">
        <f t="shared" si="10"/>
        <v>0.28420000000000001</v>
      </c>
    </row>
    <row r="32" spans="1:3" x14ac:dyDescent="0.3">
      <c r="A32" t="s">
        <v>48</v>
      </c>
      <c r="B32" s="2">
        <v>0.23</v>
      </c>
      <c r="C32" s="2">
        <f t="shared" si="10"/>
        <v>0.23344999999999999</v>
      </c>
    </row>
    <row r="33" spans="1:3" x14ac:dyDescent="0.3">
      <c r="A33" t="s">
        <v>49</v>
      </c>
      <c r="B33" s="2">
        <v>0.18</v>
      </c>
      <c r="C33" s="2">
        <f t="shared" si="10"/>
        <v>0.18269999999999997</v>
      </c>
    </row>
    <row r="34" spans="1:3" x14ac:dyDescent="0.3">
      <c r="A34" t="s">
        <v>50</v>
      </c>
      <c r="B34" s="2">
        <v>0.15</v>
      </c>
      <c r="C34" s="2">
        <f t="shared" si="10"/>
        <v>0.15224999999999997</v>
      </c>
    </row>
    <row r="35" spans="1:3" x14ac:dyDescent="0.3">
      <c r="A35" t="s">
        <v>51</v>
      </c>
      <c r="B35" s="2">
        <v>0.11</v>
      </c>
      <c r="C35" s="2">
        <f t="shared" si="10"/>
        <v>0.11164999999999999</v>
      </c>
    </row>
    <row r="36" spans="1:3" x14ac:dyDescent="0.3">
      <c r="A36" t="s">
        <v>52</v>
      </c>
      <c r="B36" s="2">
        <v>0.08</v>
      </c>
      <c r="C36" s="2">
        <f t="shared" si="10"/>
        <v>8.1199999999999994E-2</v>
      </c>
    </row>
    <row r="37" spans="1:3" x14ac:dyDescent="0.3">
      <c r="A37" t="s">
        <v>53</v>
      </c>
      <c r="B37" s="2">
        <v>0.06</v>
      </c>
      <c r="C37" s="2">
        <f t="shared" si="10"/>
        <v>6.0899999999999989E-2</v>
      </c>
    </row>
    <row r="38" spans="1:3" x14ac:dyDescent="0.3">
      <c r="A38" t="s">
        <v>54</v>
      </c>
      <c r="B38" s="2">
        <v>0.04</v>
      </c>
      <c r="C38" s="2">
        <f t="shared" si="10"/>
        <v>4.0599999999999997E-2</v>
      </c>
    </row>
    <row r="39" spans="1:3" x14ac:dyDescent="0.3">
      <c r="A39" t="s">
        <v>55</v>
      </c>
      <c r="B39" s="2">
        <v>0.02</v>
      </c>
      <c r="C39" s="2">
        <f t="shared" si="10"/>
        <v>2.0299999999999999E-2</v>
      </c>
    </row>
    <row r="40" spans="1:3" x14ac:dyDescent="0.3">
      <c r="A40" t="s">
        <v>56</v>
      </c>
      <c r="B40" s="2">
        <v>5.0000000000000001E-3</v>
      </c>
      <c r="C40" s="2">
        <f t="shared" si="10"/>
        <v>5.0749999999999997E-3</v>
      </c>
    </row>
    <row r="41" spans="1:3" x14ac:dyDescent="0.3">
      <c r="A41" t="s">
        <v>57</v>
      </c>
      <c r="B41" s="2">
        <v>1E-3</v>
      </c>
      <c r="C41" s="2">
        <f t="shared" si="10"/>
        <v>1.0149999999999998E-3</v>
      </c>
    </row>
    <row r="42" spans="1:3" x14ac:dyDescent="0.3">
      <c r="A42" t="s">
        <v>58</v>
      </c>
      <c r="B42" s="3">
        <v>0.813410052538031</v>
      </c>
      <c r="C42" s="2">
        <f t="shared" ref="C42:C56" si="11">B42*0.99</f>
        <v>0.80527595201265068</v>
      </c>
    </row>
    <row r="43" spans="1:3" x14ac:dyDescent="0.3">
      <c r="A43" t="s">
        <v>59</v>
      </c>
      <c r="B43" s="3">
        <v>0.65951563279480097</v>
      </c>
      <c r="C43" s="2">
        <f t="shared" si="11"/>
        <v>0.65292047646685292</v>
      </c>
    </row>
    <row r="44" spans="1:3" x14ac:dyDescent="0.3">
      <c r="A44" t="s">
        <v>60</v>
      </c>
      <c r="B44" s="3">
        <v>0.53473751466870401</v>
      </c>
      <c r="C44" s="2">
        <f t="shared" si="11"/>
        <v>0.52939013952201697</v>
      </c>
    </row>
    <row r="45" spans="1:3" x14ac:dyDescent="0.3">
      <c r="A45" t="s">
        <v>61</v>
      </c>
      <c r="B45" s="3">
        <v>0.43356699276759902</v>
      </c>
      <c r="C45" s="2">
        <f t="shared" si="11"/>
        <v>0.42923132283992305</v>
      </c>
    </row>
    <row r="46" spans="1:3" x14ac:dyDescent="0.3">
      <c r="A46" t="s">
        <v>62</v>
      </c>
      <c r="B46" s="3">
        <v>0.35153759005294899</v>
      </c>
      <c r="C46" s="2">
        <f t="shared" si="11"/>
        <v>0.34802221415241952</v>
      </c>
    </row>
    <row r="47" spans="1:3" x14ac:dyDescent="0.3">
      <c r="A47" t="s">
        <v>24</v>
      </c>
      <c r="B47" s="3">
        <v>0.28502787177453798</v>
      </c>
      <c r="C47" s="2">
        <f t="shared" si="11"/>
        <v>0.28217759305679257</v>
      </c>
    </row>
    <row r="48" spans="1:3" x14ac:dyDescent="0.3">
      <c r="A48" t="s">
        <v>25</v>
      </c>
      <c r="B48" s="3">
        <v>0.231101566339138</v>
      </c>
      <c r="C48" s="2">
        <f t="shared" si="11"/>
        <v>0.22879055067574663</v>
      </c>
    </row>
    <row r="49" spans="1:3" x14ac:dyDescent="0.3">
      <c r="A49" t="s">
        <v>26</v>
      </c>
      <c r="B49" s="3">
        <v>0.18737793476790099</v>
      </c>
      <c r="C49" s="2">
        <f t="shared" si="11"/>
        <v>0.18550415542022197</v>
      </c>
    </row>
    <row r="50" spans="1:3" x14ac:dyDescent="0.3">
      <c r="A50" t="s">
        <v>27</v>
      </c>
      <c r="B50" s="3">
        <v>0.15192666581220701</v>
      </c>
      <c r="C50" s="2">
        <f t="shared" si="11"/>
        <v>0.15040739915408494</v>
      </c>
    </row>
    <row r="51" spans="1:3" ht="13.5" thickBot="1" x14ac:dyDescent="0.35">
      <c r="A51" t="s">
        <v>63</v>
      </c>
      <c r="B51" s="11">
        <v>0.123182656556678</v>
      </c>
      <c r="C51" s="2">
        <f t="shared" si="11"/>
        <v>0.12195082999111122</v>
      </c>
    </row>
    <row r="52" spans="1:3" x14ac:dyDescent="0.3">
      <c r="A52" t="s">
        <v>64</v>
      </c>
      <c r="B52" s="3">
        <v>0.08</v>
      </c>
      <c r="C52" s="2">
        <f t="shared" si="11"/>
        <v>7.9200000000000007E-2</v>
      </c>
    </row>
    <row r="53" spans="1:3" x14ac:dyDescent="0.3">
      <c r="A53" t="s">
        <v>65</v>
      </c>
      <c r="B53" s="3">
        <v>0.06</v>
      </c>
      <c r="C53" s="2">
        <f t="shared" si="11"/>
        <v>5.9399999999999994E-2</v>
      </c>
    </row>
    <row r="54" spans="1:3" x14ac:dyDescent="0.3">
      <c r="A54" t="s">
        <v>66</v>
      </c>
      <c r="B54" s="3">
        <v>0.04</v>
      </c>
      <c r="C54" s="2">
        <f t="shared" si="11"/>
        <v>3.9600000000000003E-2</v>
      </c>
    </row>
    <row r="55" spans="1:3" x14ac:dyDescent="0.3">
      <c r="A55" t="s">
        <v>67</v>
      </c>
      <c r="B55" s="3">
        <v>0.02</v>
      </c>
      <c r="C55" s="2">
        <f t="shared" si="11"/>
        <v>1.9800000000000002E-2</v>
      </c>
    </row>
    <row r="56" spans="1:3" s="4" customFormat="1" x14ac:dyDescent="0.3">
      <c r="A56" t="s">
        <v>68</v>
      </c>
      <c r="B56" s="3">
        <v>3.0000000000000001E-3</v>
      </c>
      <c r="C56" s="2">
        <f t="shared" si="11"/>
        <v>2.97E-3</v>
      </c>
    </row>
    <row r="57" spans="1:3" s="4" customFormat="1" x14ac:dyDescent="0.3">
      <c r="A57" s="4" t="s">
        <v>28</v>
      </c>
      <c r="B57" s="4">
        <v>50</v>
      </c>
      <c r="C57" s="4">
        <f>B57</f>
        <v>50</v>
      </c>
    </row>
    <row r="58" spans="1:3" x14ac:dyDescent="0.3">
      <c r="A58" s="4" t="s">
        <v>29</v>
      </c>
      <c r="B58" s="4">
        <v>20</v>
      </c>
      <c r="C58" s="4">
        <f>B58</f>
        <v>20</v>
      </c>
    </row>
    <row r="59" spans="1:3" x14ac:dyDescent="0.3">
      <c r="A59" t="s">
        <v>30</v>
      </c>
      <c r="B59">
        <f t="shared" ref="B59:C59" si="12">B4*0.8/8</f>
        <v>6</v>
      </c>
      <c r="C59">
        <f t="shared" si="12"/>
        <v>8.9400000000000013</v>
      </c>
    </row>
    <row r="60" spans="1:3" x14ac:dyDescent="0.3">
      <c r="A60" t="s">
        <v>31</v>
      </c>
      <c r="B60">
        <f t="shared" ref="B60:C60" si="13">B4*0.8/3</f>
        <v>16</v>
      </c>
      <c r="C60">
        <f t="shared" si="13"/>
        <v>23.840000000000003</v>
      </c>
    </row>
    <row r="61" spans="1:3" x14ac:dyDescent="0.3">
      <c r="A61" s="6" t="s">
        <v>32</v>
      </c>
      <c r="B61" s="7">
        <v>0.20499999999999999</v>
      </c>
      <c r="C61" s="8">
        <f t="shared" ref="C61:C70" si="14">B61</f>
        <v>0.20499999999999999</v>
      </c>
    </row>
    <row r="62" spans="1:3" x14ac:dyDescent="0.3">
      <c r="A62" s="6" t="s">
        <v>33</v>
      </c>
      <c r="B62" s="8">
        <v>0.35</v>
      </c>
      <c r="C62" s="8">
        <f t="shared" si="14"/>
        <v>0.35</v>
      </c>
    </row>
    <row r="63" spans="1:3" x14ac:dyDescent="0.3">
      <c r="A63" s="6" t="s">
        <v>34</v>
      </c>
      <c r="B63" s="8">
        <v>0.35</v>
      </c>
      <c r="C63" s="8">
        <f t="shared" si="14"/>
        <v>0.35</v>
      </c>
    </row>
    <row r="64" spans="1:3" x14ac:dyDescent="0.3">
      <c r="A64" s="6" t="s">
        <v>35</v>
      </c>
      <c r="B64" s="7">
        <v>0.13</v>
      </c>
      <c r="C64" s="8">
        <f t="shared" si="14"/>
        <v>0.13</v>
      </c>
    </row>
    <row r="65" spans="1:3" x14ac:dyDescent="0.3">
      <c r="A65" s="6" t="s">
        <v>36</v>
      </c>
      <c r="B65" s="8">
        <v>0.59</v>
      </c>
      <c r="C65" s="8">
        <f t="shared" si="14"/>
        <v>0.59</v>
      </c>
    </row>
    <row r="66" spans="1:3" x14ac:dyDescent="0.3">
      <c r="A66" s="6" t="s">
        <v>37</v>
      </c>
      <c r="B66" s="7">
        <v>0.12</v>
      </c>
      <c r="C66" s="8">
        <f t="shared" si="14"/>
        <v>0.12</v>
      </c>
    </row>
    <row r="67" spans="1:3" x14ac:dyDescent="0.3">
      <c r="A67" s="6" t="s">
        <v>38</v>
      </c>
      <c r="B67" s="8">
        <v>0.59</v>
      </c>
      <c r="C67" s="8">
        <f t="shared" si="14"/>
        <v>0.59</v>
      </c>
    </row>
    <row r="68" spans="1:3" x14ac:dyDescent="0.3">
      <c r="A68" s="6" t="s">
        <v>39</v>
      </c>
      <c r="B68" s="7">
        <v>0.08</v>
      </c>
      <c r="C68" s="8">
        <f t="shared" si="14"/>
        <v>0.08</v>
      </c>
    </row>
    <row r="69" spans="1:3" x14ac:dyDescent="0.3">
      <c r="A69" s="6" t="s">
        <v>40</v>
      </c>
      <c r="B69" s="8">
        <v>0.59</v>
      </c>
      <c r="C69" s="8">
        <f t="shared" si="14"/>
        <v>0.59</v>
      </c>
    </row>
    <row r="70" spans="1:3" x14ac:dyDescent="0.3">
      <c r="A70" s="6" t="s">
        <v>41</v>
      </c>
      <c r="B70" s="7">
        <v>0.08</v>
      </c>
      <c r="C70" s="8">
        <f t="shared" si="14"/>
        <v>0.08</v>
      </c>
    </row>
    <row r="71" spans="1:3" x14ac:dyDescent="0.3">
      <c r="B71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0"/>
  <sheetViews>
    <sheetView zoomScale="98" zoomScaleNormal="98" workbookViewId="0">
      <selection activeCell="D1" sqref="D1:AA1048576"/>
    </sheetView>
  </sheetViews>
  <sheetFormatPr defaultColWidth="8.59765625" defaultRowHeight="13" x14ac:dyDescent="0.3"/>
  <cols>
    <col min="1" max="1" width="39" customWidth="1"/>
    <col min="2" max="2" width="12.296875" customWidth="1"/>
    <col min="3" max="3" width="13.59765625" customWidth="1"/>
  </cols>
  <sheetData>
    <row r="1" spans="1:3" x14ac:dyDescent="0.3">
      <c r="A1" t="s">
        <v>0</v>
      </c>
      <c r="B1" s="5">
        <f ca="1">parameters!$A17</f>
        <v>2023</v>
      </c>
      <c r="C1" s="5">
        <f ca="1">parameters!$A18</f>
        <v>2024</v>
      </c>
    </row>
    <row r="2" spans="1:3" s="9" customFormat="1" x14ac:dyDescent="0.3">
      <c r="A2" t="s">
        <v>1</v>
      </c>
      <c r="B2" s="16">
        <v>11760</v>
      </c>
      <c r="C2" s="18">
        <f>B2*1.03</f>
        <v>12112.800000000001</v>
      </c>
    </row>
    <row r="3" spans="1:3" x14ac:dyDescent="0.3">
      <c r="A3" t="s">
        <v>42</v>
      </c>
      <c r="B3" s="1">
        <v>30000</v>
      </c>
      <c r="C3" s="1">
        <f>0.95*B3</f>
        <v>28500</v>
      </c>
    </row>
    <row r="4" spans="1:3" x14ac:dyDescent="0.3">
      <c r="A4" t="s">
        <v>2</v>
      </c>
      <c r="B4">
        <v>40</v>
      </c>
      <c r="C4">
        <f>MIN(B4+29.4,parameters!B2)</f>
        <v>69.400000000000006</v>
      </c>
    </row>
    <row r="5" spans="1:3" x14ac:dyDescent="0.3">
      <c r="A5" t="s">
        <v>3</v>
      </c>
      <c r="B5">
        <v>1000</v>
      </c>
      <c r="C5">
        <f t="shared" ref="C5" si="0">B5*0.91</f>
        <v>910</v>
      </c>
    </row>
    <row r="6" spans="1:3" x14ac:dyDescent="0.3">
      <c r="A6" t="s">
        <v>86</v>
      </c>
      <c r="B6" s="17">
        <v>2.1499999999999998E-2</v>
      </c>
      <c r="C6">
        <f t="shared" ref="C6:C7" si="1">B6</f>
        <v>2.1499999999999998E-2</v>
      </c>
    </row>
    <row r="7" spans="1:3" x14ac:dyDescent="0.3">
      <c r="A7" t="s">
        <v>87</v>
      </c>
      <c r="B7" s="1">
        <v>4.1000000000000002E-2</v>
      </c>
      <c r="C7">
        <f t="shared" si="1"/>
        <v>4.1000000000000002E-2</v>
      </c>
    </row>
    <row r="8" spans="1:3" x14ac:dyDescent="0.3">
      <c r="A8" t="s">
        <v>6</v>
      </c>
      <c r="B8">
        <v>5</v>
      </c>
      <c r="C8">
        <f t="shared" ref="C8" si="2">B8*0.88</f>
        <v>4.4000000000000004</v>
      </c>
    </row>
    <row r="9" spans="1:3" x14ac:dyDescent="0.3">
      <c r="A9" t="s">
        <v>7</v>
      </c>
      <c r="B9">
        <f>IF(B3&lt;20000,0,MIN(5000,0.1*B3))</f>
        <v>3000</v>
      </c>
      <c r="C9">
        <f>B9</f>
        <v>3000</v>
      </c>
    </row>
    <row r="10" spans="1:3" x14ac:dyDescent="0.3">
      <c r="A10" t="s">
        <v>8</v>
      </c>
      <c r="B10">
        <v>0</v>
      </c>
      <c r="C10">
        <v>0</v>
      </c>
    </row>
    <row r="11" spans="1:3" s="10" customFormat="1" x14ac:dyDescent="0.3">
      <c r="A11" t="s">
        <v>9</v>
      </c>
      <c r="B11">
        <v>5.7000000000000002E-2</v>
      </c>
      <c r="C11">
        <f t="shared" ref="C11" si="3">B11*0.985</f>
        <v>5.6145E-2</v>
      </c>
    </row>
    <row r="12" spans="1:3" s="10" customFormat="1" x14ac:dyDescent="0.3">
      <c r="A12" t="s">
        <v>10</v>
      </c>
      <c r="B12">
        <v>0.15</v>
      </c>
      <c r="C12">
        <f t="shared" ref="C12" si="4">B12*0.975</f>
        <v>0.14624999999999999</v>
      </c>
    </row>
    <row r="13" spans="1:3" x14ac:dyDescent="0.3">
      <c r="A13" t="s">
        <v>91</v>
      </c>
      <c r="B13">
        <f>parameters!B10</f>
        <v>0.21</v>
      </c>
      <c r="C13">
        <f>B13*1.02</f>
        <v>0.2142</v>
      </c>
    </row>
    <row r="14" spans="1:3" x14ac:dyDescent="0.3">
      <c r="A14" t="s">
        <v>90</v>
      </c>
      <c r="B14">
        <f>parameters!B13</f>
        <v>0.83</v>
      </c>
      <c r="C14">
        <f>B14*1.02</f>
        <v>0.84660000000000002</v>
      </c>
    </row>
    <row r="15" spans="1:3" x14ac:dyDescent="0.3">
      <c r="A15" t="s">
        <v>12</v>
      </c>
      <c r="B15">
        <v>2200</v>
      </c>
      <c r="C15">
        <f t="shared" ref="C15:C16" si="5">B15</f>
        <v>2200</v>
      </c>
    </row>
    <row r="16" spans="1:3" x14ac:dyDescent="0.3">
      <c r="A16" t="s">
        <v>13</v>
      </c>
      <c r="B16">
        <v>620</v>
      </c>
      <c r="C16">
        <f t="shared" si="5"/>
        <v>620</v>
      </c>
    </row>
    <row r="17" spans="1:3" x14ac:dyDescent="0.3">
      <c r="A17" t="s">
        <v>14</v>
      </c>
      <c r="B17">
        <f>parameters!B8</f>
        <v>1.9</v>
      </c>
      <c r="C17">
        <f>B17*1.07</f>
        <v>2.0329999999999999</v>
      </c>
    </row>
    <row r="18" spans="1:3" x14ac:dyDescent="0.3">
      <c r="A18" t="s">
        <v>15</v>
      </c>
      <c r="B18">
        <v>0</v>
      </c>
      <c r="C18">
        <f t="shared" ref="C18:C22" si="6">B18</f>
        <v>0</v>
      </c>
    </row>
    <row r="19" spans="1:3" x14ac:dyDescent="0.3">
      <c r="A19" t="s">
        <v>16</v>
      </c>
      <c r="B19" s="1">
        <v>408</v>
      </c>
      <c r="C19" s="1">
        <f t="shared" si="6"/>
        <v>408</v>
      </c>
    </row>
    <row r="20" spans="1:3" x14ac:dyDescent="0.3">
      <c r="A20" t="s">
        <v>17</v>
      </c>
      <c r="B20">
        <v>0</v>
      </c>
      <c r="C20">
        <f t="shared" si="6"/>
        <v>0</v>
      </c>
    </row>
    <row r="21" spans="1:3" x14ac:dyDescent="0.3">
      <c r="A21" t="s">
        <v>89</v>
      </c>
      <c r="B21">
        <f>0.45*SUM(B3,B15,B16,-B9)</f>
        <v>13419</v>
      </c>
      <c r="C21">
        <f t="shared" ref="C21" si="7">0.45*SUM(C3,C15,C16,-C9)</f>
        <v>12744</v>
      </c>
    </row>
    <row r="22" spans="1:3" x14ac:dyDescent="0.3">
      <c r="A22" t="s">
        <v>88</v>
      </c>
      <c r="B22">
        <v>0</v>
      </c>
      <c r="C22">
        <f t="shared" si="6"/>
        <v>0</v>
      </c>
    </row>
    <row r="23" spans="1:3" x14ac:dyDescent="0.3">
      <c r="A23" t="s">
        <v>20</v>
      </c>
      <c r="B23">
        <v>0</v>
      </c>
    </row>
    <row r="24" spans="1:3" x14ac:dyDescent="0.3">
      <c r="A24" t="s">
        <v>21</v>
      </c>
      <c r="B24">
        <v>5000</v>
      </c>
      <c r="C24">
        <f t="shared" ref="C24" si="8">B24</f>
        <v>5000</v>
      </c>
    </row>
    <row r="25" spans="1:3" x14ac:dyDescent="0.3">
      <c r="A25" t="s">
        <v>22</v>
      </c>
      <c r="B25">
        <v>0</v>
      </c>
    </row>
    <row r="26" spans="1:3" x14ac:dyDescent="0.3">
      <c r="A26" t="s">
        <v>23</v>
      </c>
      <c r="B26">
        <v>0</v>
      </c>
    </row>
    <row r="27" spans="1:3" x14ac:dyDescent="0.3">
      <c r="A27" t="s">
        <v>43</v>
      </c>
      <c r="B27" s="2">
        <v>0.7</v>
      </c>
      <c r="C27" s="2">
        <f t="shared" ref="C27:C41" si="9">B27*1.015</f>
        <v>0.71049999999999991</v>
      </c>
    </row>
    <row r="28" spans="1:3" x14ac:dyDescent="0.3">
      <c r="A28" t="s">
        <v>44</v>
      </c>
      <c r="B28" s="2">
        <v>0.56000000000000005</v>
      </c>
      <c r="C28" s="2">
        <f t="shared" si="9"/>
        <v>0.56840000000000002</v>
      </c>
    </row>
    <row r="29" spans="1:3" x14ac:dyDescent="0.3">
      <c r="A29" t="s">
        <v>45</v>
      </c>
      <c r="B29" s="2">
        <v>0.45</v>
      </c>
      <c r="C29" s="2">
        <f t="shared" si="9"/>
        <v>0.45674999999999999</v>
      </c>
    </row>
    <row r="30" spans="1:3" x14ac:dyDescent="0.3">
      <c r="A30" t="s">
        <v>46</v>
      </c>
      <c r="B30" s="2">
        <v>0.34</v>
      </c>
      <c r="C30" s="2">
        <f t="shared" si="9"/>
        <v>0.34510000000000002</v>
      </c>
    </row>
    <row r="31" spans="1:3" x14ac:dyDescent="0.3">
      <c r="A31" t="s">
        <v>47</v>
      </c>
      <c r="B31" s="2">
        <v>0.28000000000000003</v>
      </c>
      <c r="C31" s="2">
        <f t="shared" si="9"/>
        <v>0.28420000000000001</v>
      </c>
    </row>
    <row r="32" spans="1:3" x14ac:dyDescent="0.3">
      <c r="A32" t="s">
        <v>48</v>
      </c>
      <c r="B32" s="2">
        <v>0.23</v>
      </c>
      <c r="C32" s="2">
        <f t="shared" si="9"/>
        <v>0.23344999999999999</v>
      </c>
    </row>
    <row r="33" spans="1:3" x14ac:dyDescent="0.3">
      <c r="A33" t="s">
        <v>49</v>
      </c>
      <c r="B33" s="2">
        <v>0.18</v>
      </c>
      <c r="C33" s="2">
        <f t="shared" si="9"/>
        <v>0.18269999999999997</v>
      </c>
    </row>
    <row r="34" spans="1:3" x14ac:dyDescent="0.3">
      <c r="A34" t="s">
        <v>50</v>
      </c>
      <c r="B34" s="2">
        <v>0.15</v>
      </c>
      <c r="C34" s="2">
        <f t="shared" si="9"/>
        <v>0.15224999999999997</v>
      </c>
    </row>
    <row r="35" spans="1:3" x14ac:dyDescent="0.3">
      <c r="A35" t="s">
        <v>51</v>
      </c>
      <c r="B35" s="2">
        <v>0.11</v>
      </c>
      <c r="C35" s="2">
        <f t="shared" si="9"/>
        <v>0.11164999999999999</v>
      </c>
    </row>
    <row r="36" spans="1:3" x14ac:dyDescent="0.3">
      <c r="A36" t="s">
        <v>52</v>
      </c>
      <c r="B36" s="2">
        <v>0.08</v>
      </c>
      <c r="C36" s="2">
        <f t="shared" si="9"/>
        <v>8.1199999999999994E-2</v>
      </c>
    </row>
    <row r="37" spans="1:3" x14ac:dyDescent="0.3">
      <c r="A37" t="s">
        <v>53</v>
      </c>
      <c r="B37" s="2">
        <v>0.06</v>
      </c>
      <c r="C37" s="2">
        <f t="shared" si="9"/>
        <v>6.0899999999999989E-2</v>
      </c>
    </row>
    <row r="38" spans="1:3" x14ac:dyDescent="0.3">
      <c r="A38" t="s">
        <v>54</v>
      </c>
      <c r="B38" s="2">
        <v>0.04</v>
      </c>
      <c r="C38" s="2">
        <f t="shared" si="9"/>
        <v>4.0599999999999997E-2</v>
      </c>
    </row>
    <row r="39" spans="1:3" x14ac:dyDescent="0.3">
      <c r="A39" t="s">
        <v>55</v>
      </c>
      <c r="B39" s="2">
        <v>0.02</v>
      </c>
      <c r="C39" s="2">
        <f t="shared" si="9"/>
        <v>2.0299999999999999E-2</v>
      </c>
    </row>
    <row r="40" spans="1:3" x14ac:dyDescent="0.3">
      <c r="A40" t="s">
        <v>56</v>
      </c>
      <c r="B40" s="2">
        <v>5.0000000000000001E-3</v>
      </c>
      <c r="C40" s="2">
        <f t="shared" si="9"/>
        <v>5.0749999999999997E-3</v>
      </c>
    </row>
    <row r="41" spans="1:3" x14ac:dyDescent="0.3">
      <c r="A41" t="s">
        <v>57</v>
      </c>
      <c r="B41" s="2">
        <v>1E-3</v>
      </c>
      <c r="C41" s="2">
        <f t="shared" si="9"/>
        <v>1.0149999999999998E-3</v>
      </c>
    </row>
    <row r="42" spans="1:3" x14ac:dyDescent="0.3">
      <c r="A42" t="s">
        <v>58</v>
      </c>
      <c r="B42" s="3">
        <v>0.813410052538031</v>
      </c>
      <c r="C42" s="2">
        <f t="shared" ref="C42:C56" si="10">B42*0.99</f>
        <v>0.80527595201265068</v>
      </c>
    </row>
    <row r="43" spans="1:3" x14ac:dyDescent="0.3">
      <c r="A43" t="s">
        <v>59</v>
      </c>
      <c r="B43" s="3">
        <v>0.65951563279480097</v>
      </c>
      <c r="C43" s="2">
        <f t="shared" si="10"/>
        <v>0.65292047646685292</v>
      </c>
    </row>
    <row r="44" spans="1:3" x14ac:dyDescent="0.3">
      <c r="A44" t="s">
        <v>60</v>
      </c>
      <c r="B44" s="3">
        <v>0.53473751466870401</v>
      </c>
      <c r="C44" s="2">
        <f t="shared" si="10"/>
        <v>0.52939013952201697</v>
      </c>
    </row>
    <row r="45" spans="1:3" x14ac:dyDescent="0.3">
      <c r="A45" t="s">
        <v>61</v>
      </c>
      <c r="B45" s="3">
        <v>0.43356699276759902</v>
      </c>
      <c r="C45" s="2">
        <f t="shared" si="10"/>
        <v>0.42923132283992305</v>
      </c>
    </row>
    <row r="46" spans="1:3" x14ac:dyDescent="0.3">
      <c r="A46" t="s">
        <v>62</v>
      </c>
      <c r="B46" s="3">
        <v>0.35153759005294899</v>
      </c>
      <c r="C46" s="2">
        <f t="shared" si="10"/>
        <v>0.34802221415241952</v>
      </c>
    </row>
    <row r="47" spans="1:3" x14ac:dyDescent="0.3">
      <c r="A47" t="s">
        <v>24</v>
      </c>
      <c r="B47" s="3">
        <v>0.28502787177453798</v>
      </c>
      <c r="C47" s="2">
        <f t="shared" si="10"/>
        <v>0.28217759305679257</v>
      </c>
    </row>
    <row r="48" spans="1:3" x14ac:dyDescent="0.3">
      <c r="A48" t="s">
        <v>25</v>
      </c>
      <c r="B48" s="3">
        <v>0.231101566339138</v>
      </c>
      <c r="C48" s="2">
        <f t="shared" si="10"/>
        <v>0.22879055067574663</v>
      </c>
    </row>
    <row r="49" spans="1:3" x14ac:dyDescent="0.3">
      <c r="A49" t="s">
        <v>26</v>
      </c>
      <c r="B49" s="3">
        <v>0.18737793476790099</v>
      </c>
      <c r="C49" s="2">
        <f t="shared" si="10"/>
        <v>0.18550415542022197</v>
      </c>
    </row>
    <row r="50" spans="1:3" x14ac:dyDescent="0.3">
      <c r="A50" t="s">
        <v>27</v>
      </c>
      <c r="B50" s="3">
        <v>0.15192666581220701</v>
      </c>
      <c r="C50" s="2">
        <f t="shared" si="10"/>
        <v>0.15040739915408494</v>
      </c>
    </row>
    <row r="51" spans="1:3" ht="13.5" thickBot="1" x14ac:dyDescent="0.35">
      <c r="A51" t="s">
        <v>63</v>
      </c>
      <c r="B51" s="11">
        <v>0.123182656556678</v>
      </c>
      <c r="C51" s="2">
        <f t="shared" si="10"/>
        <v>0.12195082999111122</v>
      </c>
    </row>
    <row r="52" spans="1:3" x14ac:dyDescent="0.3">
      <c r="A52" t="s">
        <v>64</v>
      </c>
      <c r="B52" s="3">
        <v>0.08</v>
      </c>
      <c r="C52" s="2">
        <f t="shared" si="10"/>
        <v>7.9200000000000007E-2</v>
      </c>
    </row>
    <row r="53" spans="1:3" x14ac:dyDescent="0.3">
      <c r="A53" t="s">
        <v>65</v>
      </c>
      <c r="B53" s="3">
        <v>0.06</v>
      </c>
      <c r="C53" s="2">
        <f t="shared" si="10"/>
        <v>5.9399999999999994E-2</v>
      </c>
    </row>
    <row r="54" spans="1:3" x14ac:dyDescent="0.3">
      <c r="A54" t="s">
        <v>66</v>
      </c>
      <c r="B54" s="3">
        <v>0.04</v>
      </c>
      <c r="C54" s="2">
        <f t="shared" si="10"/>
        <v>3.9600000000000003E-2</v>
      </c>
    </row>
    <row r="55" spans="1:3" x14ac:dyDescent="0.3">
      <c r="A55" t="s">
        <v>67</v>
      </c>
      <c r="B55" s="3">
        <v>0.02</v>
      </c>
      <c r="C55" s="2">
        <f t="shared" si="10"/>
        <v>1.9800000000000002E-2</v>
      </c>
    </row>
    <row r="56" spans="1:3" s="4" customFormat="1" x14ac:dyDescent="0.3">
      <c r="A56" t="s">
        <v>68</v>
      </c>
      <c r="B56" s="3">
        <v>3.0000000000000001E-3</v>
      </c>
      <c r="C56" s="2">
        <f t="shared" si="10"/>
        <v>2.97E-3</v>
      </c>
    </row>
    <row r="57" spans="1:3" s="4" customFormat="1" x14ac:dyDescent="0.3">
      <c r="A57" s="4" t="s">
        <v>28</v>
      </c>
      <c r="B57" s="4">
        <v>50</v>
      </c>
      <c r="C57" s="4">
        <f>B57</f>
        <v>50</v>
      </c>
    </row>
    <row r="58" spans="1:3" x14ac:dyDescent="0.3">
      <c r="A58" s="4" t="s">
        <v>29</v>
      </c>
      <c r="B58" s="4">
        <v>20</v>
      </c>
      <c r="C58" s="4">
        <f>B58</f>
        <v>20</v>
      </c>
    </row>
    <row r="59" spans="1:3" x14ac:dyDescent="0.3">
      <c r="A59" t="s">
        <v>30</v>
      </c>
      <c r="B59">
        <f t="shared" ref="B59:C59" si="11">B4*0.8/8</f>
        <v>4</v>
      </c>
      <c r="C59">
        <f t="shared" si="11"/>
        <v>6.9400000000000013</v>
      </c>
    </row>
    <row r="60" spans="1:3" x14ac:dyDescent="0.3">
      <c r="A60" t="s">
        <v>31</v>
      </c>
      <c r="B60">
        <f t="shared" ref="B60:C60" si="12">B4*0.8/3</f>
        <v>10.666666666666666</v>
      </c>
      <c r="C60">
        <f t="shared" si="12"/>
        <v>18.506666666666671</v>
      </c>
    </row>
    <row r="61" spans="1:3" x14ac:dyDescent="0.3">
      <c r="A61" s="6" t="s">
        <v>32</v>
      </c>
      <c r="B61" s="7">
        <v>0.20499999999999999</v>
      </c>
      <c r="C61" s="8">
        <f t="shared" ref="C61:C70" si="13">B61</f>
        <v>0.20499999999999999</v>
      </c>
    </row>
    <row r="62" spans="1:3" x14ac:dyDescent="0.3">
      <c r="A62" s="6" t="s">
        <v>33</v>
      </c>
      <c r="B62" s="8">
        <v>0.35</v>
      </c>
      <c r="C62" s="8">
        <f t="shared" si="13"/>
        <v>0.35</v>
      </c>
    </row>
    <row r="63" spans="1:3" x14ac:dyDescent="0.3">
      <c r="A63" s="6" t="s">
        <v>34</v>
      </c>
      <c r="B63" s="8">
        <v>0.35</v>
      </c>
      <c r="C63" s="8">
        <f t="shared" si="13"/>
        <v>0.35</v>
      </c>
    </row>
    <row r="64" spans="1:3" x14ac:dyDescent="0.3">
      <c r="A64" s="6" t="s">
        <v>35</v>
      </c>
      <c r="B64" s="7">
        <v>0.13</v>
      </c>
      <c r="C64" s="8">
        <f t="shared" si="13"/>
        <v>0.13</v>
      </c>
    </row>
    <row r="65" spans="1:3" x14ac:dyDescent="0.3">
      <c r="A65" s="6" t="s">
        <v>36</v>
      </c>
      <c r="B65" s="8">
        <v>0.59</v>
      </c>
      <c r="C65" s="8">
        <f t="shared" si="13"/>
        <v>0.59</v>
      </c>
    </row>
    <row r="66" spans="1:3" x14ac:dyDescent="0.3">
      <c r="A66" s="6" t="s">
        <v>37</v>
      </c>
      <c r="B66" s="7">
        <v>0.12</v>
      </c>
      <c r="C66" s="8">
        <f t="shared" si="13"/>
        <v>0.12</v>
      </c>
    </row>
    <row r="67" spans="1:3" x14ac:dyDescent="0.3">
      <c r="A67" s="6" t="s">
        <v>38</v>
      </c>
      <c r="B67" s="8">
        <v>0.59</v>
      </c>
      <c r="C67" s="8">
        <f t="shared" si="13"/>
        <v>0.59</v>
      </c>
    </row>
    <row r="68" spans="1:3" x14ac:dyDescent="0.3">
      <c r="A68" s="6" t="s">
        <v>39</v>
      </c>
      <c r="B68" s="7">
        <v>0.08</v>
      </c>
      <c r="C68" s="8">
        <f t="shared" si="13"/>
        <v>0.08</v>
      </c>
    </row>
    <row r="69" spans="1:3" x14ac:dyDescent="0.3">
      <c r="A69" s="6" t="s">
        <v>40</v>
      </c>
      <c r="B69" s="8">
        <v>0.59</v>
      </c>
      <c r="C69" s="8">
        <f t="shared" si="13"/>
        <v>0.59</v>
      </c>
    </row>
    <row r="70" spans="1:3" x14ac:dyDescent="0.3">
      <c r="A70" s="6" t="s">
        <v>41</v>
      </c>
      <c r="B70" s="7">
        <v>0.08</v>
      </c>
      <c r="C70" s="8">
        <f t="shared" si="13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88A71-385E-4811-A058-322ACAC55E0D}">
  <dimension ref="A1:C70"/>
  <sheetViews>
    <sheetView zoomScale="98" zoomScaleNormal="98" workbookViewId="0">
      <selection activeCell="J30" sqref="J30"/>
    </sheetView>
  </sheetViews>
  <sheetFormatPr defaultColWidth="8.59765625" defaultRowHeight="13" x14ac:dyDescent="0.3"/>
  <cols>
    <col min="1" max="1" width="39" customWidth="1"/>
    <col min="2" max="2" width="12.296875" customWidth="1"/>
    <col min="3" max="3" width="13.59765625" customWidth="1"/>
  </cols>
  <sheetData>
    <row r="1" spans="1:3" x14ac:dyDescent="0.3">
      <c r="A1" t="s">
        <v>0</v>
      </c>
      <c r="B1" s="5">
        <f ca="1">parameters!$A17</f>
        <v>2023</v>
      </c>
      <c r="C1" s="5">
        <f ca="1">parameters!$A18</f>
        <v>2024</v>
      </c>
    </row>
    <row r="2" spans="1:3" s="9" customFormat="1" x14ac:dyDescent="0.3">
      <c r="A2" t="s">
        <v>1</v>
      </c>
      <c r="B2" s="16">
        <v>17195</v>
      </c>
      <c r="C2" s="18">
        <f>B2*1.03</f>
        <v>17710.850000000002</v>
      </c>
    </row>
    <row r="3" spans="1:3" x14ac:dyDescent="0.3">
      <c r="A3" t="s">
        <v>42</v>
      </c>
      <c r="B3" s="1">
        <v>36000</v>
      </c>
      <c r="C3" s="1">
        <f>0.95*B3</f>
        <v>34200</v>
      </c>
    </row>
    <row r="4" spans="1:3" x14ac:dyDescent="0.3">
      <c r="A4" t="s">
        <v>2</v>
      </c>
      <c r="B4">
        <v>60</v>
      </c>
      <c r="C4">
        <f>MIN(B4+29.4,parameters!B2)</f>
        <v>89.4</v>
      </c>
    </row>
    <row r="5" spans="1:3" x14ac:dyDescent="0.3">
      <c r="A5" t="s">
        <v>3</v>
      </c>
      <c r="B5">
        <v>1500</v>
      </c>
      <c r="C5">
        <f t="shared" ref="C5" si="0">B5*0.91</f>
        <v>1365</v>
      </c>
    </row>
    <row r="6" spans="1:3" x14ac:dyDescent="0.3">
      <c r="A6" t="s">
        <v>4</v>
      </c>
      <c r="B6" s="17">
        <v>2.1499999999999998E-2</v>
      </c>
      <c r="C6">
        <f t="shared" ref="C6:C7" si="1">B6</f>
        <v>2.1499999999999998E-2</v>
      </c>
    </row>
    <row r="7" spans="1:3" x14ac:dyDescent="0.3">
      <c r="A7" t="s">
        <v>5</v>
      </c>
      <c r="B7" s="1">
        <v>4.2999999999999997E-2</v>
      </c>
      <c r="C7">
        <f t="shared" si="1"/>
        <v>4.2999999999999997E-2</v>
      </c>
    </row>
    <row r="8" spans="1:3" x14ac:dyDescent="0.3">
      <c r="A8" t="s">
        <v>6</v>
      </c>
      <c r="B8">
        <v>5</v>
      </c>
      <c r="C8">
        <f t="shared" ref="C8" si="2">B8*0.88</f>
        <v>4.4000000000000004</v>
      </c>
    </row>
    <row r="9" spans="1:3" x14ac:dyDescent="0.3">
      <c r="A9" t="s">
        <v>7</v>
      </c>
      <c r="B9">
        <f>IF(B3&lt;20000,0,MIN(5000,0.1*B3))</f>
        <v>3600</v>
      </c>
      <c r="C9">
        <f>B9</f>
        <v>3600</v>
      </c>
    </row>
    <row r="10" spans="1:3" x14ac:dyDescent="0.3">
      <c r="A10" t="s">
        <v>8</v>
      </c>
      <c r="B10">
        <v>0</v>
      </c>
      <c r="C10">
        <v>0</v>
      </c>
    </row>
    <row r="11" spans="1:3" s="10" customFormat="1" x14ac:dyDescent="0.3">
      <c r="A11" t="s">
        <v>9</v>
      </c>
      <c r="B11">
        <v>7.6999999999999999E-2</v>
      </c>
      <c r="C11" s="1">
        <f t="shared" ref="C11" si="3">B11*0.985</f>
        <v>7.5844999999999996E-2</v>
      </c>
    </row>
    <row r="12" spans="1:3" s="10" customFormat="1" x14ac:dyDescent="0.3">
      <c r="A12" t="s">
        <v>10</v>
      </c>
      <c r="B12">
        <v>0.21</v>
      </c>
      <c r="C12" s="1">
        <f t="shared" ref="C12" si="4">B12*0.975</f>
        <v>0.20474999999999999</v>
      </c>
    </row>
    <row r="13" spans="1:3" x14ac:dyDescent="0.3">
      <c r="A13" t="s">
        <v>91</v>
      </c>
      <c r="B13">
        <f>parameters!B10</f>
        <v>0.21</v>
      </c>
      <c r="C13">
        <f>B13*1.02</f>
        <v>0.2142</v>
      </c>
    </row>
    <row r="14" spans="1:3" x14ac:dyDescent="0.3">
      <c r="A14" t="s">
        <v>90</v>
      </c>
      <c r="B14">
        <f>parameters!B13</f>
        <v>0.83</v>
      </c>
      <c r="C14">
        <f>B14*1.02</f>
        <v>0.84660000000000002</v>
      </c>
    </row>
    <row r="15" spans="1:3" x14ac:dyDescent="0.3">
      <c r="A15" t="s">
        <v>12</v>
      </c>
      <c r="B15">
        <v>2200</v>
      </c>
      <c r="C15">
        <f t="shared" ref="C15:C16" si="5">B15</f>
        <v>2200</v>
      </c>
    </row>
    <row r="16" spans="1:3" x14ac:dyDescent="0.3">
      <c r="A16" t="s">
        <v>13</v>
      </c>
      <c r="B16">
        <v>620</v>
      </c>
      <c r="C16">
        <f t="shared" si="5"/>
        <v>620</v>
      </c>
    </row>
    <row r="17" spans="1:3" x14ac:dyDescent="0.3">
      <c r="A17" t="s">
        <v>14</v>
      </c>
      <c r="B17">
        <f>parameters!B8</f>
        <v>1.9</v>
      </c>
      <c r="C17">
        <f>B17*1.07</f>
        <v>2.0329999999999999</v>
      </c>
    </row>
    <row r="18" spans="1:3" x14ac:dyDescent="0.3">
      <c r="A18" t="s">
        <v>15</v>
      </c>
      <c r="B18">
        <v>0</v>
      </c>
      <c r="C18">
        <f t="shared" ref="C18:C20" si="6">B18</f>
        <v>0</v>
      </c>
    </row>
    <row r="19" spans="1:3" x14ac:dyDescent="0.3">
      <c r="A19" t="s">
        <v>16</v>
      </c>
      <c r="B19" s="1">
        <v>512</v>
      </c>
      <c r="C19" s="1">
        <f t="shared" si="6"/>
        <v>512</v>
      </c>
    </row>
    <row r="20" spans="1:3" x14ac:dyDescent="0.3">
      <c r="A20" t="s">
        <v>17</v>
      </c>
      <c r="B20">
        <v>0</v>
      </c>
      <c r="C20">
        <f t="shared" si="6"/>
        <v>0</v>
      </c>
    </row>
    <row r="21" spans="1:3" x14ac:dyDescent="0.3">
      <c r="A21" t="s">
        <v>89</v>
      </c>
      <c r="B21">
        <f>0.45*SUM(B3,B15,B16,-B9)</f>
        <v>15849</v>
      </c>
      <c r="C21">
        <f t="shared" ref="C21" si="7">0.45*SUM(C3,C15,C16,-C9)</f>
        <v>15039</v>
      </c>
    </row>
    <row r="22" spans="1:3" x14ac:dyDescent="0.3">
      <c r="A22" t="s">
        <v>88</v>
      </c>
      <c r="B22">
        <v>0</v>
      </c>
      <c r="C22">
        <f t="shared" ref="C22" si="8">B22</f>
        <v>0</v>
      </c>
    </row>
    <row r="23" spans="1:3" x14ac:dyDescent="0.3">
      <c r="A23" t="s">
        <v>20</v>
      </c>
      <c r="B23">
        <v>0</v>
      </c>
    </row>
    <row r="24" spans="1:3" x14ac:dyDescent="0.3">
      <c r="A24" t="s">
        <v>21</v>
      </c>
      <c r="B24">
        <v>5000</v>
      </c>
      <c r="C24">
        <f t="shared" ref="C24" si="9">B24</f>
        <v>5000</v>
      </c>
    </row>
    <row r="25" spans="1:3" x14ac:dyDescent="0.3">
      <c r="A25" t="s">
        <v>22</v>
      </c>
      <c r="B25">
        <v>0</v>
      </c>
    </row>
    <row r="26" spans="1:3" x14ac:dyDescent="0.3">
      <c r="A26" t="s">
        <v>23</v>
      </c>
      <c r="B26">
        <v>0</v>
      </c>
    </row>
    <row r="27" spans="1:3" x14ac:dyDescent="0.3">
      <c r="A27" t="s">
        <v>43</v>
      </c>
      <c r="B27" s="2">
        <v>0.7</v>
      </c>
      <c r="C27" s="2">
        <f t="shared" ref="C27:C41" si="10">B27*1.015</f>
        <v>0.71049999999999991</v>
      </c>
    </row>
    <row r="28" spans="1:3" x14ac:dyDescent="0.3">
      <c r="A28" t="s">
        <v>44</v>
      </c>
      <c r="B28" s="2">
        <v>0.56000000000000005</v>
      </c>
      <c r="C28" s="2">
        <f t="shared" si="10"/>
        <v>0.56840000000000002</v>
      </c>
    </row>
    <row r="29" spans="1:3" x14ac:dyDescent="0.3">
      <c r="A29" t="s">
        <v>45</v>
      </c>
      <c r="B29" s="2">
        <v>0.45</v>
      </c>
      <c r="C29" s="2">
        <f t="shared" si="10"/>
        <v>0.45674999999999999</v>
      </c>
    </row>
    <row r="30" spans="1:3" x14ac:dyDescent="0.3">
      <c r="A30" t="s">
        <v>46</v>
      </c>
      <c r="B30" s="2">
        <v>0.34</v>
      </c>
      <c r="C30" s="2">
        <f t="shared" si="10"/>
        <v>0.34510000000000002</v>
      </c>
    </row>
    <row r="31" spans="1:3" x14ac:dyDescent="0.3">
      <c r="A31" t="s">
        <v>47</v>
      </c>
      <c r="B31" s="2">
        <v>0.28000000000000003</v>
      </c>
      <c r="C31" s="2">
        <f t="shared" si="10"/>
        <v>0.28420000000000001</v>
      </c>
    </row>
    <row r="32" spans="1:3" x14ac:dyDescent="0.3">
      <c r="A32" t="s">
        <v>48</v>
      </c>
      <c r="B32" s="2">
        <v>0.23</v>
      </c>
      <c r="C32" s="2">
        <f t="shared" si="10"/>
        <v>0.23344999999999999</v>
      </c>
    </row>
    <row r="33" spans="1:3" x14ac:dyDescent="0.3">
      <c r="A33" t="s">
        <v>49</v>
      </c>
      <c r="B33" s="2">
        <v>0.18</v>
      </c>
      <c r="C33" s="2">
        <f t="shared" si="10"/>
        <v>0.18269999999999997</v>
      </c>
    </row>
    <row r="34" spans="1:3" x14ac:dyDescent="0.3">
      <c r="A34" t="s">
        <v>50</v>
      </c>
      <c r="B34" s="2">
        <v>0.15</v>
      </c>
      <c r="C34" s="2">
        <f t="shared" si="10"/>
        <v>0.15224999999999997</v>
      </c>
    </row>
    <row r="35" spans="1:3" x14ac:dyDescent="0.3">
      <c r="A35" t="s">
        <v>51</v>
      </c>
      <c r="B35" s="2">
        <v>0.11</v>
      </c>
      <c r="C35" s="2">
        <f t="shared" si="10"/>
        <v>0.11164999999999999</v>
      </c>
    </row>
    <row r="36" spans="1:3" x14ac:dyDescent="0.3">
      <c r="A36" t="s">
        <v>52</v>
      </c>
      <c r="B36" s="2">
        <v>0.08</v>
      </c>
      <c r="C36" s="2">
        <f t="shared" si="10"/>
        <v>8.1199999999999994E-2</v>
      </c>
    </row>
    <row r="37" spans="1:3" x14ac:dyDescent="0.3">
      <c r="A37" t="s">
        <v>53</v>
      </c>
      <c r="B37" s="2">
        <v>0.06</v>
      </c>
      <c r="C37" s="2">
        <f t="shared" si="10"/>
        <v>6.0899999999999989E-2</v>
      </c>
    </row>
    <row r="38" spans="1:3" x14ac:dyDescent="0.3">
      <c r="A38" t="s">
        <v>54</v>
      </c>
      <c r="B38" s="2">
        <v>0.04</v>
      </c>
      <c r="C38" s="2">
        <f t="shared" si="10"/>
        <v>4.0599999999999997E-2</v>
      </c>
    </row>
    <row r="39" spans="1:3" x14ac:dyDescent="0.3">
      <c r="A39" t="s">
        <v>55</v>
      </c>
      <c r="B39" s="2">
        <v>0.02</v>
      </c>
      <c r="C39" s="2">
        <f t="shared" si="10"/>
        <v>2.0299999999999999E-2</v>
      </c>
    </row>
    <row r="40" spans="1:3" x14ac:dyDescent="0.3">
      <c r="A40" t="s">
        <v>56</v>
      </c>
      <c r="B40" s="2">
        <v>5.0000000000000001E-3</v>
      </c>
      <c r="C40" s="2">
        <f t="shared" si="10"/>
        <v>5.0749999999999997E-3</v>
      </c>
    </row>
    <row r="41" spans="1:3" x14ac:dyDescent="0.3">
      <c r="A41" t="s">
        <v>57</v>
      </c>
      <c r="B41" s="2">
        <v>1E-3</v>
      </c>
      <c r="C41" s="2">
        <f t="shared" si="10"/>
        <v>1.0149999999999998E-3</v>
      </c>
    </row>
    <row r="42" spans="1:3" x14ac:dyDescent="0.3">
      <c r="A42" t="s">
        <v>58</v>
      </c>
      <c r="B42" s="3">
        <v>0.813410052538031</v>
      </c>
      <c r="C42" s="2">
        <f t="shared" ref="C42:C56" si="11">B42*0.99</f>
        <v>0.80527595201265068</v>
      </c>
    </row>
    <row r="43" spans="1:3" x14ac:dyDescent="0.3">
      <c r="A43" t="s">
        <v>59</v>
      </c>
      <c r="B43" s="3">
        <v>0.65951563279480097</v>
      </c>
      <c r="C43" s="2">
        <f t="shared" si="11"/>
        <v>0.65292047646685292</v>
      </c>
    </row>
    <row r="44" spans="1:3" x14ac:dyDescent="0.3">
      <c r="A44" t="s">
        <v>60</v>
      </c>
      <c r="B44" s="3">
        <v>0.53473751466870401</v>
      </c>
      <c r="C44" s="2">
        <f t="shared" si="11"/>
        <v>0.52939013952201697</v>
      </c>
    </row>
    <row r="45" spans="1:3" x14ac:dyDescent="0.3">
      <c r="A45" t="s">
        <v>61</v>
      </c>
      <c r="B45" s="3">
        <v>0.43356699276759902</v>
      </c>
      <c r="C45" s="2">
        <f t="shared" si="11"/>
        <v>0.42923132283992305</v>
      </c>
    </row>
    <row r="46" spans="1:3" x14ac:dyDescent="0.3">
      <c r="A46" t="s">
        <v>62</v>
      </c>
      <c r="B46" s="3">
        <v>0.35153759005294899</v>
      </c>
      <c r="C46" s="2">
        <f t="shared" si="11"/>
        <v>0.34802221415241952</v>
      </c>
    </row>
    <row r="47" spans="1:3" x14ac:dyDescent="0.3">
      <c r="A47" t="s">
        <v>24</v>
      </c>
      <c r="B47" s="3">
        <v>0.28502787177453798</v>
      </c>
      <c r="C47" s="2">
        <f t="shared" si="11"/>
        <v>0.28217759305679257</v>
      </c>
    </row>
    <row r="48" spans="1:3" x14ac:dyDescent="0.3">
      <c r="A48" t="s">
        <v>25</v>
      </c>
      <c r="B48" s="3">
        <v>0.231101566339138</v>
      </c>
      <c r="C48" s="2">
        <f t="shared" si="11"/>
        <v>0.22879055067574663</v>
      </c>
    </row>
    <row r="49" spans="1:3" x14ac:dyDescent="0.3">
      <c r="A49" t="s">
        <v>26</v>
      </c>
      <c r="B49" s="3">
        <v>0.18737793476790099</v>
      </c>
      <c r="C49" s="2">
        <f t="shared" si="11"/>
        <v>0.18550415542022197</v>
      </c>
    </row>
    <row r="50" spans="1:3" x14ac:dyDescent="0.3">
      <c r="A50" t="s">
        <v>27</v>
      </c>
      <c r="B50" s="3">
        <v>0.15192666581220701</v>
      </c>
      <c r="C50" s="2">
        <f t="shared" si="11"/>
        <v>0.15040739915408494</v>
      </c>
    </row>
    <row r="51" spans="1:3" ht="13.5" thickBot="1" x14ac:dyDescent="0.35">
      <c r="A51" t="s">
        <v>63</v>
      </c>
      <c r="B51" s="11">
        <v>0.123182656556678</v>
      </c>
      <c r="C51" s="2">
        <f t="shared" si="11"/>
        <v>0.12195082999111122</v>
      </c>
    </row>
    <row r="52" spans="1:3" x14ac:dyDescent="0.3">
      <c r="A52" t="s">
        <v>64</v>
      </c>
      <c r="B52" s="3">
        <v>0.08</v>
      </c>
      <c r="C52" s="2">
        <f t="shared" si="11"/>
        <v>7.9200000000000007E-2</v>
      </c>
    </row>
    <row r="53" spans="1:3" x14ac:dyDescent="0.3">
      <c r="A53" t="s">
        <v>65</v>
      </c>
      <c r="B53" s="3">
        <v>0.06</v>
      </c>
      <c r="C53" s="2">
        <f t="shared" si="11"/>
        <v>5.9399999999999994E-2</v>
      </c>
    </row>
    <row r="54" spans="1:3" x14ac:dyDescent="0.3">
      <c r="A54" t="s">
        <v>66</v>
      </c>
      <c r="B54" s="3">
        <v>0.04</v>
      </c>
      <c r="C54" s="2">
        <f t="shared" si="11"/>
        <v>3.9600000000000003E-2</v>
      </c>
    </row>
    <row r="55" spans="1:3" x14ac:dyDescent="0.3">
      <c r="A55" t="s">
        <v>67</v>
      </c>
      <c r="B55" s="3">
        <v>0.02</v>
      </c>
      <c r="C55" s="2">
        <f t="shared" si="11"/>
        <v>1.9800000000000002E-2</v>
      </c>
    </row>
    <row r="56" spans="1:3" s="4" customFormat="1" x14ac:dyDescent="0.3">
      <c r="A56" t="s">
        <v>68</v>
      </c>
      <c r="B56" s="3">
        <v>3.0000000000000001E-3</v>
      </c>
      <c r="C56" s="2">
        <f t="shared" si="11"/>
        <v>2.97E-3</v>
      </c>
    </row>
    <row r="57" spans="1:3" s="4" customFormat="1" x14ac:dyDescent="0.3">
      <c r="A57" s="4" t="s">
        <v>28</v>
      </c>
      <c r="B57" s="4">
        <v>50</v>
      </c>
      <c r="C57" s="4">
        <f>B57</f>
        <v>50</v>
      </c>
    </row>
    <row r="58" spans="1:3" x14ac:dyDescent="0.3">
      <c r="A58" s="4" t="s">
        <v>29</v>
      </c>
      <c r="B58" s="4">
        <v>20</v>
      </c>
      <c r="C58" s="4">
        <f>B58</f>
        <v>20</v>
      </c>
    </row>
    <row r="59" spans="1:3" x14ac:dyDescent="0.3">
      <c r="A59" t="s">
        <v>30</v>
      </c>
      <c r="B59">
        <f t="shared" ref="B59:C59" si="12">B4*0.8/8</f>
        <v>6</v>
      </c>
      <c r="C59">
        <f t="shared" si="12"/>
        <v>8.9400000000000013</v>
      </c>
    </row>
    <row r="60" spans="1:3" x14ac:dyDescent="0.3">
      <c r="A60" t="s">
        <v>31</v>
      </c>
      <c r="B60">
        <f t="shared" ref="B60:C60" si="13">B4*0.8/3</f>
        <v>16</v>
      </c>
      <c r="C60">
        <f t="shared" si="13"/>
        <v>23.840000000000003</v>
      </c>
    </row>
    <row r="61" spans="1:3" x14ac:dyDescent="0.3">
      <c r="A61" s="6" t="s">
        <v>32</v>
      </c>
      <c r="B61" s="7">
        <v>0.20499999999999999</v>
      </c>
      <c r="C61" s="8">
        <f t="shared" ref="C61:C70" si="14">B61</f>
        <v>0.20499999999999999</v>
      </c>
    </row>
    <row r="62" spans="1:3" x14ac:dyDescent="0.3">
      <c r="A62" s="6" t="s">
        <v>33</v>
      </c>
      <c r="B62" s="8">
        <v>0.35</v>
      </c>
      <c r="C62" s="8">
        <f t="shared" si="14"/>
        <v>0.35</v>
      </c>
    </row>
    <row r="63" spans="1:3" x14ac:dyDescent="0.3">
      <c r="A63" s="6" t="s">
        <v>34</v>
      </c>
      <c r="B63" s="8">
        <v>0.35</v>
      </c>
      <c r="C63" s="8">
        <f t="shared" si="14"/>
        <v>0.35</v>
      </c>
    </row>
    <row r="64" spans="1:3" x14ac:dyDescent="0.3">
      <c r="A64" s="6" t="s">
        <v>35</v>
      </c>
      <c r="B64" s="7">
        <v>0.13</v>
      </c>
      <c r="C64" s="8">
        <f t="shared" si="14"/>
        <v>0.13</v>
      </c>
    </row>
    <row r="65" spans="1:3" x14ac:dyDescent="0.3">
      <c r="A65" s="6" t="s">
        <v>36</v>
      </c>
      <c r="B65" s="8">
        <v>0.59</v>
      </c>
      <c r="C65" s="8">
        <f t="shared" si="14"/>
        <v>0.59</v>
      </c>
    </row>
    <row r="66" spans="1:3" x14ac:dyDescent="0.3">
      <c r="A66" s="6" t="s">
        <v>37</v>
      </c>
      <c r="B66" s="7">
        <v>0.12</v>
      </c>
      <c r="C66" s="8">
        <f t="shared" si="14"/>
        <v>0.12</v>
      </c>
    </row>
    <row r="67" spans="1:3" x14ac:dyDescent="0.3">
      <c r="A67" s="6" t="s">
        <v>38</v>
      </c>
      <c r="B67" s="8">
        <v>0.59</v>
      </c>
      <c r="C67" s="8">
        <f t="shared" si="14"/>
        <v>0.59</v>
      </c>
    </row>
    <row r="68" spans="1:3" x14ac:dyDescent="0.3">
      <c r="A68" s="6" t="s">
        <v>39</v>
      </c>
      <c r="B68" s="7">
        <v>0.08</v>
      </c>
      <c r="C68" s="8">
        <f t="shared" si="14"/>
        <v>0.08</v>
      </c>
    </row>
    <row r="69" spans="1:3" x14ac:dyDescent="0.3">
      <c r="A69" s="6" t="s">
        <v>40</v>
      </c>
      <c r="B69" s="8">
        <v>0.59</v>
      </c>
      <c r="C69" s="8">
        <f t="shared" si="14"/>
        <v>0.59</v>
      </c>
    </row>
    <row r="70" spans="1:3" x14ac:dyDescent="0.3">
      <c r="A70" s="6" t="s">
        <v>41</v>
      </c>
      <c r="B70" s="7">
        <v>0.08</v>
      </c>
      <c r="C70" s="8">
        <f t="shared" si="14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0"/>
  <sheetViews>
    <sheetView zoomScaleNormal="100" workbookViewId="0">
      <selection activeCell="K46" sqref="K46"/>
    </sheetView>
  </sheetViews>
  <sheetFormatPr defaultColWidth="8.59765625" defaultRowHeight="13" x14ac:dyDescent="0.3"/>
  <cols>
    <col min="1" max="1" width="39.69921875" customWidth="1"/>
    <col min="2" max="2" width="23.8984375" customWidth="1"/>
    <col min="3" max="3" width="10.296875" customWidth="1"/>
  </cols>
  <sheetData>
    <row r="1" spans="1:3" x14ac:dyDescent="0.3">
      <c r="A1" t="s">
        <v>0</v>
      </c>
      <c r="B1" s="5">
        <f ca="1">parameters!$A17</f>
        <v>2023</v>
      </c>
      <c r="C1" s="5">
        <f ca="1">parameters!$A18</f>
        <v>2024</v>
      </c>
    </row>
    <row r="2" spans="1:3" x14ac:dyDescent="0.3">
      <c r="A2" t="s">
        <v>1</v>
      </c>
      <c r="B2" s="16">
        <f>parameters!B17</f>
        <v>11760</v>
      </c>
      <c r="C2" s="18">
        <f>B2*1.03</f>
        <v>12112.800000000001</v>
      </c>
    </row>
    <row r="3" spans="1:3" x14ac:dyDescent="0.3">
      <c r="A3" t="s">
        <v>42</v>
      </c>
      <c r="B3" s="1">
        <f>parameters!C17</f>
        <v>30000</v>
      </c>
      <c r="C3" s="1">
        <f>0.95*B3</f>
        <v>28500</v>
      </c>
    </row>
    <row r="4" spans="1:3" x14ac:dyDescent="0.3">
      <c r="A4" t="s">
        <v>2</v>
      </c>
      <c r="B4">
        <v>40</v>
      </c>
      <c r="C4">
        <f>MIN(B4+29.4,parameters!B2)</f>
        <v>69.400000000000006</v>
      </c>
    </row>
    <row r="5" spans="1:3" x14ac:dyDescent="0.3">
      <c r="A5" t="s">
        <v>3</v>
      </c>
      <c r="B5">
        <v>1000</v>
      </c>
      <c r="C5">
        <f t="shared" ref="C5" si="0">B5*0.91</f>
        <v>910</v>
      </c>
    </row>
    <row r="6" spans="1:3" x14ac:dyDescent="0.3">
      <c r="A6" t="s">
        <v>86</v>
      </c>
      <c r="B6" s="17">
        <v>2.1499999999999998E-2</v>
      </c>
      <c r="C6">
        <f t="shared" ref="C6" si="1">B6</f>
        <v>2.1499999999999998E-2</v>
      </c>
    </row>
    <row r="7" spans="1:3" x14ac:dyDescent="0.3">
      <c r="A7" t="s">
        <v>87</v>
      </c>
      <c r="B7" s="1">
        <v>4.1000000000000002E-2</v>
      </c>
      <c r="C7">
        <f t="shared" ref="C7" si="2">B7</f>
        <v>4.1000000000000002E-2</v>
      </c>
    </row>
    <row r="8" spans="1:3" x14ac:dyDescent="0.3">
      <c r="A8" t="s">
        <v>6</v>
      </c>
      <c r="B8">
        <v>5</v>
      </c>
      <c r="C8">
        <f t="shared" ref="C8" si="3">B8*0.88</f>
        <v>4.4000000000000004</v>
      </c>
    </row>
    <row r="9" spans="1:3" x14ac:dyDescent="0.3">
      <c r="A9" t="s">
        <v>7</v>
      </c>
      <c r="B9">
        <f>IF(B3&lt;20000,0,MIN(5000,0.1*B3))</f>
        <v>3000</v>
      </c>
      <c r="C9">
        <f>B9</f>
        <v>3000</v>
      </c>
    </row>
    <row r="10" spans="1:3" x14ac:dyDescent="0.3">
      <c r="A10" t="s">
        <v>8</v>
      </c>
      <c r="B10">
        <v>0</v>
      </c>
      <c r="C10">
        <v>0</v>
      </c>
    </row>
    <row r="11" spans="1:3" x14ac:dyDescent="0.3">
      <c r="A11" t="s">
        <v>9</v>
      </c>
      <c r="B11">
        <v>5.7000000000000002E-2</v>
      </c>
      <c r="C11">
        <f t="shared" ref="C11" si="4">B11*0.985</f>
        <v>5.6145E-2</v>
      </c>
    </row>
    <row r="12" spans="1:3" x14ac:dyDescent="0.3">
      <c r="A12" t="s">
        <v>10</v>
      </c>
      <c r="B12">
        <v>0.15</v>
      </c>
      <c r="C12">
        <f t="shared" ref="C12" si="5">B12*0.975</f>
        <v>0.14624999999999999</v>
      </c>
    </row>
    <row r="13" spans="1:3" x14ac:dyDescent="0.3">
      <c r="A13" t="s">
        <v>91</v>
      </c>
      <c r="B13">
        <f>parameters!B11</f>
        <v>0.08</v>
      </c>
      <c r="C13">
        <f>B13*1.01</f>
        <v>8.0799999999999997E-2</v>
      </c>
    </row>
    <row r="14" spans="1:3" x14ac:dyDescent="0.3">
      <c r="A14" t="s">
        <v>90</v>
      </c>
      <c r="B14">
        <f>parameters!B14</f>
        <v>0.39</v>
      </c>
      <c r="C14">
        <f>B14*1.01</f>
        <v>0.39390000000000003</v>
      </c>
    </row>
    <row r="15" spans="1:3" x14ac:dyDescent="0.3">
      <c r="A15" t="s">
        <v>12</v>
      </c>
      <c r="B15">
        <v>2200</v>
      </c>
      <c r="C15">
        <f t="shared" ref="C15" si="6">B15</f>
        <v>2200</v>
      </c>
    </row>
    <row r="16" spans="1:3" x14ac:dyDescent="0.3">
      <c r="A16" t="s">
        <v>13</v>
      </c>
      <c r="B16">
        <v>620</v>
      </c>
      <c r="C16">
        <f t="shared" ref="C16" si="7">B16</f>
        <v>620</v>
      </c>
    </row>
    <row r="17" spans="1:3" x14ac:dyDescent="0.3">
      <c r="A17" t="s">
        <v>14</v>
      </c>
      <c r="B17">
        <f>parameters!B8</f>
        <v>1.9</v>
      </c>
      <c r="C17">
        <f>B17*1.07</f>
        <v>2.0329999999999999</v>
      </c>
    </row>
    <row r="18" spans="1:3" x14ac:dyDescent="0.3">
      <c r="A18" t="s">
        <v>15</v>
      </c>
      <c r="B18">
        <v>0</v>
      </c>
      <c r="C18">
        <f t="shared" ref="C18" si="8">B18</f>
        <v>0</v>
      </c>
    </row>
    <row r="19" spans="1:3" x14ac:dyDescent="0.3">
      <c r="A19" t="s">
        <v>16</v>
      </c>
      <c r="B19" s="1">
        <v>408</v>
      </c>
      <c r="C19" s="1">
        <f t="shared" ref="C19" si="9">B19</f>
        <v>408</v>
      </c>
    </row>
    <row r="20" spans="1:3" x14ac:dyDescent="0.3">
      <c r="A20" t="s">
        <v>17</v>
      </c>
      <c r="B20">
        <v>0</v>
      </c>
      <c r="C20">
        <f t="shared" ref="C20:C22" si="10">B20</f>
        <v>0</v>
      </c>
    </row>
    <row r="21" spans="1:3" x14ac:dyDescent="0.3">
      <c r="A21" t="s">
        <v>89</v>
      </c>
      <c r="B21">
        <f>0.45*SUM(B3,B15,B16,-B9)</f>
        <v>13419</v>
      </c>
      <c r="C21">
        <f t="shared" ref="C21" si="11">0.45*SUM(C3,C15,C16,-C9)</f>
        <v>12744</v>
      </c>
    </row>
    <row r="22" spans="1:3" x14ac:dyDescent="0.3">
      <c r="A22" t="s">
        <v>88</v>
      </c>
      <c r="B22">
        <v>0</v>
      </c>
      <c r="C22">
        <f t="shared" si="10"/>
        <v>0</v>
      </c>
    </row>
    <row r="23" spans="1:3" x14ac:dyDescent="0.3">
      <c r="A23" t="s">
        <v>20</v>
      </c>
      <c r="B23">
        <v>0</v>
      </c>
    </row>
    <row r="24" spans="1:3" x14ac:dyDescent="0.3">
      <c r="A24" t="s">
        <v>21</v>
      </c>
      <c r="B24">
        <v>5000</v>
      </c>
      <c r="C24">
        <f t="shared" ref="C24" si="12">B24</f>
        <v>5000</v>
      </c>
    </row>
    <row r="25" spans="1:3" x14ac:dyDescent="0.3">
      <c r="A25" t="s">
        <v>22</v>
      </c>
      <c r="B25">
        <v>0</v>
      </c>
    </row>
    <row r="26" spans="1:3" x14ac:dyDescent="0.3">
      <c r="A26" t="s">
        <v>23</v>
      </c>
      <c r="B26">
        <v>0</v>
      </c>
    </row>
    <row r="27" spans="1:3" x14ac:dyDescent="0.3">
      <c r="A27" t="s">
        <v>43</v>
      </c>
      <c r="B27" s="2">
        <v>0.7</v>
      </c>
      <c r="C27" s="2">
        <f t="shared" ref="C27" si="13">B27*1.015</f>
        <v>0.71049999999999991</v>
      </c>
    </row>
    <row r="28" spans="1:3" x14ac:dyDescent="0.3">
      <c r="A28" t="s">
        <v>44</v>
      </c>
      <c r="B28" s="2">
        <v>0.56000000000000005</v>
      </c>
      <c r="C28" s="2">
        <f t="shared" ref="C28" si="14">B28*1.015</f>
        <v>0.56840000000000002</v>
      </c>
    </row>
    <row r="29" spans="1:3" x14ac:dyDescent="0.3">
      <c r="A29" t="s">
        <v>45</v>
      </c>
      <c r="B29" s="2">
        <v>0.45</v>
      </c>
      <c r="C29" s="2">
        <f t="shared" ref="C29" si="15">B29*1.015</f>
        <v>0.45674999999999999</v>
      </c>
    </row>
    <row r="30" spans="1:3" x14ac:dyDescent="0.3">
      <c r="A30" t="s">
        <v>46</v>
      </c>
      <c r="B30" s="2">
        <v>0.34</v>
      </c>
      <c r="C30" s="2">
        <f t="shared" ref="C30" si="16">B30*1.015</f>
        <v>0.34510000000000002</v>
      </c>
    </row>
    <row r="31" spans="1:3" x14ac:dyDescent="0.3">
      <c r="A31" t="s">
        <v>47</v>
      </c>
      <c r="B31" s="2">
        <v>0.28000000000000003</v>
      </c>
      <c r="C31" s="2">
        <f t="shared" ref="C31" si="17">B31*1.015</f>
        <v>0.28420000000000001</v>
      </c>
    </row>
    <row r="32" spans="1:3" x14ac:dyDescent="0.3">
      <c r="A32" t="s">
        <v>48</v>
      </c>
      <c r="B32" s="2">
        <v>0.23</v>
      </c>
      <c r="C32" s="2">
        <f t="shared" ref="C32" si="18">B32*1.015</f>
        <v>0.23344999999999999</v>
      </c>
    </row>
    <row r="33" spans="1:3" x14ac:dyDescent="0.3">
      <c r="A33" t="s">
        <v>49</v>
      </c>
      <c r="B33" s="2">
        <v>0.18</v>
      </c>
      <c r="C33" s="2">
        <f t="shared" ref="C33" si="19">B33*1.015</f>
        <v>0.18269999999999997</v>
      </c>
    </row>
    <row r="34" spans="1:3" x14ac:dyDescent="0.3">
      <c r="A34" t="s">
        <v>50</v>
      </c>
      <c r="B34" s="2">
        <v>0.15</v>
      </c>
      <c r="C34" s="2">
        <f t="shared" ref="C34" si="20">B34*1.015</f>
        <v>0.15224999999999997</v>
      </c>
    </row>
    <row r="35" spans="1:3" x14ac:dyDescent="0.3">
      <c r="A35" t="s">
        <v>51</v>
      </c>
      <c r="B35" s="2">
        <v>0.11</v>
      </c>
      <c r="C35" s="2">
        <f t="shared" ref="C35" si="21">B35*1.015</f>
        <v>0.11164999999999999</v>
      </c>
    </row>
    <row r="36" spans="1:3" x14ac:dyDescent="0.3">
      <c r="A36" t="s">
        <v>52</v>
      </c>
      <c r="B36" s="2">
        <v>0.08</v>
      </c>
      <c r="C36" s="2">
        <f t="shared" ref="C36" si="22">B36*1.015</f>
        <v>8.1199999999999994E-2</v>
      </c>
    </row>
    <row r="37" spans="1:3" x14ac:dyDescent="0.3">
      <c r="A37" t="s">
        <v>53</v>
      </c>
      <c r="B37" s="2">
        <v>0.06</v>
      </c>
      <c r="C37" s="2">
        <f t="shared" ref="C37" si="23">B37*1.015</f>
        <v>6.0899999999999989E-2</v>
      </c>
    </row>
    <row r="38" spans="1:3" x14ac:dyDescent="0.3">
      <c r="A38" t="s">
        <v>54</v>
      </c>
      <c r="B38" s="2">
        <v>0.04</v>
      </c>
      <c r="C38" s="2">
        <f t="shared" ref="C38" si="24">B38*1.015</f>
        <v>4.0599999999999997E-2</v>
      </c>
    </row>
    <row r="39" spans="1:3" x14ac:dyDescent="0.3">
      <c r="A39" t="s">
        <v>55</v>
      </c>
      <c r="B39" s="2">
        <v>0.02</v>
      </c>
      <c r="C39" s="2">
        <f t="shared" ref="C39" si="25">B39*1.015</f>
        <v>2.0299999999999999E-2</v>
      </c>
    </row>
    <row r="40" spans="1:3" x14ac:dyDescent="0.3">
      <c r="A40" t="s">
        <v>56</v>
      </c>
      <c r="B40" s="2">
        <v>5.0000000000000001E-3</v>
      </c>
      <c r="C40" s="2">
        <f t="shared" ref="C40" si="26">B40*1.015</f>
        <v>5.0749999999999997E-3</v>
      </c>
    </row>
    <row r="41" spans="1:3" x14ac:dyDescent="0.3">
      <c r="A41" t="s">
        <v>57</v>
      </c>
      <c r="B41" s="2">
        <v>1E-3</v>
      </c>
      <c r="C41" s="2">
        <f t="shared" ref="C41" si="27">B41*1.015</f>
        <v>1.0149999999999998E-3</v>
      </c>
    </row>
    <row r="42" spans="1:3" x14ac:dyDescent="0.3">
      <c r="A42" t="s">
        <v>58</v>
      </c>
      <c r="B42" s="3">
        <v>0.813410052538031</v>
      </c>
      <c r="C42" s="2">
        <f t="shared" ref="C42" si="28">B42*0.99</f>
        <v>0.80527595201265068</v>
      </c>
    </row>
    <row r="43" spans="1:3" x14ac:dyDescent="0.3">
      <c r="A43" t="s">
        <v>59</v>
      </c>
      <c r="B43" s="3">
        <v>0.65951563279480097</v>
      </c>
      <c r="C43" s="2">
        <f t="shared" ref="C43" si="29">B43*0.99</f>
        <v>0.65292047646685292</v>
      </c>
    </row>
    <row r="44" spans="1:3" x14ac:dyDescent="0.3">
      <c r="A44" t="s">
        <v>60</v>
      </c>
      <c r="B44" s="3">
        <v>0.53473751466870401</v>
      </c>
      <c r="C44" s="2">
        <f t="shared" ref="C44" si="30">B44*0.99</f>
        <v>0.52939013952201697</v>
      </c>
    </row>
    <row r="45" spans="1:3" x14ac:dyDescent="0.3">
      <c r="A45" t="s">
        <v>61</v>
      </c>
      <c r="B45" s="3">
        <v>0.43356699276759902</v>
      </c>
      <c r="C45" s="2">
        <f t="shared" ref="C45" si="31">B45*0.99</f>
        <v>0.42923132283992305</v>
      </c>
    </row>
    <row r="46" spans="1:3" x14ac:dyDescent="0.3">
      <c r="A46" t="s">
        <v>62</v>
      </c>
      <c r="B46" s="3">
        <v>0.35153759005294899</v>
      </c>
      <c r="C46" s="2">
        <f t="shared" ref="C46" si="32">B46*0.99</f>
        <v>0.34802221415241952</v>
      </c>
    </row>
    <row r="47" spans="1:3" x14ac:dyDescent="0.3">
      <c r="A47" t="s">
        <v>24</v>
      </c>
      <c r="B47" s="3">
        <v>0.28502787177453798</v>
      </c>
      <c r="C47" s="2">
        <f t="shared" ref="C47" si="33">B47*0.99</f>
        <v>0.28217759305679257</v>
      </c>
    </row>
    <row r="48" spans="1:3" x14ac:dyDescent="0.3">
      <c r="A48" t="s">
        <v>25</v>
      </c>
      <c r="B48" s="3">
        <v>0.231101566339138</v>
      </c>
      <c r="C48" s="2">
        <f t="shared" ref="C48" si="34">B48*0.99</f>
        <v>0.22879055067574663</v>
      </c>
    </row>
    <row r="49" spans="1:3" x14ac:dyDescent="0.3">
      <c r="A49" t="s">
        <v>26</v>
      </c>
      <c r="B49" s="3">
        <v>0.18737793476790099</v>
      </c>
      <c r="C49" s="2">
        <f t="shared" ref="C49" si="35">B49*0.99</f>
        <v>0.18550415542022197</v>
      </c>
    </row>
    <row r="50" spans="1:3" x14ac:dyDescent="0.3">
      <c r="A50" t="s">
        <v>27</v>
      </c>
      <c r="B50" s="3">
        <v>0.15192666581220701</v>
      </c>
      <c r="C50" s="2">
        <f t="shared" ref="C50" si="36">B50*0.99</f>
        <v>0.15040739915408494</v>
      </c>
    </row>
    <row r="51" spans="1:3" x14ac:dyDescent="0.3">
      <c r="A51" t="s">
        <v>63</v>
      </c>
      <c r="B51" s="11">
        <v>0.123182656556678</v>
      </c>
      <c r="C51" s="2">
        <f t="shared" ref="C51" si="37">B51*0.99</f>
        <v>0.12195082999111122</v>
      </c>
    </row>
    <row r="52" spans="1:3" x14ac:dyDescent="0.3">
      <c r="A52" t="s">
        <v>64</v>
      </c>
      <c r="B52" s="3">
        <v>0.08</v>
      </c>
      <c r="C52" s="2">
        <f t="shared" ref="C52" si="38">B52*0.99</f>
        <v>7.9200000000000007E-2</v>
      </c>
    </row>
    <row r="53" spans="1:3" x14ac:dyDescent="0.3">
      <c r="A53" t="s">
        <v>65</v>
      </c>
      <c r="B53" s="3">
        <v>0.06</v>
      </c>
      <c r="C53" s="2">
        <f t="shared" ref="C53" si="39">B53*0.99</f>
        <v>5.9399999999999994E-2</v>
      </c>
    </row>
    <row r="54" spans="1:3" x14ac:dyDescent="0.3">
      <c r="A54" t="s">
        <v>66</v>
      </c>
      <c r="B54" s="3">
        <v>0.04</v>
      </c>
      <c r="C54" s="2">
        <f t="shared" ref="C54" si="40">B54*0.99</f>
        <v>3.9600000000000003E-2</v>
      </c>
    </row>
    <row r="55" spans="1:3" x14ac:dyDescent="0.3">
      <c r="A55" t="s">
        <v>67</v>
      </c>
      <c r="B55" s="3">
        <v>0.02</v>
      </c>
      <c r="C55" s="2">
        <f t="shared" ref="C55" si="41">B55*0.99</f>
        <v>1.9800000000000002E-2</v>
      </c>
    </row>
    <row r="56" spans="1:3" x14ac:dyDescent="0.3">
      <c r="A56" t="s">
        <v>68</v>
      </c>
      <c r="B56" s="3">
        <v>3.0000000000000001E-3</v>
      </c>
      <c r="C56" s="2">
        <f t="shared" ref="C56" si="42">B56*0.99</f>
        <v>2.97E-3</v>
      </c>
    </row>
    <row r="57" spans="1:3" s="4" customFormat="1" x14ac:dyDescent="0.3">
      <c r="A57" s="4" t="s">
        <v>28</v>
      </c>
      <c r="B57" s="4">
        <v>50</v>
      </c>
      <c r="C57" s="4">
        <f>B57</f>
        <v>50</v>
      </c>
    </row>
    <row r="58" spans="1:3" s="4" customFormat="1" x14ac:dyDescent="0.3">
      <c r="A58" s="4" t="s">
        <v>29</v>
      </c>
      <c r="B58" s="4">
        <v>20</v>
      </c>
      <c r="C58" s="4">
        <f>B58</f>
        <v>20</v>
      </c>
    </row>
    <row r="59" spans="1:3" x14ac:dyDescent="0.3">
      <c r="A59" t="s">
        <v>30</v>
      </c>
      <c r="B59">
        <f t="shared" ref="B59:C59" si="43">B4*0.8/8</f>
        <v>4</v>
      </c>
      <c r="C59">
        <f t="shared" si="43"/>
        <v>6.9400000000000013</v>
      </c>
    </row>
    <row r="60" spans="1:3" x14ac:dyDescent="0.3">
      <c r="A60" t="s">
        <v>31</v>
      </c>
      <c r="B60">
        <f t="shared" ref="B60:C60" si="44">B4*0.8/3</f>
        <v>10.666666666666666</v>
      </c>
      <c r="C60">
        <f t="shared" si="44"/>
        <v>18.506666666666671</v>
      </c>
    </row>
    <row r="61" spans="1:3" x14ac:dyDescent="0.3">
      <c r="A61" s="6" t="s">
        <v>32</v>
      </c>
      <c r="B61" s="7">
        <v>0.20499999999999999</v>
      </c>
      <c r="C61" s="8">
        <f t="shared" ref="C61" si="45">B61</f>
        <v>0.20499999999999999</v>
      </c>
    </row>
    <row r="62" spans="1:3" x14ac:dyDescent="0.3">
      <c r="A62" s="6" t="s">
        <v>33</v>
      </c>
      <c r="B62" s="8">
        <v>0.35</v>
      </c>
      <c r="C62" s="8">
        <f t="shared" ref="C62" si="46">B62</f>
        <v>0.35</v>
      </c>
    </row>
    <row r="63" spans="1:3" x14ac:dyDescent="0.3">
      <c r="A63" s="6" t="s">
        <v>34</v>
      </c>
      <c r="B63" s="8">
        <v>0.35</v>
      </c>
      <c r="C63" s="8">
        <f t="shared" ref="C63" si="47">B63</f>
        <v>0.35</v>
      </c>
    </row>
    <row r="64" spans="1:3" x14ac:dyDescent="0.3">
      <c r="A64" s="6" t="s">
        <v>35</v>
      </c>
      <c r="B64" s="7">
        <v>0.13</v>
      </c>
      <c r="C64" s="8">
        <f t="shared" ref="C64" si="48">B64</f>
        <v>0.13</v>
      </c>
    </row>
    <row r="65" spans="1:3" x14ac:dyDescent="0.3">
      <c r="A65" s="6" t="s">
        <v>36</v>
      </c>
      <c r="B65" s="8">
        <v>0.59</v>
      </c>
      <c r="C65" s="8">
        <f t="shared" ref="C65" si="49">B65</f>
        <v>0.59</v>
      </c>
    </row>
    <row r="66" spans="1:3" x14ac:dyDescent="0.3">
      <c r="A66" s="6" t="s">
        <v>37</v>
      </c>
      <c r="B66" s="7">
        <v>0.12</v>
      </c>
      <c r="C66" s="8">
        <f t="shared" ref="C66" si="50">B66</f>
        <v>0.12</v>
      </c>
    </row>
    <row r="67" spans="1:3" x14ac:dyDescent="0.3">
      <c r="A67" s="6" t="s">
        <v>38</v>
      </c>
      <c r="B67" s="8">
        <v>0.59</v>
      </c>
      <c r="C67" s="8">
        <f t="shared" ref="C67" si="51">B67</f>
        <v>0.59</v>
      </c>
    </row>
    <row r="68" spans="1:3" x14ac:dyDescent="0.3">
      <c r="A68" s="6" t="s">
        <v>39</v>
      </c>
      <c r="B68" s="7">
        <v>0.08</v>
      </c>
      <c r="C68" s="8">
        <f t="shared" ref="C68" si="52">B68</f>
        <v>0.08</v>
      </c>
    </row>
    <row r="69" spans="1:3" x14ac:dyDescent="0.3">
      <c r="A69" s="6" t="s">
        <v>40</v>
      </c>
      <c r="B69" s="8">
        <v>0.59</v>
      </c>
      <c r="C69" s="8">
        <f t="shared" ref="C69" si="53">B69</f>
        <v>0.59</v>
      </c>
    </row>
    <row r="70" spans="1:3" x14ac:dyDescent="0.3">
      <c r="A70" s="6" t="s">
        <v>41</v>
      </c>
      <c r="B70" s="7">
        <v>0.08</v>
      </c>
      <c r="C70" s="8">
        <f t="shared" ref="C70" si="54">B70</f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CA62-A70E-4BA9-A0BB-C4B335497923}">
  <dimension ref="A1:C70"/>
  <sheetViews>
    <sheetView topLeftCell="A4" zoomScaleNormal="100" workbookViewId="0">
      <selection activeCell="E26" sqref="E26"/>
    </sheetView>
  </sheetViews>
  <sheetFormatPr defaultColWidth="8.59765625" defaultRowHeight="13" x14ac:dyDescent="0.3"/>
  <cols>
    <col min="1" max="1" width="39.69921875" customWidth="1"/>
    <col min="2" max="2" width="23.8984375" customWidth="1"/>
    <col min="3" max="3" width="10.296875" customWidth="1"/>
  </cols>
  <sheetData>
    <row r="1" spans="1:3" x14ac:dyDescent="0.3">
      <c r="A1" t="s">
        <v>0</v>
      </c>
      <c r="B1" s="5">
        <f ca="1">parameters!$A17</f>
        <v>2023</v>
      </c>
      <c r="C1" s="5">
        <f ca="1">parameters!$A18</f>
        <v>2024</v>
      </c>
    </row>
    <row r="2" spans="1:3" x14ac:dyDescent="0.3">
      <c r="A2" t="s">
        <v>1</v>
      </c>
      <c r="B2" s="16">
        <f>parameters!B18</f>
        <v>17195</v>
      </c>
      <c r="C2" s="18">
        <f>B2*1.03</f>
        <v>17710.850000000002</v>
      </c>
    </row>
    <row r="3" spans="1:3" x14ac:dyDescent="0.3">
      <c r="A3" t="s">
        <v>42</v>
      </c>
      <c r="B3" s="1">
        <f>parameters!C18</f>
        <v>36000</v>
      </c>
      <c r="C3" s="1">
        <f>0.95*B3</f>
        <v>34200</v>
      </c>
    </row>
    <row r="4" spans="1:3" x14ac:dyDescent="0.3">
      <c r="A4" t="s">
        <v>2</v>
      </c>
      <c r="B4">
        <v>60</v>
      </c>
      <c r="C4">
        <f>MIN(B4+29.4,parameters!B2)</f>
        <v>89.4</v>
      </c>
    </row>
    <row r="5" spans="1:3" x14ac:dyDescent="0.3">
      <c r="A5" t="s">
        <v>3</v>
      </c>
      <c r="B5">
        <v>1500</v>
      </c>
      <c r="C5">
        <f t="shared" ref="C5" si="0">B5*0.91</f>
        <v>1365</v>
      </c>
    </row>
    <row r="6" spans="1:3" x14ac:dyDescent="0.3">
      <c r="A6" t="s">
        <v>4</v>
      </c>
      <c r="B6" s="17">
        <v>2.1499999999999998E-2</v>
      </c>
      <c r="C6">
        <f t="shared" ref="C6:C7" si="1">B6</f>
        <v>2.1499999999999998E-2</v>
      </c>
    </row>
    <row r="7" spans="1:3" x14ac:dyDescent="0.3">
      <c r="A7" t="s">
        <v>5</v>
      </c>
      <c r="B7" s="1">
        <v>4.2999999999999997E-2</v>
      </c>
      <c r="C7">
        <f t="shared" si="1"/>
        <v>4.2999999999999997E-2</v>
      </c>
    </row>
    <row r="8" spans="1:3" x14ac:dyDescent="0.3">
      <c r="A8" t="s">
        <v>6</v>
      </c>
      <c r="B8">
        <v>5</v>
      </c>
      <c r="C8">
        <f t="shared" ref="C8" si="2">B8*0.88</f>
        <v>4.4000000000000004</v>
      </c>
    </row>
    <row r="9" spans="1:3" x14ac:dyDescent="0.3">
      <c r="A9" t="s">
        <v>7</v>
      </c>
      <c r="B9">
        <f>IF(B3&lt;20000,0,MIN(5000,0.1*B3))</f>
        <v>3600</v>
      </c>
      <c r="C9">
        <f>B9</f>
        <v>3600</v>
      </c>
    </row>
    <row r="10" spans="1:3" x14ac:dyDescent="0.3">
      <c r="A10" t="s">
        <v>8</v>
      </c>
      <c r="B10">
        <v>0</v>
      </c>
      <c r="C10">
        <v>0</v>
      </c>
    </row>
    <row r="11" spans="1:3" x14ac:dyDescent="0.3">
      <c r="A11" t="s">
        <v>9</v>
      </c>
      <c r="B11">
        <v>7.6999999999999999E-2</v>
      </c>
      <c r="C11" s="1">
        <f t="shared" ref="C11" si="3">B11*0.985</f>
        <v>7.5844999999999996E-2</v>
      </c>
    </row>
    <row r="12" spans="1:3" x14ac:dyDescent="0.3">
      <c r="A12" t="s">
        <v>10</v>
      </c>
      <c r="B12">
        <v>0.21</v>
      </c>
      <c r="C12" s="1">
        <f t="shared" ref="C12" si="4">B12*0.975</f>
        <v>0.20474999999999999</v>
      </c>
    </row>
    <row r="13" spans="1:3" x14ac:dyDescent="0.3">
      <c r="A13" t="s">
        <v>91</v>
      </c>
      <c r="B13">
        <f>parameters!B11</f>
        <v>0.08</v>
      </c>
      <c r="C13">
        <f>B13*1.01</f>
        <v>8.0799999999999997E-2</v>
      </c>
    </row>
    <row r="14" spans="1:3" x14ac:dyDescent="0.3">
      <c r="A14" t="s">
        <v>90</v>
      </c>
      <c r="B14">
        <f>parameters!B14</f>
        <v>0.39</v>
      </c>
      <c r="C14">
        <f>B14*1.01</f>
        <v>0.39390000000000003</v>
      </c>
    </row>
    <row r="15" spans="1:3" x14ac:dyDescent="0.3">
      <c r="A15" t="s">
        <v>12</v>
      </c>
      <c r="B15">
        <v>2200</v>
      </c>
      <c r="C15">
        <f t="shared" ref="C15:C16" si="5">B15</f>
        <v>2200</v>
      </c>
    </row>
    <row r="16" spans="1:3" x14ac:dyDescent="0.3">
      <c r="A16" t="s">
        <v>13</v>
      </c>
      <c r="B16">
        <v>620</v>
      </c>
      <c r="C16">
        <f t="shared" si="5"/>
        <v>620</v>
      </c>
    </row>
    <row r="17" spans="1:3" x14ac:dyDescent="0.3">
      <c r="A17" t="s">
        <v>14</v>
      </c>
      <c r="B17">
        <f>parameters!B8</f>
        <v>1.9</v>
      </c>
      <c r="C17">
        <f>B17*1.07</f>
        <v>2.0329999999999999</v>
      </c>
    </row>
    <row r="18" spans="1:3" x14ac:dyDescent="0.3">
      <c r="A18" t="s">
        <v>15</v>
      </c>
      <c r="B18">
        <v>0</v>
      </c>
      <c r="C18">
        <f t="shared" ref="C18:C20" si="6">B18</f>
        <v>0</v>
      </c>
    </row>
    <row r="19" spans="1:3" x14ac:dyDescent="0.3">
      <c r="A19" t="s">
        <v>16</v>
      </c>
      <c r="B19" s="1">
        <v>512</v>
      </c>
      <c r="C19" s="1">
        <f t="shared" si="6"/>
        <v>512</v>
      </c>
    </row>
    <row r="20" spans="1:3" x14ac:dyDescent="0.3">
      <c r="A20" t="s">
        <v>17</v>
      </c>
      <c r="B20">
        <v>0</v>
      </c>
      <c r="C20">
        <f t="shared" si="6"/>
        <v>0</v>
      </c>
    </row>
    <row r="21" spans="1:3" x14ac:dyDescent="0.3">
      <c r="A21" t="s">
        <v>89</v>
      </c>
      <c r="B21">
        <f>0.45*SUM(B3,B15,B16,-B9)</f>
        <v>15849</v>
      </c>
      <c r="C21">
        <f t="shared" ref="C21" si="7">0.45*SUM(C3,C15,C16,-C9)</f>
        <v>15039</v>
      </c>
    </row>
    <row r="22" spans="1:3" x14ac:dyDescent="0.3">
      <c r="A22" t="s">
        <v>88</v>
      </c>
      <c r="B22">
        <v>0</v>
      </c>
      <c r="C22">
        <f t="shared" ref="C22" si="8">B22</f>
        <v>0</v>
      </c>
    </row>
    <row r="23" spans="1:3" x14ac:dyDescent="0.3">
      <c r="A23" t="s">
        <v>20</v>
      </c>
      <c r="B23">
        <v>0</v>
      </c>
    </row>
    <row r="24" spans="1:3" x14ac:dyDescent="0.3">
      <c r="A24" t="s">
        <v>21</v>
      </c>
      <c r="B24">
        <v>5000</v>
      </c>
      <c r="C24">
        <f t="shared" ref="C24" si="9">B24</f>
        <v>5000</v>
      </c>
    </row>
    <row r="25" spans="1:3" x14ac:dyDescent="0.3">
      <c r="A25" t="s">
        <v>22</v>
      </c>
      <c r="B25">
        <v>0</v>
      </c>
      <c r="C25">
        <v>0</v>
      </c>
    </row>
    <row r="26" spans="1:3" x14ac:dyDescent="0.3">
      <c r="A26" t="s">
        <v>23</v>
      </c>
      <c r="B26">
        <v>0</v>
      </c>
    </row>
    <row r="27" spans="1:3" x14ac:dyDescent="0.3">
      <c r="A27" t="s">
        <v>43</v>
      </c>
      <c r="B27" s="2">
        <v>0.7</v>
      </c>
      <c r="C27" s="2">
        <f t="shared" ref="C27:C41" si="10">B27*1.015</f>
        <v>0.71049999999999991</v>
      </c>
    </row>
    <row r="28" spans="1:3" x14ac:dyDescent="0.3">
      <c r="A28" t="s">
        <v>44</v>
      </c>
      <c r="B28" s="2">
        <v>0.56000000000000005</v>
      </c>
      <c r="C28" s="2">
        <f t="shared" si="10"/>
        <v>0.56840000000000002</v>
      </c>
    </row>
    <row r="29" spans="1:3" x14ac:dyDescent="0.3">
      <c r="A29" t="s">
        <v>45</v>
      </c>
      <c r="B29" s="2">
        <v>0.45</v>
      </c>
      <c r="C29" s="2">
        <f t="shared" si="10"/>
        <v>0.45674999999999999</v>
      </c>
    </row>
    <row r="30" spans="1:3" x14ac:dyDescent="0.3">
      <c r="A30" t="s">
        <v>46</v>
      </c>
      <c r="B30" s="2">
        <v>0.34</v>
      </c>
      <c r="C30" s="2">
        <f t="shared" si="10"/>
        <v>0.34510000000000002</v>
      </c>
    </row>
    <row r="31" spans="1:3" x14ac:dyDescent="0.3">
      <c r="A31" t="s">
        <v>47</v>
      </c>
      <c r="B31" s="2">
        <v>0.28000000000000003</v>
      </c>
      <c r="C31" s="2">
        <f t="shared" si="10"/>
        <v>0.28420000000000001</v>
      </c>
    </row>
    <row r="32" spans="1:3" x14ac:dyDescent="0.3">
      <c r="A32" t="s">
        <v>48</v>
      </c>
      <c r="B32" s="2">
        <v>0.23</v>
      </c>
      <c r="C32" s="2">
        <f t="shared" si="10"/>
        <v>0.23344999999999999</v>
      </c>
    </row>
    <row r="33" spans="1:3" x14ac:dyDescent="0.3">
      <c r="A33" t="s">
        <v>49</v>
      </c>
      <c r="B33" s="2">
        <v>0.18</v>
      </c>
      <c r="C33" s="2">
        <f t="shared" si="10"/>
        <v>0.18269999999999997</v>
      </c>
    </row>
    <row r="34" spans="1:3" x14ac:dyDescent="0.3">
      <c r="A34" t="s">
        <v>50</v>
      </c>
      <c r="B34" s="2">
        <v>0.15</v>
      </c>
      <c r="C34" s="2">
        <f t="shared" si="10"/>
        <v>0.15224999999999997</v>
      </c>
    </row>
    <row r="35" spans="1:3" x14ac:dyDescent="0.3">
      <c r="A35" t="s">
        <v>51</v>
      </c>
      <c r="B35" s="2">
        <v>0.11</v>
      </c>
      <c r="C35" s="2">
        <f t="shared" si="10"/>
        <v>0.11164999999999999</v>
      </c>
    </row>
    <row r="36" spans="1:3" x14ac:dyDescent="0.3">
      <c r="A36" t="s">
        <v>52</v>
      </c>
      <c r="B36" s="2">
        <v>0.08</v>
      </c>
      <c r="C36" s="2">
        <f t="shared" si="10"/>
        <v>8.1199999999999994E-2</v>
      </c>
    </row>
    <row r="37" spans="1:3" x14ac:dyDescent="0.3">
      <c r="A37" t="s">
        <v>53</v>
      </c>
      <c r="B37" s="2">
        <v>0.06</v>
      </c>
      <c r="C37" s="2">
        <f t="shared" si="10"/>
        <v>6.0899999999999989E-2</v>
      </c>
    </row>
    <row r="38" spans="1:3" x14ac:dyDescent="0.3">
      <c r="A38" t="s">
        <v>54</v>
      </c>
      <c r="B38" s="2">
        <v>0.04</v>
      </c>
      <c r="C38" s="2">
        <f t="shared" si="10"/>
        <v>4.0599999999999997E-2</v>
      </c>
    </row>
    <row r="39" spans="1:3" x14ac:dyDescent="0.3">
      <c r="A39" t="s">
        <v>55</v>
      </c>
      <c r="B39" s="2">
        <v>0.02</v>
      </c>
      <c r="C39" s="2">
        <f t="shared" si="10"/>
        <v>2.0299999999999999E-2</v>
      </c>
    </row>
    <row r="40" spans="1:3" x14ac:dyDescent="0.3">
      <c r="A40" t="s">
        <v>56</v>
      </c>
      <c r="B40" s="2">
        <v>5.0000000000000001E-3</v>
      </c>
      <c r="C40" s="2">
        <f t="shared" si="10"/>
        <v>5.0749999999999997E-3</v>
      </c>
    </row>
    <row r="41" spans="1:3" x14ac:dyDescent="0.3">
      <c r="A41" t="s">
        <v>57</v>
      </c>
      <c r="B41" s="2">
        <v>1E-3</v>
      </c>
      <c r="C41" s="2">
        <f t="shared" si="10"/>
        <v>1.0149999999999998E-3</v>
      </c>
    </row>
    <row r="42" spans="1:3" x14ac:dyDescent="0.3">
      <c r="A42" t="s">
        <v>58</v>
      </c>
      <c r="B42" s="3">
        <v>0.813410052538031</v>
      </c>
      <c r="C42" s="2">
        <f t="shared" ref="C42:C56" si="11">B42*0.99</f>
        <v>0.80527595201265068</v>
      </c>
    </row>
    <row r="43" spans="1:3" x14ac:dyDescent="0.3">
      <c r="A43" t="s">
        <v>59</v>
      </c>
      <c r="B43" s="3">
        <v>0.65951563279480097</v>
      </c>
      <c r="C43" s="2">
        <f t="shared" si="11"/>
        <v>0.65292047646685292</v>
      </c>
    </row>
    <row r="44" spans="1:3" x14ac:dyDescent="0.3">
      <c r="A44" t="s">
        <v>60</v>
      </c>
      <c r="B44" s="3">
        <v>0.53473751466870401</v>
      </c>
      <c r="C44" s="2">
        <f t="shared" si="11"/>
        <v>0.52939013952201697</v>
      </c>
    </row>
    <row r="45" spans="1:3" x14ac:dyDescent="0.3">
      <c r="A45" t="s">
        <v>61</v>
      </c>
      <c r="B45" s="3">
        <v>0.43356699276759902</v>
      </c>
      <c r="C45" s="2">
        <f t="shared" si="11"/>
        <v>0.42923132283992305</v>
      </c>
    </row>
    <row r="46" spans="1:3" x14ac:dyDescent="0.3">
      <c r="A46" t="s">
        <v>62</v>
      </c>
      <c r="B46" s="3">
        <v>0.35153759005294899</v>
      </c>
      <c r="C46" s="2">
        <f t="shared" si="11"/>
        <v>0.34802221415241952</v>
      </c>
    </row>
    <row r="47" spans="1:3" x14ac:dyDescent="0.3">
      <c r="A47" t="s">
        <v>24</v>
      </c>
      <c r="B47" s="3">
        <v>0.28502787177453798</v>
      </c>
      <c r="C47" s="2">
        <f t="shared" si="11"/>
        <v>0.28217759305679257</v>
      </c>
    </row>
    <row r="48" spans="1:3" x14ac:dyDescent="0.3">
      <c r="A48" t="s">
        <v>25</v>
      </c>
      <c r="B48" s="3">
        <v>0.231101566339138</v>
      </c>
      <c r="C48" s="2">
        <f t="shared" si="11"/>
        <v>0.22879055067574663</v>
      </c>
    </row>
    <row r="49" spans="1:3" x14ac:dyDescent="0.3">
      <c r="A49" t="s">
        <v>26</v>
      </c>
      <c r="B49" s="3">
        <v>0.18737793476790099</v>
      </c>
      <c r="C49" s="2">
        <f t="shared" si="11"/>
        <v>0.18550415542022197</v>
      </c>
    </row>
    <row r="50" spans="1:3" x14ac:dyDescent="0.3">
      <c r="A50" t="s">
        <v>27</v>
      </c>
      <c r="B50" s="3">
        <v>0.15192666581220701</v>
      </c>
      <c r="C50" s="2">
        <f t="shared" si="11"/>
        <v>0.15040739915408494</v>
      </c>
    </row>
    <row r="51" spans="1:3" ht="13.5" thickBot="1" x14ac:dyDescent="0.35">
      <c r="A51" t="s">
        <v>63</v>
      </c>
      <c r="B51" s="11">
        <v>0.123182656556678</v>
      </c>
      <c r="C51" s="2">
        <f t="shared" si="11"/>
        <v>0.12195082999111122</v>
      </c>
    </row>
    <row r="52" spans="1:3" x14ac:dyDescent="0.3">
      <c r="A52" t="s">
        <v>64</v>
      </c>
      <c r="B52" s="3">
        <v>0.08</v>
      </c>
      <c r="C52" s="2">
        <f t="shared" si="11"/>
        <v>7.9200000000000007E-2</v>
      </c>
    </row>
    <row r="53" spans="1:3" x14ac:dyDescent="0.3">
      <c r="A53" t="s">
        <v>65</v>
      </c>
      <c r="B53" s="3">
        <v>0.06</v>
      </c>
      <c r="C53" s="2">
        <f t="shared" si="11"/>
        <v>5.9399999999999994E-2</v>
      </c>
    </row>
    <row r="54" spans="1:3" x14ac:dyDescent="0.3">
      <c r="A54" t="s">
        <v>66</v>
      </c>
      <c r="B54" s="3">
        <v>0.04</v>
      </c>
      <c r="C54" s="2">
        <f t="shared" si="11"/>
        <v>3.9600000000000003E-2</v>
      </c>
    </row>
    <row r="55" spans="1:3" x14ac:dyDescent="0.3">
      <c r="A55" t="s">
        <v>67</v>
      </c>
      <c r="B55" s="3">
        <v>0.02</v>
      </c>
      <c r="C55" s="2">
        <f t="shared" si="11"/>
        <v>1.9800000000000002E-2</v>
      </c>
    </row>
    <row r="56" spans="1:3" x14ac:dyDescent="0.3">
      <c r="A56" t="s">
        <v>68</v>
      </c>
      <c r="B56" s="3">
        <v>3.0000000000000001E-3</v>
      </c>
      <c r="C56" s="2">
        <f t="shared" si="11"/>
        <v>2.97E-3</v>
      </c>
    </row>
    <row r="57" spans="1:3" s="4" customFormat="1" x14ac:dyDescent="0.3">
      <c r="A57" s="4" t="s">
        <v>28</v>
      </c>
      <c r="B57" s="4">
        <v>50</v>
      </c>
      <c r="C57" s="4">
        <f>B57</f>
        <v>50</v>
      </c>
    </row>
    <row r="58" spans="1:3" s="4" customFormat="1" x14ac:dyDescent="0.3">
      <c r="A58" s="4" t="s">
        <v>29</v>
      </c>
      <c r="B58" s="4">
        <v>20</v>
      </c>
      <c r="C58" s="4">
        <f>B58</f>
        <v>20</v>
      </c>
    </row>
    <row r="59" spans="1:3" x14ac:dyDescent="0.3">
      <c r="A59" t="s">
        <v>30</v>
      </c>
      <c r="B59">
        <f t="shared" ref="B59:C59" si="12">B4*0.8/8</f>
        <v>6</v>
      </c>
      <c r="C59">
        <f t="shared" si="12"/>
        <v>8.9400000000000013</v>
      </c>
    </row>
    <row r="60" spans="1:3" x14ac:dyDescent="0.3">
      <c r="A60" t="s">
        <v>31</v>
      </c>
      <c r="B60">
        <f t="shared" ref="B60:C60" si="13">B4*0.8/3</f>
        <v>16</v>
      </c>
      <c r="C60">
        <f t="shared" si="13"/>
        <v>23.840000000000003</v>
      </c>
    </row>
    <row r="61" spans="1:3" x14ac:dyDescent="0.3">
      <c r="A61" s="6" t="s">
        <v>32</v>
      </c>
      <c r="B61" s="7">
        <v>0.20499999999999999</v>
      </c>
      <c r="C61" s="8">
        <f t="shared" ref="C61:C70" si="14">B61</f>
        <v>0.20499999999999999</v>
      </c>
    </row>
    <row r="62" spans="1:3" x14ac:dyDescent="0.3">
      <c r="A62" s="6" t="s">
        <v>33</v>
      </c>
      <c r="B62" s="8">
        <v>0.35</v>
      </c>
      <c r="C62" s="8">
        <f t="shared" si="14"/>
        <v>0.35</v>
      </c>
    </row>
    <row r="63" spans="1:3" x14ac:dyDescent="0.3">
      <c r="A63" s="6" t="s">
        <v>34</v>
      </c>
      <c r="B63" s="8">
        <v>0.35</v>
      </c>
      <c r="C63" s="8">
        <f t="shared" si="14"/>
        <v>0.35</v>
      </c>
    </row>
    <row r="64" spans="1:3" x14ac:dyDescent="0.3">
      <c r="A64" s="6" t="s">
        <v>35</v>
      </c>
      <c r="B64" s="7">
        <v>0.13</v>
      </c>
      <c r="C64" s="8">
        <f t="shared" si="14"/>
        <v>0.13</v>
      </c>
    </row>
    <row r="65" spans="1:3" x14ac:dyDescent="0.3">
      <c r="A65" s="6" t="s">
        <v>36</v>
      </c>
      <c r="B65" s="8">
        <v>0.59</v>
      </c>
      <c r="C65" s="8">
        <f t="shared" si="14"/>
        <v>0.59</v>
      </c>
    </row>
    <row r="66" spans="1:3" x14ac:dyDescent="0.3">
      <c r="A66" s="6" t="s">
        <v>37</v>
      </c>
      <c r="B66" s="7">
        <v>0.12</v>
      </c>
      <c r="C66" s="8">
        <f t="shared" si="14"/>
        <v>0.12</v>
      </c>
    </row>
    <row r="67" spans="1:3" x14ac:dyDescent="0.3">
      <c r="A67" s="6" t="s">
        <v>38</v>
      </c>
      <c r="B67" s="8">
        <v>0.59</v>
      </c>
      <c r="C67" s="8">
        <f t="shared" si="14"/>
        <v>0.59</v>
      </c>
    </row>
    <row r="68" spans="1:3" x14ac:dyDescent="0.3">
      <c r="A68" s="6" t="s">
        <v>39</v>
      </c>
      <c r="B68" s="7">
        <v>0.08</v>
      </c>
      <c r="C68" s="8">
        <f t="shared" si="14"/>
        <v>0.08</v>
      </c>
    </row>
    <row r="69" spans="1:3" x14ac:dyDescent="0.3">
      <c r="A69" s="6" t="s">
        <v>40</v>
      </c>
      <c r="B69" s="8">
        <v>0.59</v>
      </c>
      <c r="C69" s="8">
        <f t="shared" si="14"/>
        <v>0.59</v>
      </c>
    </row>
    <row r="70" spans="1:3" x14ac:dyDescent="0.3">
      <c r="A70" s="6" t="s">
        <v>41</v>
      </c>
      <c r="B70" s="7">
        <v>0.08</v>
      </c>
      <c r="C70" s="8">
        <f t="shared" si="14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43"/>
  <sheetViews>
    <sheetView zoomScaleNormal="100" workbookViewId="0">
      <selection activeCell="E30" sqref="E30"/>
    </sheetView>
  </sheetViews>
  <sheetFormatPr defaultColWidth="10.09765625" defaultRowHeight="13" x14ac:dyDescent="0.3"/>
  <cols>
    <col min="1" max="1" width="24.296875" customWidth="1"/>
    <col min="2" max="2" width="23" customWidth="1"/>
    <col min="3" max="3" width="20.09765625" customWidth="1"/>
    <col min="5" max="5" width="16.09765625" customWidth="1"/>
    <col min="6" max="6" width="7.69921875" customWidth="1"/>
    <col min="7" max="7" width="16.3984375" customWidth="1"/>
    <col min="9" max="9" width="8" customWidth="1"/>
    <col min="10" max="10" width="4.8984375" customWidth="1"/>
    <col min="11" max="11" width="4.69921875" customWidth="1"/>
    <col min="12" max="12" width="4.296875" customWidth="1"/>
    <col min="13" max="13" width="17.3984375" customWidth="1"/>
    <col min="14" max="14" width="16.3984375" customWidth="1"/>
  </cols>
  <sheetData>
    <row r="1" spans="1:13" x14ac:dyDescent="0.3">
      <c r="A1" t="s">
        <v>69</v>
      </c>
      <c r="B1" t="s">
        <v>70</v>
      </c>
      <c r="C1" t="s">
        <v>71</v>
      </c>
    </row>
    <row r="2" spans="1:13" x14ac:dyDescent="0.3">
      <c r="A2" t="s">
        <v>72</v>
      </c>
      <c r="B2">
        <v>100</v>
      </c>
      <c r="C2">
        <f>B2/E10</f>
        <v>421.44625074687877</v>
      </c>
    </row>
    <row r="3" spans="1:13" x14ac:dyDescent="0.3">
      <c r="A3" t="s">
        <v>73</v>
      </c>
      <c r="B3">
        <v>150</v>
      </c>
      <c r="C3">
        <f>B3/E13</f>
        <v>470.96618520963682</v>
      </c>
    </row>
    <row r="4" spans="1:13" x14ac:dyDescent="0.3">
      <c r="A4" t="s">
        <v>74</v>
      </c>
      <c r="B4">
        <v>500</v>
      </c>
      <c r="C4">
        <f>B4/E15</f>
        <v>502.36393089027939</v>
      </c>
    </row>
    <row r="6" spans="1:13" x14ac:dyDescent="0.3">
      <c r="A6" t="s">
        <v>75</v>
      </c>
      <c r="B6">
        <v>0</v>
      </c>
    </row>
    <row r="8" spans="1:13" x14ac:dyDescent="0.3">
      <c r="A8" t="s">
        <v>92</v>
      </c>
      <c r="B8">
        <v>1.9</v>
      </c>
      <c r="D8" t="s">
        <v>76</v>
      </c>
      <c r="E8" t="s">
        <v>77</v>
      </c>
      <c r="F8" t="s">
        <v>78</v>
      </c>
      <c r="H8" t="s">
        <v>79</v>
      </c>
      <c r="I8" t="s">
        <v>76</v>
      </c>
      <c r="J8" t="s">
        <v>80</v>
      </c>
      <c r="K8" t="s">
        <v>81</v>
      </c>
      <c r="L8" t="s">
        <v>77</v>
      </c>
      <c r="M8" t="s">
        <v>78</v>
      </c>
    </row>
    <row r="9" spans="1:13" x14ac:dyDescent="0.3">
      <c r="A9" t="s">
        <v>94</v>
      </c>
      <c r="B9">
        <f>B10+(B10-B11)</f>
        <v>0.33999999999999997</v>
      </c>
      <c r="D9" t="s">
        <v>72</v>
      </c>
      <c r="E9" s="13">
        <v>0.182337931462692</v>
      </c>
      <c r="F9">
        <f t="shared" ref="F9:F15" si="0">E9*100</f>
        <v>18.2337931462692</v>
      </c>
      <c r="H9" t="s">
        <v>82</v>
      </c>
      <c r="I9" t="s">
        <v>83</v>
      </c>
      <c r="J9">
        <v>300</v>
      </c>
      <c r="K9">
        <v>250</v>
      </c>
      <c r="L9">
        <f>J9/K9</f>
        <v>1.2</v>
      </c>
      <c r="M9">
        <f>L9*100</f>
        <v>120</v>
      </c>
    </row>
    <row r="10" spans="1:13" x14ac:dyDescent="0.3">
      <c r="A10" t="s">
        <v>95</v>
      </c>
      <c r="B10">
        <v>0.21</v>
      </c>
      <c r="E10" s="13">
        <v>0.23727818155406999</v>
      </c>
      <c r="F10">
        <f t="shared" si="0"/>
        <v>23.727818155407</v>
      </c>
      <c r="H10" t="s">
        <v>84</v>
      </c>
      <c r="I10" t="s">
        <v>83</v>
      </c>
      <c r="J10">
        <v>680</v>
      </c>
      <c r="K10">
        <v>760</v>
      </c>
      <c r="L10">
        <f>J10/K10</f>
        <v>0.89473684210526316</v>
      </c>
      <c r="M10">
        <f>L10*100</f>
        <v>89.473684210526315</v>
      </c>
    </row>
    <row r="11" spans="1:13" x14ac:dyDescent="0.3">
      <c r="A11" t="s">
        <v>93</v>
      </c>
      <c r="B11">
        <v>0.08</v>
      </c>
      <c r="E11" s="13">
        <v>0.23727818155406999</v>
      </c>
      <c r="F11">
        <f t="shared" si="0"/>
        <v>23.727818155407</v>
      </c>
    </row>
    <row r="12" spans="1:13" x14ac:dyDescent="0.3">
      <c r="A12" t="s">
        <v>96</v>
      </c>
      <c r="B12">
        <f>B13+(B13-B14)</f>
        <v>1.27</v>
      </c>
      <c r="E12" s="13">
        <v>0.29460713817116102</v>
      </c>
      <c r="F12">
        <f t="shared" si="0"/>
        <v>29.460713817116101</v>
      </c>
    </row>
    <row r="13" spans="1:13" x14ac:dyDescent="0.3">
      <c r="A13" t="s">
        <v>97</v>
      </c>
      <c r="B13">
        <v>0.83</v>
      </c>
      <c r="D13" t="s">
        <v>73</v>
      </c>
      <c r="E13" s="13">
        <v>0.318494203428282</v>
      </c>
      <c r="F13">
        <f t="shared" si="0"/>
        <v>31.8494203428282</v>
      </c>
    </row>
    <row r="14" spans="1:13" x14ac:dyDescent="0.3">
      <c r="A14" t="s">
        <v>98</v>
      </c>
      <c r="B14">
        <v>0.39</v>
      </c>
      <c r="D14" t="s">
        <v>74</v>
      </c>
      <c r="E14" s="13">
        <v>0.71661195771363495</v>
      </c>
      <c r="F14">
        <f t="shared" si="0"/>
        <v>71.661195771363495</v>
      </c>
    </row>
    <row r="15" spans="1:13" ht="13.5" thickBot="1" x14ac:dyDescent="0.35">
      <c r="E15" s="14">
        <v>0.99529438571338102</v>
      </c>
      <c r="F15">
        <f t="shared" si="0"/>
        <v>99.529438571338105</v>
      </c>
    </row>
    <row r="16" spans="1:13" x14ac:dyDescent="0.3">
      <c r="A16" t="s">
        <v>99</v>
      </c>
      <c r="B16" t="s">
        <v>100</v>
      </c>
      <c r="C16" t="s">
        <v>101</v>
      </c>
    </row>
    <row r="17" spans="1:3" x14ac:dyDescent="0.3">
      <c r="A17" s="5">
        <f ca="1">YEAR(TODAY())</f>
        <v>2023</v>
      </c>
      <c r="B17" s="16">
        <v>11760</v>
      </c>
      <c r="C17" s="1">
        <v>30000</v>
      </c>
    </row>
    <row r="18" spans="1:3" x14ac:dyDescent="0.3">
      <c r="A18" s="5">
        <f ca="1">A17+1</f>
        <v>2024</v>
      </c>
      <c r="B18" s="16">
        <v>17195</v>
      </c>
      <c r="C18" s="1">
        <v>36000</v>
      </c>
    </row>
    <row r="19" spans="1:3" x14ac:dyDescent="0.3">
      <c r="A19" s="5">
        <f ca="1">A18+1</f>
        <v>2025</v>
      </c>
      <c r="B19" s="16">
        <v>24042</v>
      </c>
      <c r="C19" s="1">
        <v>68000</v>
      </c>
    </row>
    <row r="20" spans="1:3" x14ac:dyDescent="0.3">
      <c r="A20" s="5">
        <f t="shared" ref="A20:A42" ca="1" si="1">A19+1</f>
        <v>2026</v>
      </c>
      <c r="B20" s="16">
        <v>23620</v>
      </c>
      <c r="C20" s="1">
        <v>66380</v>
      </c>
    </row>
    <row r="21" spans="1:3" x14ac:dyDescent="0.3">
      <c r="A21" s="5">
        <f t="shared" ca="1" si="1"/>
        <v>2027</v>
      </c>
      <c r="B21" s="16">
        <v>62500</v>
      </c>
      <c r="C21" s="1">
        <v>157000</v>
      </c>
    </row>
    <row r="22" spans="1:3" x14ac:dyDescent="0.3">
      <c r="A22" s="5">
        <f t="shared" ca="1" si="1"/>
        <v>2028</v>
      </c>
      <c r="B22" s="16">
        <v>115000</v>
      </c>
      <c r="C22" s="15">
        <v>267500</v>
      </c>
    </row>
    <row r="23" spans="1:3" x14ac:dyDescent="0.3">
      <c r="A23" s="5">
        <f t="shared" ca="1" si="1"/>
        <v>2029</v>
      </c>
      <c r="B23" s="12">
        <v>144500</v>
      </c>
      <c r="C23" s="15">
        <v>300000</v>
      </c>
    </row>
    <row r="24" spans="1:3" x14ac:dyDescent="0.3">
      <c r="A24" s="5">
        <f t="shared" ca="1" si="1"/>
        <v>2030</v>
      </c>
    </row>
    <row r="25" spans="1:3" x14ac:dyDescent="0.3">
      <c r="A25" s="5">
        <f t="shared" ca="1" si="1"/>
        <v>2031</v>
      </c>
    </row>
    <row r="26" spans="1:3" x14ac:dyDescent="0.3">
      <c r="A26" s="5">
        <f t="shared" ca="1" si="1"/>
        <v>2032</v>
      </c>
    </row>
    <row r="27" spans="1:3" x14ac:dyDescent="0.3">
      <c r="A27" s="5">
        <f t="shared" ca="1" si="1"/>
        <v>2033</v>
      </c>
    </row>
    <row r="28" spans="1:3" x14ac:dyDescent="0.3">
      <c r="A28" s="5">
        <f t="shared" ca="1" si="1"/>
        <v>2034</v>
      </c>
    </row>
    <row r="29" spans="1:3" x14ac:dyDescent="0.3">
      <c r="A29" s="5">
        <f t="shared" ca="1" si="1"/>
        <v>2035</v>
      </c>
    </row>
    <row r="30" spans="1:3" x14ac:dyDescent="0.3">
      <c r="A30" s="5">
        <f t="shared" ca="1" si="1"/>
        <v>2036</v>
      </c>
    </row>
    <row r="31" spans="1:3" x14ac:dyDescent="0.3">
      <c r="A31" s="5">
        <f t="shared" ca="1" si="1"/>
        <v>2037</v>
      </c>
    </row>
    <row r="32" spans="1:3" x14ac:dyDescent="0.3">
      <c r="A32" s="5">
        <f t="shared" ca="1" si="1"/>
        <v>2038</v>
      </c>
    </row>
    <row r="33" spans="1:1" x14ac:dyDescent="0.3">
      <c r="A33" s="5">
        <f t="shared" ca="1" si="1"/>
        <v>2039</v>
      </c>
    </row>
    <row r="34" spans="1:1" x14ac:dyDescent="0.3">
      <c r="A34" s="5">
        <f t="shared" ca="1" si="1"/>
        <v>2040</v>
      </c>
    </row>
    <row r="35" spans="1:1" x14ac:dyDescent="0.3">
      <c r="A35" s="5">
        <f t="shared" ca="1" si="1"/>
        <v>2041</v>
      </c>
    </row>
    <row r="36" spans="1:1" x14ac:dyDescent="0.3">
      <c r="A36" s="5">
        <f t="shared" ca="1" si="1"/>
        <v>2042</v>
      </c>
    </row>
    <row r="37" spans="1:1" x14ac:dyDescent="0.3">
      <c r="A37" s="5">
        <f t="shared" ca="1" si="1"/>
        <v>2043</v>
      </c>
    </row>
    <row r="38" spans="1:1" x14ac:dyDescent="0.3">
      <c r="A38" s="5">
        <f t="shared" ca="1" si="1"/>
        <v>2044</v>
      </c>
    </row>
    <row r="39" spans="1:1" x14ac:dyDescent="0.3">
      <c r="A39" s="5">
        <f t="shared" ca="1" si="1"/>
        <v>2045</v>
      </c>
    </row>
    <row r="40" spans="1:1" x14ac:dyDescent="0.3">
      <c r="A40" s="5">
        <f t="shared" ca="1" si="1"/>
        <v>2046</v>
      </c>
    </row>
    <row r="41" spans="1:1" x14ac:dyDescent="0.3">
      <c r="A41" s="5">
        <f t="shared" ca="1" si="1"/>
        <v>2047</v>
      </c>
    </row>
    <row r="42" spans="1:1" x14ac:dyDescent="0.3">
      <c r="A42" s="5">
        <f t="shared" ca="1" si="1"/>
        <v>2048</v>
      </c>
    </row>
    <row r="43" spans="1:1" x14ac:dyDescent="0.3">
      <c r="A43" s="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41"/>
  <sheetViews>
    <sheetView zoomScaleNormal="100" workbookViewId="0">
      <selection activeCell="B11" sqref="B11"/>
    </sheetView>
  </sheetViews>
  <sheetFormatPr defaultColWidth="8.59765625" defaultRowHeight="13" x14ac:dyDescent="0.3"/>
  <cols>
    <col min="1" max="1" width="24.3984375" customWidth="1"/>
    <col min="2" max="6" width="11.3984375" customWidth="1"/>
    <col min="7" max="7" width="12.296875" customWidth="1"/>
    <col min="8" max="8" width="11.59765625" customWidth="1"/>
    <col min="9" max="9" width="13.8984375" customWidth="1"/>
    <col min="10" max="10" width="12" customWidth="1"/>
    <col min="11" max="11" width="12.69921875" customWidth="1"/>
    <col min="17" max="17" width="11.3984375" customWidth="1"/>
  </cols>
  <sheetData>
    <row r="1" spans="1:17" x14ac:dyDescent="0.3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</row>
    <row r="2" spans="1:17" x14ac:dyDescent="0.3">
      <c r="A2" t="s">
        <v>1</v>
      </c>
      <c r="B2" s="1">
        <v>115000</v>
      </c>
      <c r="C2" s="1">
        <f t="shared" ref="C2:Q2" si="0">B2</f>
        <v>115000</v>
      </c>
      <c r="D2" s="1">
        <f t="shared" si="0"/>
        <v>115000</v>
      </c>
      <c r="E2" s="1">
        <f t="shared" si="0"/>
        <v>115000</v>
      </c>
      <c r="F2" s="1">
        <f t="shared" si="0"/>
        <v>115000</v>
      </c>
      <c r="G2" s="1">
        <f t="shared" si="0"/>
        <v>115000</v>
      </c>
      <c r="H2" s="1">
        <f t="shared" si="0"/>
        <v>115000</v>
      </c>
      <c r="I2" s="1">
        <f t="shared" si="0"/>
        <v>115000</v>
      </c>
      <c r="J2" s="1">
        <f t="shared" si="0"/>
        <v>115000</v>
      </c>
      <c r="K2" s="1">
        <f t="shared" si="0"/>
        <v>115000</v>
      </c>
      <c r="L2" s="1">
        <f t="shared" si="0"/>
        <v>115000</v>
      </c>
      <c r="M2" s="1">
        <f t="shared" si="0"/>
        <v>115000</v>
      </c>
      <c r="N2" s="1">
        <f t="shared" si="0"/>
        <v>115000</v>
      </c>
      <c r="O2" s="1">
        <f t="shared" si="0"/>
        <v>115000</v>
      </c>
      <c r="P2" s="1">
        <f t="shared" si="0"/>
        <v>115000</v>
      </c>
      <c r="Q2" s="1">
        <f t="shared" si="0"/>
        <v>115000</v>
      </c>
    </row>
    <row r="3" spans="1:17" x14ac:dyDescent="0.3">
      <c r="A3" t="s">
        <v>42</v>
      </c>
      <c r="B3">
        <v>267500</v>
      </c>
      <c r="C3" s="1">
        <f t="shared" ref="C3:Q3" si="1">B3</f>
        <v>267500</v>
      </c>
      <c r="D3" s="1">
        <f t="shared" si="1"/>
        <v>267500</v>
      </c>
      <c r="E3" s="1">
        <f t="shared" si="1"/>
        <v>267500</v>
      </c>
      <c r="F3" s="1">
        <f t="shared" si="1"/>
        <v>267500</v>
      </c>
      <c r="G3" s="1">
        <f t="shared" si="1"/>
        <v>267500</v>
      </c>
      <c r="H3" s="1">
        <f t="shared" si="1"/>
        <v>267500</v>
      </c>
      <c r="I3" s="1">
        <f t="shared" si="1"/>
        <v>267500</v>
      </c>
      <c r="J3" s="1">
        <f t="shared" si="1"/>
        <v>267500</v>
      </c>
      <c r="K3" s="1">
        <f t="shared" si="1"/>
        <v>267500</v>
      </c>
      <c r="L3" s="1">
        <f t="shared" si="1"/>
        <v>267500</v>
      </c>
      <c r="M3" s="1">
        <f t="shared" si="1"/>
        <v>267500</v>
      </c>
      <c r="N3" s="1">
        <f t="shared" si="1"/>
        <v>267500</v>
      </c>
      <c r="O3" s="1">
        <f t="shared" si="1"/>
        <v>267500</v>
      </c>
      <c r="P3" s="1">
        <f t="shared" si="1"/>
        <v>267500</v>
      </c>
      <c r="Q3" s="1">
        <f t="shared" si="1"/>
        <v>267500</v>
      </c>
    </row>
    <row r="4" spans="1:17" x14ac:dyDescent="0.3">
      <c r="A4" t="s">
        <v>2</v>
      </c>
      <c r="B4" s="5">
        <v>160</v>
      </c>
      <c r="C4" s="1">
        <f t="shared" ref="C4:Q4" si="2">B4</f>
        <v>160</v>
      </c>
      <c r="D4" s="1">
        <f t="shared" si="2"/>
        <v>160</v>
      </c>
      <c r="E4" s="1">
        <f t="shared" si="2"/>
        <v>160</v>
      </c>
      <c r="F4" s="1">
        <f t="shared" si="2"/>
        <v>160</v>
      </c>
      <c r="G4" s="1">
        <f t="shared" si="2"/>
        <v>160</v>
      </c>
      <c r="H4" s="1">
        <f t="shared" si="2"/>
        <v>160</v>
      </c>
      <c r="I4" s="1">
        <f t="shared" si="2"/>
        <v>160</v>
      </c>
      <c r="J4" s="1">
        <f t="shared" si="2"/>
        <v>160</v>
      </c>
      <c r="K4" s="1">
        <f t="shared" si="2"/>
        <v>160</v>
      </c>
      <c r="L4" s="1">
        <f t="shared" si="2"/>
        <v>160</v>
      </c>
      <c r="M4" s="1">
        <f t="shared" si="2"/>
        <v>160</v>
      </c>
      <c r="N4" s="1">
        <f t="shared" si="2"/>
        <v>160</v>
      </c>
      <c r="O4" s="1">
        <f t="shared" si="2"/>
        <v>160</v>
      </c>
      <c r="P4" s="1">
        <f t="shared" si="2"/>
        <v>160</v>
      </c>
      <c r="Q4" s="1">
        <f t="shared" si="2"/>
        <v>160</v>
      </c>
    </row>
    <row r="5" spans="1:17" x14ac:dyDescent="0.3">
      <c r="A5" t="s">
        <v>3</v>
      </c>
      <c r="B5">
        <v>5000</v>
      </c>
      <c r="C5" s="1">
        <f t="shared" ref="C5:Q5" si="3">B5</f>
        <v>5000</v>
      </c>
      <c r="D5" s="1">
        <f t="shared" si="3"/>
        <v>5000</v>
      </c>
      <c r="E5" s="1">
        <f t="shared" si="3"/>
        <v>5000</v>
      </c>
      <c r="F5" s="1">
        <f t="shared" si="3"/>
        <v>5000</v>
      </c>
      <c r="G5" s="1">
        <f t="shared" si="3"/>
        <v>5000</v>
      </c>
      <c r="H5" s="1">
        <f t="shared" si="3"/>
        <v>5000</v>
      </c>
      <c r="I5" s="1">
        <f t="shared" si="3"/>
        <v>5000</v>
      </c>
      <c r="J5" s="1">
        <f t="shared" si="3"/>
        <v>5000</v>
      </c>
      <c r="K5" s="1">
        <f t="shared" si="3"/>
        <v>5000</v>
      </c>
      <c r="L5" s="1">
        <f t="shared" si="3"/>
        <v>5000</v>
      </c>
      <c r="M5" s="1">
        <f t="shared" si="3"/>
        <v>5000</v>
      </c>
      <c r="N5" s="1">
        <f t="shared" si="3"/>
        <v>5000</v>
      </c>
      <c r="O5" s="1">
        <f t="shared" si="3"/>
        <v>5000</v>
      </c>
      <c r="P5" s="1">
        <f t="shared" si="3"/>
        <v>5000</v>
      </c>
      <c r="Q5" s="1">
        <f t="shared" si="3"/>
        <v>5000</v>
      </c>
    </row>
    <row r="6" spans="1:17" x14ac:dyDescent="0.3">
      <c r="A6" t="s">
        <v>4</v>
      </c>
      <c r="B6">
        <v>678</v>
      </c>
      <c r="C6" s="1">
        <f t="shared" ref="C6:Q6" si="4">B6</f>
        <v>678</v>
      </c>
      <c r="D6" s="1">
        <f t="shared" si="4"/>
        <v>678</v>
      </c>
      <c r="E6" s="1">
        <f t="shared" si="4"/>
        <v>678</v>
      </c>
      <c r="F6" s="1">
        <f t="shared" si="4"/>
        <v>678</v>
      </c>
      <c r="G6" s="1">
        <f t="shared" si="4"/>
        <v>678</v>
      </c>
      <c r="H6" s="1">
        <f t="shared" si="4"/>
        <v>678</v>
      </c>
      <c r="I6" s="1">
        <f t="shared" si="4"/>
        <v>678</v>
      </c>
      <c r="J6" s="1">
        <f t="shared" si="4"/>
        <v>678</v>
      </c>
      <c r="K6" s="1">
        <f t="shared" si="4"/>
        <v>678</v>
      </c>
      <c r="L6" s="1">
        <f t="shared" si="4"/>
        <v>678</v>
      </c>
      <c r="M6" s="1">
        <f t="shared" si="4"/>
        <v>678</v>
      </c>
      <c r="N6" s="1">
        <f t="shared" si="4"/>
        <v>678</v>
      </c>
      <c r="O6" s="1">
        <f t="shared" si="4"/>
        <v>678</v>
      </c>
      <c r="P6" s="1">
        <f t="shared" si="4"/>
        <v>678</v>
      </c>
      <c r="Q6" s="1">
        <f t="shared" si="4"/>
        <v>678</v>
      </c>
    </row>
    <row r="7" spans="1:17" x14ac:dyDescent="0.3">
      <c r="A7" t="s">
        <v>5</v>
      </c>
      <c r="B7">
        <v>1542</v>
      </c>
      <c r="C7" s="1">
        <f t="shared" ref="C7:Q7" si="5">B7</f>
        <v>1542</v>
      </c>
      <c r="D7" s="1">
        <f t="shared" si="5"/>
        <v>1542</v>
      </c>
      <c r="E7" s="1">
        <f t="shared" si="5"/>
        <v>1542</v>
      </c>
      <c r="F7" s="1">
        <f t="shared" si="5"/>
        <v>1542</v>
      </c>
      <c r="G7" s="1">
        <f t="shared" si="5"/>
        <v>1542</v>
      </c>
      <c r="H7" s="1">
        <f t="shared" si="5"/>
        <v>1542</v>
      </c>
      <c r="I7" s="1">
        <f t="shared" si="5"/>
        <v>1542</v>
      </c>
      <c r="J7" s="1">
        <f t="shared" si="5"/>
        <v>1542</v>
      </c>
      <c r="K7" s="1">
        <f t="shared" si="5"/>
        <v>1542</v>
      </c>
      <c r="L7" s="1">
        <f t="shared" si="5"/>
        <v>1542</v>
      </c>
      <c r="M7" s="1">
        <f t="shared" si="5"/>
        <v>1542</v>
      </c>
      <c r="N7" s="1">
        <f t="shared" si="5"/>
        <v>1542</v>
      </c>
      <c r="O7" s="1">
        <f t="shared" si="5"/>
        <v>1542</v>
      </c>
      <c r="P7" s="1">
        <f t="shared" si="5"/>
        <v>1542</v>
      </c>
      <c r="Q7" s="1">
        <f t="shared" si="5"/>
        <v>1542</v>
      </c>
    </row>
    <row r="8" spans="1:17" x14ac:dyDescent="0.3">
      <c r="A8" t="s">
        <v>6</v>
      </c>
      <c r="B8">
        <v>0</v>
      </c>
      <c r="C8" s="1">
        <f t="shared" ref="C8:Q8" si="6">B8</f>
        <v>0</v>
      </c>
      <c r="D8" s="1">
        <f t="shared" si="6"/>
        <v>0</v>
      </c>
      <c r="E8" s="1">
        <f t="shared" si="6"/>
        <v>0</v>
      </c>
      <c r="F8" s="1">
        <f t="shared" si="6"/>
        <v>0</v>
      </c>
      <c r="G8" s="1">
        <f t="shared" si="6"/>
        <v>0</v>
      </c>
      <c r="H8" s="1">
        <f t="shared" si="6"/>
        <v>0</v>
      </c>
      <c r="I8" s="1">
        <f t="shared" si="6"/>
        <v>0</v>
      </c>
      <c r="J8" s="1">
        <f t="shared" si="6"/>
        <v>0</v>
      </c>
      <c r="K8" s="1">
        <f t="shared" si="6"/>
        <v>0</v>
      </c>
      <c r="L8" s="1">
        <f t="shared" si="6"/>
        <v>0</v>
      </c>
      <c r="M8" s="1">
        <f t="shared" si="6"/>
        <v>0</v>
      </c>
      <c r="N8" s="1">
        <f t="shared" si="6"/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spans="1:17" x14ac:dyDescent="0.3">
      <c r="A9" t="s">
        <v>7</v>
      </c>
      <c r="B9">
        <v>0</v>
      </c>
      <c r="C9" s="1">
        <f t="shared" ref="C9:Q9" si="7">B9</f>
        <v>0</v>
      </c>
      <c r="D9" s="1">
        <f t="shared" si="7"/>
        <v>0</v>
      </c>
      <c r="E9" s="1">
        <f t="shared" si="7"/>
        <v>0</v>
      </c>
      <c r="F9" s="1">
        <f t="shared" si="7"/>
        <v>0</v>
      </c>
      <c r="G9" s="1">
        <f t="shared" si="7"/>
        <v>0</v>
      </c>
      <c r="H9" s="1">
        <f t="shared" si="7"/>
        <v>0</v>
      </c>
      <c r="I9" s="1">
        <f t="shared" si="7"/>
        <v>0</v>
      </c>
      <c r="J9" s="1">
        <f t="shared" si="7"/>
        <v>0</v>
      </c>
      <c r="K9" s="1">
        <f t="shared" si="7"/>
        <v>0</v>
      </c>
      <c r="L9" s="1">
        <f t="shared" si="7"/>
        <v>0</v>
      </c>
      <c r="M9" s="1">
        <f t="shared" si="7"/>
        <v>0</v>
      </c>
      <c r="N9" s="1">
        <f t="shared" si="7"/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spans="1:17" x14ac:dyDescent="0.3">
      <c r="A10" t="s">
        <v>8</v>
      </c>
      <c r="B10" s="1">
        <v>0</v>
      </c>
      <c r="C10" s="1">
        <f t="shared" ref="C10:Q10" si="8">B10</f>
        <v>0</v>
      </c>
      <c r="D10" s="1">
        <f t="shared" si="8"/>
        <v>0</v>
      </c>
      <c r="E10" s="1">
        <f t="shared" si="8"/>
        <v>0</v>
      </c>
      <c r="F10" s="1">
        <f t="shared" si="8"/>
        <v>0</v>
      </c>
      <c r="G10" s="1">
        <f t="shared" si="8"/>
        <v>0</v>
      </c>
      <c r="H10" s="1">
        <f t="shared" si="8"/>
        <v>0</v>
      </c>
      <c r="I10" s="1">
        <f t="shared" si="8"/>
        <v>0</v>
      </c>
      <c r="J10" s="1">
        <f t="shared" si="8"/>
        <v>0</v>
      </c>
      <c r="K10" s="1">
        <f t="shared" si="8"/>
        <v>0</v>
      </c>
      <c r="L10" s="1">
        <f t="shared" si="8"/>
        <v>0</v>
      </c>
      <c r="M10" s="1">
        <f t="shared" si="8"/>
        <v>0</v>
      </c>
      <c r="N10" s="1">
        <f t="shared" si="8"/>
        <v>0</v>
      </c>
      <c r="O10" s="1">
        <f t="shared" si="8"/>
        <v>0</v>
      </c>
      <c r="P10" s="1">
        <f t="shared" si="8"/>
        <v>0</v>
      </c>
      <c r="Q10" s="1">
        <f t="shared" si="8"/>
        <v>0</v>
      </c>
    </row>
    <row r="11" spans="1:17" x14ac:dyDescent="0.3">
      <c r="A11" t="s">
        <v>9</v>
      </c>
      <c r="B11" s="1">
        <v>8778</v>
      </c>
      <c r="C11" s="1">
        <f t="shared" ref="C11:Q11" si="9">B11</f>
        <v>8778</v>
      </c>
      <c r="D11" s="1">
        <f t="shared" si="9"/>
        <v>8778</v>
      </c>
      <c r="E11" s="1">
        <f t="shared" si="9"/>
        <v>8778</v>
      </c>
      <c r="F11" s="1">
        <f t="shared" si="9"/>
        <v>8778</v>
      </c>
      <c r="G11" s="1">
        <f t="shared" si="9"/>
        <v>8778</v>
      </c>
      <c r="H11" s="1">
        <f t="shared" si="9"/>
        <v>8778</v>
      </c>
      <c r="I11" s="1">
        <f t="shared" si="9"/>
        <v>8778</v>
      </c>
      <c r="J11" s="1">
        <f t="shared" si="9"/>
        <v>8778</v>
      </c>
      <c r="K11" s="1">
        <f t="shared" si="9"/>
        <v>8778</v>
      </c>
      <c r="L11" s="1">
        <f t="shared" si="9"/>
        <v>8778</v>
      </c>
      <c r="M11" s="1">
        <f t="shared" si="9"/>
        <v>8778</v>
      </c>
      <c r="N11" s="1">
        <f t="shared" si="9"/>
        <v>8778</v>
      </c>
      <c r="O11" s="1">
        <f t="shared" si="9"/>
        <v>8778</v>
      </c>
      <c r="P11" s="1">
        <f t="shared" si="9"/>
        <v>8778</v>
      </c>
      <c r="Q11" s="1">
        <f t="shared" si="9"/>
        <v>8778</v>
      </c>
    </row>
    <row r="12" spans="1:17" x14ac:dyDescent="0.3">
      <c r="A12" t="s">
        <v>10</v>
      </c>
      <c r="B12" s="1"/>
      <c r="C12" s="1">
        <f t="shared" ref="C12:Q12" si="10">B12</f>
        <v>0</v>
      </c>
      <c r="D12" s="1">
        <f t="shared" si="10"/>
        <v>0</v>
      </c>
      <c r="E12" s="1">
        <f t="shared" si="10"/>
        <v>0</v>
      </c>
      <c r="F12" s="1">
        <f t="shared" si="10"/>
        <v>0</v>
      </c>
      <c r="G12" s="1">
        <f t="shared" si="10"/>
        <v>0</v>
      </c>
      <c r="H12" s="1">
        <f t="shared" si="10"/>
        <v>0</v>
      </c>
      <c r="I12" s="1">
        <f t="shared" si="10"/>
        <v>0</v>
      </c>
      <c r="J12" s="1">
        <f t="shared" si="10"/>
        <v>0</v>
      </c>
      <c r="K12" s="1">
        <f t="shared" si="10"/>
        <v>0</v>
      </c>
      <c r="L12" s="1">
        <f t="shared" si="10"/>
        <v>0</v>
      </c>
      <c r="M12" s="1">
        <f t="shared" si="10"/>
        <v>0</v>
      </c>
      <c r="N12" s="1">
        <f t="shared" si="10"/>
        <v>0</v>
      </c>
      <c r="O12" s="1">
        <f t="shared" si="10"/>
        <v>0</v>
      </c>
      <c r="P12" s="1">
        <f t="shared" si="10"/>
        <v>0</v>
      </c>
      <c r="Q12" s="1">
        <f t="shared" si="10"/>
        <v>0</v>
      </c>
    </row>
    <row r="13" spans="1:17" x14ac:dyDescent="0.3">
      <c r="A13" t="s">
        <v>11</v>
      </c>
      <c r="B13">
        <v>0.13</v>
      </c>
      <c r="C13" s="1">
        <f t="shared" ref="C13:Q13" si="11">B13</f>
        <v>0.13</v>
      </c>
      <c r="D13" s="1">
        <f t="shared" si="11"/>
        <v>0.13</v>
      </c>
      <c r="E13" s="1">
        <f t="shared" si="11"/>
        <v>0.13</v>
      </c>
      <c r="F13" s="1">
        <f t="shared" si="11"/>
        <v>0.13</v>
      </c>
      <c r="G13" s="1">
        <f t="shared" si="11"/>
        <v>0.13</v>
      </c>
      <c r="H13" s="1">
        <f t="shared" si="11"/>
        <v>0.13</v>
      </c>
      <c r="I13" s="1">
        <f t="shared" si="11"/>
        <v>0.13</v>
      </c>
      <c r="J13" s="1">
        <f t="shared" si="11"/>
        <v>0.13</v>
      </c>
      <c r="K13" s="1">
        <f t="shared" si="11"/>
        <v>0.13</v>
      </c>
      <c r="L13" s="1">
        <f t="shared" si="11"/>
        <v>0.13</v>
      </c>
      <c r="M13" s="1">
        <f t="shared" si="11"/>
        <v>0.13</v>
      </c>
      <c r="N13" s="1">
        <f t="shared" si="11"/>
        <v>0.13</v>
      </c>
      <c r="O13" s="1">
        <f t="shared" si="11"/>
        <v>0.13</v>
      </c>
      <c r="P13" s="1">
        <f t="shared" si="11"/>
        <v>0.13</v>
      </c>
      <c r="Q13" s="1">
        <f t="shared" si="11"/>
        <v>0.13</v>
      </c>
    </row>
    <row r="14" spans="1:17" x14ac:dyDescent="0.3">
      <c r="A14" t="s">
        <v>12</v>
      </c>
      <c r="B14">
        <v>2200</v>
      </c>
      <c r="C14">
        <v>2200</v>
      </c>
      <c r="D14">
        <v>2200</v>
      </c>
      <c r="E14">
        <v>2200</v>
      </c>
      <c r="F14">
        <v>2200</v>
      </c>
      <c r="G14">
        <v>2200</v>
      </c>
      <c r="H14">
        <v>2200</v>
      </c>
      <c r="I14">
        <v>2200</v>
      </c>
      <c r="J14">
        <v>2200</v>
      </c>
      <c r="K14">
        <v>2200</v>
      </c>
      <c r="L14">
        <v>2200</v>
      </c>
      <c r="M14">
        <v>2200</v>
      </c>
      <c r="N14">
        <v>2200</v>
      </c>
      <c r="O14">
        <v>2200</v>
      </c>
      <c r="P14">
        <v>2200</v>
      </c>
      <c r="Q14">
        <v>2200</v>
      </c>
    </row>
    <row r="15" spans="1:17" x14ac:dyDescent="0.3">
      <c r="A15" t="s">
        <v>13</v>
      </c>
      <c r="B15">
        <v>620</v>
      </c>
      <c r="C15" s="1">
        <f t="shared" ref="C15:Q15" si="12">B15</f>
        <v>620</v>
      </c>
      <c r="D15" s="1">
        <f t="shared" si="12"/>
        <v>620</v>
      </c>
      <c r="E15" s="1">
        <f t="shared" si="12"/>
        <v>620</v>
      </c>
      <c r="F15" s="1">
        <f t="shared" si="12"/>
        <v>620</v>
      </c>
      <c r="G15" s="1">
        <f t="shared" si="12"/>
        <v>620</v>
      </c>
      <c r="H15" s="1">
        <f t="shared" si="12"/>
        <v>620</v>
      </c>
      <c r="I15" s="1">
        <f t="shared" si="12"/>
        <v>620</v>
      </c>
      <c r="J15" s="1">
        <f t="shared" si="12"/>
        <v>620</v>
      </c>
      <c r="K15" s="1">
        <f t="shared" si="12"/>
        <v>620</v>
      </c>
      <c r="L15" s="1">
        <f t="shared" si="12"/>
        <v>620</v>
      </c>
      <c r="M15" s="1">
        <f t="shared" si="12"/>
        <v>620</v>
      </c>
      <c r="N15" s="1">
        <f t="shared" si="12"/>
        <v>620</v>
      </c>
      <c r="O15" s="1">
        <f t="shared" si="12"/>
        <v>620</v>
      </c>
      <c r="P15" s="1">
        <f t="shared" si="12"/>
        <v>620</v>
      </c>
      <c r="Q15" s="1">
        <f t="shared" si="12"/>
        <v>620</v>
      </c>
    </row>
    <row r="16" spans="1:17" x14ac:dyDescent="0.3">
      <c r="A16" t="s">
        <v>14</v>
      </c>
      <c r="B16">
        <v>1.2</v>
      </c>
      <c r="C16" s="1">
        <f t="shared" ref="C16:Q16" si="13">B16</f>
        <v>1.2</v>
      </c>
      <c r="D16" s="1">
        <f t="shared" si="13"/>
        <v>1.2</v>
      </c>
      <c r="E16" s="1">
        <f t="shared" si="13"/>
        <v>1.2</v>
      </c>
      <c r="F16" s="1">
        <f t="shared" si="13"/>
        <v>1.2</v>
      </c>
      <c r="G16" s="1">
        <f t="shared" si="13"/>
        <v>1.2</v>
      </c>
      <c r="H16" s="1">
        <f t="shared" si="13"/>
        <v>1.2</v>
      </c>
      <c r="I16" s="1">
        <f t="shared" si="13"/>
        <v>1.2</v>
      </c>
      <c r="J16" s="1">
        <f t="shared" si="13"/>
        <v>1.2</v>
      </c>
      <c r="K16" s="1">
        <f t="shared" si="13"/>
        <v>1.2</v>
      </c>
      <c r="L16" s="1">
        <f t="shared" si="13"/>
        <v>1.2</v>
      </c>
      <c r="M16" s="1">
        <f t="shared" si="13"/>
        <v>1.2</v>
      </c>
      <c r="N16" s="1">
        <f t="shared" si="13"/>
        <v>1.2</v>
      </c>
      <c r="O16" s="1">
        <f t="shared" si="13"/>
        <v>1.2</v>
      </c>
      <c r="P16" s="1">
        <f t="shared" si="13"/>
        <v>1.2</v>
      </c>
      <c r="Q16" s="1">
        <f t="shared" si="13"/>
        <v>1.2</v>
      </c>
    </row>
    <row r="17" spans="1:17" x14ac:dyDescent="0.3">
      <c r="A17" t="s">
        <v>85</v>
      </c>
      <c r="B17">
        <v>0.5</v>
      </c>
      <c r="C17" s="1">
        <f t="shared" ref="C17:Q17" si="14">B17</f>
        <v>0.5</v>
      </c>
      <c r="D17" s="1">
        <f t="shared" si="14"/>
        <v>0.5</v>
      </c>
      <c r="E17" s="1">
        <f t="shared" si="14"/>
        <v>0.5</v>
      </c>
      <c r="F17" s="1">
        <f t="shared" si="14"/>
        <v>0.5</v>
      </c>
      <c r="G17" s="1">
        <f t="shared" si="14"/>
        <v>0.5</v>
      </c>
      <c r="H17" s="1">
        <f t="shared" si="14"/>
        <v>0.5</v>
      </c>
      <c r="I17" s="1">
        <f t="shared" si="14"/>
        <v>0.5</v>
      </c>
      <c r="J17" s="1">
        <f t="shared" si="14"/>
        <v>0.5</v>
      </c>
      <c r="K17" s="1">
        <f t="shared" si="14"/>
        <v>0.5</v>
      </c>
      <c r="L17" s="1">
        <f t="shared" si="14"/>
        <v>0.5</v>
      </c>
      <c r="M17" s="1">
        <f t="shared" si="14"/>
        <v>0.5</v>
      </c>
      <c r="N17" s="1">
        <f t="shared" si="14"/>
        <v>0.5</v>
      </c>
      <c r="O17" s="1">
        <f t="shared" si="14"/>
        <v>0.5</v>
      </c>
      <c r="P17" s="1">
        <f t="shared" si="14"/>
        <v>0.5</v>
      </c>
      <c r="Q17" s="1">
        <f t="shared" si="14"/>
        <v>0.5</v>
      </c>
    </row>
    <row r="18" spans="1:17" x14ac:dyDescent="0.3">
      <c r="A18" t="s">
        <v>16</v>
      </c>
      <c r="B18" s="1">
        <v>312</v>
      </c>
      <c r="C18" s="1">
        <f t="shared" ref="C18:Q18" si="15">B18</f>
        <v>312</v>
      </c>
      <c r="D18" s="1">
        <f t="shared" si="15"/>
        <v>312</v>
      </c>
      <c r="E18" s="1">
        <f t="shared" si="15"/>
        <v>312</v>
      </c>
      <c r="F18" s="1">
        <f t="shared" si="15"/>
        <v>312</v>
      </c>
      <c r="G18" s="1">
        <f t="shared" si="15"/>
        <v>312</v>
      </c>
      <c r="H18" s="1">
        <f t="shared" si="15"/>
        <v>312</v>
      </c>
      <c r="I18" s="1">
        <f t="shared" si="15"/>
        <v>312</v>
      </c>
      <c r="J18" s="1">
        <f t="shared" si="15"/>
        <v>312</v>
      </c>
      <c r="K18" s="1">
        <f t="shared" si="15"/>
        <v>312</v>
      </c>
      <c r="L18" s="1">
        <f t="shared" si="15"/>
        <v>312</v>
      </c>
      <c r="M18" s="1">
        <f t="shared" si="15"/>
        <v>312</v>
      </c>
      <c r="N18" s="1">
        <f t="shared" si="15"/>
        <v>312</v>
      </c>
      <c r="O18" s="1">
        <f t="shared" si="15"/>
        <v>312</v>
      </c>
      <c r="P18" s="1">
        <f t="shared" si="15"/>
        <v>312</v>
      </c>
      <c r="Q18" s="1">
        <f t="shared" si="15"/>
        <v>312</v>
      </c>
    </row>
    <row r="19" spans="1:17" x14ac:dyDescent="0.3">
      <c r="A19" t="s">
        <v>17</v>
      </c>
      <c r="B19" s="1">
        <v>0</v>
      </c>
      <c r="C19" s="1">
        <f t="shared" ref="C19:Q19" si="16">B19</f>
        <v>0</v>
      </c>
      <c r="D19" s="1">
        <f t="shared" si="16"/>
        <v>0</v>
      </c>
      <c r="E19" s="1">
        <f t="shared" si="16"/>
        <v>0</v>
      </c>
      <c r="F19" s="1">
        <f t="shared" si="16"/>
        <v>0</v>
      </c>
      <c r="G19" s="1">
        <f t="shared" si="16"/>
        <v>0</v>
      </c>
      <c r="H19" s="1">
        <f t="shared" si="16"/>
        <v>0</v>
      </c>
      <c r="I19" s="1">
        <f t="shared" si="16"/>
        <v>0</v>
      </c>
      <c r="J19" s="1">
        <f t="shared" si="16"/>
        <v>0</v>
      </c>
      <c r="K19" s="1">
        <f t="shared" si="16"/>
        <v>0</v>
      </c>
      <c r="L19" s="1">
        <f t="shared" si="16"/>
        <v>0</v>
      </c>
      <c r="M19" s="1">
        <f t="shared" si="16"/>
        <v>0</v>
      </c>
      <c r="N19" s="1">
        <f t="shared" si="16"/>
        <v>0</v>
      </c>
      <c r="O19" s="1">
        <f t="shared" si="16"/>
        <v>0</v>
      </c>
      <c r="P19" s="1">
        <f t="shared" si="16"/>
        <v>0</v>
      </c>
      <c r="Q19" s="1">
        <f t="shared" si="16"/>
        <v>0</v>
      </c>
    </row>
    <row r="20" spans="1:17" x14ac:dyDescent="0.3">
      <c r="A20" t="s">
        <v>18</v>
      </c>
      <c r="B20">
        <v>7</v>
      </c>
      <c r="C20">
        <v>7</v>
      </c>
      <c r="D20">
        <v>7</v>
      </c>
      <c r="E20">
        <v>7</v>
      </c>
      <c r="F20">
        <v>7</v>
      </c>
      <c r="G20">
        <v>7</v>
      </c>
      <c r="H20">
        <v>7</v>
      </c>
      <c r="I20">
        <v>7</v>
      </c>
      <c r="J20">
        <v>7</v>
      </c>
      <c r="K20">
        <v>7</v>
      </c>
      <c r="L20">
        <v>7</v>
      </c>
      <c r="M20">
        <v>7</v>
      </c>
      <c r="N20">
        <v>7</v>
      </c>
      <c r="O20">
        <v>7</v>
      </c>
      <c r="P20">
        <v>7</v>
      </c>
      <c r="Q20">
        <v>7</v>
      </c>
    </row>
    <row r="21" spans="1:17" x14ac:dyDescent="0.3">
      <c r="A21" t="s">
        <v>19</v>
      </c>
      <c r="B21">
        <v>7</v>
      </c>
      <c r="C21">
        <v>7</v>
      </c>
      <c r="D21">
        <v>7</v>
      </c>
      <c r="E21">
        <v>7</v>
      </c>
      <c r="F21">
        <v>7</v>
      </c>
      <c r="G21">
        <v>7</v>
      </c>
      <c r="H21">
        <v>7</v>
      </c>
      <c r="I21">
        <v>7</v>
      </c>
      <c r="J21">
        <v>7</v>
      </c>
      <c r="K21">
        <v>7</v>
      </c>
      <c r="L21">
        <v>7</v>
      </c>
      <c r="M21">
        <v>7</v>
      </c>
      <c r="N21">
        <v>7</v>
      </c>
      <c r="O21">
        <v>7</v>
      </c>
      <c r="P21">
        <v>7</v>
      </c>
      <c r="Q21">
        <v>7</v>
      </c>
    </row>
    <row r="22" spans="1:17" x14ac:dyDescent="0.3">
      <c r="A22" t="s">
        <v>43</v>
      </c>
      <c r="B22" s="2">
        <v>0.7</v>
      </c>
      <c r="C22" s="2">
        <f t="shared" ref="C22:Q22" si="17">B22</f>
        <v>0.7</v>
      </c>
      <c r="D22" s="2">
        <f t="shared" si="17"/>
        <v>0.7</v>
      </c>
      <c r="E22" s="2">
        <f t="shared" si="17"/>
        <v>0.7</v>
      </c>
      <c r="F22" s="2">
        <f t="shared" si="17"/>
        <v>0.7</v>
      </c>
      <c r="G22" s="2">
        <f t="shared" si="17"/>
        <v>0.7</v>
      </c>
      <c r="H22" s="2">
        <f t="shared" si="17"/>
        <v>0.7</v>
      </c>
      <c r="I22" s="2">
        <f t="shared" si="17"/>
        <v>0.7</v>
      </c>
      <c r="J22" s="2">
        <f t="shared" si="17"/>
        <v>0.7</v>
      </c>
      <c r="K22" s="2">
        <f t="shared" si="17"/>
        <v>0.7</v>
      </c>
      <c r="L22" s="2">
        <f t="shared" si="17"/>
        <v>0.7</v>
      </c>
      <c r="M22" s="2">
        <f t="shared" si="17"/>
        <v>0.7</v>
      </c>
      <c r="N22" s="2">
        <f t="shared" si="17"/>
        <v>0.7</v>
      </c>
      <c r="O22" s="2">
        <f t="shared" si="17"/>
        <v>0.7</v>
      </c>
      <c r="P22" s="2">
        <f t="shared" si="17"/>
        <v>0.7</v>
      </c>
      <c r="Q22" s="2">
        <f t="shared" si="17"/>
        <v>0.7</v>
      </c>
    </row>
    <row r="23" spans="1:17" x14ac:dyDescent="0.3">
      <c r="A23" t="s">
        <v>44</v>
      </c>
      <c r="B23" s="2">
        <v>0.56000000000000005</v>
      </c>
      <c r="C23" s="2">
        <f t="shared" ref="C23:Q23" si="18">B23</f>
        <v>0.56000000000000005</v>
      </c>
      <c r="D23" s="2">
        <f t="shared" si="18"/>
        <v>0.56000000000000005</v>
      </c>
      <c r="E23" s="2">
        <f t="shared" si="18"/>
        <v>0.56000000000000005</v>
      </c>
      <c r="F23" s="2">
        <f t="shared" si="18"/>
        <v>0.56000000000000005</v>
      </c>
      <c r="G23" s="2">
        <f t="shared" si="18"/>
        <v>0.56000000000000005</v>
      </c>
      <c r="H23" s="2">
        <f t="shared" si="18"/>
        <v>0.56000000000000005</v>
      </c>
      <c r="I23" s="2">
        <f t="shared" si="18"/>
        <v>0.56000000000000005</v>
      </c>
      <c r="J23" s="2">
        <f t="shared" si="18"/>
        <v>0.56000000000000005</v>
      </c>
      <c r="K23" s="2">
        <f t="shared" si="18"/>
        <v>0.56000000000000005</v>
      </c>
      <c r="L23" s="2">
        <f t="shared" si="18"/>
        <v>0.56000000000000005</v>
      </c>
      <c r="M23" s="2">
        <f t="shared" si="18"/>
        <v>0.56000000000000005</v>
      </c>
      <c r="N23" s="2">
        <f t="shared" si="18"/>
        <v>0.56000000000000005</v>
      </c>
      <c r="O23" s="2">
        <f t="shared" si="18"/>
        <v>0.56000000000000005</v>
      </c>
      <c r="P23" s="2">
        <f t="shared" si="18"/>
        <v>0.56000000000000005</v>
      </c>
      <c r="Q23" s="2">
        <f t="shared" si="18"/>
        <v>0.56000000000000005</v>
      </c>
    </row>
    <row r="24" spans="1:17" x14ac:dyDescent="0.3">
      <c r="A24" t="s">
        <v>45</v>
      </c>
      <c r="B24" s="2">
        <v>0.45</v>
      </c>
      <c r="C24" s="2">
        <f t="shared" ref="C24:Q24" si="19">B24</f>
        <v>0.45</v>
      </c>
      <c r="D24" s="2">
        <f t="shared" si="19"/>
        <v>0.45</v>
      </c>
      <c r="E24" s="2">
        <f t="shared" si="19"/>
        <v>0.45</v>
      </c>
      <c r="F24" s="2">
        <f t="shared" si="19"/>
        <v>0.45</v>
      </c>
      <c r="G24" s="2">
        <f t="shared" si="19"/>
        <v>0.45</v>
      </c>
      <c r="H24" s="2">
        <f t="shared" si="19"/>
        <v>0.45</v>
      </c>
      <c r="I24" s="2">
        <f t="shared" si="19"/>
        <v>0.45</v>
      </c>
      <c r="J24" s="2">
        <f t="shared" si="19"/>
        <v>0.45</v>
      </c>
      <c r="K24" s="2">
        <f t="shared" si="19"/>
        <v>0.45</v>
      </c>
      <c r="L24" s="2">
        <f t="shared" si="19"/>
        <v>0.45</v>
      </c>
      <c r="M24" s="2">
        <f t="shared" si="19"/>
        <v>0.45</v>
      </c>
      <c r="N24" s="2">
        <f t="shared" si="19"/>
        <v>0.45</v>
      </c>
      <c r="O24" s="2">
        <f t="shared" si="19"/>
        <v>0.45</v>
      </c>
      <c r="P24" s="2">
        <f t="shared" si="19"/>
        <v>0.45</v>
      </c>
      <c r="Q24" s="2">
        <f t="shared" si="19"/>
        <v>0.45</v>
      </c>
    </row>
    <row r="25" spans="1:17" x14ac:dyDescent="0.3">
      <c r="A25" t="s">
        <v>46</v>
      </c>
      <c r="B25" s="2">
        <v>0.34</v>
      </c>
      <c r="C25" s="2">
        <f t="shared" ref="C25:Q25" si="20">B25</f>
        <v>0.34</v>
      </c>
      <c r="D25" s="2">
        <f t="shared" si="20"/>
        <v>0.34</v>
      </c>
      <c r="E25" s="2">
        <f t="shared" si="20"/>
        <v>0.34</v>
      </c>
      <c r="F25" s="2">
        <f t="shared" si="20"/>
        <v>0.34</v>
      </c>
      <c r="G25" s="2">
        <f t="shared" si="20"/>
        <v>0.34</v>
      </c>
      <c r="H25" s="2">
        <f t="shared" si="20"/>
        <v>0.34</v>
      </c>
      <c r="I25" s="2">
        <f t="shared" si="20"/>
        <v>0.34</v>
      </c>
      <c r="J25" s="2">
        <f t="shared" si="20"/>
        <v>0.34</v>
      </c>
      <c r="K25" s="2">
        <f t="shared" si="20"/>
        <v>0.34</v>
      </c>
      <c r="L25" s="2">
        <f t="shared" si="20"/>
        <v>0.34</v>
      </c>
      <c r="M25" s="2">
        <f t="shared" si="20"/>
        <v>0.34</v>
      </c>
      <c r="N25" s="2">
        <f t="shared" si="20"/>
        <v>0.34</v>
      </c>
      <c r="O25" s="2">
        <f t="shared" si="20"/>
        <v>0.34</v>
      </c>
      <c r="P25" s="2">
        <f t="shared" si="20"/>
        <v>0.34</v>
      </c>
      <c r="Q25" s="2">
        <f t="shared" si="20"/>
        <v>0.34</v>
      </c>
    </row>
    <row r="26" spans="1:17" x14ac:dyDescent="0.3">
      <c r="A26" t="s">
        <v>47</v>
      </c>
      <c r="B26" s="2">
        <v>0.28000000000000003</v>
      </c>
      <c r="C26" s="2">
        <f t="shared" ref="C26:Q26" si="21">B26</f>
        <v>0.28000000000000003</v>
      </c>
      <c r="D26" s="2">
        <f t="shared" si="21"/>
        <v>0.28000000000000003</v>
      </c>
      <c r="E26" s="2">
        <f t="shared" si="21"/>
        <v>0.28000000000000003</v>
      </c>
      <c r="F26" s="2">
        <f t="shared" si="21"/>
        <v>0.28000000000000003</v>
      </c>
      <c r="G26" s="2">
        <f t="shared" si="21"/>
        <v>0.28000000000000003</v>
      </c>
      <c r="H26" s="2">
        <f t="shared" si="21"/>
        <v>0.28000000000000003</v>
      </c>
      <c r="I26" s="2">
        <f t="shared" si="21"/>
        <v>0.28000000000000003</v>
      </c>
      <c r="J26" s="2">
        <f t="shared" si="21"/>
        <v>0.28000000000000003</v>
      </c>
      <c r="K26" s="2">
        <f t="shared" si="21"/>
        <v>0.28000000000000003</v>
      </c>
      <c r="L26" s="2">
        <f t="shared" si="21"/>
        <v>0.28000000000000003</v>
      </c>
      <c r="M26" s="2">
        <f t="shared" si="21"/>
        <v>0.28000000000000003</v>
      </c>
      <c r="N26" s="2">
        <f t="shared" si="21"/>
        <v>0.28000000000000003</v>
      </c>
      <c r="O26" s="2">
        <f t="shared" si="21"/>
        <v>0.28000000000000003</v>
      </c>
      <c r="P26" s="2">
        <f t="shared" si="21"/>
        <v>0.28000000000000003</v>
      </c>
      <c r="Q26" s="2">
        <f t="shared" si="21"/>
        <v>0.28000000000000003</v>
      </c>
    </row>
    <row r="27" spans="1:17" x14ac:dyDescent="0.3">
      <c r="A27" t="s">
        <v>48</v>
      </c>
      <c r="B27" s="2">
        <v>0.23</v>
      </c>
      <c r="C27" s="2">
        <f t="shared" ref="C27:Q27" si="22">B27</f>
        <v>0.23</v>
      </c>
      <c r="D27" s="2">
        <f t="shared" si="22"/>
        <v>0.23</v>
      </c>
      <c r="E27" s="2">
        <f t="shared" si="22"/>
        <v>0.23</v>
      </c>
      <c r="F27" s="2">
        <f t="shared" si="22"/>
        <v>0.23</v>
      </c>
      <c r="G27" s="2">
        <f t="shared" si="22"/>
        <v>0.23</v>
      </c>
      <c r="H27" s="2">
        <f t="shared" si="22"/>
        <v>0.23</v>
      </c>
      <c r="I27" s="2">
        <f t="shared" si="22"/>
        <v>0.23</v>
      </c>
      <c r="J27" s="2">
        <f t="shared" si="22"/>
        <v>0.23</v>
      </c>
      <c r="K27" s="2">
        <f t="shared" si="22"/>
        <v>0.23</v>
      </c>
      <c r="L27" s="2">
        <f t="shared" si="22"/>
        <v>0.23</v>
      </c>
      <c r="M27" s="2">
        <f t="shared" si="22"/>
        <v>0.23</v>
      </c>
      <c r="N27" s="2">
        <f t="shared" si="22"/>
        <v>0.23</v>
      </c>
      <c r="O27" s="2">
        <f t="shared" si="22"/>
        <v>0.23</v>
      </c>
      <c r="P27" s="2">
        <f t="shared" si="22"/>
        <v>0.23</v>
      </c>
      <c r="Q27" s="2">
        <f t="shared" si="22"/>
        <v>0.23</v>
      </c>
    </row>
    <row r="28" spans="1:17" x14ac:dyDescent="0.3">
      <c r="A28" t="s">
        <v>49</v>
      </c>
      <c r="B28" s="2">
        <v>0.18</v>
      </c>
      <c r="C28" s="2">
        <f t="shared" ref="C28:Q28" si="23">B28</f>
        <v>0.18</v>
      </c>
      <c r="D28" s="2">
        <f t="shared" si="23"/>
        <v>0.18</v>
      </c>
      <c r="E28" s="2">
        <f t="shared" si="23"/>
        <v>0.18</v>
      </c>
      <c r="F28" s="2">
        <f t="shared" si="23"/>
        <v>0.18</v>
      </c>
      <c r="G28" s="2">
        <f t="shared" si="23"/>
        <v>0.18</v>
      </c>
      <c r="H28" s="2">
        <f t="shared" si="23"/>
        <v>0.18</v>
      </c>
      <c r="I28" s="2">
        <f t="shared" si="23"/>
        <v>0.18</v>
      </c>
      <c r="J28" s="2">
        <f t="shared" si="23"/>
        <v>0.18</v>
      </c>
      <c r="K28" s="2">
        <f t="shared" si="23"/>
        <v>0.18</v>
      </c>
      <c r="L28" s="2">
        <f t="shared" si="23"/>
        <v>0.18</v>
      </c>
      <c r="M28" s="2">
        <f t="shared" si="23"/>
        <v>0.18</v>
      </c>
      <c r="N28" s="2">
        <f t="shared" si="23"/>
        <v>0.18</v>
      </c>
      <c r="O28" s="2">
        <f t="shared" si="23"/>
        <v>0.18</v>
      </c>
      <c r="P28" s="2">
        <f t="shared" si="23"/>
        <v>0.18</v>
      </c>
      <c r="Q28" s="2">
        <f t="shared" si="23"/>
        <v>0.18</v>
      </c>
    </row>
    <row r="29" spans="1:17" x14ac:dyDescent="0.3">
      <c r="A29" t="s">
        <v>50</v>
      </c>
      <c r="B29" s="2">
        <v>0.15</v>
      </c>
      <c r="C29" s="2">
        <f t="shared" ref="C29:Q29" si="24">B29</f>
        <v>0.15</v>
      </c>
      <c r="D29" s="2">
        <f t="shared" si="24"/>
        <v>0.15</v>
      </c>
      <c r="E29" s="2">
        <f t="shared" si="24"/>
        <v>0.15</v>
      </c>
      <c r="F29" s="2">
        <f t="shared" si="24"/>
        <v>0.15</v>
      </c>
      <c r="G29" s="2">
        <f t="shared" si="24"/>
        <v>0.15</v>
      </c>
      <c r="H29" s="2">
        <f t="shared" si="24"/>
        <v>0.15</v>
      </c>
      <c r="I29" s="2">
        <f t="shared" si="24"/>
        <v>0.15</v>
      </c>
      <c r="J29" s="2">
        <f t="shared" si="24"/>
        <v>0.15</v>
      </c>
      <c r="K29" s="2">
        <f t="shared" si="24"/>
        <v>0.15</v>
      </c>
      <c r="L29" s="2">
        <f t="shared" si="24"/>
        <v>0.15</v>
      </c>
      <c r="M29" s="2">
        <f t="shared" si="24"/>
        <v>0.15</v>
      </c>
      <c r="N29" s="2">
        <f t="shared" si="24"/>
        <v>0.15</v>
      </c>
      <c r="O29" s="2">
        <f t="shared" si="24"/>
        <v>0.15</v>
      </c>
      <c r="P29" s="2">
        <f t="shared" si="24"/>
        <v>0.15</v>
      </c>
      <c r="Q29" s="2">
        <f t="shared" si="24"/>
        <v>0.15</v>
      </c>
    </row>
    <row r="30" spans="1:17" x14ac:dyDescent="0.3">
      <c r="A30" t="s">
        <v>51</v>
      </c>
      <c r="B30" s="2">
        <v>0.11</v>
      </c>
      <c r="C30" s="2">
        <f t="shared" ref="C30:Q30" si="25">B30</f>
        <v>0.11</v>
      </c>
      <c r="D30" s="2">
        <f t="shared" si="25"/>
        <v>0.11</v>
      </c>
      <c r="E30" s="2">
        <f t="shared" si="25"/>
        <v>0.11</v>
      </c>
      <c r="F30" s="2">
        <f t="shared" si="25"/>
        <v>0.11</v>
      </c>
      <c r="G30" s="2">
        <f t="shared" si="25"/>
        <v>0.11</v>
      </c>
      <c r="H30" s="2">
        <f t="shared" si="25"/>
        <v>0.11</v>
      </c>
      <c r="I30" s="2">
        <f t="shared" si="25"/>
        <v>0.11</v>
      </c>
      <c r="J30" s="2">
        <f t="shared" si="25"/>
        <v>0.11</v>
      </c>
      <c r="K30" s="2">
        <f t="shared" si="25"/>
        <v>0.11</v>
      </c>
      <c r="L30" s="2">
        <f t="shared" si="25"/>
        <v>0.11</v>
      </c>
      <c r="M30" s="2">
        <f t="shared" si="25"/>
        <v>0.11</v>
      </c>
      <c r="N30" s="2">
        <f t="shared" si="25"/>
        <v>0.11</v>
      </c>
      <c r="O30" s="2">
        <f t="shared" si="25"/>
        <v>0.11</v>
      </c>
      <c r="P30" s="2">
        <f t="shared" si="25"/>
        <v>0.11</v>
      </c>
      <c r="Q30" s="2">
        <f t="shared" si="25"/>
        <v>0.11</v>
      </c>
    </row>
    <row r="31" spans="1:17" x14ac:dyDescent="0.3">
      <c r="A31" t="s">
        <v>52</v>
      </c>
      <c r="B31" s="2">
        <v>0.08</v>
      </c>
      <c r="C31" s="2">
        <f t="shared" ref="C31:Q31" si="26">B31</f>
        <v>0.08</v>
      </c>
      <c r="D31" s="2">
        <f t="shared" si="26"/>
        <v>0.08</v>
      </c>
      <c r="E31" s="2">
        <f t="shared" si="26"/>
        <v>0.08</v>
      </c>
      <c r="F31" s="2">
        <f t="shared" si="26"/>
        <v>0.08</v>
      </c>
      <c r="G31" s="2">
        <f t="shared" si="26"/>
        <v>0.08</v>
      </c>
      <c r="H31" s="2">
        <f t="shared" si="26"/>
        <v>0.08</v>
      </c>
      <c r="I31" s="2">
        <f t="shared" si="26"/>
        <v>0.08</v>
      </c>
      <c r="J31" s="2">
        <f t="shared" si="26"/>
        <v>0.08</v>
      </c>
      <c r="K31" s="2">
        <f t="shared" si="26"/>
        <v>0.08</v>
      </c>
      <c r="L31" s="2">
        <f t="shared" si="26"/>
        <v>0.08</v>
      </c>
      <c r="M31" s="2">
        <f t="shared" si="26"/>
        <v>0.08</v>
      </c>
      <c r="N31" s="2">
        <f t="shared" si="26"/>
        <v>0.08</v>
      </c>
      <c r="O31" s="2">
        <f t="shared" si="26"/>
        <v>0.08</v>
      </c>
      <c r="P31" s="2">
        <f t="shared" si="26"/>
        <v>0.08</v>
      </c>
      <c r="Q31" s="2">
        <f t="shared" si="26"/>
        <v>0.08</v>
      </c>
    </row>
    <row r="32" spans="1:17" x14ac:dyDescent="0.3">
      <c r="A32" t="s">
        <v>58</v>
      </c>
      <c r="B32" s="3">
        <v>0.813410052538031</v>
      </c>
      <c r="C32" s="2">
        <f t="shared" ref="C32:Q32" si="27">B32</f>
        <v>0.813410052538031</v>
      </c>
      <c r="D32" s="2">
        <f t="shared" si="27"/>
        <v>0.813410052538031</v>
      </c>
      <c r="E32" s="2">
        <f t="shared" si="27"/>
        <v>0.813410052538031</v>
      </c>
      <c r="F32" s="2">
        <f t="shared" si="27"/>
        <v>0.813410052538031</v>
      </c>
      <c r="G32" s="2">
        <f t="shared" si="27"/>
        <v>0.813410052538031</v>
      </c>
      <c r="H32" s="2">
        <f t="shared" si="27"/>
        <v>0.813410052538031</v>
      </c>
      <c r="I32" s="2">
        <f t="shared" si="27"/>
        <v>0.813410052538031</v>
      </c>
      <c r="J32" s="2">
        <f t="shared" si="27"/>
        <v>0.813410052538031</v>
      </c>
      <c r="K32" s="2">
        <f t="shared" si="27"/>
        <v>0.813410052538031</v>
      </c>
      <c r="L32" s="2">
        <f t="shared" si="27"/>
        <v>0.813410052538031</v>
      </c>
      <c r="M32" s="2">
        <f t="shared" si="27"/>
        <v>0.813410052538031</v>
      </c>
      <c r="N32" s="2">
        <f t="shared" si="27"/>
        <v>0.813410052538031</v>
      </c>
      <c r="O32" s="2">
        <f t="shared" si="27"/>
        <v>0.813410052538031</v>
      </c>
      <c r="P32" s="2">
        <f t="shared" si="27"/>
        <v>0.813410052538031</v>
      </c>
      <c r="Q32" s="2">
        <f t="shared" si="27"/>
        <v>0.813410052538031</v>
      </c>
    </row>
    <row r="33" spans="1:17" x14ac:dyDescent="0.3">
      <c r="A33" t="s">
        <v>59</v>
      </c>
      <c r="B33" s="3">
        <v>0.65951563279480097</v>
      </c>
      <c r="C33" s="2">
        <f t="shared" ref="C33:Q33" si="28">B33</f>
        <v>0.65951563279480097</v>
      </c>
      <c r="D33" s="2">
        <f t="shared" si="28"/>
        <v>0.65951563279480097</v>
      </c>
      <c r="E33" s="2">
        <f t="shared" si="28"/>
        <v>0.65951563279480097</v>
      </c>
      <c r="F33" s="2">
        <f t="shared" si="28"/>
        <v>0.65951563279480097</v>
      </c>
      <c r="G33" s="2">
        <f t="shared" si="28"/>
        <v>0.65951563279480097</v>
      </c>
      <c r="H33" s="2">
        <f t="shared" si="28"/>
        <v>0.65951563279480097</v>
      </c>
      <c r="I33" s="2">
        <f t="shared" si="28"/>
        <v>0.65951563279480097</v>
      </c>
      <c r="J33" s="2">
        <f t="shared" si="28"/>
        <v>0.65951563279480097</v>
      </c>
      <c r="K33" s="2">
        <f t="shared" si="28"/>
        <v>0.65951563279480097</v>
      </c>
      <c r="L33" s="2">
        <f t="shared" si="28"/>
        <v>0.65951563279480097</v>
      </c>
      <c r="M33" s="2">
        <f t="shared" si="28"/>
        <v>0.65951563279480097</v>
      </c>
      <c r="N33" s="2">
        <f t="shared" si="28"/>
        <v>0.65951563279480097</v>
      </c>
      <c r="O33" s="2">
        <f t="shared" si="28"/>
        <v>0.65951563279480097</v>
      </c>
      <c r="P33" s="2">
        <f t="shared" si="28"/>
        <v>0.65951563279480097</v>
      </c>
      <c r="Q33" s="2">
        <f t="shared" si="28"/>
        <v>0.65951563279480097</v>
      </c>
    </row>
    <row r="34" spans="1:17" x14ac:dyDescent="0.3">
      <c r="A34" t="s">
        <v>60</v>
      </c>
      <c r="B34" s="3">
        <v>0.53473751466870401</v>
      </c>
      <c r="C34" s="2">
        <f t="shared" ref="C34:Q34" si="29">B34</f>
        <v>0.53473751466870401</v>
      </c>
      <c r="D34" s="2">
        <f t="shared" si="29"/>
        <v>0.53473751466870401</v>
      </c>
      <c r="E34" s="2">
        <f t="shared" si="29"/>
        <v>0.53473751466870401</v>
      </c>
      <c r="F34" s="2">
        <f t="shared" si="29"/>
        <v>0.53473751466870401</v>
      </c>
      <c r="G34" s="2">
        <f t="shared" si="29"/>
        <v>0.53473751466870401</v>
      </c>
      <c r="H34" s="2">
        <f t="shared" si="29"/>
        <v>0.53473751466870401</v>
      </c>
      <c r="I34" s="2">
        <f t="shared" si="29"/>
        <v>0.53473751466870401</v>
      </c>
      <c r="J34" s="2">
        <f t="shared" si="29"/>
        <v>0.53473751466870401</v>
      </c>
      <c r="K34" s="2">
        <f t="shared" si="29"/>
        <v>0.53473751466870401</v>
      </c>
      <c r="L34" s="2">
        <f t="shared" si="29"/>
        <v>0.53473751466870401</v>
      </c>
      <c r="M34" s="2">
        <f t="shared" si="29"/>
        <v>0.53473751466870401</v>
      </c>
      <c r="N34" s="2">
        <f t="shared" si="29"/>
        <v>0.53473751466870401</v>
      </c>
      <c r="O34" s="2">
        <f t="shared" si="29"/>
        <v>0.53473751466870401</v>
      </c>
      <c r="P34" s="2">
        <f t="shared" si="29"/>
        <v>0.53473751466870401</v>
      </c>
      <c r="Q34" s="2">
        <f t="shared" si="29"/>
        <v>0.53473751466870401</v>
      </c>
    </row>
    <row r="35" spans="1:17" x14ac:dyDescent="0.3">
      <c r="A35" t="s">
        <v>61</v>
      </c>
      <c r="B35" s="3">
        <v>0.43356699276759902</v>
      </c>
      <c r="C35" s="2">
        <f t="shared" ref="C35:Q35" si="30">B35</f>
        <v>0.43356699276759902</v>
      </c>
      <c r="D35" s="2">
        <f t="shared" si="30"/>
        <v>0.43356699276759902</v>
      </c>
      <c r="E35" s="2">
        <f t="shared" si="30"/>
        <v>0.43356699276759902</v>
      </c>
      <c r="F35" s="2">
        <f t="shared" si="30"/>
        <v>0.43356699276759902</v>
      </c>
      <c r="G35" s="2">
        <f t="shared" si="30"/>
        <v>0.43356699276759902</v>
      </c>
      <c r="H35" s="2">
        <f t="shared" si="30"/>
        <v>0.43356699276759902</v>
      </c>
      <c r="I35" s="2">
        <f t="shared" si="30"/>
        <v>0.43356699276759902</v>
      </c>
      <c r="J35" s="2">
        <f t="shared" si="30"/>
        <v>0.43356699276759902</v>
      </c>
      <c r="K35" s="2">
        <f t="shared" si="30"/>
        <v>0.43356699276759902</v>
      </c>
      <c r="L35" s="2">
        <f t="shared" si="30"/>
        <v>0.43356699276759902</v>
      </c>
      <c r="M35" s="2">
        <f t="shared" si="30"/>
        <v>0.43356699276759902</v>
      </c>
      <c r="N35" s="2">
        <f t="shared" si="30"/>
        <v>0.43356699276759902</v>
      </c>
      <c r="O35" s="2">
        <f t="shared" si="30"/>
        <v>0.43356699276759902</v>
      </c>
      <c r="P35" s="2">
        <f t="shared" si="30"/>
        <v>0.43356699276759902</v>
      </c>
      <c r="Q35" s="2">
        <f t="shared" si="30"/>
        <v>0.43356699276759902</v>
      </c>
    </row>
    <row r="36" spans="1:17" x14ac:dyDescent="0.3">
      <c r="A36" t="s">
        <v>62</v>
      </c>
      <c r="B36" s="3">
        <v>0.35153759005294899</v>
      </c>
      <c r="C36" s="2">
        <f t="shared" ref="C36:Q36" si="31">B36</f>
        <v>0.35153759005294899</v>
      </c>
      <c r="D36" s="2">
        <f t="shared" si="31"/>
        <v>0.35153759005294899</v>
      </c>
      <c r="E36" s="2">
        <f t="shared" si="31"/>
        <v>0.35153759005294899</v>
      </c>
      <c r="F36" s="2">
        <f t="shared" si="31"/>
        <v>0.35153759005294899</v>
      </c>
      <c r="G36" s="2">
        <f t="shared" si="31"/>
        <v>0.35153759005294899</v>
      </c>
      <c r="H36" s="2">
        <f t="shared" si="31"/>
        <v>0.35153759005294899</v>
      </c>
      <c r="I36" s="2">
        <f t="shared" si="31"/>
        <v>0.35153759005294899</v>
      </c>
      <c r="J36" s="2">
        <f t="shared" si="31"/>
        <v>0.35153759005294899</v>
      </c>
      <c r="K36" s="2">
        <f t="shared" si="31"/>
        <v>0.35153759005294899</v>
      </c>
      <c r="L36" s="2">
        <f t="shared" si="31"/>
        <v>0.35153759005294899</v>
      </c>
      <c r="M36" s="2">
        <f t="shared" si="31"/>
        <v>0.35153759005294899</v>
      </c>
      <c r="N36" s="2">
        <f t="shared" si="31"/>
        <v>0.35153759005294899</v>
      </c>
      <c r="O36" s="2">
        <f t="shared" si="31"/>
        <v>0.35153759005294899</v>
      </c>
      <c r="P36" s="2">
        <f t="shared" si="31"/>
        <v>0.35153759005294899</v>
      </c>
      <c r="Q36" s="2">
        <f t="shared" si="31"/>
        <v>0.35153759005294899</v>
      </c>
    </row>
    <row r="37" spans="1:17" x14ac:dyDescent="0.3">
      <c r="A37" t="s">
        <v>24</v>
      </c>
      <c r="B37" s="3">
        <v>0.28502787177453798</v>
      </c>
      <c r="C37" s="2">
        <f t="shared" ref="C37:Q37" si="32">B37</f>
        <v>0.28502787177453798</v>
      </c>
      <c r="D37" s="2">
        <f t="shared" si="32"/>
        <v>0.28502787177453798</v>
      </c>
      <c r="E37" s="2">
        <f t="shared" si="32"/>
        <v>0.28502787177453798</v>
      </c>
      <c r="F37" s="2">
        <f t="shared" si="32"/>
        <v>0.28502787177453798</v>
      </c>
      <c r="G37" s="2">
        <f t="shared" si="32"/>
        <v>0.28502787177453798</v>
      </c>
      <c r="H37" s="2">
        <f t="shared" si="32"/>
        <v>0.28502787177453798</v>
      </c>
      <c r="I37" s="2">
        <f t="shared" si="32"/>
        <v>0.28502787177453798</v>
      </c>
      <c r="J37" s="2">
        <f t="shared" si="32"/>
        <v>0.28502787177453798</v>
      </c>
      <c r="K37" s="2">
        <f t="shared" si="32"/>
        <v>0.28502787177453798</v>
      </c>
      <c r="L37" s="2">
        <f t="shared" si="32"/>
        <v>0.28502787177453798</v>
      </c>
      <c r="M37" s="2">
        <f t="shared" si="32"/>
        <v>0.28502787177453798</v>
      </c>
      <c r="N37" s="2">
        <f t="shared" si="32"/>
        <v>0.28502787177453798</v>
      </c>
      <c r="O37" s="2">
        <f t="shared" si="32"/>
        <v>0.28502787177453798</v>
      </c>
      <c r="P37" s="2">
        <f t="shared" si="32"/>
        <v>0.28502787177453798</v>
      </c>
      <c r="Q37" s="2">
        <f t="shared" si="32"/>
        <v>0.28502787177453798</v>
      </c>
    </row>
    <row r="38" spans="1:17" x14ac:dyDescent="0.3">
      <c r="A38" t="s">
        <v>25</v>
      </c>
      <c r="B38" s="3">
        <v>0.231101566339138</v>
      </c>
      <c r="C38" s="2">
        <f t="shared" ref="C38:Q38" si="33">B38</f>
        <v>0.231101566339138</v>
      </c>
      <c r="D38" s="2">
        <f t="shared" si="33"/>
        <v>0.231101566339138</v>
      </c>
      <c r="E38" s="2">
        <f t="shared" si="33"/>
        <v>0.231101566339138</v>
      </c>
      <c r="F38" s="2">
        <f t="shared" si="33"/>
        <v>0.231101566339138</v>
      </c>
      <c r="G38" s="2">
        <f t="shared" si="33"/>
        <v>0.231101566339138</v>
      </c>
      <c r="H38" s="2">
        <f t="shared" si="33"/>
        <v>0.231101566339138</v>
      </c>
      <c r="I38" s="2">
        <f t="shared" si="33"/>
        <v>0.231101566339138</v>
      </c>
      <c r="J38" s="2">
        <f t="shared" si="33"/>
        <v>0.231101566339138</v>
      </c>
      <c r="K38" s="2">
        <f t="shared" si="33"/>
        <v>0.231101566339138</v>
      </c>
      <c r="L38" s="2">
        <f t="shared" si="33"/>
        <v>0.231101566339138</v>
      </c>
      <c r="M38" s="2">
        <f t="shared" si="33"/>
        <v>0.231101566339138</v>
      </c>
      <c r="N38" s="2">
        <f t="shared" si="33"/>
        <v>0.231101566339138</v>
      </c>
      <c r="O38" s="2">
        <f t="shared" si="33"/>
        <v>0.231101566339138</v>
      </c>
      <c r="P38" s="2">
        <f t="shared" si="33"/>
        <v>0.231101566339138</v>
      </c>
      <c r="Q38" s="2">
        <f t="shared" si="33"/>
        <v>0.231101566339138</v>
      </c>
    </row>
    <row r="39" spans="1:17" x14ac:dyDescent="0.3">
      <c r="A39" t="s">
        <v>26</v>
      </c>
      <c r="B39" s="3">
        <v>0.18737793476790099</v>
      </c>
      <c r="C39" s="2">
        <f t="shared" ref="C39:Q39" si="34">B39</f>
        <v>0.18737793476790099</v>
      </c>
      <c r="D39" s="2">
        <f t="shared" si="34"/>
        <v>0.18737793476790099</v>
      </c>
      <c r="E39" s="2">
        <f t="shared" si="34"/>
        <v>0.18737793476790099</v>
      </c>
      <c r="F39" s="2">
        <f t="shared" si="34"/>
        <v>0.18737793476790099</v>
      </c>
      <c r="G39" s="2">
        <f t="shared" si="34"/>
        <v>0.18737793476790099</v>
      </c>
      <c r="H39" s="2">
        <f t="shared" si="34"/>
        <v>0.18737793476790099</v>
      </c>
      <c r="I39" s="2">
        <f t="shared" si="34"/>
        <v>0.18737793476790099</v>
      </c>
      <c r="J39" s="2">
        <f t="shared" si="34"/>
        <v>0.18737793476790099</v>
      </c>
      <c r="K39" s="2">
        <f t="shared" si="34"/>
        <v>0.18737793476790099</v>
      </c>
      <c r="L39" s="2">
        <f t="shared" si="34"/>
        <v>0.18737793476790099</v>
      </c>
      <c r="M39" s="2">
        <f t="shared" si="34"/>
        <v>0.18737793476790099</v>
      </c>
      <c r="N39" s="2">
        <f t="shared" si="34"/>
        <v>0.18737793476790099</v>
      </c>
      <c r="O39" s="2">
        <f t="shared" si="34"/>
        <v>0.18737793476790099</v>
      </c>
      <c r="P39" s="2">
        <f t="shared" si="34"/>
        <v>0.18737793476790099</v>
      </c>
      <c r="Q39" s="2">
        <f t="shared" si="34"/>
        <v>0.18737793476790099</v>
      </c>
    </row>
    <row r="40" spans="1:17" x14ac:dyDescent="0.3">
      <c r="A40" t="s">
        <v>27</v>
      </c>
      <c r="B40" s="3">
        <v>0.15192666581220701</v>
      </c>
      <c r="C40" s="2">
        <f t="shared" ref="C40:Q40" si="35">B40</f>
        <v>0.15192666581220701</v>
      </c>
      <c r="D40" s="2">
        <f t="shared" si="35"/>
        <v>0.15192666581220701</v>
      </c>
      <c r="E40" s="2">
        <f t="shared" si="35"/>
        <v>0.15192666581220701</v>
      </c>
      <c r="F40" s="2">
        <f t="shared" si="35"/>
        <v>0.15192666581220701</v>
      </c>
      <c r="G40" s="2">
        <f t="shared" si="35"/>
        <v>0.15192666581220701</v>
      </c>
      <c r="H40" s="2">
        <f t="shared" si="35"/>
        <v>0.15192666581220701</v>
      </c>
      <c r="I40" s="2">
        <f t="shared" si="35"/>
        <v>0.15192666581220701</v>
      </c>
      <c r="J40" s="2">
        <f t="shared" si="35"/>
        <v>0.15192666581220701</v>
      </c>
      <c r="K40" s="2">
        <f t="shared" si="35"/>
        <v>0.15192666581220701</v>
      </c>
      <c r="L40" s="2">
        <f t="shared" si="35"/>
        <v>0.15192666581220701</v>
      </c>
      <c r="M40" s="2">
        <f t="shared" si="35"/>
        <v>0.15192666581220701</v>
      </c>
      <c r="N40" s="2">
        <f t="shared" si="35"/>
        <v>0.15192666581220701</v>
      </c>
      <c r="O40" s="2">
        <f t="shared" si="35"/>
        <v>0.15192666581220701</v>
      </c>
      <c r="P40" s="2">
        <f t="shared" si="35"/>
        <v>0.15192666581220701</v>
      </c>
      <c r="Q40" s="2">
        <f t="shared" si="35"/>
        <v>0.15192666581220701</v>
      </c>
    </row>
    <row r="41" spans="1:17" x14ac:dyDescent="0.3">
      <c r="A41" t="s">
        <v>63</v>
      </c>
      <c r="B41" s="11">
        <v>0.123182656556678</v>
      </c>
      <c r="C41" s="2">
        <f t="shared" ref="C41:Q41" si="36">B41</f>
        <v>0.123182656556678</v>
      </c>
      <c r="D41" s="2">
        <f t="shared" si="36"/>
        <v>0.123182656556678</v>
      </c>
      <c r="E41" s="2">
        <f t="shared" si="36"/>
        <v>0.123182656556678</v>
      </c>
      <c r="F41" s="2">
        <f t="shared" si="36"/>
        <v>0.123182656556678</v>
      </c>
      <c r="G41" s="2">
        <f t="shared" si="36"/>
        <v>0.123182656556678</v>
      </c>
      <c r="H41" s="2">
        <f t="shared" si="36"/>
        <v>0.123182656556678</v>
      </c>
      <c r="I41" s="2">
        <f t="shared" si="36"/>
        <v>0.123182656556678</v>
      </c>
      <c r="J41" s="2">
        <f t="shared" si="36"/>
        <v>0.123182656556678</v>
      </c>
      <c r="K41" s="2">
        <f t="shared" si="36"/>
        <v>0.123182656556678</v>
      </c>
      <c r="L41" s="2">
        <f t="shared" si="36"/>
        <v>0.123182656556678</v>
      </c>
      <c r="M41" s="2">
        <f t="shared" si="36"/>
        <v>0.123182656556678</v>
      </c>
      <c r="N41" s="2">
        <f t="shared" si="36"/>
        <v>0.123182656556678</v>
      </c>
      <c r="O41" s="2">
        <f t="shared" si="36"/>
        <v>0.123182656556678</v>
      </c>
      <c r="P41" s="2">
        <f t="shared" si="36"/>
        <v>0.123182656556678</v>
      </c>
      <c r="Q41" s="2">
        <f t="shared" si="36"/>
        <v>0.123182656556678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37232FB3D7B844B0544811119A784F" ma:contentTypeVersion="13" ma:contentTypeDescription="Een nieuw document maken." ma:contentTypeScope="" ma:versionID="5c1ede90c3350026834795cdbb76e963">
  <xsd:schema xmlns:xsd="http://www.w3.org/2001/XMLSchema" xmlns:xs="http://www.w3.org/2001/XMLSchema" xmlns:p="http://schemas.microsoft.com/office/2006/metadata/properties" xmlns:ns2="0e160383-fe58-4847-a508-b73b206879f6" xmlns:ns3="8411ae8c-fcc7-4693-9bc3-db5929d2dd96" targetNamespace="http://schemas.microsoft.com/office/2006/metadata/properties" ma:root="true" ma:fieldsID="c0d0b67bfa9cfcd1603acd1c5ce66856" ns2:_="" ns3:_="">
    <xsd:import namespace="0e160383-fe58-4847-a508-b73b206879f6"/>
    <xsd:import namespace="8411ae8c-fcc7-4693-9bc3-db5929d2dd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60383-fe58-4847-a508-b73b206879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1ae8c-fcc7-4693-9bc3-db5929d2dd9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82AA58-FB13-4661-9BE6-5A98B3D6E4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B472FE-FC34-4F0C-9200-9CA7EECAB2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60383-fe58-4847-a508-b73b206879f6"/>
    <ds:schemaRef ds:uri="8411ae8c-fcc7-4693-9bc3-db5929d2dd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4FD27F-E028-48BA-B365-95B863B638D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laag 1</vt:lpstr>
      <vt:lpstr>laag 2</vt:lpstr>
      <vt:lpstr>midden 1</vt:lpstr>
      <vt:lpstr>midden 2</vt:lpstr>
      <vt:lpstr>hoog 1</vt:lpstr>
      <vt:lpstr>hoog 2</vt:lpstr>
      <vt:lpstr>parameters</vt:lpstr>
      <vt:lpstr>constant</vt:lpstr>
    </vt:vector>
  </TitlesOfParts>
  <Company>HZ University of Applied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J.M. van der Meer</dc:creator>
  <dc:description/>
  <cp:lastModifiedBy>User</cp:lastModifiedBy>
  <cp:revision>3</cp:revision>
  <dcterms:created xsi:type="dcterms:W3CDTF">2021-02-10T08:56:25Z</dcterms:created>
  <dcterms:modified xsi:type="dcterms:W3CDTF">2023-07-10T07:30:13Z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HZ University of Applied Sciences</vt:lpwstr>
  </property>
  <property fmtid="{D5CDD505-2E9C-101B-9397-08002B2CF9AE}" pid="4" name="ContentTypeId">
    <vt:lpwstr>0x0101002337232FB3D7B844B0544811119A784F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