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bookViews>
    <workbookView xWindow="0" yWindow="0" windowWidth="28800" windowHeight="14235"/>
  </bookViews>
  <sheets>
    <sheet name="Lis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0" i="1" l="1"/>
  <c r="J21" i="1"/>
  <c r="J22" i="1"/>
  <c r="J23" i="1"/>
  <c r="J24" i="1"/>
  <c r="J25" i="1"/>
  <c r="J26" i="1"/>
  <c r="J27" i="1"/>
  <c r="J28" i="1"/>
  <c r="J19" i="1"/>
  <c r="I20" i="1"/>
  <c r="I21" i="1"/>
  <c r="I22" i="1"/>
  <c r="I23" i="1"/>
  <c r="I24" i="1"/>
  <c r="I25" i="1"/>
  <c r="I26" i="1"/>
  <c r="I27" i="1"/>
  <c r="I28" i="1"/>
  <c r="I19" i="1"/>
  <c r="H20" i="1"/>
  <c r="H21" i="1"/>
  <c r="H22" i="1"/>
  <c r="H23" i="1"/>
  <c r="H24" i="1"/>
  <c r="H25" i="1"/>
  <c r="H26" i="1"/>
  <c r="H27" i="1"/>
  <c r="H28" i="1"/>
  <c r="H19" i="1"/>
  <c r="D30" i="1"/>
  <c r="E20" i="1" s="1"/>
  <c r="D20" i="1"/>
  <c r="D21" i="1"/>
  <c r="D22" i="1"/>
  <c r="D23" i="1"/>
  <c r="D24" i="1"/>
  <c r="D25" i="1"/>
  <c r="D26" i="1"/>
  <c r="D27" i="1"/>
  <c r="D28" i="1"/>
  <c r="D19" i="1"/>
  <c r="B35" i="1"/>
  <c r="B34" i="1"/>
  <c r="A32" i="1"/>
  <c r="B20" i="1"/>
  <c r="B21" i="1"/>
  <c r="B22" i="1"/>
  <c r="B23" i="1"/>
  <c r="B24" i="1"/>
  <c r="B25" i="1"/>
  <c r="B26" i="1"/>
  <c r="B27" i="1"/>
  <c r="B28" i="1"/>
  <c r="B19" i="1"/>
  <c r="A30" i="1"/>
  <c r="A31" i="1"/>
  <c r="K3" i="1"/>
  <c r="K4" i="1"/>
  <c r="K5" i="1"/>
  <c r="K6" i="1"/>
  <c r="K7" i="1"/>
  <c r="K8" i="1"/>
  <c r="K9" i="1"/>
  <c r="K2" i="1"/>
  <c r="E12" i="1"/>
  <c r="J3" i="1"/>
  <c r="J4" i="1"/>
  <c r="J5" i="1"/>
  <c r="J6" i="1"/>
  <c r="J7" i="1"/>
  <c r="J8" i="1"/>
  <c r="J9" i="1"/>
  <c r="J2" i="1"/>
  <c r="E27" i="1" l="1"/>
  <c r="E23" i="1"/>
  <c r="D31" i="1"/>
  <c r="D32" i="1"/>
  <c r="E22" i="1"/>
  <c r="E26" i="1"/>
  <c r="E19" i="1"/>
  <c r="E25" i="1"/>
  <c r="E21" i="1"/>
  <c r="E28" i="1"/>
  <c r="E24" i="1"/>
  <c r="D3" i="1"/>
  <c r="E3" i="1" s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2" i="1" l="1"/>
  <c r="E2" i="1" s="1"/>
  <c r="E11" i="1" l="1"/>
  <c r="F4" i="1" l="1"/>
  <c r="F6" i="1"/>
  <c r="F9" i="1"/>
  <c r="F3" i="1"/>
  <c r="F5" i="1"/>
  <c r="F7" i="1"/>
  <c r="F8" i="1"/>
  <c r="F2" i="1"/>
  <c r="E13" i="1" s="1"/>
</calcChain>
</file>

<file path=xl/sharedStrings.xml><?xml version="1.0" encoding="utf-8"?>
<sst xmlns="http://schemas.openxmlformats.org/spreadsheetml/2006/main" count="48" uniqueCount="44">
  <si>
    <t>m [g]</t>
  </si>
  <si>
    <t>y1 [cm]</t>
  </si>
  <si>
    <t>y2 [cm]</t>
  </si>
  <si>
    <t>y0 [cm]</t>
  </si>
  <si>
    <t>k [kg/s2]</t>
  </si>
  <si>
    <t>d k [kg/s2]</t>
  </si>
  <si>
    <t>k - mean</t>
  </si>
  <si>
    <t>d m [g]</t>
  </si>
  <si>
    <t>d y [cm]</t>
  </si>
  <si>
    <t>std. chyba</t>
  </si>
  <si>
    <t>chyba pr.</t>
  </si>
  <si>
    <t>průměr</t>
  </si>
  <si>
    <r>
      <t xml:space="preserve">k = (45.0 </t>
    </r>
    <r>
      <rPr>
        <sz val="11"/>
        <color theme="1"/>
        <rFont val="Calibri"/>
        <family val="2"/>
        <charset val="238"/>
      </rPr>
      <t>± 0.3) kg s</t>
    </r>
    <r>
      <rPr>
        <vertAlign val="superscript"/>
        <sz val="11"/>
        <color theme="1"/>
        <rFont val="Calibri"/>
        <family val="2"/>
        <charset val="238"/>
      </rPr>
      <t>-2</t>
    </r>
  </si>
  <si>
    <t>10 T [s]</t>
  </si>
  <si>
    <t>d T [s]</t>
  </si>
  <si>
    <t>e k [kg/s2]</t>
  </si>
  <si>
    <t>T - mean</t>
  </si>
  <si>
    <t>sigma m [g]</t>
  </si>
  <si>
    <r>
      <t xml:space="preserve">m = (307 </t>
    </r>
    <r>
      <rPr>
        <sz val="11"/>
        <color theme="1"/>
        <rFont val="Calibri"/>
        <family val="2"/>
        <charset val="238"/>
      </rPr>
      <t>± 3) g</t>
    </r>
  </si>
  <si>
    <t>m - mean</t>
  </si>
  <si>
    <t xml:space="preserve">k = </t>
  </si>
  <si>
    <r>
      <t xml:space="preserve">45 </t>
    </r>
    <r>
      <rPr>
        <sz val="11"/>
        <color theme="1"/>
        <rFont val="Calibri"/>
        <family val="2"/>
        <charset val="238"/>
      </rPr>
      <t>± 5</t>
    </r>
  </si>
  <si>
    <r>
      <t xml:space="preserve">45.1 </t>
    </r>
    <r>
      <rPr>
        <sz val="11"/>
        <color theme="1"/>
        <rFont val="Calibri"/>
        <family val="2"/>
        <charset val="238"/>
      </rPr>
      <t>± 0.6</t>
    </r>
  </si>
  <si>
    <r>
      <t xml:space="preserve">45.8 </t>
    </r>
    <r>
      <rPr>
        <sz val="11"/>
        <color theme="1"/>
        <rFont val="Calibri"/>
        <family val="2"/>
        <charset val="238"/>
      </rPr>
      <t>± 0.5</t>
    </r>
  </si>
  <si>
    <r>
      <t xml:space="preserve">44.6 </t>
    </r>
    <r>
      <rPr>
        <sz val="11"/>
        <color theme="1"/>
        <rFont val="Calibri"/>
        <family val="2"/>
        <charset val="238"/>
      </rPr>
      <t>± 0.8</t>
    </r>
  </si>
  <si>
    <r>
      <t xml:space="preserve">46 </t>
    </r>
    <r>
      <rPr>
        <sz val="11"/>
        <color theme="1"/>
        <rFont val="Calibri"/>
        <family val="2"/>
        <charset val="238"/>
      </rPr>
      <t>± 1</t>
    </r>
  </si>
  <si>
    <r>
      <t xml:space="preserve">44 </t>
    </r>
    <r>
      <rPr>
        <sz val="11"/>
        <color theme="1"/>
        <rFont val="Calibri"/>
        <family val="2"/>
        <charset val="238"/>
      </rPr>
      <t>± 2</t>
    </r>
  </si>
  <si>
    <r>
      <t xml:space="preserve">45 </t>
    </r>
    <r>
      <rPr>
        <sz val="11"/>
        <color theme="1"/>
        <rFont val="Calibri"/>
        <family val="2"/>
        <charset val="238"/>
      </rPr>
      <t>± 2</t>
    </r>
  </si>
  <si>
    <r>
      <t xml:space="preserve">46 </t>
    </r>
    <r>
      <rPr>
        <sz val="11"/>
        <color theme="1"/>
        <rFont val="Calibri"/>
        <family val="2"/>
        <charset val="238"/>
      </rPr>
      <t>± 3</t>
    </r>
  </si>
  <si>
    <r>
      <t>kg s</t>
    </r>
    <r>
      <rPr>
        <vertAlign val="superscript"/>
        <sz val="11"/>
        <color theme="1"/>
        <rFont val="Calibri"/>
        <family val="2"/>
        <charset val="238"/>
        <scheme val="minor"/>
      </rPr>
      <t>-2</t>
    </r>
  </si>
  <si>
    <t>e m [g]</t>
  </si>
  <si>
    <t>s m [g]</t>
  </si>
  <si>
    <t>m =</t>
  </si>
  <si>
    <t>g</t>
  </si>
  <si>
    <r>
      <t xml:space="preserve">307 </t>
    </r>
    <r>
      <rPr>
        <sz val="11"/>
        <color theme="1"/>
        <rFont val="Calibri"/>
        <family val="2"/>
        <charset val="238"/>
      </rPr>
      <t>± 9</t>
    </r>
  </si>
  <si>
    <r>
      <t xml:space="preserve">308 </t>
    </r>
    <r>
      <rPr>
        <sz val="11"/>
        <color theme="1"/>
        <rFont val="Calibri"/>
        <family val="2"/>
        <charset val="238"/>
      </rPr>
      <t>± 9</t>
    </r>
  </si>
  <si>
    <r>
      <t xml:space="preserve">309 </t>
    </r>
    <r>
      <rPr>
        <sz val="11"/>
        <color theme="1"/>
        <rFont val="Calibri"/>
        <family val="2"/>
        <charset val="238"/>
      </rPr>
      <t>± 9</t>
    </r>
  </si>
  <si>
    <r>
      <t xml:space="preserve">310 </t>
    </r>
    <r>
      <rPr>
        <sz val="11"/>
        <color theme="1"/>
        <rFont val="Calibri"/>
        <family val="2"/>
        <charset val="238"/>
      </rPr>
      <t>± 9</t>
    </r>
  </si>
  <si>
    <r>
      <t xml:space="preserve">311 </t>
    </r>
    <r>
      <rPr>
        <sz val="11"/>
        <color theme="1"/>
        <rFont val="Calibri"/>
        <family val="2"/>
        <charset val="238"/>
      </rPr>
      <t>± 9</t>
    </r>
  </si>
  <si>
    <r>
      <t xml:space="preserve">312 </t>
    </r>
    <r>
      <rPr>
        <sz val="11"/>
        <color theme="1"/>
        <rFont val="Calibri"/>
        <family val="2"/>
        <charset val="238"/>
      </rPr>
      <t>± 9</t>
    </r>
  </si>
  <si>
    <r>
      <t xml:space="preserve">313 </t>
    </r>
    <r>
      <rPr>
        <sz val="11"/>
        <color theme="1"/>
        <rFont val="Calibri"/>
        <family val="2"/>
        <charset val="238"/>
      </rPr>
      <t>± 9</t>
    </r>
  </si>
  <si>
    <r>
      <t xml:space="preserve">314 </t>
    </r>
    <r>
      <rPr>
        <sz val="11"/>
        <color theme="1"/>
        <rFont val="Calibri"/>
        <family val="2"/>
        <charset val="238"/>
      </rPr>
      <t>± 9</t>
    </r>
  </si>
  <si>
    <r>
      <t xml:space="preserve">315 </t>
    </r>
    <r>
      <rPr>
        <sz val="11"/>
        <color theme="1"/>
        <rFont val="Calibri"/>
        <family val="2"/>
        <charset val="238"/>
      </rPr>
      <t>± 9</t>
    </r>
  </si>
  <si>
    <r>
      <t xml:space="preserve">316 </t>
    </r>
    <r>
      <rPr>
        <sz val="11"/>
        <color theme="1"/>
        <rFont val="Calibri"/>
        <family val="2"/>
        <charset val="238"/>
      </rPr>
      <t>± 9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</si>
</sst>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0.0"/>
    <numFmt numFmtId="166" formatCode="0.000"/>
  </numFmts>
  <fonts count="4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</font>
    <font>
      <vertAlign val="superscript"/>
      <sz val="11"/>
      <color theme="1"/>
      <name val="Calibri"/>
      <family val="2"/>
      <charset val="238"/>
    </font>
    <font>
      <vertAlign val="superscript"/>
      <sz val="11"/>
      <color theme="1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2" fontId="0" fillId="0" borderId="0" xfId="0" applyNumberFormat="1"/>
    <xf numFmtId="165" fontId="0" fillId="2" borderId="0" xfId="0" applyNumberFormat="1" applyFill="1" applyAlignment="1">
      <alignment horizontal="center" vertical="center"/>
    </xf>
    <xf numFmtId="166" fontId="0" fillId="0" borderId="0" xfId="0" applyNumberFormat="1"/>
    <xf numFmtId="165" fontId="0" fillId="3" borderId="0" xfId="0" applyNumberFormat="1" applyFill="1" applyAlignment="1">
      <alignment horizontal="center" vertical="center"/>
    </xf>
    <xf numFmtId="165" fontId="0" fillId="5" borderId="0" xfId="0" applyNumberFormat="1" applyFill="1" applyAlignment="1">
      <alignment horizontal="center" vertical="center"/>
    </xf>
    <xf numFmtId="0" fontId="0" fillId="6" borderId="0" xfId="0" applyFill="1" applyAlignment="1">
      <alignment horizontal="center" vertical="top"/>
    </xf>
    <xf numFmtId="0" fontId="0" fillId="6" borderId="0" xfId="0" applyFill="1" applyAlignment="1">
      <alignment horizontal="center"/>
    </xf>
    <xf numFmtId="0" fontId="0" fillId="4" borderId="0" xfId="0" applyFill="1" applyAlignment="1">
      <alignment horizontal="right"/>
    </xf>
    <xf numFmtId="0" fontId="0" fillId="4" borderId="0" xfId="0" applyFill="1" applyAlignment="1">
      <alignment horizontal="center"/>
    </xf>
    <xf numFmtId="0" fontId="0" fillId="4" borderId="0" xfId="0" applyFill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"/>
  <sheetViews>
    <sheetView tabSelected="1" workbookViewId="0"/>
  </sheetViews>
  <sheetFormatPr defaultRowHeight="15" x14ac:dyDescent="0.25"/>
  <cols>
    <col min="1" max="16" width="10.710937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H1" t="s">
        <v>7</v>
      </c>
      <c r="I1" t="s">
        <v>8</v>
      </c>
      <c r="J1" t="s">
        <v>5</v>
      </c>
      <c r="K1" t="s">
        <v>15</v>
      </c>
    </row>
    <row r="2" spans="1:14" x14ac:dyDescent="0.25">
      <c r="A2">
        <v>50</v>
      </c>
      <c r="B2">
        <v>54.3</v>
      </c>
      <c r="C2">
        <v>53.2</v>
      </c>
      <c r="D2">
        <f>B2-C2</f>
        <v>1.0999999999999943</v>
      </c>
      <c r="E2" s="1">
        <f>A2*9.81/D2*0.001/0.01</f>
        <v>44.590909090909321</v>
      </c>
      <c r="F2" s="1">
        <f>E2-E$11</f>
        <v>-0.4228296469674504</v>
      </c>
      <c r="H2">
        <v>0.2</v>
      </c>
      <c r="I2">
        <v>0.1</v>
      </c>
      <c r="J2" s="1">
        <f>E2*(H2/A2+2*I2/D2)</f>
        <v>8.2858016528926477</v>
      </c>
      <c r="K2">
        <f>ROUND(J2/SQRT(3),1)</f>
        <v>4.8</v>
      </c>
      <c r="L2" s="6" t="s">
        <v>20</v>
      </c>
      <c r="M2" s="7" t="s">
        <v>21</v>
      </c>
      <c r="N2" s="6" t="s">
        <v>29</v>
      </c>
    </row>
    <row r="3" spans="1:14" x14ac:dyDescent="0.25">
      <c r="A3">
        <v>80</v>
      </c>
      <c r="B3">
        <v>54.3</v>
      </c>
      <c r="C3">
        <v>52.6</v>
      </c>
      <c r="D3">
        <f t="shared" ref="D3:D9" si="0">B3-C3</f>
        <v>1.6999999999999957</v>
      </c>
      <c r="E3" s="1">
        <f t="shared" ref="E3:E9" si="1">A3*9.81/D3*0.001/0.01</f>
        <v>46.164705882353054</v>
      </c>
      <c r="F3" s="1">
        <f t="shared" ref="F3:F9" si="2">E3-E$11</f>
        <v>1.150967144476283</v>
      </c>
      <c r="H3">
        <v>0.2</v>
      </c>
      <c r="I3">
        <v>0.1</v>
      </c>
      <c r="J3" s="1">
        <f t="shared" ref="J3:J9" si="3">E3*(H3/A3+2*I3/D3)</f>
        <v>5.5465536332180205</v>
      </c>
      <c r="K3">
        <f t="shared" ref="K3:K9" si="4">ROUND(J3/SQRT(3),1)</f>
        <v>3.2</v>
      </c>
      <c r="L3" s="6"/>
      <c r="M3" s="7" t="s">
        <v>28</v>
      </c>
      <c r="N3" s="6"/>
    </row>
    <row r="4" spans="1:14" x14ac:dyDescent="0.25">
      <c r="A4">
        <v>100</v>
      </c>
      <c r="B4">
        <v>54.3</v>
      </c>
      <c r="C4">
        <v>52.1</v>
      </c>
      <c r="D4">
        <f t="shared" si="0"/>
        <v>2.1999999999999957</v>
      </c>
      <c r="E4" s="1">
        <f t="shared" si="1"/>
        <v>44.590909090909179</v>
      </c>
      <c r="F4" s="1">
        <f t="shared" si="2"/>
        <v>-0.42282964696759251</v>
      </c>
      <c r="H4">
        <v>0.2</v>
      </c>
      <c r="I4">
        <v>0.1</v>
      </c>
      <c r="J4" s="1">
        <f t="shared" si="3"/>
        <v>4.1429008264462972</v>
      </c>
      <c r="K4">
        <f t="shared" si="4"/>
        <v>2.4</v>
      </c>
      <c r="L4" s="6"/>
      <c r="M4" s="7" t="s">
        <v>27</v>
      </c>
      <c r="N4" s="6"/>
    </row>
    <row r="5" spans="1:14" x14ac:dyDescent="0.25">
      <c r="A5">
        <v>120</v>
      </c>
      <c r="B5">
        <v>54.3</v>
      </c>
      <c r="C5">
        <v>51.6</v>
      </c>
      <c r="D5">
        <f t="shared" si="0"/>
        <v>2.6999999999999957</v>
      </c>
      <c r="E5" s="1">
        <f t="shared" si="1"/>
        <v>43.600000000000065</v>
      </c>
      <c r="F5" s="1">
        <f t="shared" si="2"/>
        <v>-1.4137387378767059</v>
      </c>
      <c r="H5">
        <v>0.2</v>
      </c>
      <c r="I5">
        <v>0.1</v>
      </c>
      <c r="J5" s="1">
        <f t="shared" si="3"/>
        <v>3.3022962962963063</v>
      </c>
      <c r="K5">
        <f t="shared" si="4"/>
        <v>1.9</v>
      </c>
      <c r="L5" s="6"/>
      <c r="M5" s="7" t="s">
        <v>26</v>
      </c>
      <c r="N5" s="6"/>
    </row>
    <row r="6" spans="1:14" x14ac:dyDescent="0.25">
      <c r="A6">
        <v>200</v>
      </c>
      <c r="B6">
        <v>54.3</v>
      </c>
      <c r="C6">
        <v>50</v>
      </c>
      <c r="D6">
        <f t="shared" si="0"/>
        <v>4.2999999999999972</v>
      </c>
      <c r="E6" s="1">
        <f t="shared" si="1"/>
        <v>45.627906976744214</v>
      </c>
      <c r="F6" s="1">
        <f t="shared" si="2"/>
        <v>0.61416823886744254</v>
      </c>
      <c r="H6">
        <v>0.2</v>
      </c>
      <c r="I6">
        <v>0.1</v>
      </c>
      <c r="J6" s="1">
        <f t="shared" si="3"/>
        <v>2.1678561384532209</v>
      </c>
      <c r="K6">
        <f t="shared" si="4"/>
        <v>1.3</v>
      </c>
      <c r="L6" s="6"/>
      <c r="M6" s="7" t="s">
        <v>25</v>
      </c>
      <c r="N6" s="6"/>
    </row>
    <row r="7" spans="1:14" x14ac:dyDescent="0.25">
      <c r="A7">
        <v>300</v>
      </c>
      <c r="B7">
        <v>54.3</v>
      </c>
      <c r="C7">
        <v>47.7</v>
      </c>
      <c r="D7">
        <f t="shared" si="0"/>
        <v>6.5999999999999943</v>
      </c>
      <c r="E7" s="1">
        <f t="shared" si="1"/>
        <v>44.590909090909129</v>
      </c>
      <c r="F7" s="1">
        <f t="shared" si="2"/>
        <v>-0.42282964696764225</v>
      </c>
      <c r="H7">
        <v>0.2</v>
      </c>
      <c r="I7">
        <v>0.1</v>
      </c>
      <c r="J7" s="1">
        <f t="shared" si="3"/>
        <v>1.3809669421487627</v>
      </c>
      <c r="K7">
        <f t="shared" si="4"/>
        <v>0.8</v>
      </c>
      <c r="L7" s="6"/>
      <c r="M7" s="7" t="s">
        <v>24</v>
      </c>
      <c r="N7" s="6"/>
    </row>
    <row r="8" spans="1:14" x14ac:dyDescent="0.25">
      <c r="A8">
        <v>400</v>
      </c>
      <c r="B8">
        <v>54.3</v>
      </c>
      <c r="C8">
        <v>45.6</v>
      </c>
      <c r="D8">
        <f t="shared" si="0"/>
        <v>8.6999999999999957</v>
      </c>
      <c r="E8" s="1">
        <f t="shared" si="1"/>
        <v>45.103448275862092</v>
      </c>
      <c r="F8" s="1">
        <f t="shared" si="2"/>
        <v>8.9709537985321219E-2</v>
      </c>
      <c r="H8">
        <v>0.2</v>
      </c>
      <c r="I8">
        <v>0.1</v>
      </c>
      <c r="J8" s="1">
        <f t="shared" si="3"/>
        <v>1.0594126040428073</v>
      </c>
      <c r="K8">
        <f t="shared" si="4"/>
        <v>0.6</v>
      </c>
      <c r="L8" s="6"/>
      <c r="M8" s="7" t="s">
        <v>22</v>
      </c>
      <c r="N8" s="6"/>
    </row>
    <row r="9" spans="1:14" x14ac:dyDescent="0.25">
      <c r="A9">
        <v>500</v>
      </c>
      <c r="B9">
        <v>54.3</v>
      </c>
      <c r="C9">
        <v>43.6</v>
      </c>
      <c r="D9">
        <f t="shared" si="0"/>
        <v>10.699999999999996</v>
      </c>
      <c r="E9" s="1">
        <f t="shared" si="1"/>
        <v>45.841121495327116</v>
      </c>
      <c r="F9" s="1">
        <f t="shared" si="2"/>
        <v>0.82738275745034429</v>
      </c>
      <c r="H9">
        <v>0.2</v>
      </c>
      <c r="I9">
        <v>0.1</v>
      </c>
      <c r="J9" s="1">
        <f t="shared" si="3"/>
        <v>0.87517984103415214</v>
      </c>
      <c r="K9">
        <f t="shared" si="4"/>
        <v>0.5</v>
      </c>
      <c r="L9" s="6"/>
      <c r="M9" s="7" t="s">
        <v>23</v>
      </c>
      <c r="N9" s="6"/>
    </row>
    <row r="11" spans="1:14" x14ac:dyDescent="0.25">
      <c r="D11" t="s">
        <v>11</v>
      </c>
      <c r="E11" s="1">
        <f>AVERAGE(E2:E9)</f>
        <v>45.013738737876771</v>
      </c>
    </row>
    <row r="12" spans="1:14" x14ac:dyDescent="0.25">
      <c r="D12" t="s">
        <v>9</v>
      </c>
      <c r="E12" s="1">
        <f>SQRT((SUMSQ(F2:F9))/(COUNT(E2:E9)-1))</f>
        <v>0.83917901817928653</v>
      </c>
    </row>
    <row r="13" spans="1:14" x14ac:dyDescent="0.25">
      <c r="D13" t="s">
        <v>10</v>
      </c>
      <c r="E13" s="1">
        <f>SQRT((SUMSQ(F2:F9))/(COUNT(E2:E9)*(COUNT(E2:E9)-1)))</f>
        <v>0.2966945871920213</v>
      </c>
    </row>
    <row r="15" spans="1:14" x14ac:dyDescent="0.25">
      <c r="D15" s="2" t="s">
        <v>12</v>
      </c>
      <c r="E15" s="2"/>
    </row>
    <row r="16" spans="1:14" x14ac:dyDescent="0.25">
      <c r="D16" s="2"/>
      <c r="E16" s="2"/>
    </row>
    <row r="18" spans="1:14" x14ac:dyDescent="0.25">
      <c r="A18" t="s">
        <v>13</v>
      </c>
      <c r="B18" t="s">
        <v>16</v>
      </c>
      <c r="D18" t="s">
        <v>0</v>
      </c>
      <c r="E18" t="s">
        <v>19</v>
      </c>
      <c r="G18" t="s">
        <v>14</v>
      </c>
      <c r="H18" t="s">
        <v>0</v>
      </c>
      <c r="I18" t="s">
        <v>30</v>
      </c>
      <c r="J18" t="s">
        <v>31</v>
      </c>
    </row>
    <row r="19" spans="1:14" ht="15" customHeight="1" x14ac:dyDescent="0.25">
      <c r="A19">
        <v>5.2</v>
      </c>
      <c r="B19">
        <f>A19/10-A$30</f>
        <v>9.9999999999988987E-4</v>
      </c>
      <c r="D19" s="1">
        <f>(A19/(10*2*PI()))^2*E$11*1000</f>
        <v>308.31314154239107</v>
      </c>
      <c r="E19" s="1">
        <f>D19-D$30</f>
        <v>1.1288092090494501</v>
      </c>
      <c r="G19">
        <v>0.01</v>
      </c>
      <c r="H19" s="1">
        <f>(A19/(10*2*PI()))^2*E$11*1000</f>
        <v>308.31314154239107</v>
      </c>
      <c r="I19" s="1">
        <f>H19*(2*10*G19/(A19*SQRT(3))+E$13/E$11)</f>
        <v>8.8784874646165992</v>
      </c>
      <c r="J19" s="1">
        <f>H19*SQRT((2*10*G19/(A19*SQRT(3)))^2+(E$13/E$11)^2)</f>
        <v>7.1415638139173501</v>
      </c>
      <c r="L19" s="8" t="s">
        <v>32</v>
      </c>
      <c r="M19" s="9" t="s">
        <v>34</v>
      </c>
      <c r="N19" s="10" t="s">
        <v>33</v>
      </c>
    </row>
    <row r="20" spans="1:14" x14ac:dyDescent="0.25">
      <c r="A20">
        <v>5.0999999999999996</v>
      </c>
      <c r="B20">
        <f t="shared" ref="B20:B28" si="5">A20/10-A$30</f>
        <v>-9.000000000000119E-3</v>
      </c>
      <c r="D20" s="1">
        <f>(A20/(10*2*PI()))^2*E$11*1000</f>
        <v>296.56896492298796</v>
      </c>
      <c r="E20" s="1">
        <f>D20-D$30</f>
        <v>-10.615367410353656</v>
      </c>
      <c r="G20">
        <v>0.01</v>
      </c>
      <c r="H20" s="1">
        <f t="shared" ref="H20:H28" si="6">(A20/(10*2*PI()))^2*E$11*1000</f>
        <v>296.56896492298796</v>
      </c>
      <c r="I20" s="1">
        <f t="shared" ref="I20:I28" si="7">H20*(2*10*G20/(A20*SQRT(3))+E$13/E$11)</f>
        <v>8.6694189764542084</v>
      </c>
      <c r="J20" s="1">
        <f t="shared" ref="J20:J28" si="8">H20*SQRT((2*10*G20/(A20*SQRT(3)))^2+(E$13/E$11)^2)</f>
        <v>6.9934161286972607</v>
      </c>
      <c r="L20" s="10"/>
      <c r="M20" s="9" t="s">
        <v>35</v>
      </c>
      <c r="N20" s="10"/>
    </row>
    <row r="21" spans="1:14" x14ac:dyDescent="0.25">
      <c r="A21">
        <v>5.3</v>
      </c>
      <c r="B21">
        <f t="shared" si="5"/>
        <v>1.0999999999999899E-2</v>
      </c>
      <c r="D21" s="1">
        <f>(A21/(10*2*PI()))^2*E$11*1000</f>
        <v>320.28536042624876</v>
      </c>
      <c r="E21" s="1">
        <f>D21-D$30</f>
        <v>13.101028092907143</v>
      </c>
      <c r="G21">
        <v>0.01</v>
      </c>
      <c r="H21" s="1">
        <f t="shared" si="6"/>
        <v>320.28536042624876</v>
      </c>
      <c r="I21" s="1">
        <f t="shared" si="7"/>
        <v>9.0890590251167254</v>
      </c>
      <c r="J21" s="1">
        <f t="shared" si="8"/>
        <v>7.2903357324313269</v>
      </c>
      <c r="L21" s="10"/>
      <c r="M21" s="9" t="s">
        <v>36</v>
      </c>
      <c r="N21" s="10"/>
    </row>
    <row r="22" spans="1:14" x14ac:dyDescent="0.25">
      <c r="A22">
        <v>5.0999999999999996</v>
      </c>
      <c r="B22">
        <f t="shared" si="5"/>
        <v>-9.000000000000119E-3</v>
      </c>
      <c r="D22" s="1">
        <f>(A22/(10*2*PI()))^2*E$11*1000</f>
        <v>296.56896492298796</v>
      </c>
      <c r="E22" s="1">
        <f>D22-D$30</f>
        <v>-10.615367410353656</v>
      </c>
      <c r="G22">
        <v>0.01</v>
      </c>
      <c r="H22" s="1">
        <f t="shared" si="6"/>
        <v>296.56896492298796</v>
      </c>
      <c r="I22" s="1">
        <f t="shared" si="7"/>
        <v>8.6694189764542084</v>
      </c>
      <c r="J22" s="1">
        <f t="shared" si="8"/>
        <v>6.9934161286972607</v>
      </c>
      <c r="L22" s="10"/>
      <c r="M22" s="9" t="s">
        <v>37</v>
      </c>
      <c r="N22" s="10"/>
    </row>
    <row r="23" spans="1:14" x14ac:dyDescent="0.25">
      <c r="A23">
        <v>5.0999999999999996</v>
      </c>
      <c r="B23">
        <f t="shared" si="5"/>
        <v>-9.000000000000119E-3</v>
      </c>
      <c r="D23" s="1">
        <f>(A23/(10*2*PI()))^2*E$11*1000</f>
        <v>296.56896492298796</v>
      </c>
      <c r="E23" s="1">
        <f>D23-D$30</f>
        <v>-10.615367410353656</v>
      </c>
      <c r="G23">
        <v>0.01</v>
      </c>
      <c r="H23" s="1">
        <f t="shared" si="6"/>
        <v>296.56896492298796</v>
      </c>
      <c r="I23" s="1">
        <f t="shared" si="7"/>
        <v>8.6694189764542084</v>
      </c>
      <c r="J23" s="1">
        <f t="shared" si="8"/>
        <v>6.9934161286972607</v>
      </c>
      <c r="L23" s="10"/>
      <c r="M23" s="9" t="s">
        <v>38</v>
      </c>
      <c r="N23" s="10"/>
    </row>
    <row r="24" spans="1:14" x14ac:dyDescent="0.25">
      <c r="A24">
        <v>5.3</v>
      </c>
      <c r="B24">
        <f t="shared" si="5"/>
        <v>1.0999999999999899E-2</v>
      </c>
      <c r="D24" s="1">
        <f>(A24/(10*2*PI()))^2*E$11*1000</f>
        <v>320.28536042624876</v>
      </c>
      <c r="E24" s="1">
        <f>D24-D$30</f>
        <v>13.101028092907143</v>
      </c>
      <c r="G24">
        <v>0.01</v>
      </c>
      <c r="H24" s="1">
        <f t="shared" si="6"/>
        <v>320.28536042624876</v>
      </c>
      <c r="I24" s="1">
        <f t="shared" si="7"/>
        <v>9.0890590251167254</v>
      </c>
      <c r="J24" s="1">
        <f t="shared" si="8"/>
        <v>7.2903357324313269</v>
      </c>
      <c r="L24" s="10"/>
      <c r="M24" s="9" t="s">
        <v>39</v>
      </c>
      <c r="N24" s="10"/>
    </row>
    <row r="25" spans="1:14" x14ac:dyDescent="0.25">
      <c r="A25">
        <v>5.2</v>
      </c>
      <c r="B25">
        <f t="shared" si="5"/>
        <v>9.9999999999988987E-4</v>
      </c>
      <c r="D25" s="1">
        <f>(A25/(10*2*PI()))^2*E$11*1000</f>
        <v>308.31314154239107</v>
      </c>
      <c r="E25" s="1">
        <f>D25-D$30</f>
        <v>1.1288092090494501</v>
      </c>
      <c r="G25">
        <v>0.01</v>
      </c>
      <c r="H25" s="1">
        <f t="shared" si="6"/>
        <v>308.31314154239107</v>
      </c>
      <c r="I25" s="1">
        <f t="shared" si="7"/>
        <v>8.8784874646165992</v>
      </c>
      <c r="J25" s="1">
        <f t="shared" si="8"/>
        <v>7.1415638139173501</v>
      </c>
      <c r="L25" s="10"/>
      <c r="M25" s="9" t="s">
        <v>40</v>
      </c>
      <c r="N25" s="10"/>
    </row>
    <row r="26" spans="1:14" x14ac:dyDescent="0.25">
      <c r="A26">
        <v>5.2</v>
      </c>
      <c r="B26">
        <f t="shared" si="5"/>
        <v>9.9999999999988987E-4</v>
      </c>
      <c r="D26" s="1">
        <f>(A26/(10*2*PI()))^2*E$11*1000</f>
        <v>308.31314154239107</v>
      </c>
      <c r="E26" s="1">
        <f>D26-D$30</f>
        <v>1.1288092090494501</v>
      </c>
      <c r="G26">
        <v>0.01</v>
      </c>
      <c r="H26" s="1">
        <f t="shared" si="6"/>
        <v>308.31314154239107</v>
      </c>
      <c r="I26" s="1">
        <f t="shared" si="7"/>
        <v>8.8784874646165992</v>
      </c>
      <c r="J26" s="1">
        <f t="shared" si="8"/>
        <v>7.1415638139173501</v>
      </c>
      <c r="L26" s="10"/>
      <c r="M26" s="9" t="s">
        <v>41</v>
      </c>
      <c r="N26" s="10"/>
    </row>
    <row r="27" spans="1:14" x14ac:dyDescent="0.25">
      <c r="A27">
        <v>5.2</v>
      </c>
      <c r="B27">
        <f t="shared" si="5"/>
        <v>9.9999999999988987E-4</v>
      </c>
      <c r="D27" s="1">
        <f>(A27/(10*2*PI()))^2*E$11*1000</f>
        <v>308.31314154239107</v>
      </c>
      <c r="E27" s="1">
        <f>D27-D$30</f>
        <v>1.1288092090494501</v>
      </c>
      <c r="G27">
        <v>0.01</v>
      </c>
      <c r="H27" s="1">
        <f t="shared" si="6"/>
        <v>308.31314154239107</v>
      </c>
      <c r="I27" s="1">
        <f t="shared" si="7"/>
        <v>8.8784874646165992</v>
      </c>
      <c r="J27" s="1">
        <f t="shared" si="8"/>
        <v>7.1415638139173501</v>
      </c>
      <c r="L27" s="10"/>
      <c r="M27" s="9" t="s">
        <v>42</v>
      </c>
      <c r="N27" s="10"/>
    </row>
    <row r="28" spans="1:14" x14ac:dyDescent="0.25">
      <c r="A28">
        <v>5.2</v>
      </c>
      <c r="B28">
        <f t="shared" si="5"/>
        <v>9.9999999999988987E-4</v>
      </c>
      <c r="D28" s="1">
        <f>(A28/(10*2*PI()))^2*E$11*1000</f>
        <v>308.31314154239107</v>
      </c>
      <c r="E28" s="1">
        <f>D28-D$30</f>
        <v>1.1288092090494501</v>
      </c>
      <c r="G28">
        <v>0.01</v>
      </c>
      <c r="H28" s="1">
        <f t="shared" si="6"/>
        <v>308.31314154239107</v>
      </c>
      <c r="I28" s="1">
        <f t="shared" si="7"/>
        <v>8.8784874646165992</v>
      </c>
      <c r="J28" s="1">
        <f t="shared" si="8"/>
        <v>7.1415638139173501</v>
      </c>
      <c r="L28" s="10"/>
      <c r="M28" s="9" t="s">
        <v>43</v>
      </c>
      <c r="N28" s="10"/>
    </row>
    <row r="30" spans="1:14" x14ac:dyDescent="0.25">
      <c r="A30" s="3">
        <f>AVERAGE(A19:A28)/10</f>
        <v>0.51900000000000013</v>
      </c>
      <c r="D30" s="1">
        <f>AVERAGE(D19:D28)</f>
        <v>307.18433233334162</v>
      </c>
    </row>
    <row r="31" spans="1:14" x14ac:dyDescent="0.25">
      <c r="A31" s="3">
        <f>SQRT((SUMSQ(B19:B28))/(COUNT(A19:A28)-1))</f>
        <v>7.3786478737262254E-3</v>
      </c>
      <c r="D31" s="1">
        <f>SQRT((SUMSQ(E19:E28))/(COUNT(D19:D28)-1))</f>
        <v>8.7413639992398213</v>
      </c>
    </row>
    <row r="32" spans="1:14" x14ac:dyDescent="0.25">
      <c r="A32" s="3">
        <f>SQRT((SUMSQ(B19:B28))/(COUNT(A19:A28)*(COUNT(A19:A28)-1)))</f>
        <v>2.3333333333333353E-3</v>
      </c>
      <c r="D32" s="1">
        <f>SQRT((SUMSQ(E19:E28))/(COUNT(D19:D28)*(COUNT(D19:D28)-1)))</f>
        <v>2.7642620094196206</v>
      </c>
    </row>
    <row r="34" spans="1:5" x14ac:dyDescent="0.25">
      <c r="A34" t="s">
        <v>0</v>
      </c>
      <c r="B34" s="1">
        <f>(A30/(2*PI()))^2*E11*1000</f>
        <v>307.12846197855049</v>
      </c>
    </row>
    <row r="35" spans="1:5" x14ac:dyDescent="0.25">
      <c r="A35" t="s">
        <v>17</v>
      </c>
      <c r="B35" s="1">
        <f>B34*SQRT((E13/E11)^2+(2*A32/A30)^2)</f>
        <v>3.4240857829741653</v>
      </c>
    </row>
    <row r="37" spans="1:5" x14ac:dyDescent="0.25">
      <c r="A37" s="4" t="s">
        <v>18</v>
      </c>
      <c r="B37" s="4"/>
      <c r="D37" s="5" t="s">
        <v>18</v>
      </c>
      <c r="E37" s="5"/>
    </row>
  </sheetData>
  <mergeCells count="5">
    <mergeCell ref="D15:E16"/>
    <mergeCell ref="A37:B37"/>
    <mergeCell ref="D37:E37"/>
    <mergeCell ref="N2:N9"/>
    <mergeCell ref="L2:L9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peta</dc:creator>
  <cp:lastModifiedBy>Petr Hruška</cp:lastModifiedBy>
  <dcterms:created xsi:type="dcterms:W3CDTF">2019-11-28T06:32:24Z</dcterms:created>
  <dcterms:modified xsi:type="dcterms:W3CDTF">2019-11-28T07:54:57Z</dcterms:modified>
</cp:coreProperties>
</file>