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eznam" sheetId="1" r:id="rId1"/>
    <sheet name="test1" sheetId="2" r:id="rId2"/>
  </sheets>
  <calcPr calcId="152511"/>
</workbook>
</file>

<file path=xl/calcChain.xml><?xml version="1.0" encoding="utf-8"?>
<calcChain xmlns="http://schemas.openxmlformats.org/spreadsheetml/2006/main">
  <c r="I64" i="2" l="1"/>
  <c r="I63" i="2"/>
  <c r="J58" i="2"/>
  <c r="I58" i="2"/>
  <c r="I61" i="2"/>
  <c r="J59" i="2"/>
  <c r="I59" i="2"/>
  <c r="I6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N40" i="2"/>
  <c r="M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40" i="2"/>
  <c r="I57" i="2" l="1"/>
  <c r="K22" i="2" a="1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22" i="2"/>
  <c r="I22" i="2" a="1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B33" i="2"/>
  <c r="B32" i="2"/>
  <c r="B31" i="2"/>
  <c r="B30" i="2"/>
  <c r="B29" i="2"/>
  <c r="B28" i="2"/>
  <c r="B27" i="2"/>
  <c r="B26" i="2"/>
  <c r="B25" i="2"/>
  <c r="B24" i="2"/>
  <c r="B23" i="2"/>
  <c r="B22" i="2"/>
  <c r="A39" i="2"/>
  <c r="A38" i="2"/>
  <c r="A36" i="2"/>
  <c r="C39" i="2"/>
  <c r="C36" i="2"/>
  <c r="L23" i="2" s="1"/>
  <c r="E17" i="2"/>
  <c r="D17" i="2"/>
  <c r="C17" i="2"/>
  <c r="C16" i="2"/>
  <c r="D16" i="2"/>
  <c r="T14" i="2"/>
  <c r="S14" i="2"/>
  <c r="E14" i="2"/>
  <c r="U14" i="2" s="1"/>
  <c r="T13" i="2"/>
  <c r="S13" i="2"/>
  <c r="E13" i="2"/>
  <c r="U13" i="2" s="1"/>
  <c r="T12" i="2"/>
  <c r="S12" i="2"/>
  <c r="E12" i="2"/>
  <c r="U12" i="2" s="1"/>
  <c r="T11" i="2"/>
  <c r="S11" i="2"/>
  <c r="E11" i="2"/>
  <c r="U11" i="2" s="1"/>
  <c r="T10" i="2"/>
  <c r="S10" i="2"/>
  <c r="E10" i="2"/>
  <c r="U10" i="2" s="1"/>
  <c r="T9" i="2"/>
  <c r="S9" i="2"/>
  <c r="E9" i="2"/>
  <c r="U9" i="2" s="1"/>
  <c r="T8" i="2"/>
  <c r="S8" i="2"/>
  <c r="E8" i="2"/>
  <c r="U8" i="2" s="1"/>
  <c r="T7" i="2"/>
  <c r="S7" i="2"/>
  <c r="E7" i="2"/>
  <c r="U7" i="2" s="1"/>
  <c r="T6" i="2"/>
  <c r="S6" i="2"/>
  <c r="E6" i="2"/>
  <c r="U6" i="2" s="1"/>
  <c r="T5" i="2"/>
  <c r="S5" i="2"/>
  <c r="E5" i="2"/>
  <c r="U5" i="2" s="1"/>
  <c r="T4" i="2"/>
  <c r="S4" i="2"/>
  <c r="E4" i="2"/>
  <c r="U4" i="2" s="1"/>
  <c r="T3" i="2"/>
  <c r="S3" i="2"/>
  <c r="E3" i="2"/>
  <c r="U3" i="2" s="1"/>
  <c r="D33" i="2" l="1"/>
  <c r="D31" i="2"/>
  <c r="D29" i="2"/>
  <c r="D27" i="2"/>
  <c r="D25" i="2"/>
  <c r="D23" i="2"/>
  <c r="L36" i="2"/>
  <c r="L34" i="2"/>
  <c r="L32" i="2"/>
  <c r="L30" i="2"/>
  <c r="L28" i="2"/>
  <c r="L26" i="2"/>
  <c r="L24" i="2"/>
  <c r="D22" i="2"/>
  <c r="D32" i="2"/>
  <c r="D30" i="2"/>
  <c r="D28" i="2"/>
  <c r="D26" i="2"/>
  <c r="D24" i="2"/>
  <c r="L22" i="2"/>
  <c r="L35" i="2"/>
  <c r="L33" i="2"/>
  <c r="L31" i="2"/>
  <c r="L29" i="2"/>
  <c r="L27" i="2"/>
  <c r="L25" i="2"/>
  <c r="E16" i="2"/>
  <c r="C38" i="2" l="1"/>
</calcChain>
</file>

<file path=xl/sharedStrings.xml><?xml version="1.0" encoding="utf-8"?>
<sst xmlns="http://schemas.openxmlformats.org/spreadsheetml/2006/main" count="124" uniqueCount="65">
  <si>
    <t>Příjmení</t>
  </si>
  <si>
    <t>Jméno</t>
  </si>
  <si>
    <t>David</t>
  </si>
  <si>
    <t>Liška</t>
  </si>
  <si>
    <t>Dominik</t>
  </si>
  <si>
    <t>test1</t>
  </si>
  <si>
    <t>test2</t>
  </si>
  <si>
    <t>opravný test</t>
  </si>
  <si>
    <t>celkem</t>
  </si>
  <si>
    <t>*</t>
  </si>
  <si>
    <t>Andrej</t>
  </si>
  <si>
    <t>výsledek</t>
  </si>
  <si>
    <t>Ondřej</t>
  </si>
  <si>
    <t>Cabala</t>
  </si>
  <si>
    <t>Dujava</t>
  </si>
  <si>
    <t>Jonáš</t>
  </si>
  <si>
    <t>Holt</t>
  </si>
  <si>
    <t>Michael</t>
  </si>
  <si>
    <t>Kamenářová</t>
  </si>
  <si>
    <t>Kristýna</t>
  </si>
  <si>
    <t>Brůha</t>
  </si>
  <si>
    <t>Dobřemysl</t>
  </si>
  <si>
    <t>Josef</t>
  </si>
  <si>
    <t>Harabišová</t>
  </si>
  <si>
    <t>Jana</t>
  </si>
  <si>
    <t>Husz</t>
  </si>
  <si>
    <t>Jedlička</t>
  </si>
  <si>
    <t>Neumann</t>
  </si>
  <si>
    <t>Jindřich</t>
  </si>
  <si>
    <t>Rosická</t>
  </si>
  <si>
    <t>Kateřina</t>
  </si>
  <si>
    <t>Valášková</t>
  </si>
  <si>
    <t>Martina</t>
  </si>
  <si>
    <t>Zemko</t>
  </si>
  <si>
    <t>Úvod do praktické fyziky</t>
  </si>
  <si>
    <t>NOFY055</t>
  </si>
  <si>
    <t>2019/2020</t>
  </si>
  <si>
    <t>čtvrtek</t>
  </si>
  <si>
    <t>příklad1</t>
  </si>
  <si>
    <t>příklad2</t>
  </si>
  <si>
    <t>Rendek</t>
  </si>
  <si>
    <t>TEST 1</t>
  </si>
  <si>
    <t>výsledky</t>
  </si>
  <si>
    <t>tipy</t>
  </si>
  <si>
    <t>mu</t>
  </si>
  <si>
    <t>sigma</t>
  </si>
  <si>
    <t>histogramy</t>
  </si>
  <si>
    <t>gauss</t>
  </si>
  <si>
    <t>exp</t>
  </si>
  <si>
    <t>p</t>
  </si>
  <si>
    <t>oč. hodnota</t>
  </si>
  <si>
    <t>momenty histogramu</t>
  </si>
  <si>
    <t>N</t>
  </si>
  <si>
    <t>rozptyl</t>
  </si>
  <si>
    <t>x</t>
  </si>
  <si>
    <t>p x2</t>
  </si>
  <si>
    <t>p x</t>
  </si>
  <si>
    <t>p(x-mu)2</t>
  </si>
  <si>
    <t>šikmost</t>
  </si>
  <si>
    <t>špičatost</t>
  </si>
  <si>
    <t>p(x-mu)3</t>
  </si>
  <si>
    <t>p(x-mu)4</t>
  </si>
  <si>
    <t>std. odchylka</t>
  </si>
  <si>
    <t>pravděpodobnost</t>
  </si>
  <si>
    <t>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</si>
</sst>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1" fillId="0" borderId="0" xfId="0" applyFont="1"/>
    <xf numFmtId="0" fontId="1" fillId="0" borderId="0" xfId="0" quotePrefix="1" applyFont="1"/>
    <xf numFmtId="0" fontId="0" fillId="5" borderId="0" xfId="0" applyFill="1"/>
    <xf numFmtId="0" fontId="0" fillId="5" borderId="1" xfId="0" applyFill="1" applyBorder="1"/>
    <xf numFmtId="14" fontId="0" fillId="5" borderId="0" xfId="0" applyNumberFormat="1" applyFill="1" applyAlignment="1">
      <alignment horizontal="left"/>
    </xf>
    <xf numFmtId="14" fontId="0" fillId="5" borderId="3" xfId="0" applyNumberFormat="1" applyFill="1" applyBorder="1" applyAlignment="1">
      <alignment horizontal="left"/>
    </xf>
    <xf numFmtId="0" fontId="0" fillId="0" borderId="2" xfId="0" applyBorder="1"/>
    <xf numFmtId="2" fontId="0" fillId="0" borderId="0" xfId="0" applyNumberFormat="1"/>
    <xf numFmtId="0" fontId="0" fillId="6" borderId="0" xfId="0" applyFill="1"/>
    <xf numFmtId="164" fontId="0" fillId="0" borderId="0" xfId="0" applyNumberFormat="1"/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68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výsledky testu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08F9EE01-31AC-40CB-8047-BEB57C5484C7}" type="CELLREF">
                      <a:rPr lang="en-US"/>
                      <a:pPr/>
                      <a:t>[ODKAZ NA BUŇKU]</a:t>
                    </a:fld>
                    <a:endParaRPr lang="cs-CZ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{08F9EE01-31AC-40CB-8047-BEB57C5484C7}</c15:txfldGUID>
                      <c15:f>test1!$C$17</c15:f>
                      <c15:dlblFieldTableCache>
                        <c:ptCount val="1"/>
                        <c:pt idx="0">
                          <c:v>60.8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9000F7A8-F932-43B5-8D1F-5D8DB706BD5F}" type="CELLREF">
                      <a:rPr lang="en-US"/>
                      <a:pPr/>
                      <a:t>[ODKAZ NA BUŇKU]</a:t>
                    </a:fld>
                    <a:endParaRPr lang="cs-CZ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{9000F7A8-F932-43B5-8D1F-5D8DB706BD5F}</c15:txfldGUID>
                      <c15:f>test1!$D$17</c15:f>
                      <c15:dlblFieldTableCache>
                        <c:ptCount val="1"/>
                        <c:pt idx="0">
                          <c:v>64.2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5EFC15B3-5525-4A46-8E29-5D9F0D8682D5}" type="CELLREF">
                      <a:rPr lang="en-US"/>
                      <a:pPr/>
                      <a:t>[ODKAZ NA BUŇKU]</a:t>
                    </a:fld>
                    <a:endParaRPr lang="cs-CZ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>
                    <c15:dlblFTEntry>
                      <c15:txfldGUID>{5EFC15B3-5525-4A46-8E29-5D9F0D8682D5}</c15:txfldGUID>
                      <c15:f>test1!$E$17</c15:f>
                      <c15:dlblFieldTableCache>
                        <c:ptCount val="1"/>
                        <c:pt idx="0">
                          <c:v>63.07</c:v>
                        </c:pt>
                      </c15:dlblFieldTableCache>
                    </c15:dlblFTEntry>
                  </c15:dlblFieldTable>
                  <c15:showDataLabelsRange val="0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cs-C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test1!$C$16:$E$16</c:f>
              <c:numCache>
                <c:formatCode>General</c:formatCode>
                <c:ptCount val="3"/>
                <c:pt idx="0">
                  <c:v>3.04</c:v>
                </c:pt>
                <c:pt idx="1">
                  <c:v>6.42</c:v>
                </c:pt>
                <c:pt idx="2">
                  <c:v>9.4600000000000009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v>výsledky testu 1a</c:v>
                </c15:tx>
              </c15:filteredSeriesTitle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37093760"/>
        <c:axId val="2137100832"/>
      </c:barChart>
      <c:catAx>
        <c:axId val="2137093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příklad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37100832"/>
        <c:crosses val="autoZero"/>
        <c:auto val="1"/>
        <c:lblAlgn val="ctr"/>
        <c:lblOffset val="100"/>
        <c:noMultiLvlLbl val="0"/>
      </c:catAx>
      <c:valAx>
        <c:axId val="2137100832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/>
                  <a:t>body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37093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cs-CZ">
                <a:solidFill>
                  <a:sysClr val="windowText" lastClr="000000"/>
                </a:solidFill>
              </a:rPr>
              <a:t>odhad výsledků 1. testu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data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test1!$K$22:$K$36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"/>
        <c:axId val="2137094848"/>
        <c:axId val="2137094304"/>
      </c:barChart>
      <c:lineChart>
        <c:grouping val="standard"/>
        <c:varyColors val="0"/>
        <c:ser>
          <c:idx val="1"/>
          <c:order val="1"/>
          <c:tx>
            <c:v>předpověď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test1!$L$22:$L$36</c:f>
              <c:numCache>
                <c:formatCode>0.0000</c:formatCode>
                <c:ptCount val="15"/>
                <c:pt idx="0">
                  <c:v>2.6970819800366313E-3</c:v>
                </c:pt>
                <c:pt idx="1">
                  <c:v>1.8329809630942002E-2</c:v>
                </c:pt>
                <c:pt idx="2">
                  <c:v>9.1259363562068124E-2</c:v>
                </c:pt>
                <c:pt idx="3">
                  <c:v>0.33285308843051059</c:v>
                </c:pt>
                <c:pt idx="4">
                  <c:v>0.88937193416583105</c:v>
                </c:pt>
                <c:pt idx="5">
                  <c:v>1.7408843605973672</c:v>
                </c:pt>
                <c:pt idx="6">
                  <c:v>2.4963880862973364</c:v>
                </c:pt>
                <c:pt idx="7">
                  <c:v>2.6224665228199915</c:v>
                </c:pt>
                <c:pt idx="8">
                  <c:v>2.0181966389984978</c:v>
                </c:pt>
                <c:pt idx="9">
                  <c:v>1.1378176815122634</c:v>
                </c:pt>
                <c:pt idx="10">
                  <c:v>0.46993474076290154</c:v>
                </c:pt>
                <c:pt idx="11">
                  <c:v>0.14218641362836026</c:v>
                </c:pt>
                <c:pt idx="12">
                  <c:v>3.151623442103877E-2</c:v>
                </c:pt>
                <c:pt idx="13">
                  <c:v>5.1175985922249662E-3</c:v>
                </c:pt>
                <c:pt idx="14">
                  <c:v>6.0877076539224255E-4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094848"/>
        <c:axId val="2137094304"/>
      </c:lineChart>
      <c:catAx>
        <c:axId val="21370948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solidFill>
                      <a:sysClr val="windowText" lastClr="000000"/>
                    </a:solidFill>
                  </a:rPr>
                  <a:t>počet bodů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37094304"/>
        <c:crosses val="autoZero"/>
        <c:auto val="1"/>
        <c:lblAlgn val="ctr"/>
        <c:lblOffset val="100"/>
        <c:noMultiLvlLbl val="0"/>
      </c:catAx>
      <c:valAx>
        <c:axId val="213709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cs-CZ" sz="1400">
                    <a:solidFill>
                      <a:sysClr val="windowText" lastClr="000000"/>
                    </a:solidFill>
                  </a:rPr>
                  <a:t>četnosti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cs-CZ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13709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523200</xdr:colOff>
      <xdr:row>19</xdr:row>
      <xdr:rowOff>0</xdr:rowOff>
    </xdr:to>
    <xdr:graphicFrame macro="">
      <xdr:nvGraphicFramePr>
        <xdr:cNvPr id="2" name="Graf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20</xdr:row>
      <xdr:rowOff>0</xdr:rowOff>
    </xdr:from>
    <xdr:to>
      <xdr:col>19</xdr:col>
      <xdr:colOff>14700</xdr:colOff>
      <xdr:row>35</xdr:row>
      <xdr:rowOff>22500</xdr:rowOff>
    </xdr:to>
    <xdr:graphicFrame macro="">
      <xdr:nvGraphicFramePr>
        <xdr:cNvPr id="5" name="Graf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0.75782</cdr:x>
      <cdr:y>0.04749</cdr:y>
    </cdr:from>
    <cdr:to>
      <cdr:x>0.90365</cdr:x>
      <cdr:y>0.11971</cdr:y>
    </cdr:to>
    <cdr:sp macro="" textlink="">
      <cdr:nvSpPr>
        <cdr:cNvPr id="2" name="TextovéPole 1"/>
        <cdr:cNvSpPr txBox="1"/>
      </cdr:nvSpPr>
      <cdr:spPr>
        <a:xfrm xmlns:a="http://schemas.openxmlformats.org/drawingml/2006/main">
          <a:off x="4092225" y="153798"/>
          <a:ext cx="787482" cy="2338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cs-CZ" sz="1100"/>
            <a:t>celkem</a:t>
          </a:r>
        </a:p>
      </cdr:txBody>
    </cdr:sp>
  </cdr:relSizeAnchor>
</c:userShape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E3" sqref="E3"/>
    </sheetView>
  </sheetViews>
  <sheetFormatPr defaultRowHeight="15" x14ac:dyDescent="0.25"/>
  <cols>
    <col min="5" max="10" width="15.7109375" customWidth="1"/>
    <col min="11" max="11" width="20.7109375" customWidth="1"/>
  </cols>
  <sheetData>
    <row r="1" spans="1:11" x14ac:dyDescent="0.25">
      <c r="A1" s="1" t="s">
        <v>35</v>
      </c>
      <c r="B1" s="1" t="s">
        <v>36</v>
      </c>
      <c r="C1" s="1"/>
      <c r="D1" s="1"/>
      <c r="F1">
        <v>14</v>
      </c>
    </row>
    <row r="2" spans="1:11" x14ac:dyDescent="0.25">
      <c r="A2" s="1"/>
      <c r="B2" s="1"/>
      <c r="C2" s="1"/>
      <c r="D2" s="1"/>
      <c r="E2" s="3" t="s">
        <v>0</v>
      </c>
      <c r="F2" s="3" t="s">
        <v>1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11</v>
      </c>
    </row>
    <row r="3" spans="1:11" x14ac:dyDescent="0.25">
      <c r="A3" s="1" t="s">
        <v>34</v>
      </c>
      <c r="B3" s="1"/>
      <c r="C3" s="1"/>
      <c r="D3" s="1"/>
      <c r="E3" t="s">
        <v>20</v>
      </c>
      <c r="F3" t="s">
        <v>12</v>
      </c>
      <c r="G3" s="4"/>
      <c r="H3" s="4"/>
      <c r="I3" s="4"/>
      <c r="J3" s="4"/>
      <c r="K3" s="4"/>
    </row>
    <row r="4" spans="1:11" x14ac:dyDescent="0.25">
      <c r="E4" t="s">
        <v>13</v>
      </c>
      <c r="F4" t="s">
        <v>10</v>
      </c>
      <c r="G4" s="4"/>
      <c r="H4" s="4"/>
      <c r="I4" s="4"/>
      <c r="J4" s="4"/>
      <c r="K4" s="4"/>
    </row>
    <row r="5" spans="1:11" x14ac:dyDescent="0.25">
      <c r="E5" t="s">
        <v>21</v>
      </c>
      <c r="F5" t="s">
        <v>22</v>
      </c>
      <c r="G5" s="4"/>
      <c r="H5" s="4"/>
      <c r="I5" s="5"/>
      <c r="J5" s="4"/>
      <c r="K5" s="4"/>
    </row>
    <row r="6" spans="1:11" x14ac:dyDescent="0.25">
      <c r="E6" t="s">
        <v>14</v>
      </c>
      <c r="F6" t="s">
        <v>15</v>
      </c>
      <c r="G6" s="4"/>
      <c r="H6" s="4"/>
      <c r="I6" s="4"/>
      <c r="J6" s="4"/>
      <c r="K6" s="4"/>
    </row>
    <row r="7" spans="1:11" x14ac:dyDescent="0.25">
      <c r="E7" t="s">
        <v>23</v>
      </c>
      <c r="F7" t="s">
        <v>24</v>
      </c>
      <c r="G7" s="4"/>
      <c r="H7" s="4"/>
      <c r="I7" s="4"/>
      <c r="J7" s="4"/>
      <c r="K7" s="4"/>
    </row>
    <row r="8" spans="1:11" x14ac:dyDescent="0.25">
      <c r="E8" t="s">
        <v>16</v>
      </c>
      <c r="F8" t="s">
        <v>17</v>
      </c>
      <c r="G8" s="4"/>
      <c r="H8" s="4"/>
      <c r="I8" s="5"/>
      <c r="J8" s="4"/>
      <c r="K8" s="4"/>
    </row>
    <row r="9" spans="1:11" x14ac:dyDescent="0.25">
      <c r="E9" t="s">
        <v>25</v>
      </c>
      <c r="F9" t="s">
        <v>4</v>
      </c>
      <c r="G9" s="4"/>
      <c r="H9" s="4"/>
      <c r="I9" s="4"/>
      <c r="J9" s="4"/>
      <c r="K9" s="4"/>
    </row>
    <row r="10" spans="1:11" x14ac:dyDescent="0.25">
      <c r="E10" t="s">
        <v>26</v>
      </c>
      <c r="F10" t="s">
        <v>2</v>
      </c>
      <c r="G10" s="4"/>
      <c r="H10" s="4"/>
      <c r="I10" s="5"/>
      <c r="J10" s="4"/>
      <c r="K10" s="4"/>
    </row>
    <row r="11" spans="1:11" x14ac:dyDescent="0.25">
      <c r="E11" t="s">
        <v>18</v>
      </c>
      <c r="F11" t="s">
        <v>19</v>
      </c>
      <c r="G11" s="4"/>
      <c r="H11" s="4"/>
      <c r="I11" s="4"/>
      <c r="J11" s="4"/>
      <c r="K11" s="4"/>
    </row>
    <row r="12" spans="1:11" x14ac:dyDescent="0.25">
      <c r="D12" t="s">
        <v>9</v>
      </c>
      <c r="E12" t="s">
        <v>3</v>
      </c>
      <c r="F12" t="s">
        <v>4</v>
      </c>
      <c r="G12" s="4"/>
      <c r="H12" s="4"/>
      <c r="I12" s="4"/>
      <c r="J12" s="4"/>
      <c r="K12" s="4"/>
    </row>
    <row r="13" spans="1:11" x14ac:dyDescent="0.25">
      <c r="E13" t="s">
        <v>27</v>
      </c>
      <c r="F13" t="s">
        <v>28</v>
      </c>
      <c r="G13" s="4"/>
      <c r="H13" s="4"/>
      <c r="I13" s="4"/>
      <c r="J13" s="4"/>
      <c r="K13" s="4"/>
    </row>
    <row r="14" spans="1:11" x14ac:dyDescent="0.25">
      <c r="E14" t="s">
        <v>29</v>
      </c>
      <c r="F14" t="s">
        <v>30</v>
      </c>
      <c r="G14" s="4"/>
      <c r="H14" s="4"/>
      <c r="I14" s="4"/>
      <c r="J14" s="4"/>
      <c r="K14" s="4"/>
    </row>
    <row r="15" spans="1:11" x14ac:dyDescent="0.25">
      <c r="E15" t="s">
        <v>31</v>
      </c>
      <c r="F15" t="s">
        <v>32</v>
      </c>
      <c r="G15" s="4"/>
      <c r="H15" s="4"/>
      <c r="I15" s="4"/>
      <c r="J15" s="4"/>
      <c r="K15" s="4"/>
    </row>
    <row r="16" spans="1:11" x14ac:dyDescent="0.25">
      <c r="E16" t="s">
        <v>33</v>
      </c>
      <c r="F16" t="s">
        <v>17</v>
      </c>
      <c r="G16" s="4"/>
      <c r="H16" s="4"/>
      <c r="I16" s="5"/>
      <c r="J16" s="4"/>
      <c r="K16" s="4"/>
    </row>
    <row r="17" spans="7:11" x14ac:dyDescent="0.25">
      <c r="G17" s="4"/>
      <c r="H17" s="4"/>
      <c r="I17" s="5"/>
      <c r="J17" s="4"/>
      <c r="K17" s="4"/>
    </row>
    <row r="18" spans="7:11" x14ac:dyDescent="0.25">
      <c r="G18" s="4"/>
      <c r="H18" s="4"/>
      <c r="I18" s="5"/>
      <c r="J18" s="4"/>
      <c r="K18" s="4"/>
    </row>
    <row r="19" spans="7:11" x14ac:dyDescent="0.25">
      <c r="G19" s="4"/>
      <c r="H19" s="4"/>
      <c r="I19" s="5"/>
      <c r="J19" s="4"/>
      <c r="K19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A2"/>
    </sheetView>
  </sheetViews>
  <sheetFormatPr defaultRowHeight="15" x14ac:dyDescent="0.25"/>
  <cols>
    <col min="1" max="1" width="15.7109375" customWidth="1"/>
    <col min="2" max="5" width="10.7109375" customWidth="1"/>
    <col min="9" max="9" width="9.140625" customWidth="1"/>
    <col min="17" max="17" width="15.7109375" customWidth="1"/>
    <col min="18" max="21" width="10.7109375" customWidth="1"/>
  </cols>
  <sheetData>
    <row r="1" spans="1:21" x14ac:dyDescent="0.25">
      <c r="A1" s="17" t="s">
        <v>41</v>
      </c>
      <c r="B1" s="6" t="s">
        <v>37</v>
      </c>
      <c r="C1" s="18" t="s">
        <v>38</v>
      </c>
      <c r="D1" s="18" t="s">
        <v>39</v>
      </c>
      <c r="E1" s="18" t="s">
        <v>8</v>
      </c>
      <c r="Q1" s="14" t="s">
        <v>41</v>
      </c>
      <c r="R1" s="7" t="s">
        <v>37</v>
      </c>
      <c r="S1" s="16" t="s">
        <v>38</v>
      </c>
      <c r="T1" s="16" t="s">
        <v>39</v>
      </c>
      <c r="U1" s="16" t="s">
        <v>8</v>
      </c>
    </row>
    <row r="2" spans="1:21" x14ac:dyDescent="0.25">
      <c r="A2" s="17"/>
      <c r="B2" s="8">
        <v>43804</v>
      </c>
      <c r="C2" s="18"/>
      <c r="D2" s="18"/>
      <c r="E2" s="18"/>
      <c r="Q2" s="15"/>
      <c r="R2" s="9">
        <v>43804</v>
      </c>
      <c r="S2" s="16"/>
      <c r="T2" s="16"/>
      <c r="U2" s="16"/>
    </row>
    <row r="3" spans="1:21" x14ac:dyDescent="0.25">
      <c r="A3" t="s">
        <v>20</v>
      </c>
      <c r="B3" t="s">
        <v>12</v>
      </c>
      <c r="C3">
        <v>3</v>
      </c>
      <c r="D3">
        <v>3</v>
      </c>
      <c r="E3">
        <f t="shared" ref="E3:E14" si="0">SUM(C3:D3)</f>
        <v>6</v>
      </c>
      <c r="Q3" s="10" t="s">
        <v>20</v>
      </c>
      <c r="R3" s="10" t="s">
        <v>12</v>
      </c>
      <c r="S3" s="10">
        <f t="shared" ref="S3:S14" si="1">C3</f>
        <v>3</v>
      </c>
      <c r="T3" s="10">
        <f t="shared" ref="T3:T14" si="2">D3</f>
        <v>3</v>
      </c>
      <c r="U3" s="10">
        <f t="shared" ref="U3:U14" si="3">E3</f>
        <v>6</v>
      </c>
    </row>
    <row r="4" spans="1:21" x14ac:dyDescent="0.25">
      <c r="A4" t="s">
        <v>13</v>
      </c>
      <c r="B4" t="s">
        <v>10</v>
      </c>
      <c r="C4">
        <v>2.5</v>
      </c>
      <c r="D4">
        <v>5</v>
      </c>
      <c r="E4">
        <f t="shared" si="0"/>
        <v>7.5</v>
      </c>
      <c r="Q4" s="10" t="s">
        <v>13</v>
      </c>
      <c r="R4" s="10" t="s">
        <v>10</v>
      </c>
      <c r="S4" s="10">
        <f t="shared" si="1"/>
        <v>2.5</v>
      </c>
      <c r="T4" s="10">
        <f t="shared" si="2"/>
        <v>5</v>
      </c>
      <c r="U4" s="10">
        <f t="shared" si="3"/>
        <v>7.5</v>
      </c>
    </row>
    <row r="5" spans="1:21" x14ac:dyDescent="0.25">
      <c r="A5" t="s">
        <v>14</v>
      </c>
      <c r="B5" t="s">
        <v>15</v>
      </c>
      <c r="C5">
        <v>5</v>
      </c>
      <c r="D5">
        <v>10</v>
      </c>
      <c r="E5">
        <f t="shared" si="0"/>
        <v>15</v>
      </c>
      <c r="Q5" s="10" t="s">
        <v>14</v>
      </c>
      <c r="R5" s="10" t="s">
        <v>15</v>
      </c>
      <c r="S5" s="10">
        <f t="shared" si="1"/>
        <v>5</v>
      </c>
      <c r="T5" s="10">
        <f t="shared" si="2"/>
        <v>10</v>
      </c>
      <c r="U5" s="10">
        <f t="shared" si="3"/>
        <v>15</v>
      </c>
    </row>
    <row r="6" spans="1:21" x14ac:dyDescent="0.25">
      <c r="A6" t="s">
        <v>23</v>
      </c>
      <c r="B6" t="s">
        <v>24</v>
      </c>
      <c r="C6">
        <v>3.5</v>
      </c>
      <c r="D6">
        <v>10</v>
      </c>
      <c r="E6">
        <f t="shared" si="0"/>
        <v>13.5</v>
      </c>
      <c r="Q6" s="10" t="s">
        <v>23</v>
      </c>
      <c r="R6" s="10" t="s">
        <v>24</v>
      </c>
      <c r="S6" s="10">
        <f t="shared" si="1"/>
        <v>3.5</v>
      </c>
      <c r="T6" s="10">
        <f t="shared" si="2"/>
        <v>10</v>
      </c>
      <c r="U6" s="10">
        <f t="shared" si="3"/>
        <v>13.5</v>
      </c>
    </row>
    <row r="7" spans="1:21" x14ac:dyDescent="0.25">
      <c r="A7" t="s">
        <v>16</v>
      </c>
      <c r="B7" t="s">
        <v>17</v>
      </c>
      <c r="C7">
        <v>0</v>
      </c>
      <c r="D7">
        <v>6</v>
      </c>
      <c r="E7">
        <f t="shared" si="0"/>
        <v>6</v>
      </c>
      <c r="Q7" s="10" t="s">
        <v>16</v>
      </c>
      <c r="R7" s="10" t="s">
        <v>17</v>
      </c>
      <c r="S7" s="10">
        <f t="shared" si="1"/>
        <v>0</v>
      </c>
      <c r="T7" s="10">
        <f t="shared" si="2"/>
        <v>6</v>
      </c>
      <c r="U7" s="10">
        <f t="shared" si="3"/>
        <v>6</v>
      </c>
    </row>
    <row r="8" spans="1:21" x14ac:dyDescent="0.25">
      <c r="A8" t="s">
        <v>25</v>
      </c>
      <c r="B8" t="s">
        <v>4</v>
      </c>
      <c r="C8">
        <v>4</v>
      </c>
      <c r="D8">
        <v>7</v>
      </c>
      <c r="E8">
        <f t="shared" si="0"/>
        <v>11</v>
      </c>
      <c r="Q8" s="10" t="s">
        <v>25</v>
      </c>
      <c r="R8" s="10" t="s">
        <v>4</v>
      </c>
      <c r="S8" s="10">
        <f t="shared" si="1"/>
        <v>4</v>
      </c>
      <c r="T8" s="10">
        <f t="shared" si="2"/>
        <v>7</v>
      </c>
      <c r="U8" s="10">
        <f t="shared" si="3"/>
        <v>11</v>
      </c>
    </row>
    <row r="9" spans="1:21" x14ac:dyDescent="0.25">
      <c r="A9" t="s">
        <v>26</v>
      </c>
      <c r="B9" t="s">
        <v>2</v>
      </c>
      <c r="C9">
        <v>0</v>
      </c>
      <c r="D9">
        <v>1</v>
      </c>
      <c r="E9">
        <f t="shared" si="0"/>
        <v>1</v>
      </c>
      <c r="Q9" s="10" t="s">
        <v>26</v>
      </c>
      <c r="R9" s="10" t="s">
        <v>2</v>
      </c>
      <c r="S9" s="10">
        <f t="shared" si="1"/>
        <v>0</v>
      </c>
      <c r="T9" s="10">
        <f t="shared" si="2"/>
        <v>1</v>
      </c>
      <c r="U9" s="10">
        <f t="shared" si="3"/>
        <v>1</v>
      </c>
    </row>
    <row r="10" spans="1:21" x14ac:dyDescent="0.25">
      <c r="A10" t="s">
        <v>18</v>
      </c>
      <c r="B10" t="s">
        <v>19</v>
      </c>
      <c r="C10">
        <v>3.5</v>
      </c>
      <c r="D10">
        <v>2</v>
      </c>
      <c r="E10">
        <f t="shared" si="0"/>
        <v>5.5</v>
      </c>
      <c r="Q10" s="10" t="s">
        <v>18</v>
      </c>
      <c r="R10" s="10" t="s">
        <v>19</v>
      </c>
      <c r="S10" s="10">
        <f t="shared" si="1"/>
        <v>3.5</v>
      </c>
      <c r="T10" s="10">
        <f t="shared" si="2"/>
        <v>2</v>
      </c>
      <c r="U10" s="10">
        <f t="shared" si="3"/>
        <v>5.5</v>
      </c>
    </row>
    <row r="11" spans="1:21" x14ac:dyDescent="0.25">
      <c r="A11" t="s">
        <v>27</v>
      </c>
      <c r="B11" t="s">
        <v>28</v>
      </c>
      <c r="C11">
        <v>4.5</v>
      </c>
      <c r="D11">
        <v>8</v>
      </c>
      <c r="E11">
        <f t="shared" si="0"/>
        <v>12.5</v>
      </c>
      <c r="Q11" s="10" t="s">
        <v>27</v>
      </c>
      <c r="R11" s="10" t="s">
        <v>28</v>
      </c>
      <c r="S11" s="10">
        <f t="shared" si="1"/>
        <v>4.5</v>
      </c>
      <c r="T11" s="10">
        <f t="shared" si="2"/>
        <v>8</v>
      </c>
      <c r="U11" s="10">
        <f t="shared" si="3"/>
        <v>12.5</v>
      </c>
    </row>
    <row r="12" spans="1:21" x14ac:dyDescent="0.25">
      <c r="A12" t="s">
        <v>40</v>
      </c>
      <c r="B12" t="s">
        <v>10</v>
      </c>
      <c r="C12">
        <v>1</v>
      </c>
      <c r="D12">
        <v>5</v>
      </c>
      <c r="E12">
        <f t="shared" si="0"/>
        <v>6</v>
      </c>
      <c r="Q12" s="10" t="s">
        <v>40</v>
      </c>
      <c r="R12" s="10" t="s">
        <v>10</v>
      </c>
      <c r="S12" s="10">
        <f t="shared" si="1"/>
        <v>1</v>
      </c>
      <c r="T12" s="10">
        <f t="shared" si="2"/>
        <v>5</v>
      </c>
      <c r="U12" s="10">
        <f t="shared" si="3"/>
        <v>6</v>
      </c>
    </row>
    <row r="13" spans="1:21" x14ac:dyDescent="0.25">
      <c r="A13" t="s">
        <v>29</v>
      </c>
      <c r="B13" t="s">
        <v>30</v>
      </c>
      <c r="C13">
        <v>5</v>
      </c>
      <c r="D13">
        <v>10</v>
      </c>
      <c r="E13">
        <f t="shared" si="0"/>
        <v>15</v>
      </c>
      <c r="Q13" s="10" t="s">
        <v>29</v>
      </c>
      <c r="R13" s="10" t="s">
        <v>30</v>
      </c>
      <c r="S13" s="10">
        <f t="shared" si="1"/>
        <v>5</v>
      </c>
      <c r="T13" s="10">
        <f t="shared" si="2"/>
        <v>10</v>
      </c>
      <c r="U13" s="10">
        <f t="shared" si="3"/>
        <v>15</v>
      </c>
    </row>
    <row r="14" spans="1:21" x14ac:dyDescent="0.25">
      <c r="A14" t="s">
        <v>31</v>
      </c>
      <c r="B14" t="s">
        <v>32</v>
      </c>
      <c r="C14">
        <v>4.5</v>
      </c>
      <c r="D14">
        <v>10</v>
      </c>
      <c r="E14">
        <f t="shared" si="0"/>
        <v>14.5</v>
      </c>
      <c r="Q14" s="10" t="s">
        <v>31</v>
      </c>
      <c r="R14" s="10" t="s">
        <v>32</v>
      </c>
      <c r="S14" s="10">
        <f t="shared" si="1"/>
        <v>4.5</v>
      </c>
      <c r="T14" s="10">
        <f t="shared" si="2"/>
        <v>10</v>
      </c>
      <c r="U14" s="10">
        <f t="shared" si="3"/>
        <v>14.5</v>
      </c>
    </row>
    <row r="16" spans="1:21" x14ac:dyDescent="0.25">
      <c r="C16">
        <f>ROUND(AVERAGE(C3:C14),2)</f>
        <v>3.04</v>
      </c>
      <c r="D16">
        <f>ROUND(AVERAGE(D3:D14),2)</f>
        <v>6.42</v>
      </c>
      <c r="E16">
        <f>ROUND(AVERAGE(E3:E14),2)</f>
        <v>9.4600000000000009</v>
      </c>
    </row>
    <row r="17" spans="1:12" x14ac:dyDescent="0.25">
      <c r="C17">
        <f>C16/5*100</f>
        <v>60.8</v>
      </c>
      <c r="D17">
        <f>D16/10*100</f>
        <v>64.2</v>
      </c>
      <c r="E17" s="11">
        <f>E16/15*100</f>
        <v>63.06666666666667</v>
      </c>
    </row>
    <row r="21" spans="1:12" x14ac:dyDescent="0.25">
      <c r="A21" s="12" t="s">
        <v>42</v>
      </c>
      <c r="C21" s="12" t="s">
        <v>43</v>
      </c>
      <c r="G21" t="s">
        <v>46</v>
      </c>
      <c r="I21" t="s">
        <v>48</v>
      </c>
      <c r="J21" t="s">
        <v>47</v>
      </c>
      <c r="K21" t="s">
        <v>43</v>
      </c>
      <c r="L21" t="s">
        <v>47</v>
      </c>
    </row>
    <row r="22" spans="1:12" x14ac:dyDescent="0.25">
      <c r="A22">
        <v>6</v>
      </c>
      <c r="B22" s="11">
        <f t="shared" ref="B22:B33" si="4">A22-A$36</f>
        <v>-3.4583333333333339</v>
      </c>
      <c r="C22">
        <v>8.3000000000000007</v>
      </c>
      <c r="D22" s="11">
        <f t="shared" ref="D22:D33" si="5">C22-C$36</f>
        <v>0.64166666666666838</v>
      </c>
      <c r="H22">
        <v>1</v>
      </c>
      <c r="I22">
        <f t="array" ref="I22:I36">FREQUENCY(A22:A33,H22:H36)</f>
        <v>1</v>
      </c>
      <c r="J22" s="13">
        <f>_xlfn.NORM.DIST(H22,A$36,A$39,0)*SUM(I$22:I$36)</f>
        <v>0.2005279971091064</v>
      </c>
      <c r="K22">
        <f t="array" ref="K22:K36">FREQUENCY(C22:C33,H22:H36)</f>
        <v>0</v>
      </c>
      <c r="L22" s="13">
        <f t="shared" ref="L22:L36" si="6">_xlfn.NORM.DIST(H22,C$36,C$39,0)*SUM(K$22:K$36)</f>
        <v>2.6970819800366313E-3</v>
      </c>
    </row>
    <row r="23" spans="1:12" x14ac:dyDescent="0.25">
      <c r="A23">
        <v>7.5</v>
      </c>
      <c r="B23" s="11">
        <f t="shared" si="4"/>
        <v>-1.9583333333333339</v>
      </c>
      <c r="C23">
        <v>9</v>
      </c>
      <c r="D23" s="11">
        <f t="shared" si="5"/>
        <v>1.3416666666666677</v>
      </c>
      <c r="H23">
        <v>2</v>
      </c>
      <c r="I23">
        <v>0</v>
      </c>
      <c r="J23" s="13">
        <f t="shared" ref="J23:J36" si="7">_xlfn.NORM.DIST(H23,A$36,A$39,0)*SUM(I$22:I$36)</f>
        <v>0.28804064362299536</v>
      </c>
      <c r="K23">
        <v>0</v>
      </c>
      <c r="L23" s="13">
        <f t="shared" si="6"/>
        <v>1.8329809630942002E-2</v>
      </c>
    </row>
    <row r="24" spans="1:12" x14ac:dyDescent="0.25">
      <c r="A24">
        <v>15</v>
      </c>
      <c r="B24" s="11">
        <f t="shared" si="4"/>
        <v>5.5416666666666661</v>
      </c>
      <c r="C24">
        <v>8</v>
      </c>
      <c r="D24" s="11">
        <f t="shared" si="5"/>
        <v>0.34166666666666767</v>
      </c>
      <c r="H24">
        <v>3</v>
      </c>
      <c r="I24">
        <v>0</v>
      </c>
      <c r="J24" s="13">
        <f t="shared" si="7"/>
        <v>0.39533908574199106</v>
      </c>
      <c r="K24">
        <v>0</v>
      </c>
      <c r="L24" s="13">
        <f t="shared" si="6"/>
        <v>9.1259363562068124E-2</v>
      </c>
    </row>
    <row r="25" spans="1:12" x14ac:dyDescent="0.25">
      <c r="A25">
        <v>13.5</v>
      </c>
      <c r="B25" s="11">
        <f t="shared" si="4"/>
        <v>4.0416666666666661</v>
      </c>
      <c r="C25">
        <v>7</v>
      </c>
      <c r="D25" s="11">
        <f t="shared" si="5"/>
        <v>-0.65833333333333233</v>
      </c>
      <c r="H25">
        <v>4</v>
      </c>
      <c r="I25">
        <v>0</v>
      </c>
      <c r="J25" s="13">
        <f t="shared" si="7"/>
        <v>0.5184691962425193</v>
      </c>
      <c r="K25">
        <v>1</v>
      </c>
      <c r="L25" s="13">
        <f t="shared" si="6"/>
        <v>0.33285308843051059</v>
      </c>
    </row>
    <row r="26" spans="1:12" x14ac:dyDescent="0.25">
      <c r="A26">
        <v>6</v>
      </c>
      <c r="B26" s="11">
        <f t="shared" si="4"/>
        <v>-3.4583333333333339</v>
      </c>
      <c r="C26">
        <v>9.5</v>
      </c>
      <c r="D26" s="11">
        <f t="shared" si="5"/>
        <v>1.8416666666666677</v>
      </c>
      <c r="H26">
        <v>5</v>
      </c>
      <c r="I26">
        <v>0</v>
      </c>
      <c r="J26" s="13">
        <f t="shared" si="7"/>
        <v>0.64970078022479283</v>
      </c>
      <c r="K26">
        <v>0</v>
      </c>
      <c r="L26" s="13">
        <f t="shared" si="6"/>
        <v>0.88937193416583105</v>
      </c>
    </row>
    <row r="27" spans="1:12" x14ac:dyDescent="0.25">
      <c r="A27">
        <v>11</v>
      </c>
      <c r="B27" s="11">
        <f t="shared" si="4"/>
        <v>1.5416666666666661</v>
      </c>
      <c r="C27">
        <v>11</v>
      </c>
      <c r="D27" s="11">
        <f t="shared" si="5"/>
        <v>3.3416666666666677</v>
      </c>
      <c r="H27">
        <v>6</v>
      </c>
      <c r="I27">
        <v>4</v>
      </c>
      <c r="J27" s="13">
        <f t="shared" si="7"/>
        <v>0.77793093544217595</v>
      </c>
      <c r="K27">
        <v>1</v>
      </c>
      <c r="L27" s="13">
        <f t="shared" si="6"/>
        <v>1.7408843605973672</v>
      </c>
    </row>
    <row r="28" spans="1:12" x14ac:dyDescent="0.25">
      <c r="A28">
        <v>1</v>
      </c>
      <c r="B28" s="11">
        <f t="shared" si="4"/>
        <v>-8.4583333333333339</v>
      </c>
      <c r="C28">
        <v>7</v>
      </c>
      <c r="D28" s="11">
        <f t="shared" si="5"/>
        <v>-0.65833333333333233</v>
      </c>
      <c r="H28">
        <v>7</v>
      </c>
      <c r="I28">
        <v>0</v>
      </c>
      <c r="J28" s="13">
        <f t="shared" si="7"/>
        <v>0.89003261232530195</v>
      </c>
      <c r="K28">
        <v>3</v>
      </c>
      <c r="L28" s="13">
        <f t="shared" si="6"/>
        <v>2.4963880862973364</v>
      </c>
    </row>
    <row r="29" spans="1:12" x14ac:dyDescent="0.25">
      <c r="A29">
        <v>5.5</v>
      </c>
      <c r="B29" s="11">
        <f t="shared" si="4"/>
        <v>-3.9583333333333339</v>
      </c>
      <c r="C29">
        <v>8</v>
      </c>
      <c r="D29" s="11">
        <f t="shared" si="5"/>
        <v>0.34166666666666767</v>
      </c>
      <c r="H29">
        <v>8</v>
      </c>
      <c r="I29">
        <v>1</v>
      </c>
      <c r="J29" s="13">
        <f t="shared" si="7"/>
        <v>0.97298920658320343</v>
      </c>
      <c r="K29">
        <v>3</v>
      </c>
      <c r="L29" s="13">
        <f t="shared" si="6"/>
        <v>2.6224665228199915</v>
      </c>
    </row>
    <row r="30" spans="1:12" x14ac:dyDescent="0.25">
      <c r="A30">
        <v>12.5</v>
      </c>
      <c r="B30" s="11">
        <f t="shared" si="4"/>
        <v>3.0416666666666661</v>
      </c>
      <c r="C30">
        <v>7.6</v>
      </c>
      <c r="D30" s="11">
        <f t="shared" si="5"/>
        <v>-5.8333333333332682E-2</v>
      </c>
      <c r="H30">
        <v>9</v>
      </c>
      <c r="I30">
        <v>0</v>
      </c>
      <c r="J30" s="13">
        <f t="shared" si="7"/>
        <v>1.0163594963642992</v>
      </c>
      <c r="K30">
        <v>2</v>
      </c>
      <c r="L30" s="13">
        <f t="shared" si="6"/>
        <v>2.0181966389984978</v>
      </c>
    </row>
    <row r="31" spans="1:12" x14ac:dyDescent="0.25">
      <c r="A31">
        <v>6</v>
      </c>
      <c r="B31" s="11">
        <f t="shared" si="4"/>
        <v>-3.4583333333333339</v>
      </c>
      <c r="C31">
        <v>6.5</v>
      </c>
      <c r="D31" s="11">
        <f t="shared" si="5"/>
        <v>-1.1583333333333323</v>
      </c>
      <c r="H31">
        <v>10</v>
      </c>
      <c r="I31">
        <v>0</v>
      </c>
      <c r="J31" s="13">
        <f t="shared" si="7"/>
        <v>1.0144342421687065</v>
      </c>
      <c r="K31">
        <v>1</v>
      </c>
      <c r="L31" s="13">
        <f t="shared" si="6"/>
        <v>1.1378176815122634</v>
      </c>
    </row>
    <row r="32" spans="1:12" x14ac:dyDescent="0.25">
      <c r="A32">
        <v>15</v>
      </c>
      <c r="B32" s="11">
        <f t="shared" si="4"/>
        <v>5.5416666666666661</v>
      </c>
      <c r="C32">
        <v>6</v>
      </c>
      <c r="D32" s="11">
        <f t="shared" si="5"/>
        <v>-1.6583333333333323</v>
      </c>
      <c r="H32">
        <v>11</v>
      </c>
      <c r="I32">
        <v>1</v>
      </c>
      <c r="J32" s="13">
        <f t="shared" si="7"/>
        <v>0.96747037580132877</v>
      </c>
      <c r="K32">
        <v>1</v>
      </c>
      <c r="L32" s="13">
        <f t="shared" si="6"/>
        <v>0.46993474076290154</v>
      </c>
    </row>
    <row r="33" spans="1:14" x14ac:dyDescent="0.25">
      <c r="A33">
        <v>14.5</v>
      </c>
      <c r="B33" s="11">
        <f t="shared" si="4"/>
        <v>5.0416666666666661</v>
      </c>
      <c r="C33">
        <v>4</v>
      </c>
      <c r="D33" s="11">
        <f t="shared" si="5"/>
        <v>-3.6583333333333323</v>
      </c>
      <c r="H33">
        <v>12</v>
      </c>
      <c r="I33">
        <v>0</v>
      </c>
      <c r="J33" s="13">
        <f t="shared" si="7"/>
        <v>0.88163470037173308</v>
      </c>
      <c r="K33">
        <v>0</v>
      </c>
      <c r="L33" s="13">
        <f t="shared" si="6"/>
        <v>0.14218641362836026</v>
      </c>
    </row>
    <row r="34" spans="1:14" x14ac:dyDescent="0.25">
      <c r="H34">
        <v>13</v>
      </c>
      <c r="I34">
        <v>1</v>
      </c>
      <c r="J34" s="13">
        <f t="shared" si="7"/>
        <v>0.76767411891609172</v>
      </c>
      <c r="K34">
        <v>0</v>
      </c>
      <c r="L34" s="13">
        <f t="shared" si="6"/>
        <v>3.151623442103877E-2</v>
      </c>
    </row>
    <row r="35" spans="1:14" x14ac:dyDescent="0.25">
      <c r="A35" t="s">
        <v>44</v>
      </c>
      <c r="C35" t="s">
        <v>44</v>
      </c>
      <c r="H35">
        <v>14</v>
      </c>
      <c r="I35">
        <v>1</v>
      </c>
      <c r="J35" s="13">
        <f t="shared" si="7"/>
        <v>0.63870798759852065</v>
      </c>
      <c r="K35">
        <v>0</v>
      </c>
      <c r="L35" s="13">
        <f t="shared" si="6"/>
        <v>5.1175985922249662E-3</v>
      </c>
    </row>
    <row r="36" spans="1:14" x14ac:dyDescent="0.25">
      <c r="A36" s="11">
        <f>AVERAGE(A22:A33)</f>
        <v>9.4583333333333339</v>
      </c>
      <c r="C36" s="11">
        <f>AVERAGE(C22:C33)</f>
        <v>7.6583333333333323</v>
      </c>
      <c r="H36">
        <v>15</v>
      </c>
      <c r="I36">
        <v>3</v>
      </c>
      <c r="J36" s="13">
        <f t="shared" si="7"/>
        <v>0.50776764008882302</v>
      </c>
      <c r="K36">
        <v>0</v>
      </c>
      <c r="L36" s="13">
        <f t="shared" si="6"/>
        <v>6.0877076539224255E-4</v>
      </c>
    </row>
    <row r="37" spans="1:14" x14ac:dyDescent="0.25">
      <c r="A37" t="s">
        <v>45</v>
      </c>
      <c r="C37" t="s">
        <v>45</v>
      </c>
    </row>
    <row r="38" spans="1:14" x14ac:dyDescent="0.25">
      <c r="A38" s="11">
        <f>SQRT(SUMSQ(B22:B33)/COUNT(A22:A33))</f>
        <v>4.4882175996961449</v>
      </c>
      <c r="C38" s="11">
        <f>SQRT(SUMSQ(D22:D33)/COUNT(C22:C33))</f>
        <v>1.7163227810901098</v>
      </c>
      <c r="G38" t="s">
        <v>51</v>
      </c>
    </row>
    <row r="39" spans="1:14" x14ac:dyDescent="0.25">
      <c r="A39" s="11">
        <f>STDEVA(A22:A33)</f>
        <v>4.6877903950452815</v>
      </c>
      <c r="C39" s="11">
        <f>STDEVA(C22:C33)</f>
        <v>1.7926406795731857</v>
      </c>
      <c r="G39" t="s">
        <v>54</v>
      </c>
      <c r="H39" t="s">
        <v>52</v>
      </c>
      <c r="I39" t="s">
        <v>49</v>
      </c>
      <c r="J39" t="s">
        <v>56</v>
      </c>
      <c r="K39" t="s">
        <v>55</v>
      </c>
      <c r="L39" t="s">
        <v>57</v>
      </c>
      <c r="M39" t="s">
        <v>60</v>
      </c>
      <c r="N39" t="s">
        <v>61</v>
      </c>
    </row>
    <row r="40" spans="1:14" x14ac:dyDescent="0.25">
      <c r="G40">
        <v>1</v>
      </c>
      <c r="H40">
        <v>0</v>
      </c>
      <c r="I40" s="13">
        <f>H40/SUM(H$40:H$54)</f>
        <v>0</v>
      </c>
      <c r="J40" s="13">
        <f>G40*I40</f>
        <v>0</v>
      </c>
      <c r="K40" s="13">
        <f>G40^2*I40</f>
        <v>0</v>
      </c>
      <c r="L40" s="13">
        <f>(G40-I$57)^2*I40</f>
        <v>0</v>
      </c>
      <c r="M40" s="13">
        <f>(G40-I$57)^3*I40</f>
        <v>0</v>
      </c>
      <c r="N40" s="13">
        <f>(G40-I$57)^4*I40</f>
        <v>0</v>
      </c>
    </row>
    <row r="41" spans="1:14" x14ac:dyDescent="0.25">
      <c r="G41">
        <v>2</v>
      </c>
      <c r="H41">
        <v>0</v>
      </c>
      <c r="I41" s="13">
        <f>H41/SUM(H$40:H$54)</f>
        <v>0</v>
      </c>
      <c r="J41" s="13">
        <f t="shared" ref="J41:J54" si="8">G41*I41</f>
        <v>0</v>
      </c>
      <c r="K41" s="13">
        <f t="shared" ref="K41:K54" si="9">G41^2*I41</f>
        <v>0</v>
      </c>
      <c r="L41" s="13">
        <f t="shared" ref="L41:L54" si="10">(G41-I$57)^2*I41</f>
        <v>0</v>
      </c>
      <c r="M41" s="13">
        <f t="shared" ref="M41:M54" si="11">(G41-I$57)^3*I41</f>
        <v>0</v>
      </c>
      <c r="N41" s="13">
        <f t="shared" ref="N41:N54" si="12">(G41-I$57)^4*I41</f>
        <v>0</v>
      </c>
    </row>
    <row r="42" spans="1:14" x14ac:dyDescent="0.25">
      <c r="G42">
        <v>3</v>
      </c>
      <c r="H42">
        <v>0</v>
      </c>
      <c r="I42" s="13">
        <f>H42/SUM(H$40:H$54)</f>
        <v>0</v>
      </c>
      <c r="J42" s="13">
        <f t="shared" si="8"/>
        <v>0</v>
      </c>
      <c r="K42" s="13">
        <f t="shared" si="9"/>
        <v>0</v>
      </c>
      <c r="L42" s="13">
        <f t="shared" si="10"/>
        <v>0</v>
      </c>
      <c r="M42" s="13">
        <f t="shared" si="11"/>
        <v>0</v>
      </c>
      <c r="N42" s="13">
        <f t="shared" si="12"/>
        <v>0</v>
      </c>
    </row>
    <row r="43" spans="1:14" x14ac:dyDescent="0.25">
      <c r="G43">
        <v>4</v>
      </c>
      <c r="H43">
        <v>1</v>
      </c>
      <c r="I43" s="13">
        <f>H43/SUM(H$40:H$54)</f>
        <v>8.3333333333333329E-2</v>
      </c>
      <c r="J43" s="13">
        <f t="shared" si="8"/>
        <v>0.33333333333333331</v>
      </c>
      <c r="K43" s="13">
        <f t="shared" si="9"/>
        <v>1.3333333333333333</v>
      </c>
      <c r="L43" s="13">
        <f t="shared" si="10"/>
        <v>1.2245370370370368</v>
      </c>
      <c r="M43" s="13">
        <f t="shared" si="11"/>
        <v>-4.6940586419753076</v>
      </c>
      <c r="N43" s="13">
        <f t="shared" si="12"/>
        <v>17.993891460905346</v>
      </c>
    </row>
    <row r="44" spans="1:14" x14ac:dyDescent="0.25">
      <c r="G44">
        <v>5</v>
      </c>
      <c r="H44">
        <v>0</v>
      </c>
      <c r="I44" s="13">
        <f>H44/SUM(H$40:H$54)</f>
        <v>0</v>
      </c>
      <c r="J44" s="13">
        <f t="shared" si="8"/>
        <v>0</v>
      </c>
      <c r="K44" s="13">
        <f t="shared" si="9"/>
        <v>0</v>
      </c>
      <c r="L44" s="13">
        <f t="shared" si="10"/>
        <v>0</v>
      </c>
      <c r="M44" s="13">
        <f t="shared" si="11"/>
        <v>0</v>
      </c>
      <c r="N44" s="13">
        <f t="shared" si="12"/>
        <v>0</v>
      </c>
    </row>
    <row r="45" spans="1:14" x14ac:dyDescent="0.25">
      <c r="G45">
        <v>6</v>
      </c>
      <c r="H45">
        <v>1</v>
      </c>
      <c r="I45" s="13">
        <f>H45/SUM(H$40:H$54)</f>
        <v>8.3333333333333329E-2</v>
      </c>
      <c r="J45" s="13">
        <f t="shared" si="8"/>
        <v>0.5</v>
      </c>
      <c r="K45" s="13">
        <f t="shared" si="9"/>
        <v>3</v>
      </c>
      <c r="L45" s="13">
        <f t="shared" si="10"/>
        <v>0.28009259259259245</v>
      </c>
      <c r="M45" s="13">
        <f t="shared" si="11"/>
        <v>-0.51350308641975273</v>
      </c>
      <c r="N45" s="13">
        <f t="shared" si="12"/>
        <v>0.94142232510287993</v>
      </c>
    </row>
    <row r="46" spans="1:14" x14ac:dyDescent="0.25">
      <c r="G46">
        <v>7</v>
      </c>
      <c r="H46">
        <v>3</v>
      </c>
      <c r="I46" s="13">
        <f>H46/SUM(H$40:H$54)</f>
        <v>0.25</v>
      </c>
      <c r="J46" s="13">
        <f t="shared" si="8"/>
        <v>1.75</v>
      </c>
      <c r="K46" s="13">
        <f t="shared" si="9"/>
        <v>12.25</v>
      </c>
      <c r="L46" s="13">
        <f t="shared" si="10"/>
        <v>0.17361111111111099</v>
      </c>
      <c r="M46" s="13">
        <f t="shared" si="11"/>
        <v>-0.14467592592592576</v>
      </c>
      <c r="N46" s="13">
        <f t="shared" si="12"/>
        <v>0.12056327160493811</v>
      </c>
    </row>
    <row r="47" spans="1:14" x14ac:dyDescent="0.25">
      <c r="G47">
        <v>8</v>
      </c>
      <c r="H47">
        <v>3</v>
      </c>
      <c r="I47" s="13">
        <f>H47/SUM(H$40:H$54)</f>
        <v>0.25</v>
      </c>
      <c r="J47" s="13">
        <f t="shared" si="8"/>
        <v>2</v>
      </c>
      <c r="K47" s="13">
        <f t="shared" si="9"/>
        <v>16</v>
      </c>
      <c r="L47" s="13">
        <f t="shared" si="10"/>
        <v>6.9444444444444692E-3</v>
      </c>
      <c r="M47" s="13">
        <f t="shared" si="11"/>
        <v>1.1574074074074136E-3</v>
      </c>
      <c r="N47" s="13">
        <f t="shared" si="12"/>
        <v>1.9290123456790261E-4</v>
      </c>
    </row>
    <row r="48" spans="1:14" x14ac:dyDescent="0.25">
      <c r="G48">
        <v>9</v>
      </c>
      <c r="H48">
        <v>2</v>
      </c>
      <c r="I48" s="13">
        <f>H48/SUM(H$40:H$54)</f>
        <v>0.16666666666666666</v>
      </c>
      <c r="J48" s="13">
        <f t="shared" si="8"/>
        <v>1.5</v>
      </c>
      <c r="K48" s="13">
        <f t="shared" si="9"/>
        <v>13.5</v>
      </c>
      <c r="L48" s="13">
        <f t="shared" si="10"/>
        <v>0.22685185185185197</v>
      </c>
      <c r="M48" s="13">
        <f t="shared" si="11"/>
        <v>0.26466049382716067</v>
      </c>
      <c r="N48" s="13">
        <f t="shared" si="12"/>
        <v>0.30877057613168757</v>
      </c>
    </row>
    <row r="49" spans="7:14" x14ac:dyDescent="0.25">
      <c r="G49">
        <v>10</v>
      </c>
      <c r="H49">
        <v>1</v>
      </c>
      <c r="I49" s="13">
        <f>H49/SUM(H$40:H$54)</f>
        <v>8.3333333333333329E-2</v>
      </c>
      <c r="J49" s="13">
        <f t="shared" si="8"/>
        <v>0.83333333333333326</v>
      </c>
      <c r="K49" s="13">
        <f t="shared" si="9"/>
        <v>8.3333333333333321</v>
      </c>
      <c r="L49" s="13">
        <f t="shared" si="10"/>
        <v>0.39120370370370378</v>
      </c>
      <c r="M49" s="13">
        <f t="shared" si="11"/>
        <v>0.84760802469135821</v>
      </c>
      <c r="N49" s="13">
        <f t="shared" si="12"/>
        <v>1.836484053497943</v>
      </c>
    </row>
    <row r="50" spans="7:14" x14ac:dyDescent="0.25">
      <c r="G50">
        <v>11</v>
      </c>
      <c r="H50">
        <v>1</v>
      </c>
      <c r="I50" s="13">
        <f>H50/SUM(H$40:H$54)</f>
        <v>8.3333333333333329E-2</v>
      </c>
      <c r="J50" s="13">
        <f t="shared" si="8"/>
        <v>0.91666666666666663</v>
      </c>
      <c r="K50" s="13">
        <f t="shared" si="9"/>
        <v>10.083333333333332</v>
      </c>
      <c r="L50" s="13">
        <f t="shared" si="10"/>
        <v>0.83564814814814836</v>
      </c>
      <c r="M50" s="13">
        <f t="shared" si="11"/>
        <v>2.64621913580247</v>
      </c>
      <c r="N50" s="13">
        <f t="shared" si="12"/>
        <v>8.3796939300411566</v>
      </c>
    </row>
    <row r="51" spans="7:14" x14ac:dyDescent="0.25">
      <c r="G51">
        <v>12</v>
      </c>
      <c r="H51">
        <v>0</v>
      </c>
      <c r="I51" s="13">
        <f>H51/SUM(H$40:H$54)</f>
        <v>0</v>
      </c>
      <c r="J51" s="13">
        <f t="shared" si="8"/>
        <v>0</v>
      </c>
      <c r="K51" s="13">
        <f t="shared" si="9"/>
        <v>0</v>
      </c>
      <c r="L51" s="13">
        <f t="shared" si="10"/>
        <v>0</v>
      </c>
      <c r="M51" s="13">
        <f t="shared" si="11"/>
        <v>0</v>
      </c>
      <c r="N51" s="13">
        <f t="shared" si="12"/>
        <v>0</v>
      </c>
    </row>
    <row r="52" spans="7:14" x14ac:dyDescent="0.25">
      <c r="G52">
        <v>13</v>
      </c>
      <c r="H52">
        <v>0</v>
      </c>
      <c r="I52" s="13">
        <f>H52/SUM(H$40:H$54)</f>
        <v>0</v>
      </c>
      <c r="J52" s="13">
        <f t="shared" si="8"/>
        <v>0</v>
      </c>
      <c r="K52" s="13">
        <f t="shared" si="9"/>
        <v>0</v>
      </c>
      <c r="L52" s="13">
        <f t="shared" si="10"/>
        <v>0</v>
      </c>
      <c r="M52" s="13">
        <f t="shared" si="11"/>
        <v>0</v>
      </c>
      <c r="N52" s="13">
        <f t="shared" si="12"/>
        <v>0</v>
      </c>
    </row>
    <row r="53" spans="7:14" x14ac:dyDescent="0.25">
      <c r="G53">
        <v>14</v>
      </c>
      <c r="H53">
        <v>0</v>
      </c>
      <c r="I53" s="13">
        <f>H53/SUM(H$40:H$54)</f>
        <v>0</v>
      </c>
      <c r="J53" s="13">
        <f t="shared" si="8"/>
        <v>0</v>
      </c>
      <c r="K53" s="13">
        <f t="shared" si="9"/>
        <v>0</v>
      </c>
      <c r="L53" s="13">
        <f t="shared" si="10"/>
        <v>0</v>
      </c>
      <c r="M53" s="13">
        <f t="shared" si="11"/>
        <v>0</v>
      </c>
      <c r="N53" s="13">
        <f t="shared" si="12"/>
        <v>0</v>
      </c>
    </row>
    <row r="54" spans="7:14" x14ac:dyDescent="0.25">
      <c r="G54">
        <v>15</v>
      </c>
      <c r="H54">
        <v>0</v>
      </c>
      <c r="I54" s="13">
        <f>H54/SUM(H$40:H$54)</f>
        <v>0</v>
      </c>
      <c r="J54" s="13">
        <f t="shared" si="8"/>
        <v>0</v>
      </c>
      <c r="K54" s="13">
        <f t="shared" si="9"/>
        <v>0</v>
      </c>
      <c r="L54" s="13">
        <f t="shared" si="10"/>
        <v>0</v>
      </c>
      <c r="M54" s="13">
        <f t="shared" si="11"/>
        <v>0</v>
      </c>
      <c r="N54" s="13">
        <f t="shared" si="12"/>
        <v>0</v>
      </c>
    </row>
    <row r="57" spans="7:14" x14ac:dyDescent="0.25">
      <c r="G57" t="s">
        <v>50</v>
      </c>
      <c r="I57" s="11">
        <f>SUM(J40:J54)</f>
        <v>7.833333333333333</v>
      </c>
    </row>
    <row r="58" spans="7:14" x14ac:dyDescent="0.25">
      <c r="G58" t="s">
        <v>53</v>
      </c>
      <c r="I58" s="11">
        <f>SUM(K40:K54)-I57^2</f>
        <v>3.1388888888888786</v>
      </c>
      <c r="J58" s="11">
        <f>SUM(L40:L54)</f>
        <v>3.1388888888888888</v>
      </c>
    </row>
    <row r="59" spans="7:14" x14ac:dyDescent="0.25">
      <c r="G59" t="s">
        <v>62</v>
      </c>
      <c r="I59" s="11">
        <f>SQRT(SUM(K40:K54)-I57^2)</f>
        <v>1.7716909687891054</v>
      </c>
      <c r="J59" s="11">
        <f>SQRT(SUM(L40:L54))</f>
        <v>1.7716909687891083</v>
      </c>
    </row>
    <row r="60" spans="7:14" x14ac:dyDescent="0.25">
      <c r="G60" t="s">
        <v>58</v>
      </c>
      <c r="I60" s="11">
        <f>SUM(M40:M54)*(SUM(L40:L54))^(-3/2)</f>
        <v>-0.28637874223359006</v>
      </c>
    </row>
    <row r="61" spans="7:14" x14ac:dyDescent="0.25">
      <c r="G61" t="s">
        <v>59</v>
      </c>
      <c r="I61" s="19">
        <f>SUM(N40:N54)*(SUM(L40:L54))^(-2)-3</f>
        <v>2.3494400501213875E-3</v>
      </c>
    </row>
    <row r="63" spans="7:14" x14ac:dyDescent="0.25">
      <c r="G63" t="s">
        <v>63</v>
      </c>
      <c r="I63">
        <f>1-1/2*(1+ERF((A36-C36)/(SQRT(2)*C39)))</f>
        <v>0.15766393152443525</v>
      </c>
    </row>
    <row r="64" spans="7:14" x14ac:dyDescent="0.25">
      <c r="H64" t="s">
        <v>64</v>
      </c>
      <c r="I64">
        <f>2*I63</f>
        <v>0.3153278630488705</v>
      </c>
    </row>
  </sheetData>
  <mergeCells count="8">
    <mergeCell ref="Q1:Q2"/>
    <mergeCell ref="S1:S2"/>
    <mergeCell ref="T1:T2"/>
    <mergeCell ref="U1:U2"/>
    <mergeCell ref="A1:A2"/>
    <mergeCell ref="C1:C2"/>
    <mergeCell ref="D1:D2"/>
    <mergeCell ref="E1:E2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seznam</vt:lpstr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2019-12-11T20:39:36Z</dcterms:modified>
</cp:coreProperties>
</file>