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Teaching\Úvod do praktické fyziky\2022\seminar11\ulohy11\"/>
    </mc:Choice>
  </mc:AlternateContent>
  <xr:revisionPtr revIDLastSave="0" documentId="13_ncr:1_{36674EA7-D7EE-4F08-8DEF-41D2F8AC9764}" xr6:coauthVersionLast="47" xr6:coauthVersionMax="47" xr10:uidLastSave="{00000000-0000-0000-0000-000000000000}"/>
  <bookViews>
    <workbookView xWindow="28680" yWindow="-120" windowWidth="29040" windowHeight="17640" activeTab="1" xr2:uid="{3A938AA5-BFA4-4F95-901B-B429CEBE677D}"/>
  </bookViews>
  <sheets>
    <sheet name="uloha11.1" sheetId="1" r:id="rId1"/>
    <sheet name="uloha11.2.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6" i="2" l="1"/>
  <c r="B42" i="2"/>
  <c r="B41" i="2"/>
  <c r="B38" i="2"/>
  <c r="B35" i="2"/>
  <c r="E37" i="2"/>
  <c r="B43" i="2"/>
  <c r="B40" i="2"/>
  <c r="B39" i="2"/>
  <c r="B37" i="2"/>
  <c r="B36" i="2"/>
  <c r="E35" i="2"/>
  <c r="O28" i="2" a="1"/>
  <c r="O28" i="2" s="1"/>
  <c r="H28" i="2" a="1"/>
  <c r="J28" i="2" s="1"/>
  <c r="H28" i="2"/>
  <c r="I28" i="2"/>
  <c r="K28" i="2"/>
  <c r="L28" i="2"/>
  <c r="M28" i="2"/>
  <c r="I29" i="2"/>
  <c r="J29" i="2"/>
  <c r="K29" i="2"/>
  <c r="M29" i="2"/>
  <c r="H30" i="2"/>
  <c r="I30" i="2"/>
  <c r="K30" i="2"/>
  <c r="L30" i="2"/>
  <c r="M30" i="2"/>
  <c r="D28" i="2" a="1"/>
  <c r="D28" i="2" s="1"/>
  <c r="V23" i="2" a="1"/>
  <c r="V23" i="2" s="1"/>
  <c r="D23" i="2" a="1"/>
  <c r="D23" i="2" s="1"/>
  <c r="V18" i="2" a="1"/>
  <c r="V20" i="2" s="1"/>
  <c r="V18" i="2"/>
  <c r="R18" i="2" a="1"/>
  <c r="S18" i="2" s="1"/>
  <c r="O18" i="2" a="1"/>
  <c r="O18" i="2" s="1"/>
  <c r="K18" i="2" a="1"/>
  <c r="L18" i="2" s="1"/>
  <c r="D18" i="2" a="1"/>
  <c r="F18" i="2" s="1"/>
  <c r="D18" i="2"/>
  <c r="E18" i="2"/>
  <c r="G18" i="2"/>
  <c r="H18" i="2"/>
  <c r="I18" i="2"/>
  <c r="E19" i="2"/>
  <c r="F19" i="2"/>
  <c r="G19" i="2"/>
  <c r="I19" i="2"/>
  <c r="D20" i="2"/>
  <c r="E20" i="2"/>
  <c r="G20" i="2"/>
  <c r="H20" i="2"/>
  <c r="I20" i="2"/>
  <c r="O10" i="2" a="1"/>
  <c r="O10" i="2" s="1"/>
  <c r="H10" i="2" a="1"/>
  <c r="I10" i="2" s="1"/>
  <c r="D3" i="2"/>
  <c r="D4" i="2"/>
  <c r="D5" i="2"/>
  <c r="D6" i="2"/>
  <c r="D7" i="2"/>
  <c r="D2" i="2"/>
  <c r="T7" i="2"/>
  <c r="S6" i="2"/>
  <c r="R5" i="2"/>
  <c r="Q4" i="2"/>
  <c r="P3" i="2"/>
  <c r="O2" i="2"/>
  <c r="F3" i="2"/>
  <c r="F4" i="2"/>
  <c r="F5" i="2"/>
  <c r="F6" i="2"/>
  <c r="F7" i="2"/>
  <c r="F2" i="2"/>
  <c r="J3" i="2"/>
  <c r="J4" i="2"/>
  <c r="J5" i="2"/>
  <c r="J6" i="2"/>
  <c r="J7" i="2"/>
  <c r="J2" i="2"/>
  <c r="I3" i="2"/>
  <c r="I4" i="2"/>
  <c r="I5" i="2"/>
  <c r="I6" i="2"/>
  <c r="I7" i="2"/>
  <c r="I2" i="2"/>
  <c r="H3" i="2"/>
  <c r="H4" i="2"/>
  <c r="H5" i="2"/>
  <c r="H6" i="2"/>
  <c r="H7" i="2"/>
  <c r="H2" i="2"/>
  <c r="F3" i="1"/>
  <c r="F4" i="1"/>
  <c r="F5" i="1"/>
  <c r="F6" i="1"/>
  <c r="F7" i="1"/>
  <c r="F8" i="1"/>
  <c r="F9" i="1"/>
  <c r="F10" i="1"/>
  <c r="F11" i="1"/>
  <c r="F2" i="1"/>
  <c r="E3" i="1"/>
  <c r="E4" i="1"/>
  <c r="E5" i="1"/>
  <c r="E6" i="1"/>
  <c r="E7" i="1"/>
  <c r="E8" i="1"/>
  <c r="E9" i="1"/>
  <c r="E10" i="1"/>
  <c r="E11" i="1"/>
  <c r="E2" i="1"/>
  <c r="O30" i="2" l="1"/>
  <c r="Q28" i="2"/>
  <c r="P30" i="2"/>
  <c r="O29" i="2"/>
  <c r="Q29" i="2"/>
  <c r="P28" i="2"/>
  <c r="Q30" i="2"/>
  <c r="P29" i="2"/>
  <c r="J30" i="2"/>
  <c r="L29" i="2"/>
  <c r="H29" i="2"/>
  <c r="D33" i="2"/>
  <c r="E30" i="2"/>
  <c r="E31" i="2"/>
  <c r="F33" i="2"/>
  <c r="E32" i="2"/>
  <c r="D31" i="2"/>
  <c r="F29" i="2"/>
  <c r="E28" i="2"/>
  <c r="F31" i="2"/>
  <c r="D29" i="2"/>
  <c r="F32" i="2"/>
  <c r="D30" i="2"/>
  <c r="F28" i="2"/>
  <c r="E33" i="2"/>
  <c r="D32" i="2"/>
  <c r="F30" i="2"/>
  <c r="E29" i="2"/>
  <c r="V25" i="2"/>
  <c r="V24" i="2"/>
  <c r="V19" i="2"/>
  <c r="R20" i="2"/>
  <c r="T18" i="2"/>
  <c r="T20" i="2"/>
  <c r="S19" i="2"/>
  <c r="R18" i="2"/>
  <c r="S20" i="2"/>
  <c r="R19" i="2"/>
  <c r="T19" i="2"/>
  <c r="O19" i="2"/>
  <c r="O20" i="2"/>
  <c r="K20" i="2"/>
  <c r="M18" i="2"/>
  <c r="M20" i="2"/>
  <c r="L19" i="2"/>
  <c r="K18" i="2"/>
  <c r="L20" i="2"/>
  <c r="K19" i="2"/>
  <c r="M19" i="2"/>
  <c r="F20" i="2"/>
  <c r="H19" i="2"/>
  <c r="D19" i="2"/>
  <c r="L12" i="2"/>
  <c r="H12" i="2"/>
  <c r="J11" i="2"/>
  <c r="L10" i="2"/>
  <c r="H10" i="2"/>
  <c r="K12" i="2"/>
  <c r="M11" i="2"/>
  <c r="I11" i="2"/>
  <c r="K10" i="2"/>
  <c r="J12" i="2"/>
  <c r="L11" i="2"/>
  <c r="H11" i="2"/>
  <c r="J10" i="2"/>
  <c r="M12" i="2"/>
  <c r="I12" i="2"/>
  <c r="K11" i="2"/>
  <c r="M10" i="2"/>
  <c r="E14" i="1"/>
  <c r="F14" i="1"/>
  <c r="F17" i="1" s="1"/>
  <c r="F1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<sst xmlns="http://schemas.openxmlformats.org/spreadsheetml/2006/main" count="53" uniqueCount="44">
  <si>
    <r>
      <rPr>
        <sz val="11"/>
        <color theme="1"/>
        <rFont val="Calibri"/>
        <family val="2"/>
        <charset val="238"/>
        <scheme val="minor"/>
      </rPr>
      <t>σ (GPa)</t>
    </r>
  </si>
  <si>
    <r>
      <rPr>
        <sz val="11"/>
        <color theme="1"/>
        <rFont val="Calibri"/>
        <family val="2"/>
        <charset val="238"/>
      </rPr>
      <t>ε</t>
    </r>
    <r>
      <rPr>
        <sz val="11"/>
        <color theme="1"/>
        <rFont val="Calibri"/>
        <family val="2"/>
        <charset val="238"/>
        <scheme val="minor"/>
      </rPr>
      <t xml:space="preserve"> (%)</t>
    </r>
  </si>
  <si>
    <t>Δ (GPa)</t>
  </si>
  <si>
    <r>
      <rPr>
        <sz val="11"/>
        <color theme="1"/>
        <rFont val="Calibri"/>
        <family val="2"/>
        <charset val="238"/>
      </rPr>
      <t>ε</t>
    </r>
    <r>
      <rPr>
        <sz val="11"/>
        <color theme="1"/>
        <rFont val="Calibri"/>
        <family val="2"/>
        <charset val="238"/>
        <scheme val="minor"/>
      </rPr>
      <t>σ</t>
    </r>
    <r>
      <rPr>
        <sz val="11"/>
        <color theme="1"/>
        <rFont val="Calibri"/>
        <family val="2"/>
        <charset val="238"/>
        <scheme val="minor"/>
      </rPr>
      <t>/Δ</t>
    </r>
    <r>
      <rPr>
        <vertAlign val="superscript"/>
        <sz val="11"/>
        <color theme="1"/>
        <rFont val="Calibri"/>
        <family val="2"/>
        <charset val="238"/>
        <scheme val="minor"/>
      </rPr>
      <t>2</t>
    </r>
  </si>
  <si>
    <r>
      <rPr>
        <sz val="11"/>
        <color theme="1"/>
        <rFont val="Calibri"/>
        <family val="2"/>
        <charset val="238"/>
      </rPr>
      <t>ε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/Δ</t>
    </r>
    <r>
      <rPr>
        <vertAlign val="superscript"/>
        <sz val="11"/>
        <color theme="1"/>
        <rFont val="Calibri"/>
        <family val="2"/>
        <charset val="238"/>
        <scheme val="minor"/>
      </rPr>
      <t>2</t>
    </r>
  </si>
  <si>
    <r>
      <t>θ</t>
    </r>
    <r>
      <rPr>
        <vertAlign val="subscript"/>
        <sz val="11"/>
        <color theme="1"/>
        <rFont val="Calibri"/>
        <family val="2"/>
        <charset val="238"/>
      </rPr>
      <t>2</t>
    </r>
  </si>
  <si>
    <r>
      <rPr>
        <sz val="11"/>
        <color theme="1"/>
        <rFont val="Calibri"/>
        <family val="2"/>
        <charset val="238"/>
        <scheme val="minor"/>
      </rPr>
      <t>σ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 xml:space="preserve"> (GPa)</t>
    </r>
  </si>
  <si>
    <t>E (GPa)</t>
  </si>
  <si>
    <t>a (A)</t>
  </si>
  <si>
    <t>E (eV)</t>
  </si>
  <si>
    <t>matice A</t>
  </si>
  <si>
    <t>(6x3)</t>
  </si>
  <si>
    <t>matice V</t>
  </si>
  <si>
    <t>(6x6)</t>
  </si>
  <si>
    <t>vektor a</t>
  </si>
  <si>
    <t>vektor E</t>
  </si>
  <si>
    <r>
      <rPr>
        <sz val="11"/>
        <color theme="1"/>
        <rFont val="Calibri"/>
        <family val="2"/>
        <charset val="238"/>
      </rPr>
      <t>&lt;ε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&gt;</t>
    </r>
  </si>
  <si>
    <r>
      <rPr>
        <sz val="11"/>
        <color theme="1"/>
        <rFont val="Calibri"/>
        <family val="2"/>
        <charset val="238"/>
      </rPr>
      <t>&lt;ε</t>
    </r>
    <r>
      <rPr>
        <sz val="11"/>
        <color theme="1"/>
        <rFont val="Calibri"/>
        <family val="2"/>
        <charset val="238"/>
        <scheme val="minor"/>
      </rPr>
      <t>σ</t>
    </r>
    <r>
      <rPr>
        <sz val="11"/>
        <color theme="1"/>
        <rFont val="Calibri"/>
        <family val="2"/>
        <charset val="238"/>
        <scheme val="minor"/>
      </rPr>
      <t>&gt;</t>
    </r>
  </si>
  <si>
    <r>
      <t>matice A</t>
    </r>
    <r>
      <rPr>
        <vertAlign val="superscript"/>
        <sz val="11"/>
        <color theme="1"/>
        <rFont val="Calibri"/>
        <family val="2"/>
        <charset val="238"/>
        <scheme val="minor"/>
      </rPr>
      <t>T</t>
    </r>
  </si>
  <si>
    <t>(3x6)</t>
  </si>
  <si>
    <r>
      <t>matice V</t>
    </r>
    <r>
      <rPr>
        <vertAlign val="superscript"/>
        <sz val="11"/>
        <color theme="1"/>
        <rFont val="Calibri"/>
        <family val="2"/>
        <charset val="238"/>
        <scheme val="minor"/>
      </rPr>
      <t>-1</t>
    </r>
  </si>
  <si>
    <r>
      <t>A</t>
    </r>
    <r>
      <rPr>
        <vertAlign val="superscript"/>
        <sz val="11"/>
        <color theme="1"/>
        <rFont val="Calibri"/>
        <family val="2"/>
        <charset val="238"/>
        <scheme val="minor"/>
      </rPr>
      <t>T</t>
    </r>
    <r>
      <rPr>
        <b/>
        <sz val="11"/>
        <color theme="1"/>
        <rFont val="Calibri"/>
        <family val="2"/>
        <charset val="238"/>
        <scheme val="minor"/>
      </rPr>
      <t>V</t>
    </r>
    <r>
      <rPr>
        <vertAlign val="superscript"/>
        <sz val="11"/>
        <color theme="1"/>
        <rFont val="Calibri"/>
        <family val="2"/>
        <charset val="238"/>
        <scheme val="minor"/>
      </rPr>
      <t>-1</t>
    </r>
  </si>
  <si>
    <r>
      <t>A</t>
    </r>
    <r>
      <rPr>
        <vertAlign val="superscript"/>
        <sz val="11"/>
        <color theme="1"/>
        <rFont val="Calibri"/>
        <family val="2"/>
        <charset val="238"/>
        <scheme val="minor"/>
      </rPr>
      <t>T</t>
    </r>
    <r>
      <rPr>
        <b/>
        <sz val="11"/>
        <color theme="1"/>
        <rFont val="Calibri"/>
        <family val="2"/>
        <charset val="238"/>
        <scheme val="minor"/>
      </rPr>
      <t>V</t>
    </r>
    <r>
      <rPr>
        <vertAlign val="superscript"/>
        <sz val="11"/>
        <color theme="1"/>
        <rFont val="Calibri"/>
        <family val="2"/>
        <charset val="238"/>
        <scheme val="minor"/>
      </rPr>
      <t>-1</t>
    </r>
    <r>
      <rPr>
        <b/>
        <sz val="11"/>
        <color theme="1"/>
        <rFont val="Calibri"/>
        <family val="2"/>
        <charset val="238"/>
        <scheme val="minor"/>
      </rPr>
      <t>A</t>
    </r>
  </si>
  <si>
    <t>(3x3)</t>
  </si>
  <si>
    <r>
      <t>A</t>
    </r>
    <r>
      <rPr>
        <vertAlign val="superscript"/>
        <sz val="11"/>
        <color theme="1"/>
        <rFont val="Calibri"/>
        <family val="2"/>
        <charset val="238"/>
        <scheme val="minor"/>
      </rPr>
      <t>T</t>
    </r>
    <r>
      <rPr>
        <b/>
        <sz val="11"/>
        <color theme="1"/>
        <rFont val="Calibri"/>
        <family val="2"/>
        <charset val="238"/>
        <scheme val="minor"/>
      </rPr>
      <t>V</t>
    </r>
    <r>
      <rPr>
        <vertAlign val="superscript"/>
        <sz val="11"/>
        <color theme="1"/>
        <rFont val="Calibri"/>
        <family val="2"/>
        <charset val="238"/>
        <scheme val="minor"/>
      </rPr>
      <t>-1</t>
    </r>
    <r>
      <rPr>
        <b/>
        <sz val="11"/>
        <color theme="1"/>
        <rFont val="Calibri"/>
        <family val="2"/>
        <charset val="238"/>
        <scheme val="minor"/>
      </rPr>
      <t>E</t>
    </r>
  </si>
  <si>
    <t>(3x1)</t>
  </si>
  <si>
    <t>θ</t>
  </si>
  <si>
    <r>
      <rPr>
        <sz val="11"/>
        <color theme="1"/>
        <rFont val="Calibri"/>
        <family val="2"/>
        <charset val="238"/>
        <scheme val="minor"/>
      </rPr>
      <t>(</t>
    </r>
    <r>
      <rPr>
        <b/>
        <sz val="11"/>
        <color theme="1"/>
        <rFont val="Calibri"/>
        <family val="2"/>
        <charset val="238"/>
        <scheme val="minor"/>
      </rPr>
      <t>A</t>
    </r>
    <r>
      <rPr>
        <vertAlign val="superscript"/>
        <sz val="11"/>
        <color theme="1"/>
        <rFont val="Calibri"/>
        <family val="2"/>
        <charset val="238"/>
        <scheme val="minor"/>
      </rPr>
      <t>T</t>
    </r>
    <r>
      <rPr>
        <b/>
        <sz val="11"/>
        <color theme="1"/>
        <rFont val="Calibri"/>
        <family val="2"/>
        <charset val="238"/>
        <scheme val="minor"/>
      </rPr>
      <t>V</t>
    </r>
    <r>
      <rPr>
        <vertAlign val="superscript"/>
        <sz val="11"/>
        <color theme="1"/>
        <rFont val="Calibri"/>
        <family val="2"/>
        <charset val="238"/>
        <scheme val="minor"/>
      </rPr>
      <t>-1</t>
    </r>
    <r>
      <rPr>
        <b/>
        <sz val="11"/>
        <color theme="1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)</t>
    </r>
    <r>
      <rPr>
        <vertAlign val="superscript"/>
        <sz val="11"/>
        <color theme="1"/>
        <rFont val="Calibri"/>
        <family val="2"/>
        <charset val="238"/>
        <scheme val="minor"/>
      </rPr>
      <t>-1</t>
    </r>
  </si>
  <si>
    <r>
      <t xml:space="preserve">B = </t>
    </r>
    <r>
      <rPr>
        <sz val="11"/>
        <color theme="1"/>
        <rFont val="Calibri"/>
        <family val="2"/>
        <charset val="238"/>
        <scheme val="minor"/>
      </rPr>
      <t>(</t>
    </r>
    <r>
      <rPr>
        <b/>
        <sz val="11"/>
        <color theme="1"/>
        <rFont val="Calibri"/>
        <family val="2"/>
        <charset val="238"/>
        <scheme val="minor"/>
      </rPr>
      <t>A</t>
    </r>
    <r>
      <rPr>
        <vertAlign val="superscript"/>
        <sz val="11"/>
        <color theme="1"/>
        <rFont val="Calibri"/>
        <family val="2"/>
        <charset val="238"/>
        <scheme val="minor"/>
      </rPr>
      <t>T</t>
    </r>
    <r>
      <rPr>
        <b/>
        <sz val="11"/>
        <color theme="1"/>
        <rFont val="Calibri"/>
        <family val="2"/>
        <charset val="238"/>
        <scheme val="minor"/>
      </rPr>
      <t>V</t>
    </r>
    <r>
      <rPr>
        <vertAlign val="superscript"/>
        <sz val="11"/>
        <color theme="1"/>
        <rFont val="Calibri"/>
        <family val="2"/>
        <charset val="238"/>
        <scheme val="minor"/>
      </rPr>
      <t>-1</t>
    </r>
    <r>
      <rPr>
        <b/>
        <sz val="11"/>
        <color theme="1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)</t>
    </r>
    <r>
      <rPr>
        <vertAlign val="superscript"/>
        <sz val="11"/>
        <color theme="1"/>
        <rFont val="Calibri"/>
        <family val="2"/>
        <charset val="238"/>
        <scheme val="minor"/>
      </rPr>
      <t>-1</t>
    </r>
    <r>
      <rPr>
        <b/>
        <sz val="11"/>
        <color theme="1"/>
        <rFont val="Calibri"/>
        <family val="2"/>
        <charset val="238"/>
        <scheme val="minor"/>
      </rPr>
      <t>A</t>
    </r>
    <r>
      <rPr>
        <vertAlign val="superscript"/>
        <sz val="11"/>
        <color theme="1"/>
        <rFont val="Calibri"/>
        <family val="2"/>
        <charset val="238"/>
        <scheme val="minor"/>
      </rPr>
      <t>T</t>
    </r>
    <r>
      <rPr>
        <b/>
        <sz val="11"/>
        <color theme="1"/>
        <rFont val="Calibri"/>
        <family val="2"/>
        <charset val="238"/>
        <scheme val="minor"/>
      </rPr>
      <t>V</t>
    </r>
    <r>
      <rPr>
        <vertAlign val="superscript"/>
        <sz val="11"/>
        <color theme="1"/>
        <rFont val="Calibri"/>
        <family val="2"/>
        <charset val="238"/>
        <scheme val="minor"/>
      </rPr>
      <t>-1</t>
    </r>
  </si>
  <si>
    <r>
      <t>θ</t>
    </r>
    <r>
      <rPr>
        <sz val="11"/>
        <color theme="1"/>
        <rFont val="Calibri"/>
        <family val="2"/>
        <charset val="238"/>
      </rPr>
      <t xml:space="preserve"> = </t>
    </r>
    <r>
      <rPr>
        <b/>
        <sz val="11"/>
        <color theme="1"/>
        <rFont val="Calibri"/>
        <family val="2"/>
        <charset val="238"/>
      </rPr>
      <t>BE</t>
    </r>
  </si>
  <si>
    <r>
      <t>U</t>
    </r>
    <r>
      <rPr>
        <sz val="11"/>
        <color theme="1"/>
        <rFont val="Calibri"/>
        <family val="2"/>
        <charset val="238"/>
        <scheme val="minor"/>
      </rPr>
      <t xml:space="preserve"> = </t>
    </r>
    <r>
      <rPr>
        <b/>
        <sz val="11"/>
        <color theme="1"/>
        <rFont val="Calibri"/>
        <family val="2"/>
        <charset val="238"/>
        <scheme val="minor"/>
      </rPr>
      <t>BVB</t>
    </r>
    <r>
      <rPr>
        <vertAlign val="superscript"/>
        <sz val="11"/>
        <color theme="1"/>
        <rFont val="Calibri"/>
        <family val="2"/>
        <charset val="238"/>
        <scheme val="minor"/>
      </rPr>
      <t>T</t>
    </r>
  </si>
  <si>
    <r>
      <t>B</t>
    </r>
    <r>
      <rPr>
        <vertAlign val="superscript"/>
        <sz val="11"/>
        <color theme="1"/>
        <rFont val="Calibri"/>
        <family val="2"/>
        <charset val="238"/>
        <scheme val="minor"/>
      </rPr>
      <t>T</t>
    </r>
  </si>
  <si>
    <t>BV</t>
  </si>
  <si>
    <r>
      <t>a</t>
    </r>
    <r>
      <rPr>
        <vertAlign val="subscript"/>
        <sz val="11"/>
        <color theme="1"/>
        <rFont val="Calibri"/>
        <family val="2"/>
        <charset val="238"/>
        <scheme val="minor"/>
      </rPr>
      <t>0</t>
    </r>
  </si>
  <si>
    <r>
      <t>θ</t>
    </r>
    <r>
      <rPr>
        <vertAlign val="subscript"/>
        <sz val="11"/>
        <color theme="1"/>
        <rFont val="Calibri"/>
        <family val="2"/>
        <charset val="238"/>
      </rPr>
      <t>1</t>
    </r>
  </si>
  <si>
    <r>
      <t>σ</t>
    </r>
    <r>
      <rPr>
        <vertAlign val="subscript"/>
        <sz val="11"/>
        <color theme="1"/>
        <rFont val="Calibri"/>
        <family val="2"/>
        <charset val="238"/>
      </rPr>
      <t>1</t>
    </r>
  </si>
  <si>
    <r>
      <t>σ</t>
    </r>
    <r>
      <rPr>
        <vertAlign val="subscript"/>
        <sz val="11"/>
        <color theme="1"/>
        <rFont val="Calibri"/>
        <family val="2"/>
        <charset val="238"/>
      </rPr>
      <t>2</t>
    </r>
  </si>
  <si>
    <r>
      <t>cov(θ</t>
    </r>
    <r>
      <rPr>
        <vertAlign val="subscript"/>
        <sz val="11"/>
        <color theme="1"/>
        <rFont val="Calibri"/>
        <family val="2"/>
        <charset val="238"/>
      </rPr>
      <t>1</t>
    </r>
    <r>
      <rPr>
        <sz val="11"/>
        <color theme="1"/>
        <rFont val="Calibri"/>
        <family val="2"/>
        <charset val="238"/>
      </rPr>
      <t>θ</t>
    </r>
    <r>
      <rPr>
        <vertAlign val="subscript"/>
        <sz val="11"/>
        <color theme="1"/>
        <rFont val="Calibri"/>
        <family val="2"/>
        <charset val="238"/>
      </rPr>
      <t>2</t>
    </r>
    <r>
      <rPr>
        <sz val="11"/>
        <color theme="1"/>
        <rFont val="Calibri"/>
        <family val="2"/>
        <charset val="238"/>
      </rPr>
      <t>)</t>
    </r>
  </si>
  <si>
    <r>
      <t>σ</t>
    </r>
    <r>
      <rPr>
        <vertAlign val="subscript"/>
        <sz val="11"/>
        <color theme="1"/>
        <rFont val="Calibri"/>
        <family val="2"/>
        <charset val="238"/>
      </rPr>
      <t>a</t>
    </r>
  </si>
  <si>
    <r>
      <t>θ</t>
    </r>
    <r>
      <rPr>
        <vertAlign val="subscript"/>
        <sz val="11"/>
        <color theme="1"/>
        <rFont val="Calibri"/>
        <family val="2"/>
        <charset val="238"/>
      </rPr>
      <t>0</t>
    </r>
  </si>
  <si>
    <r>
      <t>σ</t>
    </r>
    <r>
      <rPr>
        <vertAlign val="subscript"/>
        <sz val="11"/>
        <color theme="1"/>
        <rFont val="Calibri"/>
        <family val="2"/>
        <charset val="238"/>
      </rPr>
      <t>0</t>
    </r>
  </si>
  <si>
    <r>
      <t>cov(θ</t>
    </r>
    <r>
      <rPr>
        <vertAlign val="subscript"/>
        <sz val="11"/>
        <color theme="1"/>
        <rFont val="Calibri"/>
        <family val="2"/>
        <charset val="238"/>
      </rPr>
      <t>0</t>
    </r>
    <r>
      <rPr>
        <sz val="11"/>
        <color theme="1"/>
        <rFont val="Calibri"/>
        <family val="2"/>
        <charset val="238"/>
      </rPr>
      <t>θ</t>
    </r>
    <r>
      <rPr>
        <vertAlign val="subscript"/>
        <sz val="11"/>
        <color theme="1"/>
        <rFont val="Calibri"/>
        <family val="2"/>
        <charset val="238"/>
      </rPr>
      <t>1</t>
    </r>
    <r>
      <rPr>
        <sz val="11"/>
        <color theme="1"/>
        <rFont val="Calibri"/>
        <family val="2"/>
        <charset val="238"/>
      </rPr>
      <t>)</t>
    </r>
  </si>
  <si>
    <r>
      <t>cov(θ</t>
    </r>
    <r>
      <rPr>
        <vertAlign val="subscript"/>
        <sz val="11"/>
        <color theme="1"/>
        <rFont val="Calibri"/>
        <family val="2"/>
        <charset val="238"/>
      </rPr>
      <t>0</t>
    </r>
    <r>
      <rPr>
        <sz val="11"/>
        <color theme="1"/>
        <rFont val="Calibri"/>
        <family val="2"/>
        <charset val="238"/>
      </rPr>
      <t>θ</t>
    </r>
    <r>
      <rPr>
        <vertAlign val="subscript"/>
        <sz val="11"/>
        <color theme="1"/>
        <rFont val="Calibri"/>
        <family val="2"/>
        <charset val="238"/>
      </rPr>
      <t>2</t>
    </r>
    <r>
      <rPr>
        <sz val="11"/>
        <color theme="1"/>
        <rFont val="Calibri"/>
        <family val="2"/>
        <charset val="238"/>
      </rPr>
      <t>)</t>
    </r>
  </si>
  <si>
    <r>
      <t>σ</t>
    </r>
    <r>
      <rPr>
        <vertAlign val="subscript"/>
        <sz val="11"/>
        <color theme="1"/>
        <rFont val="Calibri"/>
        <family val="2"/>
        <charset val="238"/>
      </rPr>
      <t>a</t>
    </r>
    <r>
      <rPr>
        <vertAlign val="superscript"/>
        <sz val="11"/>
        <color theme="1"/>
        <rFont val="Calibri"/>
        <family val="2"/>
        <charset val="238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</si>
</sst>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"/>
    <numFmt numFmtId="166" formatCode="0.0000"/>
    <numFmt numFmtId="168" formatCode="0.00000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vertAlign val="subscript"/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</font>
    <font>
      <b/>
      <sz val="11"/>
      <color theme="1"/>
      <name val="Calibri"/>
      <family val="2"/>
      <charset val="238"/>
    </font>
    <font>
      <vertAlign val="superscript"/>
      <sz val="11"/>
      <color theme="1"/>
      <name val="Calibri"/>
      <family val="2"/>
      <charset val="238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165" fontId="0" fillId="0" borderId="0" xfId="0" applyNumberFormat="1"/>
    <xf numFmtId="166" fontId="0" fillId="0" borderId="0" xfId="0" applyNumberFormat="1"/>
    <xf numFmtId="0" fontId="0" fillId="3" borderId="0" xfId="0" applyNumberFormat="1" applyFill="1"/>
    <xf numFmtId="2" fontId="0" fillId="3" borderId="0" xfId="0" applyNumberFormat="1" applyFill="1"/>
    <xf numFmtId="0" fontId="0" fillId="4" borderId="0" xfId="0" applyNumberFormat="1" applyFill="1"/>
    <xf numFmtId="0" fontId="0" fillId="9" borderId="0" xfId="0" applyNumberFormat="1" applyFill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vertical="center"/>
    </xf>
    <xf numFmtId="0" fontId="0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2" fillId="8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0" fillId="0" borderId="0" xfId="0" applyAlignment="1">
      <alignment horizontal="right" vertical="center"/>
    </xf>
    <xf numFmtId="0" fontId="2" fillId="7" borderId="0" xfId="0" applyFont="1" applyFill="1" applyAlignment="1">
      <alignment vertical="center"/>
    </xf>
    <xf numFmtId="0" fontId="0" fillId="0" borderId="0" xfId="0" applyNumberFormat="1" applyFill="1"/>
    <xf numFmtId="2" fontId="0" fillId="0" borderId="0" xfId="0" applyNumberFormat="1" applyFill="1"/>
    <xf numFmtId="0" fontId="0" fillId="3" borderId="0" xfId="0" applyFill="1"/>
    <xf numFmtId="0" fontId="2" fillId="10" borderId="0" xfId="0" applyFont="1" applyFill="1" applyAlignment="1">
      <alignment vertical="center"/>
    </xf>
    <xf numFmtId="0" fontId="0" fillId="11" borderId="0" xfId="0" applyFill="1"/>
    <xf numFmtId="0" fontId="7" fillId="10" borderId="0" xfId="0" applyFont="1" applyFill="1" applyAlignment="1">
      <alignment vertical="center"/>
    </xf>
    <xf numFmtId="165" fontId="0" fillId="11" borderId="0" xfId="0" applyNumberFormat="1" applyFill="1"/>
    <xf numFmtId="2" fontId="0" fillId="11" borderId="0" xfId="0" applyNumberFormat="1" applyFill="1"/>
    <xf numFmtId="0" fontId="2" fillId="12" borderId="0" xfId="0" applyFont="1" applyFill="1" applyAlignment="1">
      <alignment horizontal="left" vertical="center"/>
    </xf>
    <xf numFmtId="0" fontId="0" fillId="13" borderId="0" xfId="0" applyFill="1"/>
    <xf numFmtId="0" fontId="2" fillId="12" borderId="0" xfId="0" applyFont="1" applyFill="1" applyAlignment="1">
      <alignment vertical="center"/>
    </xf>
    <xf numFmtId="0" fontId="0" fillId="0" borderId="0" xfId="0" applyFill="1"/>
    <xf numFmtId="0" fontId="0" fillId="13" borderId="0" xfId="0" applyFill="1" applyAlignment="1">
      <alignment vertical="center"/>
    </xf>
    <xf numFmtId="168" fontId="0" fillId="13" borderId="0" xfId="0" applyNumberFormat="1" applyFill="1"/>
    <xf numFmtId="166" fontId="0" fillId="13" borderId="0" xfId="0" applyNumberFormat="1" applyFill="1"/>
    <xf numFmtId="165" fontId="0" fillId="13" borderId="0" xfId="0" applyNumberFormat="1" applyFill="1"/>
    <xf numFmtId="2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  <xf numFmtId="2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166" fontId="2" fillId="0" borderId="0" xfId="0" applyNumberFormat="1" applyFont="1" applyAlignment="1">
      <alignment vertical="center"/>
    </xf>
    <xf numFmtId="0" fontId="2" fillId="2" borderId="0" xfId="0" applyFont="1" applyFill="1" applyAlignment="1">
      <alignment vertical="center"/>
    </xf>
    <xf numFmtId="165" fontId="0" fillId="2" borderId="0" xfId="0" applyNumberFormat="1" applyFill="1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3B90E-1A49-49C4-8228-D6148D542887}">
  <dimension ref="A1:G17"/>
  <sheetViews>
    <sheetView workbookViewId="0"/>
  </sheetViews>
  <sheetFormatPr defaultRowHeight="15" x14ac:dyDescent="0.25"/>
  <sheetData>
    <row r="1" spans="1:7" s="8" customFormat="1" ht="20.100000000000001" customHeight="1" x14ac:dyDescent="0.25">
      <c r="A1" s="14" t="s">
        <v>1</v>
      </c>
      <c r="B1" s="14" t="s">
        <v>0</v>
      </c>
      <c r="C1" s="14" t="s">
        <v>2</v>
      </c>
      <c r="E1" s="14" t="s">
        <v>3</v>
      </c>
      <c r="F1" s="14" t="s">
        <v>4</v>
      </c>
    </row>
    <row r="2" spans="1:7" x14ac:dyDescent="0.25">
      <c r="A2">
        <v>0.1</v>
      </c>
      <c r="B2">
        <v>0.11</v>
      </c>
      <c r="C2">
        <v>0.03</v>
      </c>
      <c r="E2">
        <f>0.01*A2*B2/C2^2</f>
        <v>0.12222222222222223</v>
      </c>
      <c r="F2">
        <f>(0.01*A2/C2)^2</f>
        <v>1.1111111111111111E-3</v>
      </c>
    </row>
    <row r="3" spans="1:7" x14ac:dyDescent="0.25">
      <c r="A3">
        <v>0.2</v>
      </c>
      <c r="B3">
        <v>0.16</v>
      </c>
      <c r="C3">
        <v>0.02</v>
      </c>
      <c r="E3">
        <f>0.01*A3*B3/C3^2</f>
        <v>0.8</v>
      </c>
      <c r="F3">
        <f>(0.01*A3/C3)^2</f>
        <v>1.0000000000000002E-2</v>
      </c>
    </row>
    <row r="4" spans="1:7" x14ac:dyDescent="0.25">
      <c r="A4">
        <v>0.3</v>
      </c>
      <c r="B4">
        <v>0.18</v>
      </c>
      <c r="C4">
        <v>0.02</v>
      </c>
      <c r="E4">
        <f>0.01*A4*B4/C4^2</f>
        <v>1.3499999999999999</v>
      </c>
      <c r="F4">
        <f>(0.01*A4/C4)^2</f>
        <v>2.2499999999999999E-2</v>
      </c>
    </row>
    <row r="5" spans="1:7" x14ac:dyDescent="0.25">
      <c r="A5">
        <v>0.4</v>
      </c>
      <c r="B5">
        <v>0.22</v>
      </c>
      <c r="C5">
        <v>0.03</v>
      </c>
      <c r="E5">
        <f>0.01*A5*B5/C5^2</f>
        <v>0.97777777777777786</v>
      </c>
      <c r="F5">
        <f>(0.01*A5/C5)^2</f>
        <v>1.7777777777777778E-2</v>
      </c>
    </row>
    <row r="6" spans="1:7" x14ac:dyDescent="0.25">
      <c r="A6">
        <v>0.5</v>
      </c>
      <c r="B6">
        <v>0.33</v>
      </c>
      <c r="C6">
        <v>0.03</v>
      </c>
      <c r="E6">
        <f>0.01*A6*B6/C6^2</f>
        <v>1.8333333333333337</v>
      </c>
      <c r="F6">
        <f>(0.01*A6/C6)^2</f>
        <v>2.7777777777777783E-2</v>
      </c>
    </row>
    <row r="7" spans="1:7" x14ac:dyDescent="0.25">
      <c r="A7">
        <v>0.6</v>
      </c>
      <c r="B7">
        <v>0.39</v>
      </c>
      <c r="C7">
        <v>0.02</v>
      </c>
      <c r="E7">
        <f>0.01*A7*B7/C7^2</f>
        <v>5.85</v>
      </c>
      <c r="F7">
        <f>(0.01*A7/C7)^2</f>
        <v>0.09</v>
      </c>
    </row>
    <row r="8" spans="1:7" x14ac:dyDescent="0.25">
      <c r="A8">
        <v>0.7</v>
      </c>
      <c r="B8">
        <v>0.42</v>
      </c>
      <c r="C8">
        <v>0.03</v>
      </c>
      <c r="E8">
        <f>0.01*A8*B8/C8^2</f>
        <v>3.2666666666666662</v>
      </c>
      <c r="F8">
        <f>(0.01*A8/C8)^2</f>
        <v>5.4444444444444434E-2</v>
      </c>
    </row>
    <row r="9" spans="1:7" x14ac:dyDescent="0.25">
      <c r="A9">
        <v>0.8</v>
      </c>
      <c r="B9">
        <v>0.51</v>
      </c>
      <c r="C9">
        <v>0.02</v>
      </c>
      <c r="E9">
        <f>0.01*A9*B9/C9^2</f>
        <v>10.200000000000001</v>
      </c>
      <c r="F9">
        <f>(0.01*A9/C9)^2</f>
        <v>0.16000000000000003</v>
      </c>
    </row>
    <row r="10" spans="1:7" x14ac:dyDescent="0.25">
      <c r="A10">
        <v>0.9</v>
      </c>
      <c r="B10">
        <v>0.63</v>
      </c>
      <c r="C10">
        <v>0.03</v>
      </c>
      <c r="E10">
        <f>0.01*A10*B10/C10^2</f>
        <v>6.3000000000000007</v>
      </c>
      <c r="F10">
        <f>(0.01*A10/C10)^2</f>
        <v>9.0000000000000024E-2</v>
      </c>
    </row>
    <row r="11" spans="1:7" x14ac:dyDescent="0.25">
      <c r="A11">
        <v>1</v>
      </c>
      <c r="B11">
        <v>0.65</v>
      </c>
      <c r="C11">
        <v>0.02</v>
      </c>
      <c r="E11">
        <f>0.01*A11*B11/C11^2</f>
        <v>16.25</v>
      </c>
      <c r="F11">
        <f>(0.01*A11/C11)^2</f>
        <v>0.25</v>
      </c>
    </row>
    <row r="13" spans="1:7" s="8" customFormat="1" ht="17.25" x14ac:dyDescent="0.25">
      <c r="D13" s="13"/>
      <c r="E13" s="14" t="s">
        <v>17</v>
      </c>
      <c r="F13" s="14" t="s">
        <v>16</v>
      </c>
    </row>
    <row r="14" spans="1:7" x14ac:dyDescent="0.25">
      <c r="E14">
        <f>SUM(E2:E11)</f>
        <v>46.95</v>
      </c>
      <c r="F14">
        <f>SUM(F2:F11)</f>
        <v>0.7236111111111112</v>
      </c>
    </row>
    <row r="16" spans="1:7" s="8" customFormat="1" ht="20.100000000000001" customHeight="1" x14ac:dyDescent="0.25">
      <c r="E16" s="10" t="s">
        <v>7</v>
      </c>
      <c r="F16" s="12">
        <f>E14/F14</f>
        <v>64.882917466410746</v>
      </c>
      <c r="G16" s="41">
        <v>65</v>
      </c>
    </row>
    <row r="17" spans="5:7" s="8" customFormat="1" ht="20.100000000000001" customHeight="1" x14ac:dyDescent="0.25">
      <c r="E17" s="11" t="s">
        <v>6</v>
      </c>
      <c r="F17" s="12">
        <f>SQRT(1/F14)</f>
        <v>1.1755670008606383</v>
      </c>
      <c r="G17" s="41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6CE9-872D-405E-BF18-71A49ED71EBA}">
  <dimension ref="A1:W43"/>
  <sheetViews>
    <sheetView tabSelected="1" workbookViewId="0"/>
  </sheetViews>
  <sheetFormatPr defaultRowHeight="15" x14ac:dyDescent="0.25"/>
  <sheetData>
    <row r="1" spans="1:20" s="8" customFormat="1" ht="20.100000000000001" customHeight="1" x14ac:dyDescent="0.25">
      <c r="A1" s="8" t="s">
        <v>8</v>
      </c>
      <c r="B1" s="8" t="s">
        <v>9</v>
      </c>
      <c r="D1" s="15" t="s">
        <v>14</v>
      </c>
      <c r="F1" s="16" t="s">
        <v>15</v>
      </c>
      <c r="H1" s="17" t="s">
        <v>10</v>
      </c>
      <c r="I1" s="18" t="s">
        <v>11</v>
      </c>
      <c r="O1" s="19" t="s">
        <v>12</v>
      </c>
      <c r="P1" s="18" t="s">
        <v>13</v>
      </c>
    </row>
    <row r="2" spans="1:20" x14ac:dyDescent="0.25">
      <c r="A2" s="3">
        <v>3.4</v>
      </c>
      <c r="B2" s="2">
        <v>-11.09</v>
      </c>
      <c r="D2" s="7">
        <f>A2</f>
        <v>3.4</v>
      </c>
      <c r="F2" s="6">
        <f>B2</f>
        <v>-11.09</v>
      </c>
      <c r="H2" s="4">
        <f>A2^0</f>
        <v>1</v>
      </c>
      <c r="I2" s="4">
        <f>A2^1</f>
        <v>3.4</v>
      </c>
      <c r="J2" s="4">
        <f>A2^2</f>
        <v>11.559999999999999</v>
      </c>
      <c r="O2" s="1">
        <f>(0.001*$B2)^2</f>
        <v>1.2298810000000002E-4</v>
      </c>
      <c r="P2" s="1">
        <v>0</v>
      </c>
      <c r="Q2" s="1">
        <v>0</v>
      </c>
      <c r="R2" s="1">
        <v>0</v>
      </c>
      <c r="S2" s="1">
        <v>0</v>
      </c>
      <c r="T2" s="1">
        <v>0</v>
      </c>
    </row>
    <row r="3" spans="1:20" x14ac:dyDescent="0.25">
      <c r="A3" s="3">
        <v>3.3</v>
      </c>
      <c r="B3" s="2">
        <v>-11.271000000000001</v>
      </c>
      <c r="D3" s="7">
        <f t="shared" ref="D3:D7" si="0">A3</f>
        <v>3.3</v>
      </c>
      <c r="F3" s="6">
        <f>B3</f>
        <v>-11.271000000000001</v>
      </c>
      <c r="H3" s="4">
        <f>A3^0</f>
        <v>1</v>
      </c>
      <c r="I3" s="4">
        <f>A3^1</f>
        <v>3.3</v>
      </c>
      <c r="J3" s="4">
        <f>A3^2</f>
        <v>10.889999999999999</v>
      </c>
      <c r="O3" s="1">
        <v>0</v>
      </c>
      <c r="P3" s="1">
        <f>(0.001*$B3)^2</f>
        <v>1.2703544100000003E-4</v>
      </c>
      <c r="Q3" s="1">
        <v>0</v>
      </c>
      <c r="R3" s="1">
        <v>0</v>
      </c>
      <c r="S3" s="1">
        <v>0</v>
      </c>
      <c r="T3" s="1">
        <v>0</v>
      </c>
    </row>
    <row r="4" spans="1:20" x14ac:dyDescent="0.25">
      <c r="A4" s="3">
        <v>3.25</v>
      </c>
      <c r="B4" s="2">
        <v>-11.313000000000001</v>
      </c>
      <c r="D4" s="7">
        <f t="shared" si="0"/>
        <v>3.25</v>
      </c>
      <c r="F4" s="6">
        <f>B4</f>
        <v>-11.313000000000001</v>
      </c>
      <c r="H4" s="4">
        <f>A4^0</f>
        <v>1</v>
      </c>
      <c r="I4" s="4">
        <f>A4^1</f>
        <v>3.25</v>
      </c>
      <c r="J4" s="4">
        <f>A4^2</f>
        <v>10.5625</v>
      </c>
      <c r="O4" s="1">
        <v>0</v>
      </c>
      <c r="P4" s="1">
        <v>0</v>
      </c>
      <c r="Q4" s="1">
        <f>(0.001*$B4)^2</f>
        <v>1.27983969E-4</v>
      </c>
      <c r="R4" s="1">
        <v>0</v>
      </c>
      <c r="S4" s="1">
        <v>0</v>
      </c>
      <c r="T4" s="1">
        <v>0</v>
      </c>
    </row>
    <row r="5" spans="1:20" x14ac:dyDescent="0.25">
      <c r="A5" s="3">
        <v>3.2</v>
      </c>
      <c r="B5" s="2">
        <v>-11.305999999999999</v>
      </c>
      <c r="D5" s="7">
        <f t="shared" si="0"/>
        <v>3.2</v>
      </c>
      <c r="F5" s="6">
        <f>B5</f>
        <v>-11.305999999999999</v>
      </c>
      <c r="H5" s="4">
        <f>A5^0</f>
        <v>1</v>
      </c>
      <c r="I5" s="4">
        <f>A5^1</f>
        <v>3.2</v>
      </c>
      <c r="J5" s="4">
        <f>A5^2</f>
        <v>10.240000000000002</v>
      </c>
      <c r="O5" s="1">
        <v>0</v>
      </c>
      <c r="P5" s="1">
        <v>0</v>
      </c>
      <c r="Q5" s="1">
        <v>0</v>
      </c>
      <c r="R5" s="1">
        <f>(0.001*$B5)^2</f>
        <v>1.2782563600000001E-4</v>
      </c>
      <c r="S5" s="1">
        <v>0</v>
      </c>
      <c r="T5" s="1">
        <v>0</v>
      </c>
    </row>
    <row r="6" spans="1:20" x14ac:dyDescent="0.25">
      <c r="A6" s="3">
        <v>3.1</v>
      </c>
      <c r="B6" s="2">
        <v>-11.172000000000001</v>
      </c>
      <c r="D6" s="7">
        <f t="shared" si="0"/>
        <v>3.1</v>
      </c>
      <c r="F6" s="6">
        <f>B6</f>
        <v>-11.172000000000001</v>
      </c>
      <c r="H6" s="4">
        <f>A6^0</f>
        <v>1</v>
      </c>
      <c r="I6" s="4">
        <f>A6^1</f>
        <v>3.1</v>
      </c>
      <c r="J6" s="4">
        <f>A6^2</f>
        <v>9.6100000000000012</v>
      </c>
      <c r="O6" s="1">
        <v>0</v>
      </c>
      <c r="P6" s="1">
        <v>0</v>
      </c>
      <c r="Q6" s="1">
        <v>0</v>
      </c>
      <c r="R6" s="1">
        <v>0</v>
      </c>
      <c r="S6" s="1">
        <f>(0.001*$B6)^2</f>
        <v>1.2481358400000004E-4</v>
      </c>
      <c r="T6" s="1">
        <v>0</v>
      </c>
    </row>
    <row r="7" spans="1:20" x14ac:dyDescent="0.25">
      <c r="A7" s="3">
        <v>3</v>
      </c>
      <c r="B7" s="2">
        <v>-10.817</v>
      </c>
      <c r="D7" s="7">
        <f t="shared" si="0"/>
        <v>3</v>
      </c>
      <c r="F7" s="6">
        <f>B7</f>
        <v>-10.817</v>
      </c>
      <c r="H7" s="4">
        <f>A7^0</f>
        <v>1</v>
      </c>
      <c r="I7" s="4">
        <f>A7^1</f>
        <v>3</v>
      </c>
      <c r="J7" s="4">
        <f>A7^2</f>
        <v>9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f>(0.001*$B7)^2</f>
        <v>1.1700748900000001E-4</v>
      </c>
    </row>
    <row r="9" spans="1:20" s="8" customFormat="1" ht="20.100000000000001" customHeight="1" x14ac:dyDescent="0.25">
      <c r="G9" s="9"/>
      <c r="H9" s="17" t="s">
        <v>18</v>
      </c>
      <c r="I9" s="18" t="s">
        <v>19</v>
      </c>
      <c r="O9" s="19" t="s">
        <v>20</v>
      </c>
      <c r="P9" s="18" t="s">
        <v>13</v>
      </c>
    </row>
    <row r="10" spans="1:20" x14ac:dyDescent="0.25">
      <c r="H10" s="4">
        <f t="array" ref="H10:M12">TRANSPOSE(H2:J7)</f>
        <v>1</v>
      </c>
      <c r="I10" s="4">
        <v>1</v>
      </c>
      <c r="J10" s="5">
        <v>1</v>
      </c>
      <c r="K10" s="22">
        <v>1</v>
      </c>
      <c r="L10" s="22">
        <v>1</v>
      </c>
      <c r="M10" s="22">
        <v>1</v>
      </c>
      <c r="O10" s="1" cm="1">
        <f t="array" ref="O10:T15">MINVERSE(O2:T7)</f>
        <v>8130.8679457606049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 x14ac:dyDescent="0.25">
      <c r="H11" s="4">
        <v>3.4</v>
      </c>
      <c r="I11" s="4">
        <v>3.3</v>
      </c>
      <c r="J11" s="5">
        <v>3.25</v>
      </c>
      <c r="K11" s="22">
        <v>3.2</v>
      </c>
      <c r="L11" s="22">
        <v>3.1</v>
      </c>
      <c r="M11" s="22">
        <v>3</v>
      </c>
      <c r="O11" s="1">
        <v>0</v>
      </c>
      <c r="P11" s="1">
        <v>7871.819014663788</v>
      </c>
      <c r="Q11" s="1">
        <v>0</v>
      </c>
      <c r="R11" s="1">
        <v>0</v>
      </c>
      <c r="S11" s="1">
        <v>0</v>
      </c>
      <c r="T11" s="1">
        <v>0</v>
      </c>
    </row>
    <row r="12" spans="1:20" x14ac:dyDescent="0.25">
      <c r="H12" s="4">
        <v>11.559999999999999</v>
      </c>
      <c r="I12" s="4">
        <v>10.889999999999999</v>
      </c>
      <c r="J12" s="5">
        <v>10.5625</v>
      </c>
      <c r="K12" s="22">
        <v>10.240000000000002</v>
      </c>
      <c r="L12" s="22">
        <v>9.6100000000000012</v>
      </c>
      <c r="M12" s="22">
        <v>9</v>
      </c>
      <c r="O12" s="1">
        <v>0</v>
      </c>
      <c r="P12" s="1">
        <v>0</v>
      </c>
      <c r="Q12" s="1">
        <v>7813.478577148986</v>
      </c>
      <c r="R12" s="1">
        <v>0</v>
      </c>
      <c r="S12" s="1">
        <v>0</v>
      </c>
      <c r="T12" s="1">
        <v>0</v>
      </c>
    </row>
    <row r="13" spans="1:20" x14ac:dyDescent="0.25">
      <c r="H13" s="20"/>
      <c r="I13" s="20"/>
      <c r="J13" s="21"/>
      <c r="O13" s="1">
        <v>0</v>
      </c>
      <c r="P13" s="1">
        <v>0</v>
      </c>
      <c r="Q13" s="1">
        <v>0</v>
      </c>
      <c r="R13" s="1">
        <v>7823.1568509465496</v>
      </c>
      <c r="S13" s="1">
        <v>0</v>
      </c>
      <c r="T13" s="1">
        <v>0</v>
      </c>
    </row>
    <row r="14" spans="1:20" x14ac:dyDescent="0.25">
      <c r="H14" s="20"/>
      <c r="I14" s="20"/>
      <c r="J14" s="21"/>
      <c r="O14" s="1">
        <v>0</v>
      </c>
      <c r="P14" s="1">
        <v>0</v>
      </c>
      <c r="Q14" s="1">
        <v>0</v>
      </c>
      <c r="R14" s="1">
        <v>0</v>
      </c>
      <c r="S14" s="1">
        <v>8011.9484430476714</v>
      </c>
      <c r="T14" s="1">
        <v>0</v>
      </c>
    </row>
    <row r="15" spans="1:20" x14ac:dyDescent="0.25">
      <c r="H15" s="20"/>
      <c r="I15" s="20"/>
      <c r="J15" s="21"/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8546.4615004258394</v>
      </c>
    </row>
    <row r="17" spans="4:23" s="8" customFormat="1" ht="20.100000000000001" customHeight="1" x14ac:dyDescent="0.25">
      <c r="D17" s="23" t="s">
        <v>21</v>
      </c>
      <c r="E17" s="18" t="s">
        <v>19</v>
      </c>
      <c r="K17" s="23" t="s">
        <v>22</v>
      </c>
      <c r="L17" s="18" t="s">
        <v>23</v>
      </c>
      <c r="O17" s="23" t="s">
        <v>24</v>
      </c>
      <c r="P17" s="18" t="s">
        <v>25</v>
      </c>
      <c r="R17" s="23" t="s">
        <v>27</v>
      </c>
      <c r="S17" s="18" t="s">
        <v>23</v>
      </c>
      <c r="V17" s="25" t="s">
        <v>26</v>
      </c>
      <c r="W17" s="18" t="s">
        <v>25</v>
      </c>
    </row>
    <row r="18" spans="4:23" x14ac:dyDescent="0.25">
      <c r="D18" s="24">
        <f t="array" ref="D18:I20">MMULT(H10:M12,O10:T15)</f>
        <v>8130.8679457606049</v>
      </c>
      <c r="E18" s="24">
        <v>7871.819014663788</v>
      </c>
      <c r="F18" s="24">
        <v>7813.478577148986</v>
      </c>
      <c r="G18" s="24">
        <v>7823.1568509465496</v>
      </c>
      <c r="H18" s="24">
        <v>8011.9484430476714</v>
      </c>
      <c r="I18" s="24">
        <v>8546.4615004258394</v>
      </c>
      <c r="K18" s="24">
        <f t="array" ref="K18:M20">MMULT(D18:I20,H2:J7)</f>
        <v>48197.732331993437</v>
      </c>
      <c r="L18" s="24">
        <v>154526.28573746502</v>
      </c>
      <c r="M18" s="24">
        <v>496268.91418903077</v>
      </c>
      <c r="O18" s="24">
        <f t="array" ref="O18:O20">MMULT(D18:I20,F2:F7)</f>
        <v>-537693.65418868372</v>
      </c>
      <c r="R18" s="24">
        <f t="array" ref="R18:T20">MINVERSE(K18:M20)</f>
        <v>7.754251695343819</v>
      </c>
      <c r="S18" s="24">
        <v>-4.8578083186250351</v>
      </c>
      <c r="T18" s="24">
        <v>0.75951307421811931</v>
      </c>
      <c r="V18" s="27">
        <f t="array" ref="V18:V20">MMULT(R18:T20,O18:O20)</f>
        <v>81.105996542610228</v>
      </c>
    </row>
    <row r="19" spans="4:23" x14ac:dyDescent="0.25">
      <c r="D19" s="24">
        <v>27644.951015586055</v>
      </c>
      <c r="E19" s="24">
        <v>25977.0027483905</v>
      </c>
      <c r="F19" s="24">
        <v>25393.805375734206</v>
      </c>
      <c r="G19" s="24">
        <v>25034.10192302896</v>
      </c>
      <c r="H19" s="24">
        <v>24837.040173447782</v>
      </c>
      <c r="I19" s="24">
        <v>25639.38450127752</v>
      </c>
      <c r="K19" s="24">
        <v>154526.28573746502</v>
      </c>
      <c r="L19" s="24">
        <v>496268.91418903077</v>
      </c>
      <c r="M19" s="24">
        <v>1596474.8832214875</v>
      </c>
      <c r="O19" s="24">
        <v>-1724505.616265483</v>
      </c>
      <c r="R19" s="24">
        <v>-4.8578083186250121</v>
      </c>
      <c r="S19" s="24">
        <v>3.0444882177926806</v>
      </c>
      <c r="T19" s="24">
        <v>-0.4761896311638481</v>
      </c>
      <c r="V19" s="27">
        <v>-57.113489175215364</v>
      </c>
    </row>
    <row r="20" spans="4:23" x14ac:dyDescent="0.25">
      <c r="D20" s="24">
        <v>93992.833452992578</v>
      </c>
      <c r="E20" s="24">
        <v>85724.109069688639</v>
      </c>
      <c r="F20" s="24">
        <v>82529.867471136167</v>
      </c>
      <c r="G20" s="24">
        <v>80109.12615369269</v>
      </c>
      <c r="H20" s="24">
        <v>76994.824537688139</v>
      </c>
      <c r="I20" s="24">
        <v>76918.153503832553</v>
      </c>
      <c r="K20" s="24">
        <v>496268.91418903077</v>
      </c>
      <c r="L20" s="24">
        <v>1596474.8832214875</v>
      </c>
      <c r="M20" s="24">
        <v>5144315.5248048678</v>
      </c>
      <c r="O20" s="24">
        <v>-5540160.97349877</v>
      </c>
      <c r="R20" s="24">
        <v>0.75951307421811265</v>
      </c>
      <c r="S20" s="24">
        <v>-0.47618963116384611</v>
      </c>
      <c r="T20" s="24">
        <v>7.4510020876592351E-2</v>
      </c>
      <c r="V20" s="26">
        <v>8.8232739479863085</v>
      </c>
    </row>
    <row r="22" spans="4:23" s="8" customFormat="1" ht="20.100000000000001" customHeight="1" x14ac:dyDescent="0.25">
      <c r="D22" s="28" t="s">
        <v>28</v>
      </c>
      <c r="E22" s="28"/>
      <c r="F22" s="18" t="s">
        <v>11</v>
      </c>
      <c r="V22" s="25" t="s">
        <v>29</v>
      </c>
      <c r="W22" s="18" t="s">
        <v>25</v>
      </c>
    </row>
    <row r="23" spans="4:23" x14ac:dyDescent="0.25">
      <c r="D23" s="29" cm="1">
        <f t="array" ref="D23:I25">MMULT(R18:T20,D18:I20)</f>
        <v>143.70943188942329</v>
      </c>
      <c r="E23" s="29">
        <v>-42.652490051790664</v>
      </c>
      <c r="F23" s="29">
        <v>-88.046134580028593</v>
      </c>
      <c r="G23" s="29">
        <v>-104.21261868590227</v>
      </c>
      <c r="H23" s="29">
        <v>-48.339683584934392</v>
      </c>
      <c r="I23" s="29">
        <v>140.54149501307256</v>
      </c>
      <c r="N23" s="31"/>
      <c r="O23" s="31"/>
      <c r="P23" s="31"/>
      <c r="V23" s="27">
        <f t="array" ref="V23:V25">MMULT(D23:I25,F2:F7)</f>
        <v>81.10599654118414</v>
      </c>
    </row>
    <row r="24" spans="4:23" x14ac:dyDescent="0.25">
      <c r="D24" s="29">
        <v>-91.882990175326995</v>
      </c>
      <c r="E24" s="29">
        <v>25.959029154146265</v>
      </c>
      <c r="F24" s="29">
        <v>54.89289078895672</v>
      </c>
      <c r="G24" s="29">
        <v>65.496683261255384</v>
      </c>
      <c r="H24" s="29">
        <v>31.429279746640532</v>
      </c>
      <c r="I24" s="29">
        <v>-85.894892775642802</v>
      </c>
      <c r="N24" s="31"/>
      <c r="O24" s="31"/>
      <c r="P24" s="31"/>
      <c r="V24" s="27">
        <v>-57.11348917456678</v>
      </c>
    </row>
    <row r="25" spans="4:23" x14ac:dyDescent="0.25">
      <c r="D25" s="29">
        <v>14.669464724176578</v>
      </c>
      <c r="E25" s="29">
        <v>-3.9247415726204053</v>
      </c>
      <c r="F25" s="29">
        <v>-8.5255330328182026</v>
      </c>
      <c r="G25" s="29">
        <v>-10.257189175175881</v>
      </c>
      <c r="H25" s="29">
        <v>-5.075423246860737</v>
      </c>
      <c r="I25" s="29">
        <v>13.113422303297739</v>
      </c>
      <c r="N25" s="31"/>
      <c r="O25" s="31"/>
      <c r="P25" s="31"/>
      <c r="V25" s="26">
        <v>8.8232739478536644</v>
      </c>
    </row>
    <row r="27" spans="4:23" s="8" customFormat="1" ht="20.100000000000001" customHeight="1" x14ac:dyDescent="0.25">
      <c r="D27" s="28" t="s">
        <v>31</v>
      </c>
      <c r="E27" s="28"/>
      <c r="F27" s="18" t="s">
        <v>19</v>
      </c>
      <c r="H27" s="30" t="s">
        <v>32</v>
      </c>
      <c r="I27" s="18" t="s">
        <v>11</v>
      </c>
      <c r="O27" s="30" t="s">
        <v>30</v>
      </c>
      <c r="P27" s="18" t="s">
        <v>23</v>
      </c>
    </row>
    <row r="28" spans="4:23" x14ac:dyDescent="0.25">
      <c r="D28" s="29">
        <f t="array" ref="D28:F33">TRANSPOSE(D23:I25)</f>
        <v>143.70943188942329</v>
      </c>
      <c r="E28" s="29">
        <v>-91.882990175326995</v>
      </c>
      <c r="F28" s="29">
        <v>14.669464724176578</v>
      </c>
      <c r="H28" s="29">
        <f t="array" ref="H28:M30">MMULT(D23:I25,O2:T7)</f>
        <v>1.7674549980159583E-2</v>
      </c>
      <c r="I28" s="29">
        <v>-5.418377883477341E-3</v>
      </c>
      <c r="J28" s="29">
        <v>-1.1268493758660207E-2</v>
      </c>
      <c r="K28" s="29">
        <v>-1.3321044262750943E-2</v>
      </c>
      <c r="L28" s="29">
        <v>-6.0334491576616318E-3</v>
      </c>
      <c r="M28" s="29">
        <v>1.6444407431785643E-2</v>
      </c>
      <c r="O28" s="35">
        <f t="array" ref="O28:Q30">MMULT(H28:M30,D28:F33)</f>
        <v>7.754251697837498</v>
      </c>
      <c r="P28" s="35">
        <v>-4.8578083201879272</v>
      </c>
      <c r="Q28" s="34">
        <v>0.7595130744626295</v>
      </c>
    </row>
    <row r="29" spans="4:23" x14ac:dyDescent="0.25">
      <c r="D29" s="29">
        <v>-42.652490051790664</v>
      </c>
      <c r="E29" s="29">
        <v>25.959029154146265</v>
      </c>
      <c r="F29" s="29">
        <v>-3.9247415726204053</v>
      </c>
      <c r="H29" s="29">
        <v>-1.1300514383982135E-2</v>
      </c>
      <c r="I29" s="29">
        <v>3.2977167165288285E-3</v>
      </c>
      <c r="J29" s="29">
        <v>7.0254100330542227E-3</v>
      </c>
      <c r="K29" s="29">
        <v>8.3721551937605242E-3</v>
      </c>
      <c r="L29" s="29">
        <v>3.9228010477168175E-3</v>
      </c>
      <c r="M29" s="29">
        <v>-1.0050345721602206E-2</v>
      </c>
      <c r="O29" s="35">
        <v>-4.8578083201879272</v>
      </c>
      <c r="P29" s="35">
        <v>3.0444882187722211</v>
      </c>
      <c r="Q29" s="34">
        <v>-0.47618963131709402</v>
      </c>
    </row>
    <row r="30" spans="4:23" x14ac:dyDescent="0.25">
      <c r="D30" s="29">
        <v>-88.046134580028593</v>
      </c>
      <c r="E30" s="29">
        <v>54.89289078895672</v>
      </c>
      <c r="F30" s="29">
        <v>-8.5255330328182026</v>
      </c>
      <c r="H30" s="29">
        <v>1.8041695944435016E-3</v>
      </c>
      <c r="I30" s="29">
        <v>-4.9858127648886685E-4</v>
      </c>
      <c r="J30" s="29">
        <v>-1.0911315553806809E-3</v>
      </c>
      <c r="K30" s="29">
        <v>-1.3111317298891726E-3</v>
      </c>
      <c r="L30" s="29">
        <v>-6.3348176575760552E-4</v>
      </c>
      <c r="M30" s="29">
        <v>1.534368615905465E-3</v>
      </c>
      <c r="O30" s="34">
        <v>0.7595130744626295</v>
      </c>
      <c r="P30" s="34">
        <v>-0.47618963131709402</v>
      </c>
      <c r="Q30" s="33">
        <v>7.4510020900567409E-2</v>
      </c>
    </row>
    <row r="31" spans="4:23" x14ac:dyDescent="0.25">
      <c r="D31" s="29">
        <v>-104.21261868590227</v>
      </c>
      <c r="E31" s="29">
        <v>65.496683261255384</v>
      </c>
      <c r="F31" s="29">
        <v>-10.257189175175881</v>
      </c>
    </row>
    <row r="32" spans="4:23" x14ac:dyDescent="0.25">
      <c r="D32" s="32">
        <v>-48.339683584934392</v>
      </c>
      <c r="E32" s="32">
        <v>31.429279746640532</v>
      </c>
      <c r="F32" s="32">
        <v>-5.075423246860737</v>
      </c>
    </row>
    <row r="33" spans="1:6" x14ac:dyDescent="0.25">
      <c r="D33" s="29">
        <v>140.54149501307256</v>
      </c>
      <c r="E33" s="29">
        <v>-85.894892775642802</v>
      </c>
      <c r="F33" s="29">
        <v>13.113422303297739</v>
      </c>
    </row>
    <row r="35" spans="1:6" s="8" customFormat="1" ht="20.100000000000001" customHeight="1" x14ac:dyDescent="0.25">
      <c r="A35" s="13" t="s">
        <v>39</v>
      </c>
      <c r="B35" s="36">
        <f>V18</f>
        <v>81.105996542610228</v>
      </c>
      <c r="D35" s="12" t="s">
        <v>33</v>
      </c>
      <c r="E35" s="42">
        <f>-V19/(2*V20)</f>
        <v>3.2365247589445008</v>
      </c>
      <c r="F35" s="41">
        <v>3.2</v>
      </c>
    </row>
    <row r="36" spans="1:6" s="8" customFormat="1" ht="20.100000000000001" customHeight="1" x14ac:dyDescent="0.25">
      <c r="A36" s="13" t="s">
        <v>34</v>
      </c>
      <c r="B36" s="38">
        <f>V19</f>
        <v>-57.113489175215364</v>
      </c>
      <c r="D36" s="13" t="s">
        <v>43</v>
      </c>
      <c r="E36" s="8">
        <f>(B39/(2*B37))^2+(B36/B37^2*B40)^2-1/B37*B36/B37^2*B43</f>
        <v>1.0285404779484857E-2</v>
      </c>
    </row>
    <row r="37" spans="1:6" s="8" customFormat="1" ht="20.100000000000001" customHeight="1" x14ac:dyDescent="0.25">
      <c r="A37" s="13" t="s">
        <v>5</v>
      </c>
      <c r="B37" s="39">
        <f>V20</f>
        <v>8.8232739479863085</v>
      </c>
      <c r="D37" s="10" t="s">
        <v>38</v>
      </c>
      <c r="E37" s="12">
        <f>SQRT((B39/(2*B37))^2+(B36/B37^2*B40)^2-1/B37*B36/B37^2*B43)</f>
        <v>0.10141698466965411</v>
      </c>
      <c r="F37" s="41">
        <v>0.1</v>
      </c>
    </row>
    <row r="38" spans="1:6" s="8" customFormat="1" ht="20.100000000000001" customHeight="1" x14ac:dyDescent="0.25">
      <c r="A38" s="13" t="s">
        <v>40</v>
      </c>
      <c r="B38" s="37">
        <f>SQRT(O28)</f>
        <v>2.7846457041852735</v>
      </c>
    </row>
    <row r="39" spans="1:6" s="8" customFormat="1" ht="20.100000000000001" customHeight="1" x14ac:dyDescent="0.25">
      <c r="A39" s="13" t="s">
        <v>35</v>
      </c>
      <c r="B39" s="40">
        <f>SQRT(P29)</f>
        <v>1.7448461877117483</v>
      </c>
    </row>
    <row r="40" spans="1:6" s="8" customFormat="1" ht="20.100000000000001" customHeight="1" x14ac:dyDescent="0.25">
      <c r="A40" s="13" t="s">
        <v>36</v>
      </c>
      <c r="B40" s="40">
        <f>SQRT(Q30)</f>
        <v>0.27296523753138863</v>
      </c>
    </row>
    <row r="41" spans="1:6" s="8" customFormat="1" ht="20.100000000000001" customHeight="1" x14ac:dyDescent="0.25">
      <c r="A41" s="13" t="s">
        <v>41</v>
      </c>
      <c r="B41" s="37">
        <f>P28</f>
        <v>-4.8578083201879272</v>
      </c>
    </row>
    <row r="42" spans="1:6" s="8" customFormat="1" ht="20.100000000000001" customHeight="1" x14ac:dyDescent="0.25">
      <c r="A42" s="13" t="s">
        <v>42</v>
      </c>
      <c r="B42" s="37">
        <f>O30</f>
        <v>0.7595130744626295</v>
      </c>
    </row>
    <row r="43" spans="1:6" s="8" customFormat="1" ht="20.100000000000001" customHeight="1" x14ac:dyDescent="0.25">
      <c r="A43" s="13" t="s">
        <v>37</v>
      </c>
      <c r="B43" s="40">
        <f>P30</f>
        <v>-0.47618963131709402</v>
      </c>
    </row>
  </sheetData>
  <mergeCells count="2">
    <mergeCell ref="D22:E22"/>
    <mergeCell ref="D27:E27"/>
  </mergeCells>
  <pageMargins left="0.7" right="0.7" top="0.78740157499999996" bottom="0.78740157499999996" header="0.3" footer="0.3"/>
  <ignoredErrors>
    <ignoredError sqref="B4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uloha11.1</vt:lpstr>
      <vt:lpstr>uloha11.2.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peta</cp:lastModifiedBy>
  <dcterms:created xsi:type="dcterms:W3CDTF">2022-12-12T21:24:53Z</dcterms:created>
  <dcterms:modified xsi:type="dcterms:W3CDTF">2022-12-15T13:42:21Z</dcterms:modified>
</cp:coreProperties>
</file>