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1075" windowHeight="1183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M17" i="1"/>
  <c r="M16"/>
  <c r="M15"/>
  <c r="M11"/>
  <c r="M10"/>
  <c r="M9"/>
  <c r="M8"/>
  <c r="M7"/>
  <c r="M6"/>
  <c r="M5"/>
  <c r="M4"/>
  <c r="M3"/>
  <c r="M2"/>
  <c r="Q11"/>
  <c r="P11"/>
  <c r="O11"/>
  <c r="Q10"/>
  <c r="P10"/>
  <c r="O10"/>
  <c r="Q9"/>
  <c r="P9"/>
  <c r="O9"/>
  <c r="Q8"/>
  <c r="P8"/>
  <c r="O8"/>
  <c r="Q7"/>
  <c r="P7"/>
  <c r="O7"/>
  <c r="Q6"/>
  <c r="P6"/>
  <c r="O6"/>
  <c r="Q5"/>
  <c r="P5"/>
  <c r="O5"/>
  <c r="Q4"/>
  <c r="P4"/>
  <c r="O4"/>
  <c r="Q3"/>
  <c r="P3"/>
  <c r="O3"/>
  <c r="Q2"/>
  <c r="P2"/>
  <c r="O2"/>
  <c r="G20"/>
  <c r="G23" s="1"/>
  <c r="F20"/>
  <c r="F23" s="1"/>
  <c r="E20"/>
  <c r="E23" s="1"/>
  <c r="G11"/>
  <c r="F11"/>
  <c r="E11"/>
  <c r="M14" l="1"/>
  <c r="F24"/>
  <c r="G24"/>
  <c r="E24"/>
  <c r="G12"/>
  <c r="G13" s="1"/>
  <c r="F12"/>
  <c r="F13" s="1"/>
  <c r="E12"/>
  <c r="E13" s="1"/>
  <c r="K11"/>
  <c r="J11"/>
  <c r="I11"/>
  <c r="K10"/>
  <c r="J10"/>
  <c r="I10"/>
  <c r="K9"/>
  <c r="J9"/>
  <c r="I9"/>
  <c r="K8"/>
  <c r="J8"/>
  <c r="I8"/>
  <c r="K7"/>
  <c r="J7"/>
  <c r="I7"/>
  <c r="K6"/>
  <c r="J6"/>
  <c r="I6"/>
  <c r="K5"/>
  <c r="J5"/>
  <c r="I5"/>
  <c r="K4"/>
  <c r="J4"/>
  <c r="I4"/>
  <c r="K3"/>
  <c r="J3"/>
  <c r="I3"/>
  <c r="K2"/>
  <c r="J2"/>
  <c r="F7" s="1"/>
  <c r="F8" s="1"/>
  <c r="I2"/>
  <c r="G2"/>
  <c r="F2"/>
  <c r="E2"/>
  <c r="G4"/>
  <c r="F4"/>
  <c r="E4"/>
  <c r="G3"/>
  <c r="F3"/>
  <c r="E3"/>
  <c r="E7" l="1"/>
  <c r="E8" s="1"/>
  <c r="E15" s="1"/>
  <c r="E16" s="1"/>
  <c r="E17" s="1"/>
  <c r="G7"/>
  <c r="G8" s="1"/>
  <c r="G9" s="1"/>
  <c r="F9"/>
  <c r="F15"/>
  <c r="F16" s="1"/>
  <c r="F17" s="1"/>
  <c r="F19"/>
  <c r="F21" s="1"/>
  <c r="G19" l="1"/>
  <c r="G21" s="1"/>
  <c r="G15"/>
  <c r="G16" s="1"/>
  <c r="G17" s="1"/>
  <c r="E19"/>
  <c r="E21" s="1"/>
  <c r="E9"/>
</calcChain>
</file>

<file path=xl/sharedStrings.xml><?xml version="1.0" encoding="utf-8"?>
<sst xmlns="http://schemas.openxmlformats.org/spreadsheetml/2006/main" count="36" uniqueCount="34">
  <si>
    <t>měsíc</t>
  </si>
  <si>
    <t>výška (m)</t>
  </si>
  <si>
    <t>váha (kg)</t>
  </si>
  <si>
    <t>průměr</t>
  </si>
  <si>
    <t>st dev</t>
  </si>
  <si>
    <t>cov</t>
  </si>
  <si>
    <t>počet</t>
  </si>
  <si>
    <t>corr</t>
  </si>
  <si>
    <t>1-2</t>
  </si>
  <si>
    <t>1-3</t>
  </si>
  <si>
    <t>2-3</t>
  </si>
  <si>
    <t>CORREL</t>
  </si>
  <si>
    <t>COVAR</t>
  </si>
  <si>
    <t>korigovana</t>
  </si>
  <si>
    <t>e-corr</t>
  </si>
  <si>
    <t>F</t>
  </si>
  <si>
    <t>z</t>
  </si>
  <si>
    <t>P</t>
  </si>
  <si>
    <t>Fisherova transformace</t>
  </si>
  <si>
    <t>Studentovo rozdělení</t>
  </si>
  <si>
    <t>t</t>
  </si>
  <si>
    <t>stupňů volnosti</t>
  </si>
  <si>
    <t>signifikance</t>
  </si>
  <si>
    <t>konf interval</t>
  </si>
  <si>
    <t>z-výška</t>
  </si>
  <si>
    <t>z-váha</t>
  </si>
  <si>
    <t>z-měsíc</t>
  </si>
  <si>
    <t>a</t>
  </si>
  <si>
    <t>b</t>
  </si>
  <si>
    <t>c</t>
  </si>
  <si>
    <t>y</t>
  </si>
  <si>
    <t>m p ch</t>
  </si>
  <si>
    <t>rozptyl</t>
  </si>
  <si>
    <t>sigma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</si>
</sst>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7.5180446194225731E-2"/>
          <c:y val="5.6030183727034104E-2"/>
          <c:w val="0.85666688538932634"/>
          <c:h val="0.8323840769903763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9619422572178477E-3"/>
                  <c:y val="-9.9931466899970858E-2"/>
                </c:manualLayout>
              </c:layout>
              <c:numFmt formatCode="General" sourceLinked="0"/>
            </c:trendlineLbl>
          </c:trendline>
          <c:xVal>
            <c:numRef>
              <c:f>List1!$O$2:$O$30</c:f>
              <c:numCache>
                <c:formatCode>General</c:formatCode>
                <c:ptCount val="29"/>
                <c:pt idx="0">
                  <c:v>-1.6789464583376137</c:v>
                </c:pt>
                <c:pt idx="1">
                  <c:v>-1.4903007888614772</c:v>
                </c:pt>
                <c:pt idx="2">
                  <c:v>1.8864566947613907E-2</c:v>
                </c:pt>
                <c:pt idx="3">
                  <c:v>0.2075102364237503</c:v>
                </c:pt>
                <c:pt idx="4">
                  <c:v>0.3961559058998867</c:v>
                </c:pt>
                <c:pt idx="5">
                  <c:v>0.58480157537602306</c:v>
                </c:pt>
                <c:pt idx="6">
                  <c:v>1.8864566947613907E-2</c:v>
                </c:pt>
                <c:pt idx="7">
                  <c:v>1.1507385838044322</c:v>
                </c:pt>
                <c:pt idx="8">
                  <c:v>-0.54707244148079526</c:v>
                </c:pt>
                <c:pt idx="9">
                  <c:v>1.3393842532805686</c:v>
                </c:pt>
              </c:numCache>
            </c:numRef>
          </c:xVal>
          <c:yVal>
            <c:numRef>
              <c:f>List1!$P$2:$P$30</c:f>
              <c:numCache>
                <c:formatCode>General</c:formatCode>
                <c:ptCount val="29"/>
                <c:pt idx="0">
                  <c:v>-0.93595377553919579</c:v>
                </c:pt>
                <c:pt idx="1">
                  <c:v>-1.312847913340214</c:v>
                </c:pt>
                <c:pt idx="2">
                  <c:v>0.32036001713086548</c:v>
                </c:pt>
                <c:pt idx="3">
                  <c:v>0.57162277566487796</c:v>
                </c:pt>
                <c:pt idx="4">
                  <c:v>1.1997796719999085</c:v>
                </c:pt>
                <c:pt idx="5">
                  <c:v>0.50880708603137514</c:v>
                </c:pt>
                <c:pt idx="6">
                  <c:v>-0.1193498103036555</c:v>
                </c:pt>
                <c:pt idx="7">
                  <c:v>0.63443846529838077</c:v>
                </c:pt>
                <c:pt idx="8">
                  <c:v>-1.752557740774735</c:v>
                </c:pt>
                <c:pt idx="9">
                  <c:v>0.88570122383239325</c:v>
                </c:pt>
              </c:numCache>
            </c:numRef>
          </c:yVal>
        </c:ser>
        <c:axId val="135578752"/>
        <c:axId val="135580288"/>
      </c:scatterChart>
      <c:valAx>
        <c:axId val="135578752"/>
        <c:scaling>
          <c:orientation val="minMax"/>
        </c:scaling>
        <c:axPos val="b"/>
        <c:numFmt formatCode="General" sourceLinked="1"/>
        <c:tickLblPos val="nextTo"/>
        <c:crossAx val="135580288"/>
        <c:crosses val="autoZero"/>
        <c:crossBetween val="midCat"/>
      </c:valAx>
      <c:valAx>
        <c:axId val="135580288"/>
        <c:scaling>
          <c:orientation val="minMax"/>
        </c:scaling>
        <c:axPos val="l"/>
        <c:majorGridlines/>
        <c:numFmt formatCode="General" sourceLinked="1"/>
        <c:tickLblPos val="nextTo"/>
        <c:crossAx val="135578752"/>
        <c:crosses val="autoZero"/>
        <c:crossBetween val="midCat"/>
      </c:valAx>
    </c:plotArea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7.5180446194225731E-2"/>
          <c:y val="5.6030183727034097E-2"/>
          <c:w val="0.85666688538932634"/>
          <c:h val="0.8323840769903765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9619422572178477E-3"/>
                  <c:y val="-9.99314668999709E-2"/>
                </c:manualLayout>
              </c:layout>
              <c:numFmt formatCode="General" sourceLinked="0"/>
            </c:trendlineLbl>
          </c:trendline>
          <c:xVal>
            <c:numRef>
              <c:f>List1!$P$2:$P$30</c:f>
              <c:numCache>
                <c:formatCode>General</c:formatCode>
                <c:ptCount val="29"/>
                <c:pt idx="0">
                  <c:v>-0.93595377553919579</c:v>
                </c:pt>
                <c:pt idx="1">
                  <c:v>-1.312847913340214</c:v>
                </c:pt>
                <c:pt idx="2">
                  <c:v>0.32036001713086548</c:v>
                </c:pt>
                <c:pt idx="3">
                  <c:v>0.57162277566487796</c:v>
                </c:pt>
                <c:pt idx="4">
                  <c:v>1.1997796719999085</c:v>
                </c:pt>
                <c:pt idx="5">
                  <c:v>0.50880708603137514</c:v>
                </c:pt>
                <c:pt idx="6">
                  <c:v>-0.1193498103036555</c:v>
                </c:pt>
                <c:pt idx="7">
                  <c:v>0.63443846529838077</c:v>
                </c:pt>
                <c:pt idx="8">
                  <c:v>-1.752557740774735</c:v>
                </c:pt>
                <c:pt idx="9">
                  <c:v>0.88570122383239325</c:v>
                </c:pt>
              </c:numCache>
            </c:numRef>
          </c:xVal>
          <c:yVal>
            <c:numRef>
              <c:f>List1!$Q$2:$Q$30</c:f>
              <c:numCache>
                <c:formatCode>General</c:formatCode>
                <c:ptCount val="29"/>
                <c:pt idx="0">
                  <c:v>1.3236658395353489</c:v>
                </c:pt>
                <c:pt idx="1">
                  <c:v>0.49637468982575583</c:v>
                </c:pt>
                <c:pt idx="2">
                  <c:v>-0.12409367245643987</c:v>
                </c:pt>
                <c:pt idx="3">
                  <c:v>-0.53773924731123457</c:v>
                </c:pt>
                <c:pt idx="4">
                  <c:v>-0.33091645988383722</c:v>
                </c:pt>
                <c:pt idx="5">
                  <c:v>-0.74456203473863192</c:v>
                </c:pt>
                <c:pt idx="6">
                  <c:v>8.2729114970961137E-2</c:v>
                </c:pt>
                <c:pt idx="7">
                  <c:v>-0.95138482216602926</c:v>
                </c:pt>
                <c:pt idx="8">
                  <c:v>1.9441342018175409</c:v>
                </c:pt>
                <c:pt idx="9">
                  <c:v>-1.1582076095934304</c:v>
                </c:pt>
              </c:numCache>
            </c:numRef>
          </c:yVal>
        </c:ser>
        <c:axId val="136231552"/>
        <c:axId val="136847744"/>
      </c:scatterChart>
      <c:valAx>
        <c:axId val="136231552"/>
        <c:scaling>
          <c:orientation val="minMax"/>
        </c:scaling>
        <c:axPos val="b"/>
        <c:numFmt formatCode="General" sourceLinked="1"/>
        <c:tickLblPos val="nextTo"/>
        <c:crossAx val="136847744"/>
        <c:crosses val="autoZero"/>
        <c:crossBetween val="midCat"/>
      </c:valAx>
      <c:valAx>
        <c:axId val="136847744"/>
        <c:scaling>
          <c:orientation val="minMax"/>
        </c:scaling>
        <c:axPos val="l"/>
        <c:majorGridlines/>
        <c:numFmt formatCode="General" sourceLinked="1"/>
        <c:tickLblPos val="nextTo"/>
        <c:crossAx val="136231552"/>
        <c:crosses val="autoZero"/>
        <c:crossBetween val="midCat"/>
      </c:valAx>
    </c:plotArea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7.5180446194225731E-2"/>
          <c:y val="5.6030183727034097E-2"/>
          <c:w val="0.85666688538932634"/>
          <c:h val="0.8323840769903766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9619422572178477E-3"/>
                  <c:y val="-9.9931466899970942E-2"/>
                </c:manualLayout>
              </c:layout>
              <c:numFmt formatCode="General" sourceLinked="0"/>
            </c:trendlineLbl>
          </c:trendline>
          <c:xVal>
            <c:numRef>
              <c:f>List1!$O$2:$O$30</c:f>
              <c:numCache>
                <c:formatCode>General</c:formatCode>
                <c:ptCount val="29"/>
                <c:pt idx="0">
                  <c:v>-1.6789464583376137</c:v>
                </c:pt>
                <c:pt idx="1">
                  <c:v>-1.4903007888614772</c:v>
                </c:pt>
                <c:pt idx="2">
                  <c:v>1.8864566947613907E-2</c:v>
                </c:pt>
                <c:pt idx="3">
                  <c:v>0.2075102364237503</c:v>
                </c:pt>
                <c:pt idx="4">
                  <c:v>0.3961559058998867</c:v>
                </c:pt>
                <c:pt idx="5">
                  <c:v>0.58480157537602306</c:v>
                </c:pt>
                <c:pt idx="6">
                  <c:v>1.8864566947613907E-2</c:v>
                </c:pt>
                <c:pt idx="7">
                  <c:v>1.1507385838044322</c:v>
                </c:pt>
                <c:pt idx="8">
                  <c:v>-0.54707244148079526</c:v>
                </c:pt>
                <c:pt idx="9">
                  <c:v>1.3393842532805686</c:v>
                </c:pt>
              </c:numCache>
            </c:numRef>
          </c:xVal>
          <c:yVal>
            <c:numRef>
              <c:f>List1!$Q$2:$Q$30</c:f>
              <c:numCache>
                <c:formatCode>General</c:formatCode>
                <c:ptCount val="29"/>
                <c:pt idx="0">
                  <c:v>1.3236658395353489</c:v>
                </c:pt>
                <c:pt idx="1">
                  <c:v>0.49637468982575583</c:v>
                </c:pt>
                <c:pt idx="2">
                  <c:v>-0.12409367245643987</c:v>
                </c:pt>
                <c:pt idx="3">
                  <c:v>-0.53773924731123457</c:v>
                </c:pt>
                <c:pt idx="4">
                  <c:v>-0.33091645988383722</c:v>
                </c:pt>
                <c:pt idx="5">
                  <c:v>-0.74456203473863192</c:v>
                </c:pt>
                <c:pt idx="6">
                  <c:v>8.2729114970961137E-2</c:v>
                </c:pt>
                <c:pt idx="7">
                  <c:v>-0.95138482216602926</c:v>
                </c:pt>
                <c:pt idx="8">
                  <c:v>1.9441342018175409</c:v>
                </c:pt>
                <c:pt idx="9">
                  <c:v>-1.1582076095934304</c:v>
                </c:pt>
              </c:numCache>
            </c:numRef>
          </c:yVal>
        </c:ser>
        <c:axId val="136929280"/>
        <c:axId val="136930816"/>
      </c:scatterChart>
      <c:valAx>
        <c:axId val="136929280"/>
        <c:scaling>
          <c:orientation val="minMax"/>
        </c:scaling>
        <c:axPos val="b"/>
        <c:numFmt formatCode="General" sourceLinked="1"/>
        <c:tickLblPos val="nextTo"/>
        <c:crossAx val="136930816"/>
        <c:crosses val="autoZero"/>
        <c:crossBetween val="midCat"/>
      </c:valAx>
      <c:valAx>
        <c:axId val="136930816"/>
        <c:scaling>
          <c:orientation val="minMax"/>
        </c:scaling>
        <c:axPos val="l"/>
        <c:majorGridlines/>
        <c:numFmt formatCode="General" sourceLinked="1"/>
        <c:tickLblPos val="nextTo"/>
        <c:crossAx val="136929280"/>
        <c:crosses val="autoZero"/>
        <c:crossBetween val="midCat"/>
      </c:valAx>
    </c:plotArea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2</xdr:row>
      <xdr:rowOff>0</xdr:rowOff>
    </xdr:from>
    <xdr:to>
      <xdr:col>25</xdr:col>
      <xdr:colOff>285750</xdr:colOff>
      <xdr:row>16</xdr:row>
      <xdr:rowOff>76200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590550</xdr:colOff>
      <xdr:row>17</xdr:row>
      <xdr:rowOff>142875</xdr:rowOff>
    </xdr:from>
    <xdr:to>
      <xdr:col>25</xdr:col>
      <xdr:colOff>285750</xdr:colOff>
      <xdr:row>32</xdr:row>
      <xdr:rowOff>28575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590550</xdr:colOff>
      <xdr:row>33</xdr:row>
      <xdr:rowOff>161925</xdr:rowOff>
    </xdr:from>
    <xdr:to>
      <xdr:col>25</xdr:col>
      <xdr:colOff>285750</xdr:colOff>
      <xdr:row>48</xdr:row>
      <xdr:rowOff>47625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0.45833</cdr:x>
      <cdr:y>0.88542</cdr:y>
    </cdr:from>
    <cdr:to>
      <cdr:x>0.65833</cdr:x>
      <cdr:y>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2095500" y="2505075"/>
          <a:ext cx="9144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z-</a:t>
          </a:r>
          <a:r>
            <a:rPr lang="cs-CZ" sz="1100" b="1"/>
            <a:t>a</a:t>
          </a:r>
        </a:p>
      </cdr:txBody>
    </cdr:sp>
  </cdr:relSizeAnchor>
  <cdr:relSizeAnchor xmlns:cdr="http://schemas.openxmlformats.org/drawingml/2006/chartDrawing">
    <cdr:from>
      <cdr:x>0.01146</cdr:x>
      <cdr:y>0.35069</cdr:y>
    </cdr:from>
    <cdr:to>
      <cdr:x>0.08021</cdr:x>
      <cdr:y>0.57465</cdr:y>
    </cdr:to>
    <cdr:sp macro="" textlink="">
      <cdr:nvSpPr>
        <cdr:cNvPr id="3" name="TextovéPole 1"/>
        <cdr:cNvSpPr txBox="1"/>
      </cdr:nvSpPr>
      <cdr:spPr>
        <a:xfrm xmlns:a="http://schemas.openxmlformats.org/drawingml/2006/main" rot="16200000">
          <a:off x="-97632" y="1112044"/>
          <a:ext cx="614363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z-</a:t>
          </a:r>
          <a:r>
            <a:rPr lang="cs-CZ" sz="1100" b="1"/>
            <a:t>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0.45833</cdr:x>
      <cdr:y>0.88542</cdr:y>
    </cdr:from>
    <cdr:to>
      <cdr:x>0.65833</cdr:x>
      <cdr:y>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2095500" y="2505075"/>
          <a:ext cx="9144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z-</a:t>
          </a:r>
          <a:r>
            <a:rPr lang="cs-CZ" sz="1100" b="1"/>
            <a:t>b</a:t>
          </a:r>
        </a:p>
      </cdr:txBody>
    </cdr:sp>
  </cdr:relSizeAnchor>
  <cdr:relSizeAnchor xmlns:cdr="http://schemas.openxmlformats.org/drawingml/2006/chartDrawing">
    <cdr:from>
      <cdr:x>0.01146</cdr:x>
      <cdr:y>0.35069</cdr:y>
    </cdr:from>
    <cdr:to>
      <cdr:x>0.08021</cdr:x>
      <cdr:y>0.57465</cdr:y>
    </cdr:to>
    <cdr:sp macro="" textlink="">
      <cdr:nvSpPr>
        <cdr:cNvPr id="3" name="TextovéPole 1"/>
        <cdr:cNvSpPr txBox="1"/>
      </cdr:nvSpPr>
      <cdr:spPr>
        <a:xfrm xmlns:a="http://schemas.openxmlformats.org/drawingml/2006/main" rot="16200000">
          <a:off x="-97632" y="1112044"/>
          <a:ext cx="614363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z-</a:t>
          </a:r>
          <a:r>
            <a:rPr lang="cs-CZ" sz="1100" b="1"/>
            <a:t>c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0.45833</cdr:x>
      <cdr:y>0.88542</cdr:y>
    </cdr:from>
    <cdr:to>
      <cdr:x>0.65833</cdr:x>
      <cdr:y>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2095500" y="2505075"/>
          <a:ext cx="9144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z-</a:t>
          </a:r>
          <a:r>
            <a:rPr lang="cs-CZ" sz="1100" b="1"/>
            <a:t>a</a:t>
          </a:r>
        </a:p>
      </cdr:txBody>
    </cdr:sp>
  </cdr:relSizeAnchor>
  <cdr:relSizeAnchor xmlns:cdr="http://schemas.openxmlformats.org/drawingml/2006/chartDrawing">
    <cdr:from>
      <cdr:x>0.01146</cdr:x>
      <cdr:y>0.35069</cdr:y>
    </cdr:from>
    <cdr:to>
      <cdr:x>0.08021</cdr:x>
      <cdr:y>0.57465</cdr:y>
    </cdr:to>
    <cdr:sp macro="" textlink="">
      <cdr:nvSpPr>
        <cdr:cNvPr id="3" name="TextovéPole 1"/>
        <cdr:cNvSpPr txBox="1"/>
      </cdr:nvSpPr>
      <cdr:spPr>
        <a:xfrm xmlns:a="http://schemas.openxmlformats.org/drawingml/2006/main" rot="16200000">
          <a:off x="-97632" y="1112044"/>
          <a:ext cx="614363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z-</a:t>
          </a:r>
          <a:r>
            <a:rPr lang="cs-CZ" sz="1100" b="1"/>
            <a:t>c</a:t>
          </a:r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abSelected="1" workbookViewId="0">
      <selection activeCell="M18" sqref="M18"/>
    </sheetView>
  </sheetViews>
  <sheetFormatPr defaultRowHeight="15"/>
  <cols>
    <col min="4" max="4" width="14.7109375" customWidth="1"/>
    <col min="5" max="5" width="12" bestFit="1" customWidth="1"/>
  </cols>
  <sheetData>
    <row r="1" spans="1:17">
      <c r="A1" s="4" t="s">
        <v>27</v>
      </c>
      <c r="B1" s="4" t="s">
        <v>28</v>
      </c>
      <c r="C1" s="4" t="s">
        <v>29</v>
      </c>
      <c r="E1" t="s">
        <v>1</v>
      </c>
      <c r="F1" t="s">
        <v>2</v>
      </c>
      <c r="G1" t="s">
        <v>0</v>
      </c>
      <c r="M1" t="s">
        <v>30</v>
      </c>
      <c r="O1" t="s">
        <v>24</v>
      </c>
      <c r="P1" t="s">
        <v>25</v>
      </c>
      <c r="Q1" t="s">
        <v>26</v>
      </c>
    </row>
    <row r="2" spans="1:17">
      <c r="A2">
        <v>30</v>
      </c>
      <c r="B2">
        <v>10.1</v>
      </c>
      <c r="C2">
        <v>9.9</v>
      </c>
      <c r="D2" t="s">
        <v>6</v>
      </c>
      <c r="E2">
        <f>COUNT(A2:A100)</f>
        <v>10</v>
      </c>
      <c r="F2">
        <f>COUNT(B2:B100)</f>
        <v>10</v>
      </c>
      <c r="G2">
        <f>COUNT(C2:C100)</f>
        <v>10</v>
      </c>
      <c r="I2">
        <f>A2*B2</f>
        <v>303</v>
      </c>
      <c r="J2">
        <f>B2*C2</f>
        <v>99.99</v>
      </c>
      <c r="K2">
        <f>A2*C2</f>
        <v>297</v>
      </c>
      <c r="M2">
        <f>3*A2*B2/C2^2</f>
        <v>9.2745638200183649</v>
      </c>
      <c r="O2">
        <f>(A2-AVERAGE($A$2:$A$100))/STDEVA($A$2:$A$100)</f>
        <v>-1.6789464583376137</v>
      </c>
      <c r="P2">
        <f>(B2-AVERAGE($B$2:$B$100))/STDEVA($B$2:$B$100)</f>
        <v>-0.93595377553919579</v>
      </c>
      <c r="Q2">
        <f>(C2-AVERAGE($C$2:$C$100))/STDEVA($C$2:$C$100)</f>
        <v>1.3236658395353489</v>
      </c>
    </row>
    <row r="3" spans="1:17">
      <c r="A3">
        <v>31</v>
      </c>
      <c r="B3">
        <v>9.5</v>
      </c>
      <c r="C3">
        <v>9.5</v>
      </c>
      <c r="D3" t="s">
        <v>3</v>
      </c>
      <c r="E3">
        <f>AVERAGE(A2:A100)</f>
        <v>38.9</v>
      </c>
      <c r="F3">
        <f>AVERAGE(B2:B100)</f>
        <v>11.59</v>
      </c>
      <c r="G3">
        <f>AVERAGE(C2:C100)</f>
        <v>9.26</v>
      </c>
      <c r="I3">
        <f t="shared" ref="I3:I11" si="0">A3*B3</f>
        <v>294.5</v>
      </c>
      <c r="J3">
        <f t="shared" ref="J3:J11" si="1">B3*C3</f>
        <v>90.25</v>
      </c>
      <c r="K3">
        <f t="shared" ref="K3:K11" si="2">A3*C3</f>
        <v>294.5</v>
      </c>
      <c r="M3">
        <f t="shared" ref="M3:M11" si="3">3*A3*B3/C3^2</f>
        <v>9.7894736842105257</v>
      </c>
      <c r="O3">
        <f>(A3-AVERAGE($A$2:$A$100))/STDEVA($A$2:$A$100)</f>
        <v>-1.4903007888614772</v>
      </c>
      <c r="P3">
        <f>(B3-AVERAGE($B$2:$B$100))/STDEVA($B$2:$B$100)</f>
        <v>-1.312847913340214</v>
      </c>
      <c r="Q3">
        <f>(C3-AVERAGE($C$2:$C$100))/STDEVA($C$2:$C$100)</f>
        <v>0.49637468982575583</v>
      </c>
    </row>
    <row r="4" spans="1:17">
      <c r="A4">
        <v>39</v>
      </c>
      <c r="B4">
        <v>12.1</v>
      </c>
      <c r="C4">
        <v>9.1999999999999993</v>
      </c>
      <c r="D4" t="s">
        <v>4</v>
      </c>
      <c r="E4">
        <f>STDEVA(A2:A100)</f>
        <v>5.3009433122794247</v>
      </c>
      <c r="F4">
        <f>STDEVA(B2:B100)</f>
        <v>1.5919589609450773</v>
      </c>
      <c r="G4">
        <f>STDEVA(C2:C100)</f>
        <v>0.483505716385838</v>
      </c>
      <c r="I4">
        <f t="shared" si="0"/>
        <v>471.9</v>
      </c>
      <c r="J4">
        <f t="shared" si="1"/>
        <v>111.32</v>
      </c>
      <c r="K4">
        <f t="shared" si="2"/>
        <v>358.79999999999995</v>
      </c>
      <c r="M4">
        <f t="shared" si="3"/>
        <v>16.726134215500949</v>
      </c>
      <c r="O4">
        <f>(A4-AVERAGE($A$2:$A$100))/STDEVA($A$2:$A$100)</f>
        <v>1.8864566947613907E-2</v>
      </c>
      <c r="P4">
        <f>(B4-AVERAGE($B$2:$B$100))/STDEVA($B$2:$B$100)</f>
        <v>0.32036001713086548</v>
      </c>
      <c r="Q4">
        <f>(C4-AVERAGE($C$2:$C$100))/STDEVA($C$2:$C$100)</f>
        <v>-0.12409367245643987</v>
      </c>
    </row>
    <row r="5" spans="1:17">
      <c r="A5">
        <v>40</v>
      </c>
      <c r="B5">
        <v>12.5</v>
      </c>
      <c r="C5">
        <v>9</v>
      </c>
      <c r="I5">
        <f t="shared" si="0"/>
        <v>500</v>
      </c>
      <c r="J5">
        <f t="shared" si="1"/>
        <v>112.5</v>
      </c>
      <c r="K5">
        <f t="shared" si="2"/>
        <v>360</v>
      </c>
      <c r="M5">
        <f t="shared" si="3"/>
        <v>18.518518518518519</v>
      </c>
      <c r="O5">
        <f>(A5-AVERAGE($A$2:$A$100))/STDEVA($A$2:$A$100)</f>
        <v>0.2075102364237503</v>
      </c>
      <c r="P5">
        <f>(B5-AVERAGE($B$2:$B$100))/STDEVA($B$2:$B$100)</f>
        <v>0.57162277566487796</v>
      </c>
      <c r="Q5">
        <f>(C5-AVERAGE($C$2:$C$100))/STDEVA($C$2:$C$100)</f>
        <v>-0.53773924731123457</v>
      </c>
    </row>
    <row r="6" spans="1:17">
      <c r="A6">
        <v>41</v>
      </c>
      <c r="B6">
        <v>13.5</v>
      </c>
      <c r="C6">
        <v>9.1</v>
      </c>
      <c r="E6" s="1" t="s">
        <v>8</v>
      </c>
      <c r="F6" s="1" t="s">
        <v>10</v>
      </c>
      <c r="G6" s="1" t="s">
        <v>9</v>
      </c>
      <c r="I6">
        <f t="shared" si="0"/>
        <v>553.5</v>
      </c>
      <c r="J6">
        <f t="shared" si="1"/>
        <v>122.85</v>
      </c>
      <c r="K6">
        <f t="shared" si="2"/>
        <v>373.09999999999997</v>
      </c>
      <c r="M6">
        <f t="shared" si="3"/>
        <v>20.051926095882141</v>
      </c>
      <c r="O6">
        <f>(A6-AVERAGE($A$2:$A$100))/STDEVA($A$2:$A$100)</f>
        <v>0.3961559058998867</v>
      </c>
      <c r="P6">
        <f>(B6-AVERAGE($B$2:$B$100))/STDEVA($B$2:$B$100)</f>
        <v>1.1997796719999085</v>
      </c>
      <c r="Q6">
        <f>(C6-AVERAGE($C$2:$C$100))/STDEVA($C$2:$C$100)</f>
        <v>-0.33091645988383722</v>
      </c>
    </row>
    <row r="7" spans="1:17">
      <c r="A7">
        <v>42</v>
      </c>
      <c r="B7">
        <v>12.4</v>
      </c>
      <c r="C7">
        <v>8.9</v>
      </c>
      <c r="D7" t="s">
        <v>5</v>
      </c>
      <c r="E7">
        <f>AVERAGE(I2:I100)-AVERAGE($A$2:$A$100)*AVERAGE($B$2:$B$100)</f>
        <v>6.1590000000000487</v>
      </c>
      <c r="F7">
        <f>AVERAGE(J2:J100)-AVERAGE($B$2:$B$100)*AVERAGE($C$2:$C$100)</f>
        <v>-0.6203999999999894</v>
      </c>
      <c r="G7">
        <f>AVERAGE(K2:K100)-AVERAGE($A$2:$A$100)*AVERAGE($C$2:$C$100)</f>
        <v>-1.8840000000000714</v>
      </c>
      <c r="I7">
        <f t="shared" si="0"/>
        <v>520.80000000000007</v>
      </c>
      <c r="J7">
        <f t="shared" si="1"/>
        <v>110.36000000000001</v>
      </c>
      <c r="K7">
        <f t="shared" si="2"/>
        <v>373.8</v>
      </c>
      <c r="M7">
        <f t="shared" si="3"/>
        <v>19.724782224466608</v>
      </c>
      <c r="O7">
        <f>(A7-AVERAGE($A$2:$A$100))/STDEVA($A$2:$A$100)</f>
        <v>0.58480157537602306</v>
      </c>
      <c r="P7">
        <f>(B7-AVERAGE($B$2:$B$100))/STDEVA($B$2:$B$100)</f>
        <v>0.50880708603137514</v>
      </c>
      <c r="Q7">
        <f>(C7-AVERAGE($C$2:$C$100))/STDEVA($C$2:$C$100)</f>
        <v>-0.74456203473863192</v>
      </c>
    </row>
    <row r="8" spans="1:17">
      <c r="A8">
        <v>39</v>
      </c>
      <c r="B8">
        <v>11.4</v>
      </c>
      <c r="C8">
        <v>9.3000000000000007</v>
      </c>
      <c r="D8" s="2" t="s">
        <v>7</v>
      </c>
      <c r="E8" s="2">
        <f>E7/(STDEVA($A$2:$A$100)*STDEVA($B$2:$B$100))</f>
        <v>0.72983582291203153</v>
      </c>
      <c r="F8" s="2">
        <f>F7/(STDEVA($B$2:$B$100)*STDEVA($C$2:$C$100))</f>
        <v>-0.80600606213982917</v>
      </c>
      <c r="G8" s="2">
        <f>G7/(STDEVA($A$2:$A$100)*STDEVA($C$2:$C$100))</f>
        <v>-0.73506564503456295</v>
      </c>
      <c r="I8">
        <f t="shared" si="0"/>
        <v>444.6</v>
      </c>
      <c r="J8">
        <f t="shared" si="1"/>
        <v>106.02000000000001</v>
      </c>
      <c r="K8">
        <f t="shared" si="2"/>
        <v>362.70000000000005</v>
      </c>
      <c r="M8">
        <f t="shared" si="3"/>
        <v>15.421436004162329</v>
      </c>
      <c r="O8">
        <f>(A8-AVERAGE($A$2:$A$100))/STDEVA($A$2:$A$100)</f>
        <v>1.8864566947613907E-2</v>
      </c>
      <c r="P8">
        <f>(B8-AVERAGE($B$2:$B$100))/STDEVA($B$2:$B$100)</f>
        <v>-0.1193498103036555</v>
      </c>
      <c r="Q8">
        <f>(C8-AVERAGE($C$2:$C$100))/STDEVA($C$2:$C$100)</f>
        <v>8.2729114970961137E-2</v>
      </c>
    </row>
    <row r="9" spans="1:17">
      <c r="A9">
        <v>45</v>
      </c>
      <c r="B9">
        <v>12.6</v>
      </c>
      <c r="C9">
        <v>8.8000000000000007</v>
      </c>
      <c r="D9" s="3" t="s">
        <v>14</v>
      </c>
      <c r="E9" s="3">
        <f>(1-E8^2)/SQRT(COUNT($A$2:$A$100)-1)</f>
        <v>0.15577989053143926</v>
      </c>
      <c r="F9" s="3">
        <f>(1-F8^2)/SQRT(COUNT($B$2:$B$100)-1)</f>
        <v>0.11678474259794862</v>
      </c>
      <c r="G9" s="3">
        <f>(1-G8^2)/SQRT(COUNT($C$2:$C$100)-1)</f>
        <v>0.15322616582997395</v>
      </c>
      <c r="I9">
        <f t="shared" si="0"/>
        <v>567</v>
      </c>
      <c r="J9">
        <f t="shared" si="1"/>
        <v>110.88000000000001</v>
      </c>
      <c r="K9">
        <f t="shared" si="2"/>
        <v>396.00000000000006</v>
      </c>
      <c r="M9">
        <f t="shared" si="3"/>
        <v>21.965392561983467</v>
      </c>
      <c r="O9">
        <f>(A9-AVERAGE($A$2:$A$100))/STDEVA($A$2:$A$100)</f>
        <v>1.1507385838044322</v>
      </c>
      <c r="P9">
        <f>(B9-AVERAGE($B$2:$B$100))/STDEVA($B$2:$B$100)</f>
        <v>0.63443846529838077</v>
      </c>
      <c r="Q9">
        <f>(C9-AVERAGE($C$2:$C$100))/STDEVA($C$2:$C$100)</f>
        <v>-0.95138482216602926</v>
      </c>
    </row>
    <row r="10" spans="1:17">
      <c r="A10">
        <v>36</v>
      </c>
      <c r="B10">
        <v>8.8000000000000007</v>
      </c>
      <c r="C10">
        <v>10.199999999999999</v>
      </c>
      <c r="I10">
        <f t="shared" si="0"/>
        <v>316.8</v>
      </c>
      <c r="J10">
        <f t="shared" si="1"/>
        <v>89.76</v>
      </c>
      <c r="K10">
        <f t="shared" si="2"/>
        <v>367.2</v>
      </c>
      <c r="M10">
        <f t="shared" si="3"/>
        <v>9.1349480968858146</v>
      </c>
      <c r="O10">
        <f>(A10-AVERAGE($A$2:$A$100))/STDEVA($A$2:$A$100)</f>
        <v>-0.54707244148079526</v>
      </c>
      <c r="P10">
        <f>(B10-AVERAGE($B$2:$B$100))/STDEVA($B$2:$B$100)</f>
        <v>-1.752557740774735</v>
      </c>
      <c r="Q10">
        <f>(C10-AVERAGE($C$2:$C$100))/STDEVA($C$2:$C$100)</f>
        <v>1.9441342018175409</v>
      </c>
    </row>
    <row r="11" spans="1:17">
      <c r="A11">
        <v>46</v>
      </c>
      <c r="B11">
        <v>13</v>
      </c>
      <c r="C11">
        <v>8.6999999999999993</v>
      </c>
      <c r="D11" t="s">
        <v>12</v>
      </c>
      <c r="E11">
        <f>COVAR($A$2:$A$100,$B$2:$B$100)</f>
        <v>6.1590000000000007</v>
      </c>
      <c r="F11">
        <f>COVAR($B$2:$B$100,$C$2:$C$100)</f>
        <v>-0.62039999999999995</v>
      </c>
      <c r="G11">
        <f>COVAR($A$2:$A$100,$C$2:$C$100)</f>
        <v>-1.8840000000000003</v>
      </c>
      <c r="I11">
        <f t="shared" si="0"/>
        <v>598</v>
      </c>
      <c r="J11">
        <f t="shared" si="1"/>
        <v>113.1</v>
      </c>
      <c r="K11">
        <f t="shared" si="2"/>
        <v>400.2</v>
      </c>
      <c r="M11">
        <f t="shared" si="3"/>
        <v>23.70194213238209</v>
      </c>
      <c r="O11">
        <f>(A11-AVERAGE($A$2:$A$100))/STDEVA($A$2:$A$100)</f>
        <v>1.3393842532805686</v>
      </c>
      <c r="P11">
        <f>(B11-AVERAGE($B$2:$B$100))/STDEVA($B$2:$B$100)</f>
        <v>0.88570122383239325</v>
      </c>
      <c r="Q11">
        <f>(C11-AVERAGE($C$2:$C$100))/STDEVA($C$2:$C$100)</f>
        <v>-1.1582076095934304</v>
      </c>
    </row>
    <row r="12" spans="1:17">
      <c r="D12" t="s">
        <v>11</v>
      </c>
      <c r="E12">
        <f>CORREL(A2:A100,B2:B100)</f>
        <v>0.81092869212447216</v>
      </c>
      <c r="F12">
        <f>CORREL(B2:B100,C2:C100)</f>
        <v>-0.89556229126650067</v>
      </c>
      <c r="G12">
        <f>CORREL(A2:A100,C2:C100)</f>
        <v>-0.81673960559393566</v>
      </c>
    </row>
    <row r="13" spans="1:17">
      <c r="D13" t="s">
        <v>13</v>
      </c>
      <c r="E13">
        <f>(COUNT($A$2:$A$100)-1)/COUNT($A$2:$A$100)*E12</f>
        <v>0.72983582291202498</v>
      </c>
      <c r="F13">
        <f>(COUNT($B$2:$B$100)-1)/COUNT($B$2:$B$100)*F12</f>
        <v>-0.8060060621398506</v>
      </c>
      <c r="G13">
        <f>(COUNT($C$2:$C$100)-1)/COUNT($C$2:$C$100)*G12</f>
        <v>-0.73506564503454208</v>
      </c>
    </row>
    <row r="14" spans="1:17">
      <c r="D14" t="s">
        <v>18</v>
      </c>
      <c r="L14" t="s">
        <v>3</v>
      </c>
      <c r="M14">
        <f>AVERAGE(M2:M11)</f>
        <v>16.430911735401082</v>
      </c>
    </row>
    <row r="15" spans="1:17">
      <c r="D15" t="s">
        <v>15</v>
      </c>
      <c r="E15">
        <f>0.5*LN((1+E8)/(1-E8))</f>
        <v>0.92837597272305394</v>
      </c>
      <c r="F15">
        <f>0.5*LN((1+F8)/(1-F8))</f>
        <v>-1.1155230901031119</v>
      </c>
      <c r="G15">
        <f>0.5*LN((1+G8)/(1-G8))</f>
        <v>-0.93965922461614226</v>
      </c>
      <c r="L15" t="s">
        <v>31</v>
      </c>
      <c r="M15">
        <f>3*E3*F3/G3^2</f>
        <v>15.773654306359596</v>
      </c>
    </row>
    <row r="16" spans="1:17">
      <c r="D16" t="s">
        <v>16</v>
      </c>
      <c r="E16">
        <f>E15*SQRT(E2-3)</f>
        <v>2.4562519469928845</v>
      </c>
      <c r="F16">
        <f>F15*SQRT(F2-3)</f>
        <v>-2.9513966781631318</v>
      </c>
      <c r="G16">
        <f>G15*SQRT(G2-3)</f>
        <v>-2.4861046254820951</v>
      </c>
      <c r="L16" t="s">
        <v>32</v>
      </c>
      <c r="M16">
        <f>(3*F3/G3^2)^2*E4^2+(3*E3/G3^2)^2*F4^2+(6*E3*F3/G3^3)^2*G4^2+2*3*F3/G3^2*3*E3/G3^2*E7-2*3*E3/G3^2*6*E3*F3/G3^3*F7-2*3*F3/G3^2*6*E3*F3/G3^3*G7</f>
        <v>29.784110788046593</v>
      </c>
    </row>
    <row r="17" spans="1:13">
      <c r="D17" s="4" t="s">
        <v>17</v>
      </c>
      <c r="E17" s="4">
        <f>2*(1-0.5*(1+ERF(ABS(E16)/SQRT(2))))</f>
        <v>1.4039470677805976E-2</v>
      </c>
      <c r="F17" s="4">
        <f>2*(1-0.5*(1+ERF(ABS(F16)/SQRT(2))))</f>
        <v>3.1634037181385022E-3</v>
      </c>
      <c r="G17" s="4">
        <f>2*(1-0.5*(1+ERF(ABS(G16)/SQRT(2))))</f>
        <v>1.2915000328926229E-2</v>
      </c>
      <c r="L17" t="s">
        <v>33</v>
      </c>
      <c r="M17">
        <f>SQRT(M16)</f>
        <v>5.4574820923248657</v>
      </c>
    </row>
    <row r="18" spans="1:13">
      <c r="D18" t="s">
        <v>19</v>
      </c>
    </row>
    <row r="19" spans="1:13">
      <c r="D19" t="s">
        <v>20</v>
      </c>
      <c r="E19">
        <f>E8*SQRT((E2-2)/(1-E8^2))</f>
        <v>3.0196307912297602</v>
      </c>
      <c r="F19">
        <f>F8*SQRT((F2-2)/(1-F8^2))</f>
        <v>-3.8514975012936503</v>
      </c>
      <c r="G19">
        <f>G8*SQRT((G2-2)/(1-G8^2))</f>
        <v>-3.0665074520610469</v>
      </c>
    </row>
    <row r="20" spans="1:13">
      <c r="D20" t="s">
        <v>21</v>
      </c>
      <c r="E20">
        <f>COUNT($A$2:$A$100)-2</f>
        <v>8</v>
      </c>
      <c r="F20">
        <f>COUNT($B$2:$B$100)-2</f>
        <v>8</v>
      </c>
      <c r="G20">
        <f>COUNT($C$2:$C$100)-2</f>
        <v>8</v>
      </c>
    </row>
    <row r="21" spans="1:13">
      <c r="D21" s="4" t="s">
        <v>17</v>
      </c>
      <c r="E21" s="4">
        <f>2*TDIST(ABS(E19),E20,1)</f>
        <v>1.6568790220248625E-2</v>
      </c>
      <c r="F21" s="4">
        <f>2*TDIST(ABS(F19),F20,1)</f>
        <v>4.8671903307586336E-3</v>
      </c>
      <c r="G21" s="4">
        <f>2*TDIST(ABS(G19),G20,1)</f>
        <v>1.5429453216551462E-2</v>
      </c>
    </row>
    <row r="22" spans="1:13">
      <c r="D22" t="s">
        <v>22</v>
      </c>
      <c r="E22">
        <v>0.05</v>
      </c>
      <c r="F22">
        <v>0.05</v>
      </c>
      <c r="G22">
        <v>0.05</v>
      </c>
    </row>
    <row r="23" spans="1:13">
      <c r="D23" t="s">
        <v>23</v>
      </c>
      <c r="E23">
        <f>-TINV(E22,E20)</f>
        <v>-2.3060041332991172</v>
      </c>
      <c r="F23">
        <f>-TINV(F22,F20)</f>
        <v>-2.3060041332991172</v>
      </c>
      <c r="G23">
        <f>-TINV(G22,G20)</f>
        <v>-2.3060041332991172</v>
      </c>
    </row>
    <row r="24" spans="1:13">
      <c r="E24">
        <f>TINV(E22,E20)</f>
        <v>2.3060041332991172</v>
      </c>
      <c r="F24">
        <f>TINV(F22,F20)</f>
        <v>2.3060041332991172</v>
      </c>
      <c r="G24">
        <f>TINV(G22,G20)</f>
        <v>2.3060041332991172</v>
      </c>
    </row>
    <row r="30" spans="1:13">
      <c r="A30" s="5"/>
      <c r="B30" s="5"/>
      <c r="C30" s="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2020-11-05T11:00:05Z</dcterms:created>
  <dcterms:modified xsi:type="dcterms:W3CDTF">2020-11-09T22:15:43Z</dcterms:modified>
</cp:coreProperties>
</file>