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195" windowHeight="13035" activeTab="3"/>
  </bookViews>
  <sheets>
    <sheet name="15" sheetId="2" r:id="rId1"/>
    <sheet name="12" sheetId="8" r:id="rId2"/>
    <sheet name="11" sheetId="4" r:id="rId3"/>
    <sheet name="all" sheetId="7" r:id="rId4"/>
    <sheet name="sem uloha" sheetId="3" r:id="rId5"/>
    <sheet name="Sheet1" sheetId="1" r:id="rId6"/>
  </sheets>
  <calcPr calcId="125725"/>
</workbook>
</file>

<file path=xl/calcChain.xml><?xml version="1.0" encoding="utf-8"?>
<calcChain xmlns="http://schemas.openxmlformats.org/spreadsheetml/2006/main">
  <c r="D79" i="7"/>
  <c r="C79"/>
  <c r="B79"/>
  <c r="D80"/>
  <c r="C80"/>
  <c r="B80"/>
  <c r="D82"/>
  <c r="C82"/>
  <c r="B82"/>
  <c r="D81"/>
  <c r="C81"/>
  <c r="B81"/>
  <c r="D77"/>
  <c r="C77"/>
  <c r="B77"/>
  <c r="D76"/>
  <c r="C76"/>
  <c r="B76"/>
  <c r="B74"/>
  <c r="D74"/>
  <c r="C74"/>
  <c r="D73"/>
  <c r="C73"/>
  <c r="B73"/>
  <c r="D72"/>
  <c r="C72"/>
  <c r="B72"/>
  <c r="B70"/>
  <c r="D70"/>
  <c r="C70"/>
  <c r="D69"/>
  <c r="C69"/>
  <c r="B69"/>
  <c r="D68"/>
  <c r="C68"/>
  <c r="B68"/>
  <c r="D67"/>
  <c r="C67"/>
  <c r="B67"/>
  <c r="A2"/>
  <c r="D62"/>
  <c r="C62"/>
  <c r="B62"/>
  <c r="D60"/>
  <c r="C60"/>
  <c r="B60"/>
  <c r="D59"/>
  <c r="C59"/>
  <c r="B59"/>
  <c r="K18" i="8"/>
  <c r="L18"/>
  <c r="J18"/>
  <c r="D22"/>
  <c r="C22"/>
  <c r="B22"/>
  <c r="F17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L2"/>
  <c r="K2"/>
  <c r="J2"/>
  <c r="H40" i="7"/>
  <c r="G40"/>
  <c r="F40"/>
  <c r="H39"/>
  <c r="G39"/>
  <c r="F39"/>
  <c r="H38"/>
  <c r="G38"/>
  <c r="F38"/>
  <c r="H37"/>
  <c r="G37"/>
  <c r="F37"/>
  <c r="K15" i="4"/>
  <c r="L15"/>
  <c r="K14"/>
  <c r="L14"/>
  <c r="K13"/>
  <c r="L13"/>
  <c r="K12"/>
  <c r="L12"/>
  <c r="K11"/>
  <c r="L11"/>
  <c r="J15"/>
  <c r="J14"/>
  <c r="J13"/>
  <c r="J12"/>
  <c r="J11"/>
  <c r="L2"/>
  <c r="L3"/>
  <c r="L4"/>
  <c r="L5"/>
  <c r="L6"/>
  <c r="L7"/>
  <c r="L8"/>
  <c r="L9"/>
  <c r="D29"/>
  <c r="D30"/>
  <c r="L10"/>
  <c r="K2"/>
  <c r="K3"/>
  <c r="K4"/>
  <c r="K5"/>
  <c r="K6"/>
  <c r="K7"/>
  <c r="K8"/>
  <c r="K9"/>
  <c r="K10"/>
  <c r="J2"/>
  <c r="J3"/>
  <c r="J4"/>
  <c r="J5"/>
  <c r="J6"/>
  <c r="J7"/>
  <c r="B29"/>
  <c r="B30"/>
  <c r="J8"/>
  <c r="J9"/>
  <c r="J10"/>
  <c r="D26"/>
  <c r="C26"/>
  <c r="G3"/>
  <c r="B26"/>
  <c r="D22" i="2"/>
  <c r="C22"/>
  <c r="B22"/>
  <c r="H2" i="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L11" i="3"/>
  <c r="L10"/>
  <c r="L9"/>
  <c r="L8"/>
  <c r="L7"/>
  <c r="L6"/>
  <c r="L5"/>
  <c r="L4"/>
  <c r="L3"/>
  <c r="K11"/>
  <c r="K10"/>
  <c r="K9"/>
  <c r="K8"/>
  <c r="K7"/>
  <c r="K6"/>
  <c r="K5"/>
  <c r="K4"/>
  <c r="K3"/>
  <c r="J11"/>
  <c r="J10"/>
  <c r="J9"/>
  <c r="J8"/>
  <c r="J7"/>
  <c r="J6"/>
  <c r="J5"/>
  <c r="J4"/>
  <c r="J3"/>
  <c r="D50"/>
  <c r="H4"/>
  <c r="H11"/>
  <c r="H10"/>
  <c r="H8"/>
  <c r="H6"/>
  <c r="C50"/>
  <c r="G9"/>
  <c r="B50"/>
  <c r="F4"/>
  <c r="B51"/>
  <c r="F11"/>
  <c r="F10"/>
  <c r="F8"/>
  <c r="F6"/>
  <c r="H2"/>
  <c r="F2"/>
  <c r="L2"/>
  <c r="D53"/>
  <c r="D54"/>
  <c r="K2"/>
  <c r="C53"/>
  <c r="C54"/>
  <c r="J2"/>
  <c r="B53"/>
  <c r="B54"/>
  <c r="L2" i="2"/>
  <c r="L3"/>
  <c r="L4"/>
  <c r="L5"/>
  <c r="L6"/>
  <c r="L7"/>
  <c r="L8"/>
  <c r="L9"/>
  <c r="D25"/>
  <c r="D26"/>
  <c r="G4"/>
  <c r="K2"/>
  <c r="K3"/>
  <c r="K4"/>
  <c r="K5"/>
  <c r="K6"/>
  <c r="C25"/>
  <c r="C26"/>
  <c r="K7"/>
  <c r="K8"/>
  <c r="K9"/>
  <c r="J2"/>
  <c r="J3"/>
  <c r="J4"/>
  <c r="J5"/>
  <c r="J6"/>
  <c r="J7"/>
  <c r="J8"/>
  <c r="J9"/>
  <c r="I11" i="1"/>
  <c r="I10"/>
  <c r="I9"/>
  <c r="I8"/>
  <c r="I7"/>
  <c r="I6"/>
  <c r="I5"/>
  <c r="I4"/>
  <c r="I3"/>
  <c r="I2"/>
  <c r="I22"/>
  <c r="N22"/>
  <c r="C22"/>
  <c r="F6"/>
  <c r="F4"/>
  <c r="F5"/>
  <c r="F8"/>
  <c r="F9"/>
  <c r="F10"/>
  <c r="B22"/>
  <c r="J22"/>
  <c r="E2"/>
  <c r="E4"/>
  <c r="E5"/>
  <c r="E6"/>
  <c r="E8"/>
  <c r="E9"/>
  <c r="E10"/>
  <c r="A22"/>
  <c r="D2"/>
  <c r="D4"/>
  <c r="D10"/>
  <c r="G3"/>
  <c r="G4"/>
  <c r="G5"/>
  <c r="G6"/>
  <c r="G7"/>
  <c r="G8"/>
  <c r="G9"/>
  <c r="G10"/>
  <c r="G2"/>
  <c r="G22"/>
  <c r="G11"/>
  <c r="G15" i="4"/>
  <c r="G7"/>
  <c r="G11"/>
  <c r="F12"/>
  <c r="F8"/>
  <c r="F4"/>
  <c r="H18" i="8"/>
  <c r="H2"/>
  <c r="H12"/>
  <c r="G18"/>
  <c r="G8"/>
  <c r="G2"/>
  <c r="G4"/>
  <c r="G12"/>
  <c r="G6"/>
  <c r="G10"/>
  <c r="F18"/>
  <c r="F4"/>
  <c r="F8"/>
  <c r="F12"/>
  <c r="F16"/>
  <c r="F2"/>
  <c r="F6"/>
  <c r="F10"/>
  <c r="F14"/>
  <c r="G14"/>
  <c r="G16"/>
  <c r="G3"/>
  <c r="G5"/>
  <c r="G7"/>
  <c r="G9"/>
  <c r="G11"/>
  <c r="G13"/>
  <c r="G15"/>
  <c r="F3"/>
  <c r="F5"/>
  <c r="F7"/>
  <c r="F9"/>
  <c r="F11"/>
  <c r="F13"/>
  <c r="F15"/>
  <c r="H5" i="2"/>
  <c r="D23"/>
  <c r="H8"/>
  <c r="H9"/>
  <c r="H4"/>
  <c r="H6"/>
  <c r="H2"/>
  <c r="H7"/>
  <c r="H3"/>
  <c r="G8"/>
  <c r="G9"/>
  <c r="G5"/>
  <c r="G6"/>
  <c r="G2"/>
  <c r="G7"/>
  <c r="G3"/>
  <c r="F9"/>
  <c r="H2" i="4"/>
  <c r="H6"/>
  <c r="H10"/>
  <c r="H14"/>
  <c r="G4" i="3"/>
  <c r="D11" i="1"/>
  <c r="D7"/>
  <c r="E11"/>
  <c r="E7"/>
  <c r="E3"/>
  <c r="E22"/>
  <c r="F7"/>
  <c r="F6" i="2"/>
  <c r="F2"/>
  <c r="G2" i="3"/>
  <c r="F5"/>
  <c r="F9"/>
  <c r="G3"/>
  <c r="C51"/>
  <c r="G7"/>
  <c r="G11"/>
  <c r="H5"/>
  <c r="H9"/>
  <c r="F3" i="4"/>
  <c r="F7"/>
  <c r="F11"/>
  <c r="F15"/>
  <c r="G10"/>
  <c r="G14"/>
  <c r="H5"/>
  <c r="H9"/>
  <c r="H13"/>
  <c r="G8" i="3"/>
  <c r="G6"/>
  <c r="G10"/>
  <c r="F2" i="4"/>
  <c r="F6"/>
  <c r="F10"/>
  <c r="F14"/>
  <c r="G5"/>
  <c r="G9"/>
  <c r="H4"/>
  <c r="H8"/>
  <c r="H12"/>
  <c r="F8" i="2"/>
  <c r="F4"/>
  <c r="F3" i="3"/>
  <c r="F7"/>
  <c r="G5"/>
  <c r="H3"/>
  <c r="D51"/>
  <c r="H7"/>
  <c r="F5" i="4"/>
  <c r="F9"/>
  <c r="F13"/>
  <c r="G4"/>
  <c r="H3"/>
  <c r="H7"/>
  <c r="H11"/>
  <c r="H15"/>
  <c r="C29"/>
  <c r="C30"/>
  <c r="G8"/>
  <c r="C27"/>
  <c r="G13"/>
  <c r="G2"/>
  <c r="G12"/>
  <c r="G6"/>
  <c r="D27"/>
  <c r="B27"/>
  <c r="H3" i="8"/>
  <c r="H14"/>
  <c r="H6"/>
  <c r="C25"/>
  <c r="C26"/>
  <c r="H13"/>
  <c r="H17"/>
  <c r="D25"/>
  <c r="D26"/>
  <c r="H4"/>
  <c r="H9"/>
  <c r="H10"/>
  <c r="H11"/>
  <c r="B25"/>
  <c r="B26"/>
  <c r="B23"/>
  <c r="H15"/>
  <c r="H5"/>
  <c r="H16"/>
  <c r="H8"/>
  <c r="F3" i="2"/>
  <c r="B23"/>
  <c r="C27"/>
  <c r="C28"/>
  <c r="F5"/>
  <c r="F7"/>
  <c r="B25"/>
  <c r="B26"/>
  <c r="C23"/>
  <c r="D27"/>
  <c r="D28"/>
  <c r="B55" i="3"/>
  <c r="B56"/>
  <c r="K22" i="1"/>
  <c r="D55" i="3"/>
  <c r="D56"/>
  <c r="C55"/>
  <c r="C56"/>
  <c r="D5" i="1"/>
  <c r="H22"/>
  <c r="D6"/>
  <c r="D8"/>
  <c r="F11"/>
  <c r="F3"/>
  <c r="D9"/>
  <c r="F2"/>
  <c r="H7" i="8"/>
  <c r="D3" i="1"/>
  <c r="D22"/>
  <c r="G17" i="8"/>
  <c r="C23"/>
  <c r="D31" i="4"/>
  <c r="D32"/>
  <c r="C31"/>
  <c r="C32"/>
  <c r="B31"/>
  <c r="B32"/>
  <c r="D23" i="8"/>
  <c r="C27"/>
  <c r="C28"/>
  <c r="B27" i="2"/>
  <c r="B28"/>
  <c r="L22" i="1"/>
  <c r="M22"/>
  <c r="B27" i="8"/>
  <c r="B28"/>
  <c r="F22" i="1"/>
  <c r="O22"/>
  <c r="P22"/>
  <c r="D27" i="8"/>
  <c r="D28"/>
  <c r="D63" i="7" l="1"/>
  <c r="C63"/>
  <c r="B63"/>
  <c r="D64" l="1"/>
  <c r="D65" s="1"/>
  <c r="C64"/>
  <c r="C65" s="1"/>
  <c r="B64" l="1"/>
  <c r="B65" s="1"/>
</calcChain>
</file>

<file path=xl/sharedStrings.xml><?xml version="1.0" encoding="utf-8"?>
<sst xmlns="http://schemas.openxmlformats.org/spreadsheetml/2006/main" count="108" uniqueCount="51">
  <si>
    <t>cov</t>
  </si>
  <si>
    <t>korelace</t>
  </si>
  <si>
    <t>chyba</t>
  </si>
  <si>
    <t>výška</t>
  </si>
  <si>
    <t>váha</t>
  </si>
  <si>
    <t>měsíc</t>
  </si>
  <si>
    <t>avg</t>
  </si>
  <si>
    <t>výška-váha</t>
  </si>
  <si>
    <t>váha-měsíc</t>
  </si>
  <si>
    <t>1-výška</t>
  </si>
  <si>
    <t>2-váha</t>
  </si>
  <si>
    <t>3-měsíc</t>
  </si>
  <si>
    <t>N</t>
  </si>
  <si>
    <t>s1</t>
  </si>
  <si>
    <t>1-2</t>
  </si>
  <si>
    <t>1-3</t>
  </si>
  <si>
    <t>&lt;xy&gt;</t>
  </si>
  <si>
    <t>&lt;x&gt;</t>
  </si>
  <si>
    <t>2-3</t>
  </si>
  <si>
    <t>korr</t>
  </si>
  <si>
    <t>e-korr</t>
  </si>
  <si>
    <t>1-a</t>
  </si>
  <si>
    <t>2-b</t>
  </si>
  <si>
    <t>3-c</t>
  </si>
  <si>
    <t>1*2</t>
  </si>
  <si>
    <t>1*3</t>
  </si>
  <si>
    <t>2*3</t>
  </si>
  <si>
    <t>F(r )</t>
  </si>
  <si>
    <t>z</t>
  </si>
  <si>
    <t>SE</t>
  </si>
  <si>
    <t>P</t>
  </si>
  <si>
    <t>Fisher dist</t>
  </si>
  <si>
    <t>st. dev</t>
  </si>
  <si>
    <t>z-value</t>
  </si>
  <si>
    <t>P-value</t>
  </si>
  <si>
    <t>t</t>
  </si>
  <si>
    <t>t-value</t>
  </si>
  <si>
    <t>nu</t>
  </si>
  <si>
    <t>deg freedom</t>
  </si>
  <si>
    <t>Fisher distribution</t>
  </si>
  <si>
    <t>Student distribution</t>
  </si>
  <si>
    <t>alfa</t>
  </si>
  <si>
    <t>signifikance</t>
  </si>
  <si>
    <t>konf. Int.</t>
  </si>
  <si>
    <t>PEARSON</t>
  </si>
  <si>
    <t>corrected</t>
  </si>
  <si>
    <t>PEARSON Excel funkce</t>
  </si>
  <si>
    <t>CORREL</t>
  </si>
  <si>
    <t>CORREL Excel funkce</t>
  </si>
  <si>
    <t>COVAR</t>
  </si>
  <si>
    <t>COVAR Excel funkce</t>
  </si>
</sst>
</file>

<file path=xl/styles.xml><?xml version="1.0" encoding="utf-8"?>
<styleSheet xmlns="http://schemas.openxmlformats.org/spreadsheetml/2006/main">
  <fonts count="10">
    <font>
      <sz val="10"/>
      <name val="Arial"/>
      <charset val="238"/>
    </font>
    <font>
      <b/>
      <sz val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color indexed="12"/>
      <name val="Arial"/>
      <charset val="238"/>
    </font>
    <font>
      <b/>
      <sz val="10"/>
      <color indexed="12"/>
      <name val="Arial"/>
      <family val="2"/>
      <charset val="238"/>
    </font>
    <font>
      <sz val="8"/>
      <name val="Arial"/>
      <charset val="238"/>
    </font>
    <font>
      <b/>
      <sz val="14"/>
      <color indexed="12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0" fillId="0" borderId="0" xfId="0" applyNumberFormat="1" applyFont="1"/>
    <xf numFmtId="2" fontId="0" fillId="0" borderId="0" xfId="0" applyNumberFormat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výška x váha</a:t>
            </a:r>
          </a:p>
        </c:rich>
      </c:tx>
      <c:layout>
        <c:manualLayout>
          <c:xMode val="edge"/>
          <c:yMode val="edge"/>
          <c:x val="0.41585828470470315"/>
          <c:y val="3.13199105145413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6"/>
          <c:y val="0.16331131875550273"/>
          <c:w val="0.74110149471185827"/>
          <c:h val="0.6823281126086072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'15'!$B$2:$B$21</c:f>
              <c:numCache>
                <c:formatCode>General</c:formatCode>
                <c:ptCount val="20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</c:numCache>
            </c:numRef>
          </c:xVal>
          <c:yVal>
            <c:numRef>
              <c:f>'15'!$C$2:$C$21</c:f>
              <c:numCache>
                <c:formatCode>General</c:formatCode>
                <c:ptCount val="20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</c:numCache>
            </c:numRef>
          </c:yVal>
        </c:ser>
        <c:axId val="180030080"/>
        <c:axId val="180032640"/>
      </c:scatterChart>
      <c:valAx>
        <c:axId val="180030080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výška (cm)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1499092814740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32640"/>
        <c:crosses val="autoZero"/>
        <c:crossBetween val="midCat"/>
      </c:valAx>
      <c:valAx>
        <c:axId val="180032640"/>
        <c:scaling>
          <c:orientation val="minMax"/>
          <c:min val="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váha (kg)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34005413752811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30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8098527952462317"/>
          <c:w val="0.98705654511632634"/>
          <c:h val="0.530202281761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výška x váha</a:t>
            </a:r>
          </a:p>
        </c:rich>
      </c:tx>
      <c:layout>
        <c:manualLayout>
          <c:xMode val="edge"/>
          <c:yMode val="edge"/>
          <c:x val="0.41585828470470315"/>
          <c:y val="3.20197044334975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6"/>
          <c:y val="0.17487705760883815"/>
          <c:w val="0.74110149471185827"/>
          <c:h val="0.6551732017457879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all!$B$2:$B$54</c:f>
              <c:numCache>
                <c:formatCode>General</c:formatCode>
                <c:ptCount val="53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all!$C$2:$C$54</c:f>
              <c:numCache>
                <c:formatCode>General</c:formatCode>
                <c:ptCount val="53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yVal>
        </c:ser>
        <c:axId val="180143232"/>
        <c:axId val="180145536"/>
      </c:scatterChart>
      <c:valAx>
        <c:axId val="180143232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výška (cm)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06404975240163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45536"/>
        <c:crosses val="autoZero"/>
        <c:crossBetween val="midCat"/>
      </c:valAx>
      <c:valAx>
        <c:axId val="180145536"/>
        <c:scaling>
          <c:orientation val="minMax"/>
          <c:min val="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váha (kg)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26108891560968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váha x měsíc</a:t>
            </a:r>
          </a:p>
        </c:rich>
      </c:tx>
      <c:layout>
        <c:manualLayout>
          <c:xMode val="edge"/>
          <c:yMode val="edge"/>
          <c:x val="0.41585828470470315"/>
          <c:y val="3.20197044334975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7487705760883815"/>
          <c:w val="0.75242837345199587"/>
          <c:h val="0.6551732017457879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all!$C$2:$C$54</c:f>
              <c:numCache>
                <c:formatCode>General</c:formatCode>
                <c:ptCount val="53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xVal>
          <c:yVal>
            <c:numRef>
              <c:f>all!$D$2:$D$54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</c:ser>
        <c:axId val="180173824"/>
        <c:axId val="180184576"/>
      </c:scatterChart>
      <c:valAx>
        <c:axId val="180173824"/>
        <c:scaling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váha (kg)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06404975240163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84576"/>
        <c:crosses val="autoZero"/>
        <c:crossBetween val="midCat"/>
      </c:valAx>
      <c:valAx>
        <c:axId val="180184576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3202487620081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73824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výška x měsíc</a:t>
            </a:r>
          </a:p>
        </c:rich>
      </c:tx>
      <c:layout>
        <c:manualLayout>
          <c:xMode val="edge"/>
          <c:yMode val="edge"/>
          <c:x val="0.409385792795318"/>
          <c:y val="2.910602910602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5384631002134838"/>
          <c:w val="0.75242837345199587"/>
          <c:h val="0.702703416043456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all!$B$2:$B$54</c:f>
              <c:numCache>
                <c:formatCode>General</c:formatCode>
                <c:ptCount val="53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all!$D$2:$D$54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</c:ser>
        <c:axId val="180221056"/>
        <c:axId val="180223360"/>
      </c:scatterChart>
      <c:valAx>
        <c:axId val="180221056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výška (cm)</a:t>
                </a:r>
              </a:p>
            </c:rich>
          </c:tx>
          <c:layout>
            <c:manualLayout>
              <c:xMode val="edge"/>
              <c:yMode val="edge"/>
              <c:x val="0.42394889959143456"/>
              <c:y val="0.920998794069660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223360"/>
        <c:crosses val="autoZero"/>
        <c:crossBetween val="midCat"/>
      </c:valAx>
      <c:valAx>
        <c:axId val="180223360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63617900153333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221056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váha x měsíc</a:t>
            </a:r>
          </a:p>
        </c:rich>
      </c:tx>
      <c:layout>
        <c:manualLayout>
          <c:xMode val="edge"/>
          <c:yMode val="edge"/>
          <c:x val="0.41585828470470315"/>
          <c:y val="3.13199105145413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6331131875550273"/>
          <c:w val="0.75242837345199587"/>
          <c:h val="0.6823281126086072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'15'!$C$2:$C$21</c:f>
              <c:numCache>
                <c:formatCode>General</c:formatCode>
                <c:ptCount val="20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</c:numCache>
            </c:numRef>
          </c:xVal>
          <c:yVal>
            <c:numRef>
              <c:f>'15'!$D$2:$D$21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</c:numCache>
            </c:numRef>
          </c:yVal>
        </c:ser>
        <c:axId val="180069120"/>
        <c:axId val="180071424"/>
      </c:scatterChart>
      <c:valAx>
        <c:axId val="180069120"/>
        <c:scaling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váha (kg)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1499092814740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71424"/>
        <c:crosses val="autoZero"/>
        <c:crossBetween val="midCat"/>
      </c:valAx>
      <c:valAx>
        <c:axId val="180071424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8613914871379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69120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8098527952462317"/>
          <c:w val="0.98705654511632634"/>
          <c:h val="0.530202281761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výška x měsíc</a:t>
            </a:r>
          </a:p>
        </c:rich>
      </c:tx>
      <c:layout>
        <c:manualLayout>
          <c:xMode val="edge"/>
          <c:yMode val="edge"/>
          <c:x val="0.409385792795318"/>
          <c:y val="3.147699757869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7191283292978207"/>
          <c:w val="0.75242837345199587"/>
          <c:h val="0.6610169491525423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'15'!$B$2:$B$21</c:f>
              <c:numCache>
                <c:formatCode>General</c:formatCode>
                <c:ptCount val="20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</c:numCache>
            </c:numRef>
          </c:xVal>
          <c:yVal>
            <c:numRef>
              <c:f>'15'!$D$2:$D$21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</c:numCache>
            </c:numRef>
          </c:yVal>
        </c:ser>
        <c:axId val="180103808"/>
        <c:axId val="180114560"/>
      </c:scatterChart>
      <c:valAx>
        <c:axId val="180103808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výška (cm)</a:t>
                </a:r>
              </a:p>
            </c:rich>
          </c:tx>
          <c:layout>
            <c:manualLayout>
              <c:xMode val="edge"/>
              <c:yMode val="edge"/>
              <c:x val="0.42394889959143456"/>
              <c:y val="0.90799031476997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14560"/>
        <c:crosses val="autoZero"/>
        <c:crossBetween val="midCat"/>
      </c:valAx>
      <c:valAx>
        <c:axId val="180114560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278450363196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103808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7699757869249393"/>
          <c:w val="0.98705654511632634"/>
          <c:h val="0.530266343825665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výška x váha</a:t>
            </a:r>
          </a:p>
        </c:rich>
      </c:tx>
      <c:layout>
        <c:manualLayout>
          <c:xMode val="edge"/>
          <c:yMode val="edge"/>
          <c:x val="0.41585828470470315"/>
          <c:y val="3.13199105145413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9"/>
          <c:y val="0.16331131875550273"/>
          <c:w val="0.74110149471185849"/>
          <c:h val="0.6823281126086077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'12'!$B$2:$B$21</c:f>
              <c:numCache>
                <c:formatCode>General</c:formatCode>
                <c:ptCount val="20"/>
                <c:pt idx="0">
                  <c:v>168</c:v>
                </c:pt>
                <c:pt idx="1">
                  <c:v>196</c:v>
                </c:pt>
                <c:pt idx="2">
                  <c:v>168</c:v>
                </c:pt>
                <c:pt idx="3">
                  <c:v>191</c:v>
                </c:pt>
                <c:pt idx="4">
                  <c:v>180</c:v>
                </c:pt>
                <c:pt idx="5">
                  <c:v>186</c:v>
                </c:pt>
                <c:pt idx="6">
                  <c:v>190</c:v>
                </c:pt>
                <c:pt idx="7">
                  <c:v>195</c:v>
                </c:pt>
                <c:pt idx="8">
                  <c:v>165</c:v>
                </c:pt>
                <c:pt idx="9">
                  <c:v>193</c:v>
                </c:pt>
                <c:pt idx="10">
                  <c:v>189</c:v>
                </c:pt>
                <c:pt idx="11">
                  <c:v>180</c:v>
                </c:pt>
                <c:pt idx="12">
                  <c:v>169</c:v>
                </c:pt>
                <c:pt idx="13">
                  <c:v>180</c:v>
                </c:pt>
                <c:pt idx="14">
                  <c:v>190</c:v>
                </c:pt>
                <c:pt idx="15">
                  <c:v>188</c:v>
                </c:pt>
                <c:pt idx="16">
                  <c:v>160</c:v>
                </c:pt>
              </c:numCache>
            </c:numRef>
          </c:xVal>
          <c:yVal>
            <c:numRef>
              <c:f>'12'!$C$2:$C$21</c:f>
              <c:numCache>
                <c:formatCode>General</c:formatCode>
                <c:ptCount val="20"/>
                <c:pt idx="0">
                  <c:v>51</c:v>
                </c:pt>
                <c:pt idx="1">
                  <c:v>79</c:v>
                </c:pt>
                <c:pt idx="2">
                  <c:v>68</c:v>
                </c:pt>
                <c:pt idx="3">
                  <c:v>80</c:v>
                </c:pt>
                <c:pt idx="4">
                  <c:v>80</c:v>
                </c:pt>
                <c:pt idx="5">
                  <c:v>72</c:v>
                </c:pt>
                <c:pt idx="6">
                  <c:v>75</c:v>
                </c:pt>
                <c:pt idx="7">
                  <c:v>75</c:v>
                </c:pt>
                <c:pt idx="8">
                  <c:v>45</c:v>
                </c:pt>
                <c:pt idx="9">
                  <c:v>72</c:v>
                </c:pt>
                <c:pt idx="10">
                  <c:v>70</c:v>
                </c:pt>
                <c:pt idx="11">
                  <c:v>67</c:v>
                </c:pt>
                <c:pt idx="12">
                  <c:v>67</c:v>
                </c:pt>
                <c:pt idx="13">
                  <c:v>60</c:v>
                </c:pt>
                <c:pt idx="14">
                  <c:v>83</c:v>
                </c:pt>
                <c:pt idx="15">
                  <c:v>105</c:v>
                </c:pt>
                <c:pt idx="16">
                  <c:v>55</c:v>
                </c:pt>
              </c:numCache>
            </c:numRef>
          </c:yVal>
        </c:ser>
        <c:axId val="179913856"/>
        <c:axId val="179916160"/>
      </c:scatterChart>
      <c:valAx>
        <c:axId val="179913856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výška (cm)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1499092814740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916160"/>
        <c:crosses val="autoZero"/>
        <c:crossBetween val="midCat"/>
      </c:valAx>
      <c:valAx>
        <c:axId val="179916160"/>
        <c:scaling>
          <c:orientation val="minMax"/>
          <c:min val="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váha (kg)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34005413752811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913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8098527952462317"/>
          <c:w val="0.98705654511632634"/>
          <c:h val="0.530202281761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78" l="0.78740157499999996" r="0.78740157499999996" t="0.98425196899999978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váha x měsíc</a:t>
            </a:r>
          </a:p>
        </c:rich>
      </c:tx>
      <c:layout>
        <c:manualLayout>
          <c:xMode val="edge"/>
          <c:yMode val="edge"/>
          <c:x val="0.41585828470470315"/>
          <c:y val="3.13199105145413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6331131875550273"/>
          <c:w val="0.75242837345199609"/>
          <c:h val="0.6823281126086077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'12'!$C$2:$C$21</c:f>
              <c:numCache>
                <c:formatCode>General</c:formatCode>
                <c:ptCount val="20"/>
                <c:pt idx="0">
                  <c:v>51</c:v>
                </c:pt>
                <c:pt idx="1">
                  <c:v>79</c:v>
                </c:pt>
                <c:pt idx="2">
                  <c:v>68</c:v>
                </c:pt>
                <c:pt idx="3">
                  <c:v>80</c:v>
                </c:pt>
                <c:pt idx="4">
                  <c:v>80</c:v>
                </c:pt>
                <c:pt idx="5">
                  <c:v>72</c:v>
                </c:pt>
                <c:pt idx="6">
                  <c:v>75</c:v>
                </c:pt>
                <c:pt idx="7">
                  <c:v>75</c:v>
                </c:pt>
                <c:pt idx="8">
                  <c:v>45</c:v>
                </c:pt>
                <c:pt idx="9">
                  <c:v>72</c:v>
                </c:pt>
                <c:pt idx="10">
                  <c:v>70</c:v>
                </c:pt>
                <c:pt idx="11">
                  <c:v>67</c:v>
                </c:pt>
                <c:pt idx="12">
                  <c:v>67</c:v>
                </c:pt>
                <c:pt idx="13">
                  <c:v>60</c:v>
                </c:pt>
                <c:pt idx="14">
                  <c:v>83</c:v>
                </c:pt>
                <c:pt idx="15">
                  <c:v>105</c:v>
                </c:pt>
                <c:pt idx="16">
                  <c:v>55</c:v>
                </c:pt>
              </c:numCache>
            </c:numRef>
          </c:xVal>
          <c:yVal>
            <c:numRef>
              <c:f>'12'!$D$2:$D$21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11</c:v>
                </c:pt>
              </c:numCache>
            </c:numRef>
          </c:yVal>
        </c:ser>
        <c:axId val="179936256"/>
        <c:axId val="179955200"/>
      </c:scatterChart>
      <c:valAx>
        <c:axId val="179936256"/>
        <c:scaling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váha (kg)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1499092814740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955200"/>
        <c:crosses val="autoZero"/>
        <c:crossBetween val="midCat"/>
      </c:valAx>
      <c:valAx>
        <c:axId val="179955200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8613914871379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936256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8098527952462317"/>
          <c:w val="0.98705654511632634"/>
          <c:h val="0.530202281761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78" l="0.78740157499999996" r="0.78740157499999996" t="0.98425196899999978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výška x měsíc</a:t>
            </a:r>
          </a:p>
        </c:rich>
      </c:tx>
      <c:layout>
        <c:manualLayout>
          <c:xMode val="edge"/>
          <c:yMode val="edge"/>
          <c:x val="0.409385792795318"/>
          <c:y val="3.147699757869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7191283292978213"/>
          <c:w val="0.75242837345199609"/>
          <c:h val="0.6610169491525423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'12'!$B$2:$B$21</c:f>
              <c:numCache>
                <c:formatCode>General</c:formatCode>
                <c:ptCount val="20"/>
                <c:pt idx="0">
                  <c:v>168</c:v>
                </c:pt>
                <c:pt idx="1">
                  <c:v>196</c:v>
                </c:pt>
                <c:pt idx="2">
                  <c:v>168</c:v>
                </c:pt>
                <c:pt idx="3">
                  <c:v>191</c:v>
                </c:pt>
                <c:pt idx="4">
                  <c:v>180</c:v>
                </c:pt>
                <c:pt idx="5">
                  <c:v>186</c:v>
                </c:pt>
                <c:pt idx="6">
                  <c:v>190</c:v>
                </c:pt>
                <c:pt idx="7">
                  <c:v>195</c:v>
                </c:pt>
                <c:pt idx="8">
                  <c:v>165</c:v>
                </c:pt>
                <c:pt idx="9">
                  <c:v>193</c:v>
                </c:pt>
                <c:pt idx="10">
                  <c:v>189</c:v>
                </c:pt>
                <c:pt idx="11">
                  <c:v>180</c:v>
                </c:pt>
                <c:pt idx="12">
                  <c:v>169</c:v>
                </c:pt>
                <c:pt idx="13">
                  <c:v>180</c:v>
                </c:pt>
                <c:pt idx="14">
                  <c:v>190</c:v>
                </c:pt>
                <c:pt idx="15">
                  <c:v>188</c:v>
                </c:pt>
                <c:pt idx="16">
                  <c:v>160</c:v>
                </c:pt>
              </c:numCache>
            </c:numRef>
          </c:xVal>
          <c:yVal>
            <c:numRef>
              <c:f>'12'!$D$2:$D$21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11</c:v>
                </c:pt>
              </c:numCache>
            </c:numRef>
          </c:yVal>
        </c:ser>
        <c:axId val="180008064"/>
        <c:axId val="180010368"/>
      </c:scatterChart>
      <c:valAx>
        <c:axId val="180008064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výška (cm)</a:t>
                </a:r>
              </a:p>
            </c:rich>
          </c:tx>
          <c:layout>
            <c:manualLayout>
              <c:xMode val="edge"/>
              <c:yMode val="edge"/>
              <c:x val="0.42394889959143456"/>
              <c:y val="0.90799031476997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10368"/>
        <c:crosses val="autoZero"/>
        <c:crossBetween val="midCat"/>
      </c:valAx>
      <c:valAx>
        <c:axId val="180010368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278450363196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80008064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7699757869249393"/>
          <c:w val="0.98705654511632634"/>
          <c:h val="0.530266343825665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78" l="0.78740157499999996" r="0.78740157499999996" t="0.98425196899999978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výška x váha</a:t>
            </a:r>
          </a:p>
        </c:rich>
      </c:tx>
      <c:layout>
        <c:manualLayout>
          <c:xMode val="edge"/>
          <c:yMode val="edge"/>
          <c:x val="0.41585828470470315"/>
          <c:y val="3.147699757869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6"/>
          <c:y val="0.17191283292978207"/>
          <c:w val="0.74110149471185827"/>
          <c:h val="0.6610169491525423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'11'!$B$2:$B$19</c:f>
              <c:numCache>
                <c:formatCode>General</c:formatCode>
                <c:ptCount val="18"/>
                <c:pt idx="0">
                  <c:v>181</c:v>
                </c:pt>
                <c:pt idx="1">
                  <c:v>175</c:v>
                </c:pt>
                <c:pt idx="2">
                  <c:v>178</c:v>
                </c:pt>
                <c:pt idx="3">
                  <c:v>190</c:v>
                </c:pt>
                <c:pt idx="4">
                  <c:v>181</c:v>
                </c:pt>
                <c:pt idx="5">
                  <c:v>180</c:v>
                </c:pt>
                <c:pt idx="6">
                  <c:v>159</c:v>
                </c:pt>
                <c:pt idx="7">
                  <c:v>194</c:v>
                </c:pt>
                <c:pt idx="8">
                  <c:v>165</c:v>
                </c:pt>
                <c:pt idx="9">
                  <c:v>178</c:v>
                </c:pt>
                <c:pt idx="10">
                  <c:v>186</c:v>
                </c:pt>
                <c:pt idx="11">
                  <c:v>189</c:v>
                </c:pt>
                <c:pt idx="12">
                  <c:v>175</c:v>
                </c:pt>
                <c:pt idx="13">
                  <c:v>179</c:v>
                </c:pt>
              </c:numCache>
            </c:numRef>
          </c:xVal>
          <c:yVal>
            <c:numRef>
              <c:f>'11'!$C$2:$C$19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89</c:v>
                </c:pt>
                <c:pt idx="4">
                  <c:v>66</c:v>
                </c:pt>
                <c:pt idx="5">
                  <c:v>67</c:v>
                </c:pt>
                <c:pt idx="6">
                  <c:v>55</c:v>
                </c:pt>
                <c:pt idx="7">
                  <c:v>93</c:v>
                </c:pt>
                <c:pt idx="8">
                  <c:v>52</c:v>
                </c:pt>
                <c:pt idx="9">
                  <c:v>68</c:v>
                </c:pt>
                <c:pt idx="10">
                  <c:v>98</c:v>
                </c:pt>
                <c:pt idx="11">
                  <c:v>81</c:v>
                </c:pt>
                <c:pt idx="12">
                  <c:v>72</c:v>
                </c:pt>
                <c:pt idx="13">
                  <c:v>55</c:v>
                </c:pt>
              </c:numCache>
            </c:numRef>
          </c:yVal>
        </c:ser>
        <c:axId val="147183488"/>
        <c:axId val="147063552"/>
      </c:scatterChart>
      <c:valAx>
        <c:axId val="147183488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výška (cm)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0799031476997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47063552"/>
        <c:crosses val="autoZero"/>
        <c:crossBetween val="midCat"/>
      </c:valAx>
      <c:valAx>
        <c:axId val="147063552"/>
        <c:scaling>
          <c:orientation val="minMax"/>
          <c:min val="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váha (kg)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26150121065375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47183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7699757869249393"/>
          <c:w val="0.98705654511632634"/>
          <c:h val="0.530266343825665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váha x měsíc</a:t>
            </a:r>
          </a:p>
        </c:rich>
      </c:tx>
      <c:layout>
        <c:manualLayout>
          <c:xMode val="edge"/>
          <c:yMode val="edge"/>
          <c:x val="0.41585828470470315"/>
          <c:y val="3.147699757869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7191283292978207"/>
          <c:w val="0.75242837345199587"/>
          <c:h val="0.6610169491525423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'11'!$C$2:$C$19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89</c:v>
                </c:pt>
                <c:pt idx="4">
                  <c:v>66</c:v>
                </c:pt>
                <c:pt idx="5">
                  <c:v>67</c:v>
                </c:pt>
                <c:pt idx="6">
                  <c:v>55</c:v>
                </c:pt>
                <c:pt idx="7">
                  <c:v>93</c:v>
                </c:pt>
                <c:pt idx="8">
                  <c:v>52</c:v>
                </c:pt>
                <c:pt idx="9">
                  <c:v>68</c:v>
                </c:pt>
                <c:pt idx="10">
                  <c:v>98</c:v>
                </c:pt>
                <c:pt idx="11">
                  <c:v>81</c:v>
                </c:pt>
                <c:pt idx="12">
                  <c:v>72</c:v>
                </c:pt>
                <c:pt idx="13">
                  <c:v>55</c:v>
                </c:pt>
              </c:numCache>
            </c:numRef>
          </c:xVal>
          <c:yVal>
            <c:numRef>
              <c:f>'11'!$D$2:$D$19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</c:numCache>
            </c:numRef>
          </c:yVal>
        </c:ser>
        <c:axId val="147124608"/>
        <c:axId val="147126912"/>
      </c:scatterChart>
      <c:valAx>
        <c:axId val="147124608"/>
        <c:scaling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váha (kg)</a:t>
                </a:r>
              </a:p>
            </c:rich>
          </c:tx>
          <c:layout>
            <c:manualLayout>
              <c:xMode val="edge"/>
              <c:yMode val="edge"/>
              <c:x val="0.43042139150081965"/>
              <c:y val="0.90799031476997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47126912"/>
        <c:crosses val="autoZero"/>
        <c:crossBetween val="midCat"/>
      </c:valAx>
      <c:valAx>
        <c:axId val="147126912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278450363196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47124608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7699757869249393"/>
          <c:w val="0.98705654511632634"/>
          <c:h val="0.530266343825665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výška x měsíc</a:t>
            </a:r>
          </a:p>
        </c:rich>
      </c:tx>
      <c:layout>
        <c:manualLayout>
          <c:xMode val="edge"/>
          <c:yMode val="edge"/>
          <c:x val="0.409385792795318"/>
          <c:y val="3.09523809523809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17815972984888"/>
          <c:y val="0.16904801210940315"/>
          <c:w val="0.75242837345199587"/>
          <c:h val="0.666668216769477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'11'!$B$2:$B$19</c:f>
              <c:numCache>
                <c:formatCode>General</c:formatCode>
                <c:ptCount val="18"/>
                <c:pt idx="0">
                  <c:v>181</c:v>
                </c:pt>
                <c:pt idx="1">
                  <c:v>175</c:v>
                </c:pt>
                <c:pt idx="2">
                  <c:v>178</c:v>
                </c:pt>
                <c:pt idx="3">
                  <c:v>190</c:v>
                </c:pt>
                <c:pt idx="4">
                  <c:v>181</c:v>
                </c:pt>
                <c:pt idx="5">
                  <c:v>180</c:v>
                </c:pt>
                <c:pt idx="6">
                  <c:v>159</c:v>
                </c:pt>
                <c:pt idx="7">
                  <c:v>194</c:v>
                </c:pt>
                <c:pt idx="8">
                  <c:v>165</c:v>
                </c:pt>
                <c:pt idx="9">
                  <c:v>178</c:v>
                </c:pt>
                <c:pt idx="10">
                  <c:v>186</c:v>
                </c:pt>
                <c:pt idx="11">
                  <c:v>189</c:v>
                </c:pt>
                <c:pt idx="12">
                  <c:v>175</c:v>
                </c:pt>
                <c:pt idx="13">
                  <c:v>179</c:v>
                </c:pt>
              </c:numCache>
            </c:numRef>
          </c:xVal>
          <c:yVal>
            <c:numRef>
              <c:f>'11'!$D$2:$D$19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</c:numCache>
            </c:numRef>
          </c:yVal>
        </c:ser>
        <c:axId val="179853568"/>
        <c:axId val="179856128"/>
      </c:scatterChart>
      <c:valAx>
        <c:axId val="179853568"/>
        <c:scaling>
          <c:orientation val="minMax"/>
          <c:min val="14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výška (cm)</a:t>
                </a:r>
              </a:p>
            </c:rich>
          </c:tx>
          <c:layout>
            <c:manualLayout>
              <c:xMode val="edge"/>
              <c:yMode val="edge"/>
              <c:x val="0.42394889959143456"/>
              <c:y val="0.909525809273840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856128"/>
        <c:crosses val="autoZero"/>
        <c:crossBetween val="midCat"/>
      </c:valAx>
      <c:valAx>
        <c:axId val="179856128"/>
        <c:scaling>
          <c:orientation val="minMax"/>
          <c:max val="12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měsíc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54762904636920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79853568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482336552591113"/>
          <c:y val="0.47619147606549178"/>
          <c:w val="0.98705654511632634"/>
          <c:h val="0.528572428446444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38100</xdr:rowOff>
    </xdr:from>
    <xdr:to>
      <xdr:col>22</xdr:col>
      <xdr:colOff>514350</xdr:colOff>
      <xdr:row>27</xdr:row>
      <xdr:rowOff>19050</xdr:rowOff>
    </xdr:to>
    <xdr:graphicFrame macro="">
      <xdr:nvGraphicFramePr>
        <xdr:cNvPr id="10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</xdr:row>
      <xdr:rowOff>19050</xdr:rowOff>
    </xdr:from>
    <xdr:to>
      <xdr:col>32</xdr:col>
      <xdr:colOff>552450</xdr:colOff>
      <xdr:row>27</xdr:row>
      <xdr:rowOff>0</xdr:rowOff>
    </xdr:to>
    <xdr:graphicFrame macro="">
      <xdr:nvGraphicFramePr>
        <xdr:cNvPr id="10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28</xdr:row>
      <xdr:rowOff>76200</xdr:rowOff>
    </xdr:from>
    <xdr:to>
      <xdr:col>22</xdr:col>
      <xdr:colOff>485775</xdr:colOff>
      <xdr:row>52</xdr:row>
      <xdr:rowOff>123825</xdr:rowOff>
    </xdr:to>
    <xdr:graphicFrame macro="">
      <xdr:nvGraphicFramePr>
        <xdr:cNvPr id="10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38100</xdr:rowOff>
    </xdr:from>
    <xdr:to>
      <xdr:col>22</xdr:col>
      <xdr:colOff>514350</xdr:colOff>
      <xdr:row>27</xdr:row>
      <xdr:rowOff>19050</xdr:rowOff>
    </xdr:to>
    <xdr:graphicFrame macro="">
      <xdr:nvGraphicFramePr>
        <xdr:cNvPr id="245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</xdr:row>
      <xdr:rowOff>19050</xdr:rowOff>
    </xdr:from>
    <xdr:to>
      <xdr:col>32</xdr:col>
      <xdr:colOff>552450</xdr:colOff>
      <xdr:row>27</xdr:row>
      <xdr:rowOff>0</xdr:rowOff>
    </xdr:to>
    <xdr:graphicFrame macro="">
      <xdr:nvGraphicFramePr>
        <xdr:cNvPr id="245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28</xdr:row>
      <xdr:rowOff>76200</xdr:rowOff>
    </xdr:from>
    <xdr:to>
      <xdr:col>22</xdr:col>
      <xdr:colOff>485775</xdr:colOff>
      <xdr:row>52</xdr:row>
      <xdr:rowOff>123825</xdr:rowOff>
    </xdr:to>
    <xdr:graphicFrame macro="">
      <xdr:nvGraphicFramePr>
        <xdr:cNvPr id="246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38100</xdr:rowOff>
    </xdr:from>
    <xdr:to>
      <xdr:col>22</xdr:col>
      <xdr:colOff>514350</xdr:colOff>
      <xdr:row>25</xdr:row>
      <xdr:rowOff>19050</xdr:rowOff>
    </xdr:to>
    <xdr:graphicFrame macro="">
      <xdr:nvGraphicFramePr>
        <xdr:cNvPr id="20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</xdr:row>
      <xdr:rowOff>19050</xdr:rowOff>
    </xdr:from>
    <xdr:to>
      <xdr:col>32</xdr:col>
      <xdr:colOff>552450</xdr:colOff>
      <xdr:row>25</xdr:row>
      <xdr:rowOff>0</xdr:rowOff>
    </xdr:to>
    <xdr:graphicFrame macro="">
      <xdr:nvGraphicFramePr>
        <xdr:cNvPr id="20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26</xdr:row>
      <xdr:rowOff>76200</xdr:rowOff>
    </xdr:from>
    <xdr:to>
      <xdr:col>22</xdr:col>
      <xdr:colOff>485775</xdr:colOff>
      <xdr:row>50</xdr:row>
      <xdr:rowOff>123825</xdr:rowOff>
    </xdr:to>
    <xdr:graphicFrame macro="">
      <xdr:nvGraphicFramePr>
        <xdr:cNvPr id="20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38100</xdr:rowOff>
    </xdr:from>
    <xdr:to>
      <xdr:col>18</xdr:col>
      <xdr:colOff>514350</xdr:colOff>
      <xdr:row>25</xdr:row>
      <xdr:rowOff>19050</xdr:rowOff>
    </xdr:to>
    <xdr:graphicFrame macro="">
      <xdr:nvGraphicFramePr>
        <xdr:cNvPr id="51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1</xdr:row>
      <xdr:rowOff>19050</xdr:rowOff>
    </xdr:from>
    <xdr:to>
      <xdr:col>28</xdr:col>
      <xdr:colOff>552450</xdr:colOff>
      <xdr:row>25</xdr:row>
      <xdr:rowOff>0</xdr:rowOff>
    </xdr:to>
    <xdr:graphicFrame macro="">
      <xdr:nvGraphicFramePr>
        <xdr:cNvPr id="51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26</xdr:row>
      <xdr:rowOff>28575</xdr:rowOff>
    </xdr:from>
    <xdr:to>
      <xdr:col>28</xdr:col>
      <xdr:colOff>561975</xdr:colOff>
      <xdr:row>54</xdr:row>
      <xdr:rowOff>76200</xdr:rowOff>
    </xdr:to>
    <xdr:graphicFrame macro="">
      <xdr:nvGraphicFramePr>
        <xdr:cNvPr id="51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B2" sqref="B2:D9"/>
    </sheetView>
  </sheetViews>
  <sheetFormatPr defaultRowHeight="12.75"/>
  <sheetData>
    <row r="1" spans="1:12">
      <c r="A1" t="s">
        <v>12</v>
      </c>
      <c r="B1" t="s">
        <v>9</v>
      </c>
      <c r="C1" t="s">
        <v>10</v>
      </c>
      <c r="D1" t="s">
        <v>11</v>
      </c>
    </row>
    <row r="2" spans="1:12">
      <c r="A2">
        <v>8</v>
      </c>
      <c r="B2">
        <v>184</v>
      </c>
      <c r="C2">
        <v>75</v>
      </c>
      <c r="D2">
        <v>5</v>
      </c>
      <c r="F2">
        <f t="shared" ref="F2:H9" si="0">(B2-B$22)^2</f>
        <v>4</v>
      </c>
      <c r="G2">
        <f t="shared" si="0"/>
        <v>6.25</v>
      </c>
      <c r="H2">
        <f t="shared" si="0"/>
        <v>8.265625</v>
      </c>
      <c r="J2">
        <f>B2*C2</f>
        <v>13800</v>
      </c>
      <c r="K2">
        <f>B2*D2</f>
        <v>920</v>
      </c>
      <c r="L2">
        <f>C2*D2</f>
        <v>375</v>
      </c>
    </row>
    <row r="3" spans="1:12">
      <c r="B3">
        <v>178</v>
      </c>
      <c r="C3">
        <v>72</v>
      </c>
      <c r="D3">
        <v>4</v>
      </c>
      <c r="F3">
        <f t="shared" si="0"/>
        <v>16</v>
      </c>
      <c r="G3">
        <f t="shared" si="0"/>
        <v>30.25</v>
      </c>
      <c r="H3">
        <f t="shared" si="0"/>
        <v>15.015625</v>
      </c>
      <c r="J3">
        <f t="shared" ref="J3:J9" si="1">B3*C3</f>
        <v>12816</v>
      </c>
      <c r="K3">
        <f t="shared" ref="K3:K9" si="2">B3*D3</f>
        <v>712</v>
      </c>
      <c r="L3">
        <f t="shared" ref="L3:L9" si="3">C3*D3</f>
        <v>288</v>
      </c>
    </row>
    <row r="4" spans="1:12">
      <c r="B4">
        <v>185</v>
      </c>
      <c r="C4">
        <v>94</v>
      </c>
      <c r="D4">
        <v>9</v>
      </c>
      <c r="F4">
        <f t="shared" si="0"/>
        <v>9</v>
      </c>
      <c r="G4">
        <f t="shared" si="0"/>
        <v>272.25</v>
      </c>
      <c r="H4">
        <f t="shared" si="0"/>
        <v>1.265625</v>
      </c>
      <c r="J4">
        <f t="shared" si="1"/>
        <v>17390</v>
      </c>
      <c r="K4">
        <f t="shared" si="2"/>
        <v>1665</v>
      </c>
      <c r="L4">
        <f t="shared" si="3"/>
        <v>846</v>
      </c>
    </row>
    <row r="5" spans="1:12">
      <c r="B5">
        <v>198</v>
      </c>
      <c r="C5">
        <v>96</v>
      </c>
      <c r="D5">
        <v>10</v>
      </c>
      <c r="F5">
        <f t="shared" si="0"/>
        <v>256</v>
      </c>
      <c r="G5">
        <f t="shared" si="0"/>
        <v>342.25</v>
      </c>
      <c r="H5">
        <f t="shared" si="0"/>
        <v>4.515625</v>
      </c>
      <c r="J5">
        <f t="shared" si="1"/>
        <v>19008</v>
      </c>
      <c r="K5">
        <f t="shared" si="2"/>
        <v>1980</v>
      </c>
      <c r="L5">
        <f t="shared" si="3"/>
        <v>960</v>
      </c>
    </row>
    <row r="6" spans="1:12">
      <c r="B6">
        <v>176</v>
      </c>
      <c r="C6">
        <v>55</v>
      </c>
      <c r="D6">
        <v>8</v>
      </c>
      <c r="F6">
        <f t="shared" si="0"/>
        <v>36</v>
      </c>
      <c r="G6">
        <f t="shared" si="0"/>
        <v>506.25</v>
      </c>
      <c r="H6">
        <f t="shared" si="0"/>
        <v>1.5625E-2</v>
      </c>
      <c r="J6">
        <f t="shared" si="1"/>
        <v>9680</v>
      </c>
      <c r="K6">
        <f t="shared" si="2"/>
        <v>1408</v>
      </c>
      <c r="L6">
        <f t="shared" si="3"/>
        <v>440</v>
      </c>
    </row>
    <row r="7" spans="1:12">
      <c r="B7">
        <v>179</v>
      </c>
      <c r="C7">
        <v>75</v>
      </c>
      <c r="D7">
        <v>11</v>
      </c>
      <c r="F7">
        <f t="shared" si="0"/>
        <v>9</v>
      </c>
      <c r="G7">
        <f t="shared" si="0"/>
        <v>6.25</v>
      </c>
      <c r="H7">
        <f t="shared" si="0"/>
        <v>9.765625</v>
      </c>
      <c r="J7">
        <f t="shared" si="1"/>
        <v>13425</v>
      </c>
      <c r="K7">
        <f t="shared" si="2"/>
        <v>1969</v>
      </c>
      <c r="L7">
        <f t="shared" si="3"/>
        <v>825</v>
      </c>
    </row>
    <row r="8" spans="1:12">
      <c r="B8">
        <v>165</v>
      </c>
      <c r="C8">
        <v>64</v>
      </c>
      <c r="D8">
        <v>11</v>
      </c>
      <c r="F8">
        <f t="shared" si="0"/>
        <v>289</v>
      </c>
      <c r="G8">
        <f t="shared" si="0"/>
        <v>182.25</v>
      </c>
      <c r="H8">
        <f t="shared" si="0"/>
        <v>9.765625</v>
      </c>
      <c r="J8">
        <f t="shared" si="1"/>
        <v>10560</v>
      </c>
      <c r="K8">
        <f t="shared" si="2"/>
        <v>1815</v>
      </c>
      <c r="L8">
        <f t="shared" si="3"/>
        <v>704</v>
      </c>
    </row>
    <row r="9" spans="1:12">
      <c r="B9">
        <v>191</v>
      </c>
      <c r="C9">
        <v>89</v>
      </c>
      <c r="D9">
        <v>5</v>
      </c>
      <c r="F9">
        <f t="shared" si="0"/>
        <v>81</v>
      </c>
      <c r="G9">
        <f t="shared" si="0"/>
        <v>132.25</v>
      </c>
      <c r="H9">
        <f t="shared" si="0"/>
        <v>8.265625</v>
      </c>
      <c r="J9">
        <f t="shared" si="1"/>
        <v>16999</v>
      </c>
      <c r="K9">
        <f t="shared" si="2"/>
        <v>955</v>
      </c>
      <c r="L9">
        <f t="shared" si="3"/>
        <v>445</v>
      </c>
    </row>
    <row r="22" spans="1:4">
      <c r="A22" t="s">
        <v>17</v>
      </c>
      <c r="B22">
        <f>SUM(B2:B21)/$A$2</f>
        <v>182</v>
      </c>
      <c r="C22">
        <f>SUM(C2:C21)/$A$2</f>
        <v>77.5</v>
      </c>
      <c r="D22">
        <f>SUM(D2:D21)/$A$2</f>
        <v>7.875</v>
      </c>
    </row>
    <row r="23" spans="1:4">
      <c r="A23" t="s">
        <v>13</v>
      </c>
      <c r="B23">
        <f>SQRT(SUM(F2:F21)/($A$2-1))</f>
        <v>10</v>
      </c>
      <c r="C23">
        <f>SQRT(SUM(G2:G21)/($A$2-1))</f>
        <v>14.53075555994447</v>
      </c>
      <c r="D23">
        <f>SQRT(SUM(H2:H21)/($A$2-1))</f>
        <v>2.8504385627478448</v>
      </c>
    </row>
    <row r="24" spans="1:4">
      <c r="B24" s="5" t="s">
        <v>14</v>
      </c>
      <c r="C24" s="5" t="s">
        <v>15</v>
      </c>
      <c r="D24" s="5" t="s">
        <v>18</v>
      </c>
    </row>
    <row r="25" spans="1:4">
      <c r="A25" t="s">
        <v>16</v>
      </c>
      <c r="B25">
        <f>SUM(J2:J21)/$A$2</f>
        <v>14209.75</v>
      </c>
      <c r="C25">
        <f>SUM(K2:K21)/$A$2</f>
        <v>1428</v>
      </c>
      <c r="D25">
        <f>SUM(L2:L21)/$A$2</f>
        <v>610.375</v>
      </c>
    </row>
    <row r="26" spans="1:4">
      <c r="A26" t="s">
        <v>0</v>
      </c>
      <c r="B26">
        <f>B25-B22*C22</f>
        <v>104.75</v>
      </c>
      <c r="C26">
        <f>C25-B22*D22</f>
        <v>-5.25</v>
      </c>
      <c r="D26">
        <f>D25-D22*C22</f>
        <v>6.25E-2</v>
      </c>
    </row>
    <row r="27" spans="1:4" ht="18">
      <c r="A27" s="6" t="s">
        <v>19</v>
      </c>
      <c r="B27" s="6">
        <f>B26/(B23*C23)</f>
        <v>0.7208847438653101</v>
      </c>
      <c r="C27" s="6">
        <f>C26/(B23*D23)</f>
        <v>-0.18418218405447614</v>
      </c>
      <c r="D27" s="6">
        <f>D26/(C23*D23)</f>
        <v>1.5089683665946633E-3</v>
      </c>
    </row>
    <row r="28" spans="1:4">
      <c r="A28" s="4" t="s">
        <v>20</v>
      </c>
      <c r="B28" s="4">
        <f>(1-B27^2)/(SQRT($A$2-1))</f>
        <v>0.18154585582307592</v>
      </c>
      <c r="C28" s="4">
        <f>(1-C27^2)/(SQRT($A$2-1))</f>
        <v>0.36514275511714495</v>
      </c>
      <c r="D28" s="4">
        <f>(1-D27^2)/(SQRT($A$2-1))</f>
        <v>0.37796361238959081</v>
      </c>
    </row>
  </sheetData>
  <phoneticPr fontId="5" type="noConversion"/>
  <pageMargins left="0.78740157499999996" right="0.78740157499999996" top="0.984251969" bottom="0.984251969" header="0.5" footer="0.5"/>
  <pageSetup paperSize="9" orientation="portrait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B2" sqref="B2:D18"/>
    </sheetView>
  </sheetViews>
  <sheetFormatPr defaultRowHeight="12.75"/>
  <sheetData>
    <row r="1" spans="1:12">
      <c r="A1" t="s">
        <v>12</v>
      </c>
      <c r="B1" t="s">
        <v>9</v>
      </c>
      <c r="C1" t="s">
        <v>10</v>
      </c>
      <c r="D1" t="s">
        <v>11</v>
      </c>
    </row>
    <row r="2" spans="1:12">
      <c r="A2">
        <v>17</v>
      </c>
      <c r="B2">
        <v>168</v>
      </c>
      <c r="C2">
        <v>51</v>
      </c>
      <c r="D2">
        <v>2</v>
      </c>
      <c r="F2">
        <f>(B2-B$22)^2</f>
        <v>186.2422145328722</v>
      </c>
      <c r="G2">
        <f>(C2-C$22)^2</f>
        <v>392.97231833910053</v>
      </c>
      <c r="H2">
        <f>(D2-D$22)^2</f>
        <v>10.851211072664359</v>
      </c>
      <c r="J2">
        <f>B2*C2</f>
        <v>8568</v>
      </c>
      <c r="K2">
        <f>B2*D2</f>
        <v>336</v>
      </c>
      <c r="L2">
        <f>C2*D2</f>
        <v>102</v>
      </c>
    </row>
    <row r="3" spans="1:12">
      <c r="B3">
        <v>196</v>
      </c>
      <c r="C3">
        <v>79</v>
      </c>
      <c r="D3">
        <v>7</v>
      </c>
      <c r="F3">
        <f t="shared" ref="F3:H18" si="0">(B3-B$22)^2</f>
        <v>206.00692041522467</v>
      </c>
      <c r="G3">
        <f t="shared" si="0"/>
        <v>66.854671280276747</v>
      </c>
      <c r="H3">
        <f t="shared" si="0"/>
        <v>2.910034602076125</v>
      </c>
      <c r="J3">
        <f t="shared" ref="J3:J18" si="1">B3*C3</f>
        <v>15484</v>
      </c>
      <c r="K3">
        <f t="shared" ref="K3:K18" si="2">B3*D3</f>
        <v>1372</v>
      </c>
      <c r="L3">
        <f t="shared" ref="L3:L18" si="3">C3*D3</f>
        <v>553</v>
      </c>
    </row>
    <row r="4" spans="1:12">
      <c r="B4">
        <v>168</v>
      </c>
      <c r="C4">
        <v>68</v>
      </c>
      <c r="D4">
        <v>7</v>
      </c>
      <c r="F4">
        <f t="shared" si="0"/>
        <v>186.2422145328722</v>
      </c>
      <c r="G4">
        <f t="shared" si="0"/>
        <v>7.9723183391003696</v>
      </c>
      <c r="H4">
        <f t="shared" si="0"/>
        <v>2.910034602076125</v>
      </c>
      <c r="J4">
        <f t="shared" si="1"/>
        <v>11424</v>
      </c>
      <c r="K4">
        <f t="shared" si="2"/>
        <v>1176</v>
      </c>
      <c r="L4">
        <f t="shared" si="3"/>
        <v>476</v>
      </c>
    </row>
    <row r="5" spans="1:12">
      <c r="B5">
        <v>191</v>
      </c>
      <c r="C5">
        <v>80</v>
      </c>
      <c r="D5">
        <v>2</v>
      </c>
      <c r="F5">
        <f t="shared" si="0"/>
        <v>87.477508650518871</v>
      </c>
      <c r="G5">
        <f t="shared" si="0"/>
        <v>84.207612456747327</v>
      </c>
      <c r="H5">
        <f t="shared" si="0"/>
        <v>10.851211072664359</v>
      </c>
      <c r="J5">
        <f t="shared" si="1"/>
        <v>15280</v>
      </c>
      <c r="K5">
        <f t="shared" si="2"/>
        <v>382</v>
      </c>
      <c r="L5">
        <f t="shared" si="3"/>
        <v>160</v>
      </c>
    </row>
    <row r="6" spans="1:12">
      <c r="B6">
        <v>180</v>
      </c>
      <c r="C6">
        <v>80</v>
      </c>
      <c r="D6">
        <v>7</v>
      </c>
      <c r="F6">
        <f t="shared" si="0"/>
        <v>2.7128027681661173</v>
      </c>
      <c r="G6">
        <f t="shared" si="0"/>
        <v>84.207612456747327</v>
      </c>
      <c r="H6">
        <f t="shared" si="0"/>
        <v>2.910034602076125</v>
      </c>
      <c r="J6">
        <f t="shared" si="1"/>
        <v>14400</v>
      </c>
      <c r="K6">
        <f t="shared" si="2"/>
        <v>1260</v>
      </c>
      <c r="L6">
        <f t="shared" si="3"/>
        <v>560</v>
      </c>
    </row>
    <row r="7" spans="1:12">
      <c r="B7">
        <v>186</v>
      </c>
      <c r="C7">
        <v>72</v>
      </c>
      <c r="D7">
        <v>1</v>
      </c>
      <c r="F7">
        <f t="shared" si="0"/>
        <v>18.948096885813076</v>
      </c>
      <c r="G7">
        <f t="shared" si="0"/>
        <v>1.3840830449826891</v>
      </c>
      <c r="H7">
        <f t="shared" si="0"/>
        <v>18.439446366782004</v>
      </c>
      <c r="J7">
        <f t="shared" si="1"/>
        <v>13392</v>
      </c>
      <c r="K7">
        <f t="shared" si="2"/>
        <v>186</v>
      </c>
      <c r="L7">
        <f t="shared" si="3"/>
        <v>72</v>
      </c>
    </row>
    <row r="8" spans="1:12">
      <c r="B8">
        <v>190</v>
      </c>
      <c r="C8">
        <v>75</v>
      </c>
      <c r="D8">
        <v>1</v>
      </c>
      <c r="F8">
        <f t="shared" si="0"/>
        <v>69.771626297577711</v>
      </c>
      <c r="G8">
        <f t="shared" si="0"/>
        <v>17.442906574394428</v>
      </c>
      <c r="H8">
        <f t="shared" si="0"/>
        <v>18.439446366782004</v>
      </c>
      <c r="J8">
        <f t="shared" si="1"/>
        <v>14250</v>
      </c>
      <c r="K8">
        <f t="shared" si="2"/>
        <v>190</v>
      </c>
      <c r="L8">
        <f t="shared" si="3"/>
        <v>75</v>
      </c>
    </row>
    <row r="9" spans="1:12">
      <c r="B9">
        <v>195</v>
      </c>
      <c r="C9">
        <v>75</v>
      </c>
      <c r="D9">
        <v>6</v>
      </c>
      <c r="F9">
        <f t="shared" si="0"/>
        <v>178.30103806228351</v>
      </c>
      <c r="G9">
        <f t="shared" si="0"/>
        <v>17.442906574394428</v>
      </c>
      <c r="H9">
        <f t="shared" si="0"/>
        <v>0.49826989619377182</v>
      </c>
      <c r="J9">
        <f t="shared" si="1"/>
        <v>14625</v>
      </c>
      <c r="K9">
        <f t="shared" si="2"/>
        <v>1170</v>
      </c>
      <c r="L9">
        <f t="shared" si="3"/>
        <v>450</v>
      </c>
    </row>
    <row r="10" spans="1:12">
      <c r="B10">
        <v>165</v>
      </c>
      <c r="C10">
        <v>45</v>
      </c>
      <c r="D10">
        <v>5</v>
      </c>
      <c r="F10">
        <f t="shared" si="0"/>
        <v>277.12456747404872</v>
      </c>
      <c r="G10">
        <f t="shared" si="0"/>
        <v>666.85467128027699</v>
      </c>
      <c r="H10">
        <f t="shared" si="0"/>
        <v>8.6505190311418595E-2</v>
      </c>
      <c r="J10">
        <f t="shared" si="1"/>
        <v>7425</v>
      </c>
      <c r="K10">
        <f t="shared" si="2"/>
        <v>825</v>
      </c>
      <c r="L10">
        <f t="shared" si="3"/>
        <v>225</v>
      </c>
    </row>
    <row r="11" spans="1:12">
      <c r="B11">
        <v>193</v>
      </c>
      <c r="C11">
        <v>72</v>
      </c>
      <c r="D11">
        <v>12</v>
      </c>
      <c r="F11">
        <f t="shared" si="0"/>
        <v>128.88927335640119</v>
      </c>
      <c r="G11">
        <f t="shared" si="0"/>
        <v>1.3840830449826891</v>
      </c>
      <c r="H11">
        <f t="shared" si="0"/>
        <v>44.968858131487892</v>
      </c>
      <c r="J11">
        <f t="shared" si="1"/>
        <v>13896</v>
      </c>
      <c r="K11">
        <f t="shared" si="2"/>
        <v>2316</v>
      </c>
      <c r="L11">
        <f t="shared" si="3"/>
        <v>864</v>
      </c>
    </row>
    <row r="12" spans="1:12">
      <c r="B12">
        <v>189</v>
      </c>
      <c r="C12">
        <v>70</v>
      </c>
      <c r="D12">
        <v>6</v>
      </c>
      <c r="F12">
        <f t="shared" si="0"/>
        <v>54.065743944636559</v>
      </c>
      <c r="G12">
        <f t="shared" si="0"/>
        <v>0.67820069204152933</v>
      </c>
      <c r="H12">
        <f t="shared" si="0"/>
        <v>0.49826989619377182</v>
      </c>
      <c r="J12">
        <f t="shared" si="1"/>
        <v>13230</v>
      </c>
      <c r="K12">
        <f t="shared" si="2"/>
        <v>1134</v>
      </c>
      <c r="L12">
        <f t="shared" si="3"/>
        <v>420</v>
      </c>
    </row>
    <row r="13" spans="1:12">
      <c r="B13">
        <v>180</v>
      </c>
      <c r="C13">
        <v>67</v>
      </c>
      <c r="D13">
        <v>5</v>
      </c>
      <c r="F13">
        <f t="shared" si="0"/>
        <v>2.7128027681661173</v>
      </c>
      <c r="G13">
        <f t="shared" si="0"/>
        <v>14.619377162629791</v>
      </c>
      <c r="H13">
        <f t="shared" si="0"/>
        <v>8.6505190311418595E-2</v>
      </c>
      <c r="J13">
        <f t="shared" si="1"/>
        <v>12060</v>
      </c>
      <c r="K13">
        <f t="shared" si="2"/>
        <v>900</v>
      </c>
      <c r="L13">
        <f t="shared" si="3"/>
        <v>335</v>
      </c>
    </row>
    <row r="14" spans="1:12">
      <c r="B14">
        <v>169</v>
      </c>
      <c r="C14">
        <v>67</v>
      </c>
      <c r="D14">
        <v>10</v>
      </c>
      <c r="F14">
        <f t="shared" si="0"/>
        <v>159.94809688581336</v>
      </c>
      <c r="G14">
        <f t="shared" si="0"/>
        <v>14.619377162629791</v>
      </c>
      <c r="H14">
        <f t="shared" si="0"/>
        <v>22.145328719723185</v>
      </c>
      <c r="J14">
        <f t="shared" si="1"/>
        <v>11323</v>
      </c>
      <c r="K14">
        <f t="shared" si="2"/>
        <v>1690</v>
      </c>
      <c r="L14">
        <f t="shared" si="3"/>
        <v>670</v>
      </c>
    </row>
    <row r="15" spans="1:12">
      <c r="B15">
        <v>180</v>
      </c>
      <c r="C15">
        <v>60</v>
      </c>
      <c r="D15">
        <v>4</v>
      </c>
      <c r="F15">
        <f t="shared" si="0"/>
        <v>2.7128027681661173</v>
      </c>
      <c r="G15">
        <f t="shared" si="0"/>
        <v>117.14878892733573</v>
      </c>
      <c r="H15">
        <f t="shared" si="0"/>
        <v>1.6747404844290654</v>
      </c>
      <c r="J15">
        <f t="shared" si="1"/>
        <v>10800</v>
      </c>
      <c r="K15">
        <f t="shared" si="2"/>
        <v>720</v>
      </c>
      <c r="L15">
        <f t="shared" si="3"/>
        <v>240</v>
      </c>
    </row>
    <row r="16" spans="1:12">
      <c r="B16">
        <v>190</v>
      </c>
      <c r="C16">
        <v>83</v>
      </c>
      <c r="D16">
        <v>3</v>
      </c>
      <c r="F16">
        <f t="shared" si="0"/>
        <v>69.771626297577711</v>
      </c>
      <c r="G16">
        <f t="shared" si="0"/>
        <v>148.26643598615908</v>
      </c>
      <c r="H16">
        <f t="shared" si="0"/>
        <v>5.2629757785467124</v>
      </c>
      <c r="J16">
        <f t="shared" si="1"/>
        <v>15770</v>
      </c>
      <c r="K16">
        <f t="shared" si="2"/>
        <v>570</v>
      </c>
      <c r="L16">
        <f t="shared" si="3"/>
        <v>249</v>
      </c>
    </row>
    <row r="17" spans="1:12">
      <c r="B17">
        <v>188</v>
      </c>
      <c r="C17">
        <v>105</v>
      </c>
      <c r="D17">
        <v>1</v>
      </c>
      <c r="F17">
        <f t="shared" si="0"/>
        <v>40.359861591695399</v>
      </c>
      <c r="G17">
        <f t="shared" si="0"/>
        <v>1168.0311418685119</v>
      </c>
      <c r="H17">
        <f t="shared" si="0"/>
        <v>18.439446366782004</v>
      </c>
      <c r="J17">
        <f t="shared" si="1"/>
        <v>19740</v>
      </c>
      <c r="K17">
        <f t="shared" si="2"/>
        <v>188</v>
      </c>
      <c r="L17">
        <f t="shared" si="3"/>
        <v>105</v>
      </c>
    </row>
    <row r="18" spans="1:12">
      <c r="B18">
        <v>160</v>
      </c>
      <c r="C18">
        <v>55</v>
      </c>
      <c r="D18">
        <v>11</v>
      </c>
      <c r="F18">
        <f t="shared" si="0"/>
        <v>468.59515570934292</v>
      </c>
      <c r="G18">
        <f t="shared" si="0"/>
        <v>250.38408304498284</v>
      </c>
      <c r="H18">
        <f t="shared" si="0"/>
        <v>32.557093425605537</v>
      </c>
      <c r="J18">
        <f t="shared" si="1"/>
        <v>8800</v>
      </c>
      <c r="K18">
        <f t="shared" si="2"/>
        <v>1760</v>
      </c>
      <c r="L18">
        <f t="shared" si="3"/>
        <v>605</v>
      </c>
    </row>
    <row r="22" spans="1:12">
      <c r="A22" t="s">
        <v>17</v>
      </c>
      <c r="B22">
        <f>SUM(B2:B21)/$A$2</f>
        <v>181.64705882352942</v>
      </c>
      <c r="C22">
        <f>SUM(C2:C21)/$A$2</f>
        <v>70.82352941176471</v>
      </c>
      <c r="D22">
        <f>SUM(D2:D21)/$A$2</f>
        <v>5.2941176470588234</v>
      </c>
    </row>
    <row r="23" spans="1:12">
      <c r="A23" t="s">
        <v>13</v>
      </c>
      <c r="B23">
        <f>SQRT(SUM(F2:F21)/($A$2-1))</f>
        <v>11.564715606482658</v>
      </c>
      <c r="C23">
        <f>SQRT(SUM(G2:G21)/($A$2-1))</f>
        <v>13.816816267313751</v>
      </c>
      <c r="D23">
        <f>SQRT(SUM(H2:H21)/($A$2-1))</f>
        <v>3.4778712217812373</v>
      </c>
    </row>
    <row r="24" spans="1:12">
      <c r="B24" s="5" t="s">
        <v>14</v>
      </c>
      <c r="C24" s="5" t="s">
        <v>15</v>
      </c>
      <c r="D24" s="5" t="s">
        <v>18</v>
      </c>
    </row>
    <row r="25" spans="1:12">
      <c r="A25" t="s">
        <v>16</v>
      </c>
      <c r="B25">
        <f>SUM(J2:J21)/$A$2</f>
        <v>12968.64705882353</v>
      </c>
      <c r="C25">
        <f>SUM(K2:K21)/$A$2</f>
        <v>951.47058823529414</v>
      </c>
      <c r="D25">
        <f>SUM(L2:L21)/$A$2</f>
        <v>362.41176470588238</v>
      </c>
    </row>
    <row r="26" spans="1:12">
      <c r="A26" t="s">
        <v>0</v>
      </c>
      <c r="B26">
        <f>B25-B22*C22</f>
        <v>103.76124567473926</v>
      </c>
      <c r="C26">
        <f>C25-B22*D22</f>
        <v>-10.190311418685155</v>
      </c>
      <c r="D26">
        <f>D25-D22*C22</f>
        <v>-12.53633217993081</v>
      </c>
    </row>
    <row r="27" spans="1:12" ht="18">
      <c r="A27" s="6" t="s">
        <v>19</v>
      </c>
      <c r="B27" s="6">
        <f>B26/(B23*C23)</f>
        <v>0.64937002418625533</v>
      </c>
      <c r="C27" s="6">
        <f>C26/(B23*D23)</f>
        <v>-0.25336055523687118</v>
      </c>
      <c r="D27" s="6">
        <f>D26/(C23*D23)</f>
        <v>-0.26088494141337942</v>
      </c>
    </row>
    <row r="28" spans="1:12">
      <c r="A28" s="4" t="s">
        <v>20</v>
      </c>
      <c r="B28" s="4">
        <f>(1-B27^2)/(SQRT($A$2-1))</f>
        <v>0.14457964292208553</v>
      </c>
      <c r="C28" s="4">
        <f>(1-C27^2)/(SQRT($A$2-1))</f>
        <v>0.23395210726251608</v>
      </c>
      <c r="D28" s="4">
        <f>(1-D27^2)/(SQRT($A$2-1))</f>
        <v>0.23298476183593439</v>
      </c>
    </row>
  </sheetData>
  <pageMargins left="0.78740157499999996" right="0.78740157499999996" top="0.984251969" bottom="0.984251969" header="0.5" footer="0.5"/>
  <pageSetup paperSize="9" orientation="portrait" copies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B2" sqref="B2:D15"/>
    </sheetView>
  </sheetViews>
  <sheetFormatPr defaultRowHeight="12.75"/>
  <sheetData>
    <row r="1" spans="1:12">
      <c r="A1" t="s">
        <v>12</v>
      </c>
      <c r="B1" t="s">
        <v>9</v>
      </c>
      <c r="C1" t="s">
        <v>10</v>
      </c>
      <c r="D1" t="s">
        <v>11</v>
      </c>
    </row>
    <row r="2" spans="1:12">
      <c r="A2">
        <v>14</v>
      </c>
      <c r="B2">
        <v>181</v>
      </c>
      <c r="C2">
        <v>90</v>
      </c>
      <c r="D2">
        <v>4</v>
      </c>
      <c r="F2">
        <f>(B2-B$26)^2</f>
        <v>2.9387755102041093</v>
      </c>
      <c r="G2">
        <f>(C2-C$26)^2</f>
        <v>244.6989795918366</v>
      </c>
      <c r="H2">
        <f>(D2-D$26)^2</f>
        <v>6.9846938775510221</v>
      </c>
      <c r="J2">
        <f t="shared" ref="J2:J15" si="0">B2*C2</f>
        <v>16290</v>
      </c>
      <c r="K2">
        <f t="shared" ref="K2:K15" si="1">B2*D2</f>
        <v>724</v>
      </c>
      <c r="L2">
        <f t="shared" ref="L2:L15" si="2">C2*D2</f>
        <v>360</v>
      </c>
    </row>
    <row r="3" spans="1:12">
      <c r="B3">
        <v>175</v>
      </c>
      <c r="C3">
        <v>80</v>
      </c>
      <c r="D3">
        <v>2</v>
      </c>
      <c r="F3">
        <f t="shared" ref="F3:F15" si="3">(B3-B$26)^2</f>
        <v>18.367346938775441</v>
      </c>
      <c r="G3">
        <f t="shared" ref="G3:G15" si="4">(C3-C$26)^2</f>
        <v>31.841836734693832</v>
      </c>
      <c r="H3">
        <f t="shared" ref="H3:H15" si="5">(D3-D$26)^2</f>
        <v>21.556122448979597</v>
      </c>
      <c r="J3">
        <f t="shared" si="0"/>
        <v>14000</v>
      </c>
      <c r="K3">
        <f t="shared" si="1"/>
        <v>350</v>
      </c>
      <c r="L3">
        <f t="shared" si="2"/>
        <v>160</v>
      </c>
    </row>
    <row r="4" spans="1:12">
      <c r="B4">
        <v>178</v>
      </c>
      <c r="C4">
        <v>75</v>
      </c>
      <c r="D4">
        <v>6</v>
      </c>
      <c r="F4">
        <f t="shared" si="3"/>
        <v>1.6530612244897751</v>
      </c>
      <c r="G4">
        <f t="shared" si="4"/>
        <v>0.41326530612244378</v>
      </c>
      <c r="H4">
        <f t="shared" si="5"/>
        <v>0.41326530612244949</v>
      </c>
      <c r="J4">
        <f t="shared" si="0"/>
        <v>13350</v>
      </c>
      <c r="K4">
        <f t="shared" si="1"/>
        <v>1068</v>
      </c>
      <c r="L4">
        <f t="shared" si="2"/>
        <v>450</v>
      </c>
    </row>
    <row r="5" spans="1:12">
      <c r="B5">
        <v>190</v>
      </c>
      <c r="C5">
        <v>89</v>
      </c>
      <c r="D5">
        <v>11</v>
      </c>
      <c r="F5">
        <f t="shared" si="3"/>
        <v>114.79591836734711</v>
      </c>
      <c r="G5">
        <f t="shared" si="4"/>
        <v>214.41326530612233</v>
      </c>
      <c r="H5">
        <f t="shared" si="5"/>
        <v>18.984693877551017</v>
      </c>
      <c r="J5">
        <f t="shared" si="0"/>
        <v>16910</v>
      </c>
      <c r="K5">
        <f t="shared" si="1"/>
        <v>2090</v>
      </c>
      <c r="L5">
        <f t="shared" si="2"/>
        <v>979</v>
      </c>
    </row>
    <row r="6" spans="1:12">
      <c r="B6">
        <v>181</v>
      </c>
      <c r="C6">
        <v>66</v>
      </c>
      <c r="D6">
        <v>9</v>
      </c>
      <c r="F6">
        <f t="shared" si="3"/>
        <v>2.9387755102041093</v>
      </c>
      <c r="G6">
        <f t="shared" si="4"/>
        <v>69.841836734693942</v>
      </c>
      <c r="H6">
        <f t="shared" si="5"/>
        <v>5.5561224489795897</v>
      </c>
      <c r="J6">
        <f t="shared" si="0"/>
        <v>11946</v>
      </c>
      <c r="K6">
        <f t="shared" si="1"/>
        <v>1629</v>
      </c>
      <c r="L6">
        <f t="shared" si="2"/>
        <v>594</v>
      </c>
    </row>
    <row r="7" spans="1:12">
      <c r="B7">
        <v>180</v>
      </c>
      <c r="C7">
        <v>67</v>
      </c>
      <c r="D7">
        <v>1</v>
      </c>
      <c r="F7">
        <f t="shared" si="3"/>
        <v>0.51020408163266462</v>
      </c>
      <c r="G7">
        <f t="shared" si="4"/>
        <v>54.12755102040822</v>
      </c>
      <c r="H7">
        <f t="shared" si="5"/>
        <v>31.841836734693882</v>
      </c>
      <c r="J7">
        <f t="shared" si="0"/>
        <v>12060</v>
      </c>
      <c r="K7">
        <f t="shared" si="1"/>
        <v>180</v>
      </c>
      <c r="L7">
        <f t="shared" si="2"/>
        <v>67</v>
      </c>
    </row>
    <row r="8" spans="1:12">
      <c r="B8">
        <v>159</v>
      </c>
      <c r="C8">
        <v>55</v>
      </c>
      <c r="D8">
        <v>7</v>
      </c>
      <c r="F8">
        <f t="shared" si="3"/>
        <v>411.51020408163231</v>
      </c>
      <c r="G8">
        <f t="shared" si="4"/>
        <v>374.69897959183692</v>
      </c>
      <c r="H8">
        <f t="shared" si="5"/>
        <v>0.12755102040816299</v>
      </c>
      <c r="J8">
        <f t="shared" si="0"/>
        <v>8745</v>
      </c>
      <c r="K8">
        <f t="shared" si="1"/>
        <v>1113</v>
      </c>
      <c r="L8">
        <f t="shared" si="2"/>
        <v>385</v>
      </c>
    </row>
    <row r="9" spans="1:12">
      <c r="B9">
        <v>194</v>
      </c>
      <c r="C9">
        <v>93</v>
      </c>
      <c r="D9">
        <v>8</v>
      </c>
      <c r="F9">
        <f t="shared" si="3"/>
        <v>216.51020408163288</v>
      </c>
      <c r="G9">
        <f t="shared" si="4"/>
        <v>347.55612244897947</v>
      </c>
      <c r="H9">
        <f t="shared" si="5"/>
        <v>1.8418367346938764</v>
      </c>
      <c r="J9">
        <f t="shared" si="0"/>
        <v>18042</v>
      </c>
      <c r="K9">
        <f t="shared" si="1"/>
        <v>1552</v>
      </c>
      <c r="L9">
        <f t="shared" si="2"/>
        <v>744</v>
      </c>
    </row>
    <row r="10" spans="1:12">
      <c r="B10">
        <v>165</v>
      </c>
      <c r="C10">
        <v>52</v>
      </c>
      <c r="D10">
        <v>6</v>
      </c>
      <c r="F10">
        <f t="shared" si="3"/>
        <v>204.08163265306098</v>
      </c>
      <c r="G10">
        <f t="shared" si="4"/>
        <v>499.84183673469408</v>
      </c>
      <c r="H10">
        <f t="shared" si="5"/>
        <v>0.41326530612244949</v>
      </c>
      <c r="J10">
        <f t="shared" si="0"/>
        <v>8580</v>
      </c>
      <c r="K10">
        <f t="shared" si="1"/>
        <v>990</v>
      </c>
      <c r="L10">
        <f t="shared" si="2"/>
        <v>312</v>
      </c>
    </row>
    <row r="11" spans="1:12">
      <c r="B11">
        <v>178</v>
      </c>
      <c r="C11">
        <v>68</v>
      </c>
      <c r="D11">
        <v>7</v>
      </c>
      <c r="F11">
        <f t="shared" si="3"/>
        <v>1.6530612244897751</v>
      </c>
      <c r="G11">
        <f t="shared" si="4"/>
        <v>40.413265306122497</v>
      </c>
      <c r="H11">
        <f t="shared" si="5"/>
        <v>0.12755102040816299</v>
      </c>
      <c r="J11">
        <f t="shared" si="0"/>
        <v>12104</v>
      </c>
      <c r="K11">
        <f t="shared" si="1"/>
        <v>1246</v>
      </c>
      <c r="L11">
        <f t="shared" si="2"/>
        <v>476</v>
      </c>
    </row>
    <row r="12" spans="1:12">
      <c r="B12">
        <v>186</v>
      </c>
      <c r="C12">
        <v>98</v>
      </c>
      <c r="D12">
        <v>7</v>
      </c>
      <c r="F12">
        <f t="shared" si="3"/>
        <v>45.081632653061334</v>
      </c>
      <c r="G12">
        <f t="shared" si="4"/>
        <v>558.98469387755085</v>
      </c>
      <c r="H12">
        <f t="shared" si="5"/>
        <v>0.12755102040816299</v>
      </c>
      <c r="J12">
        <f t="shared" si="0"/>
        <v>18228</v>
      </c>
      <c r="K12">
        <f t="shared" si="1"/>
        <v>1302</v>
      </c>
      <c r="L12">
        <f t="shared" si="2"/>
        <v>686</v>
      </c>
    </row>
    <row r="13" spans="1:12">
      <c r="B13">
        <v>189</v>
      </c>
      <c r="C13">
        <v>81</v>
      </c>
      <c r="D13">
        <v>7</v>
      </c>
      <c r="F13">
        <f t="shared" si="3"/>
        <v>94.367346938775668</v>
      </c>
      <c r="G13">
        <f t="shared" si="4"/>
        <v>44.127551020408106</v>
      </c>
      <c r="H13">
        <f t="shared" si="5"/>
        <v>0.12755102040816299</v>
      </c>
      <c r="J13">
        <f t="shared" si="0"/>
        <v>15309</v>
      </c>
      <c r="K13">
        <f t="shared" si="1"/>
        <v>1323</v>
      </c>
      <c r="L13">
        <f t="shared" si="2"/>
        <v>567</v>
      </c>
    </row>
    <row r="14" spans="1:12">
      <c r="B14">
        <v>175</v>
      </c>
      <c r="C14">
        <v>72</v>
      </c>
      <c r="D14">
        <v>9</v>
      </c>
      <c r="F14">
        <f t="shared" si="3"/>
        <v>18.367346938775441</v>
      </c>
      <c r="G14">
        <f t="shared" si="4"/>
        <v>5.5561224489796111</v>
      </c>
      <c r="H14">
        <f t="shared" si="5"/>
        <v>5.5561224489795897</v>
      </c>
      <c r="J14">
        <f t="shared" si="0"/>
        <v>12600</v>
      </c>
      <c r="K14">
        <f t="shared" si="1"/>
        <v>1575</v>
      </c>
      <c r="L14">
        <f t="shared" si="2"/>
        <v>648</v>
      </c>
    </row>
    <row r="15" spans="1:12">
      <c r="B15">
        <v>179</v>
      </c>
      <c r="C15">
        <v>55</v>
      </c>
      <c r="D15">
        <v>9</v>
      </c>
      <c r="F15">
        <f t="shared" si="3"/>
        <v>8.1632653061219848E-2</v>
      </c>
      <c r="G15">
        <f t="shared" si="4"/>
        <v>374.69897959183692</v>
      </c>
      <c r="H15">
        <f t="shared" si="5"/>
        <v>5.5561224489795897</v>
      </c>
      <c r="J15">
        <f t="shared" si="0"/>
        <v>9845</v>
      </c>
      <c r="K15">
        <f t="shared" si="1"/>
        <v>1611</v>
      </c>
      <c r="L15">
        <f t="shared" si="2"/>
        <v>495</v>
      </c>
    </row>
    <row r="22" spans="1:5">
      <c r="A22" s="11"/>
      <c r="C22" s="8"/>
      <c r="D22" s="8"/>
      <c r="E22" s="11"/>
    </row>
    <row r="25" spans="1:5" ht="18">
      <c r="A25" s="6"/>
      <c r="B25" s="6"/>
      <c r="C25" s="6"/>
      <c r="D25" s="6"/>
    </row>
    <row r="26" spans="1:5">
      <c r="A26" t="s">
        <v>17</v>
      </c>
      <c r="B26">
        <f>SUM(B2:B25)/$A$2</f>
        <v>179.28571428571428</v>
      </c>
      <c r="C26">
        <f>SUM(C2:C25)/$A$2</f>
        <v>74.357142857142861</v>
      </c>
      <c r="D26">
        <f>SUM(D2:D25)/$A$2</f>
        <v>6.6428571428571432</v>
      </c>
    </row>
    <row r="27" spans="1:5">
      <c r="A27" t="s">
        <v>13</v>
      </c>
      <c r="B27">
        <f>SQRT(SUM(F2:F25)/($A$2-1))</f>
        <v>9.335033858688309</v>
      </c>
      <c r="C27">
        <f>SQRT(SUM(G2:G25)/($A$2-1))</f>
        <v>14.835545375664712</v>
      </c>
      <c r="D27">
        <f>SQRT(SUM(H2:H25)/($A$2-1))</f>
        <v>2.7625835972632813</v>
      </c>
    </row>
    <row r="28" spans="1:5">
      <c r="B28" s="5" t="s">
        <v>14</v>
      </c>
      <c r="C28" s="5" t="s">
        <v>15</v>
      </c>
      <c r="D28" s="5" t="s">
        <v>18</v>
      </c>
    </row>
    <row r="29" spans="1:5">
      <c r="A29" t="s">
        <v>16</v>
      </c>
      <c r="B29">
        <f>SUM(J2:J25)/$A$2</f>
        <v>13429.214285714286</v>
      </c>
      <c r="C29">
        <f>SUM(K2:K25)/$A$2</f>
        <v>1196.6428571428571</v>
      </c>
      <c r="D29">
        <f>SUM(L2:L25)/$A$2</f>
        <v>494.5</v>
      </c>
    </row>
    <row r="30" spans="1:5">
      <c r="A30" t="s">
        <v>0</v>
      </c>
      <c r="B30">
        <f>B29-B26*C26</f>
        <v>98.040816326531058</v>
      </c>
      <c r="C30">
        <f>C29-B26*D26</f>
        <v>5.6734693877549489</v>
      </c>
      <c r="D30">
        <f>D29-D26*C26</f>
        <v>0.55612244897952223</v>
      </c>
    </row>
    <row r="31" spans="1:5" ht="18">
      <c r="A31" s="6" t="s">
        <v>19</v>
      </c>
      <c r="B31" s="6">
        <f>B30/(B27*C27)</f>
        <v>0.70792541647318008</v>
      </c>
      <c r="C31" s="6">
        <f>C30/(B27*D27)</f>
        <v>0.21999731960562044</v>
      </c>
      <c r="D31" s="6">
        <f>D30/(C27*D27)</f>
        <v>1.3569113697066362E-2</v>
      </c>
    </row>
    <row r="32" spans="1:5">
      <c r="A32" s="4" t="s">
        <v>20</v>
      </c>
      <c r="B32" s="4">
        <f>(1-B31^2)/(SQRT($A$2-1))</f>
        <v>0.13835376800932611</v>
      </c>
      <c r="C32" s="4">
        <f>(1-C31^2)/(SQRT($A$2-1))</f>
        <v>0.26392668046133483</v>
      </c>
      <c r="D32" s="4">
        <f>(1-D31^2)/(SQRT($A$2-1))</f>
        <v>0.27729903217776658</v>
      </c>
    </row>
  </sheetData>
  <phoneticPr fontId="5" type="noConversion"/>
  <pageMargins left="0.78740157499999996" right="0.78740157499999996" top="0.984251969" bottom="0.984251969" header="0.5" footer="0.5"/>
  <pageSetup paperSize="9" orientation="portrait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2"/>
  <sheetViews>
    <sheetView tabSelected="1" topLeftCell="A34" workbookViewId="0">
      <selection activeCell="E80" sqref="E80"/>
    </sheetView>
  </sheetViews>
  <sheetFormatPr defaultRowHeight="12.75"/>
  <cols>
    <col min="1" max="1" width="10.140625" customWidth="1"/>
    <col min="2" max="2" width="12.42578125" bestFit="1" customWidth="1"/>
    <col min="4" max="4" width="10.42578125" bestFit="1" customWidth="1"/>
  </cols>
  <sheetData>
    <row r="1" spans="1:8">
      <c r="A1" t="s">
        <v>12</v>
      </c>
      <c r="B1" t="s">
        <v>9</v>
      </c>
      <c r="C1" t="s">
        <v>10</v>
      </c>
      <c r="D1" t="s">
        <v>11</v>
      </c>
      <c r="F1" t="s">
        <v>24</v>
      </c>
      <c r="G1" t="s">
        <v>25</v>
      </c>
      <c r="H1" t="s">
        <v>26</v>
      </c>
    </row>
    <row r="2" spans="1:8">
      <c r="A2">
        <f>COUNT(B2:B50)</f>
        <v>39</v>
      </c>
      <c r="B2">
        <v>184</v>
      </c>
      <c r="C2">
        <v>75</v>
      </c>
      <c r="D2">
        <v>5</v>
      </c>
      <c r="F2">
        <f t="shared" ref="F2:F36" si="0">B2*C2</f>
        <v>13800</v>
      </c>
      <c r="G2">
        <f t="shared" ref="G2:G36" si="1">B2*D2</f>
        <v>920</v>
      </c>
      <c r="H2">
        <f t="shared" ref="H2:H36" si="2">C2*D2</f>
        <v>375</v>
      </c>
    </row>
    <row r="3" spans="1:8">
      <c r="B3">
        <v>178</v>
      </c>
      <c r="C3">
        <v>72</v>
      </c>
      <c r="D3">
        <v>4</v>
      </c>
      <c r="F3">
        <f t="shared" si="0"/>
        <v>12816</v>
      </c>
      <c r="G3">
        <f t="shared" si="1"/>
        <v>712</v>
      </c>
      <c r="H3">
        <f t="shared" si="2"/>
        <v>288</v>
      </c>
    </row>
    <row r="4" spans="1:8">
      <c r="B4">
        <v>185</v>
      </c>
      <c r="C4">
        <v>94</v>
      </c>
      <c r="D4">
        <v>9</v>
      </c>
      <c r="F4">
        <f t="shared" si="0"/>
        <v>17390</v>
      </c>
      <c r="G4">
        <f t="shared" si="1"/>
        <v>1665</v>
      </c>
      <c r="H4">
        <f t="shared" si="2"/>
        <v>846</v>
      </c>
    </row>
    <row r="5" spans="1:8">
      <c r="B5">
        <v>198</v>
      </c>
      <c r="C5">
        <v>96</v>
      </c>
      <c r="D5">
        <v>10</v>
      </c>
      <c r="F5">
        <f t="shared" si="0"/>
        <v>19008</v>
      </c>
      <c r="G5">
        <f t="shared" si="1"/>
        <v>1980</v>
      </c>
      <c r="H5">
        <f t="shared" si="2"/>
        <v>960</v>
      </c>
    </row>
    <row r="6" spans="1:8">
      <c r="B6">
        <v>176</v>
      </c>
      <c r="C6">
        <v>55</v>
      </c>
      <c r="D6">
        <v>8</v>
      </c>
      <c r="F6">
        <f t="shared" si="0"/>
        <v>9680</v>
      </c>
      <c r="G6">
        <f t="shared" si="1"/>
        <v>1408</v>
      </c>
      <c r="H6">
        <f t="shared" si="2"/>
        <v>440</v>
      </c>
    </row>
    <row r="7" spans="1:8">
      <c r="B7">
        <v>179</v>
      </c>
      <c r="C7">
        <v>75</v>
      </c>
      <c r="D7">
        <v>11</v>
      </c>
      <c r="F7">
        <f t="shared" si="0"/>
        <v>13425</v>
      </c>
      <c r="G7">
        <f t="shared" si="1"/>
        <v>1969</v>
      </c>
      <c r="H7">
        <f t="shared" si="2"/>
        <v>825</v>
      </c>
    </row>
    <row r="8" spans="1:8">
      <c r="B8">
        <v>165</v>
      </c>
      <c r="C8">
        <v>64</v>
      </c>
      <c r="D8">
        <v>11</v>
      </c>
      <c r="F8">
        <f t="shared" si="0"/>
        <v>10560</v>
      </c>
      <c r="G8">
        <f t="shared" si="1"/>
        <v>1815</v>
      </c>
      <c r="H8">
        <f t="shared" si="2"/>
        <v>704</v>
      </c>
    </row>
    <row r="9" spans="1:8">
      <c r="B9">
        <v>191</v>
      </c>
      <c r="C9">
        <v>89</v>
      </c>
      <c r="D9">
        <v>5</v>
      </c>
      <c r="F9">
        <f t="shared" si="0"/>
        <v>16999</v>
      </c>
      <c r="G9">
        <f t="shared" si="1"/>
        <v>955</v>
      </c>
      <c r="H9">
        <f t="shared" si="2"/>
        <v>445</v>
      </c>
    </row>
    <row r="10" spans="1:8">
      <c r="B10">
        <v>168</v>
      </c>
      <c r="C10">
        <v>51</v>
      </c>
      <c r="D10">
        <v>2</v>
      </c>
      <c r="F10">
        <f t="shared" si="0"/>
        <v>8568</v>
      </c>
      <c r="G10">
        <f t="shared" si="1"/>
        <v>336</v>
      </c>
      <c r="H10">
        <f t="shared" si="2"/>
        <v>102</v>
      </c>
    </row>
    <row r="11" spans="1:8">
      <c r="B11">
        <v>196</v>
      </c>
      <c r="C11">
        <v>79</v>
      </c>
      <c r="D11">
        <v>7</v>
      </c>
      <c r="F11">
        <f t="shared" si="0"/>
        <v>15484</v>
      </c>
      <c r="G11">
        <f t="shared" si="1"/>
        <v>1372</v>
      </c>
      <c r="H11">
        <f t="shared" si="2"/>
        <v>553</v>
      </c>
    </row>
    <row r="12" spans="1:8">
      <c r="B12">
        <v>168</v>
      </c>
      <c r="C12">
        <v>68</v>
      </c>
      <c r="D12">
        <v>7</v>
      </c>
      <c r="F12">
        <f t="shared" si="0"/>
        <v>11424</v>
      </c>
      <c r="G12">
        <f t="shared" si="1"/>
        <v>1176</v>
      </c>
      <c r="H12">
        <f t="shared" si="2"/>
        <v>476</v>
      </c>
    </row>
    <row r="13" spans="1:8">
      <c r="B13">
        <v>191</v>
      </c>
      <c r="C13">
        <v>80</v>
      </c>
      <c r="D13">
        <v>2</v>
      </c>
      <c r="F13">
        <f t="shared" si="0"/>
        <v>15280</v>
      </c>
      <c r="G13">
        <f t="shared" si="1"/>
        <v>382</v>
      </c>
      <c r="H13">
        <f t="shared" si="2"/>
        <v>160</v>
      </c>
    </row>
    <row r="14" spans="1:8">
      <c r="B14">
        <v>180</v>
      </c>
      <c r="C14">
        <v>80</v>
      </c>
      <c r="D14">
        <v>7</v>
      </c>
      <c r="F14">
        <f t="shared" si="0"/>
        <v>14400</v>
      </c>
      <c r="G14">
        <f t="shared" si="1"/>
        <v>1260</v>
      </c>
      <c r="H14">
        <f t="shared" si="2"/>
        <v>560</v>
      </c>
    </row>
    <row r="15" spans="1:8">
      <c r="B15">
        <v>186</v>
      </c>
      <c r="C15">
        <v>72</v>
      </c>
      <c r="D15">
        <v>1</v>
      </c>
      <c r="F15">
        <f t="shared" si="0"/>
        <v>13392</v>
      </c>
      <c r="G15">
        <f t="shared" si="1"/>
        <v>186</v>
      </c>
      <c r="H15">
        <f t="shared" si="2"/>
        <v>72</v>
      </c>
    </row>
    <row r="16" spans="1:8">
      <c r="B16">
        <v>190</v>
      </c>
      <c r="C16">
        <v>75</v>
      </c>
      <c r="D16">
        <v>1</v>
      </c>
      <c r="F16">
        <f t="shared" si="0"/>
        <v>14250</v>
      </c>
      <c r="G16">
        <f t="shared" si="1"/>
        <v>190</v>
      </c>
      <c r="H16">
        <f t="shared" si="2"/>
        <v>75</v>
      </c>
    </row>
    <row r="17" spans="2:8">
      <c r="B17">
        <v>195</v>
      </c>
      <c r="C17">
        <v>75</v>
      </c>
      <c r="D17">
        <v>6</v>
      </c>
      <c r="F17">
        <f t="shared" si="0"/>
        <v>14625</v>
      </c>
      <c r="G17">
        <f t="shared" si="1"/>
        <v>1170</v>
      </c>
      <c r="H17">
        <f t="shared" si="2"/>
        <v>450</v>
      </c>
    </row>
    <row r="18" spans="2:8">
      <c r="B18">
        <v>165</v>
      </c>
      <c r="C18">
        <v>45</v>
      </c>
      <c r="D18">
        <v>5</v>
      </c>
      <c r="F18">
        <f t="shared" si="0"/>
        <v>7425</v>
      </c>
      <c r="G18">
        <f t="shared" si="1"/>
        <v>825</v>
      </c>
      <c r="H18">
        <f t="shared" si="2"/>
        <v>225</v>
      </c>
    </row>
    <row r="19" spans="2:8">
      <c r="B19">
        <v>193</v>
      </c>
      <c r="C19">
        <v>72</v>
      </c>
      <c r="D19">
        <v>12</v>
      </c>
      <c r="F19">
        <f t="shared" si="0"/>
        <v>13896</v>
      </c>
      <c r="G19">
        <f t="shared" si="1"/>
        <v>2316</v>
      </c>
      <c r="H19">
        <f t="shared" si="2"/>
        <v>864</v>
      </c>
    </row>
    <row r="20" spans="2:8">
      <c r="B20">
        <v>189</v>
      </c>
      <c r="C20">
        <v>70</v>
      </c>
      <c r="D20">
        <v>6</v>
      </c>
      <c r="F20">
        <f t="shared" si="0"/>
        <v>13230</v>
      </c>
      <c r="G20">
        <f t="shared" si="1"/>
        <v>1134</v>
      </c>
      <c r="H20">
        <f t="shared" si="2"/>
        <v>420</v>
      </c>
    </row>
    <row r="21" spans="2:8">
      <c r="B21">
        <v>180</v>
      </c>
      <c r="C21">
        <v>67</v>
      </c>
      <c r="D21">
        <v>5</v>
      </c>
      <c r="F21">
        <f t="shared" si="0"/>
        <v>12060</v>
      </c>
      <c r="G21">
        <f t="shared" si="1"/>
        <v>900</v>
      </c>
      <c r="H21">
        <f t="shared" si="2"/>
        <v>335</v>
      </c>
    </row>
    <row r="22" spans="2:8">
      <c r="B22">
        <v>169</v>
      </c>
      <c r="C22">
        <v>67</v>
      </c>
      <c r="D22">
        <v>10</v>
      </c>
      <c r="F22">
        <f t="shared" si="0"/>
        <v>11323</v>
      </c>
      <c r="G22">
        <f t="shared" si="1"/>
        <v>1690</v>
      </c>
      <c r="H22">
        <f t="shared" si="2"/>
        <v>670</v>
      </c>
    </row>
    <row r="23" spans="2:8">
      <c r="B23">
        <v>180</v>
      </c>
      <c r="C23">
        <v>60</v>
      </c>
      <c r="D23">
        <v>4</v>
      </c>
      <c r="F23">
        <f t="shared" si="0"/>
        <v>10800</v>
      </c>
      <c r="G23">
        <f t="shared" si="1"/>
        <v>720</v>
      </c>
      <c r="H23">
        <f t="shared" si="2"/>
        <v>240</v>
      </c>
    </row>
    <row r="24" spans="2:8">
      <c r="B24">
        <v>190</v>
      </c>
      <c r="C24">
        <v>83</v>
      </c>
      <c r="D24">
        <v>3</v>
      </c>
      <c r="F24">
        <f t="shared" si="0"/>
        <v>15770</v>
      </c>
      <c r="G24">
        <f t="shared" si="1"/>
        <v>570</v>
      </c>
      <c r="H24">
        <f t="shared" si="2"/>
        <v>249</v>
      </c>
    </row>
    <row r="25" spans="2:8">
      <c r="B25">
        <v>188</v>
      </c>
      <c r="C25">
        <v>105</v>
      </c>
      <c r="D25">
        <v>1</v>
      </c>
      <c r="F25">
        <f t="shared" si="0"/>
        <v>19740</v>
      </c>
      <c r="G25">
        <f t="shared" si="1"/>
        <v>188</v>
      </c>
      <c r="H25">
        <f t="shared" si="2"/>
        <v>105</v>
      </c>
    </row>
    <row r="26" spans="2:8">
      <c r="B26">
        <v>160</v>
      </c>
      <c r="C26">
        <v>55</v>
      </c>
      <c r="D26">
        <v>11</v>
      </c>
      <c r="F26">
        <f t="shared" si="0"/>
        <v>8800</v>
      </c>
      <c r="G26">
        <f t="shared" si="1"/>
        <v>1760</v>
      </c>
      <c r="H26">
        <f t="shared" si="2"/>
        <v>605</v>
      </c>
    </row>
    <row r="27" spans="2:8">
      <c r="B27">
        <v>181</v>
      </c>
      <c r="C27">
        <v>90</v>
      </c>
      <c r="D27">
        <v>4</v>
      </c>
      <c r="F27">
        <f t="shared" si="0"/>
        <v>16290</v>
      </c>
      <c r="G27">
        <f t="shared" si="1"/>
        <v>724</v>
      </c>
      <c r="H27">
        <f t="shared" si="2"/>
        <v>360</v>
      </c>
    </row>
    <row r="28" spans="2:8">
      <c r="B28">
        <v>175</v>
      </c>
      <c r="C28">
        <v>80</v>
      </c>
      <c r="D28">
        <v>2</v>
      </c>
      <c r="F28">
        <f t="shared" si="0"/>
        <v>14000</v>
      </c>
      <c r="G28">
        <f t="shared" si="1"/>
        <v>350</v>
      </c>
      <c r="H28">
        <f t="shared" si="2"/>
        <v>160</v>
      </c>
    </row>
    <row r="29" spans="2:8">
      <c r="B29">
        <v>178</v>
      </c>
      <c r="C29">
        <v>75</v>
      </c>
      <c r="D29">
        <v>6</v>
      </c>
      <c r="F29">
        <f t="shared" si="0"/>
        <v>13350</v>
      </c>
      <c r="G29">
        <f t="shared" si="1"/>
        <v>1068</v>
      </c>
      <c r="H29">
        <f t="shared" si="2"/>
        <v>450</v>
      </c>
    </row>
    <row r="30" spans="2:8">
      <c r="B30">
        <v>190</v>
      </c>
      <c r="C30">
        <v>89</v>
      </c>
      <c r="D30">
        <v>11</v>
      </c>
      <c r="F30">
        <f t="shared" si="0"/>
        <v>16910</v>
      </c>
      <c r="G30">
        <f t="shared" si="1"/>
        <v>2090</v>
      </c>
      <c r="H30">
        <f t="shared" si="2"/>
        <v>979</v>
      </c>
    </row>
    <row r="31" spans="2:8">
      <c r="B31">
        <v>181</v>
      </c>
      <c r="C31">
        <v>66</v>
      </c>
      <c r="D31">
        <v>9</v>
      </c>
      <c r="F31">
        <f t="shared" si="0"/>
        <v>11946</v>
      </c>
      <c r="G31">
        <f t="shared" si="1"/>
        <v>1629</v>
      </c>
      <c r="H31">
        <f t="shared" si="2"/>
        <v>594</v>
      </c>
    </row>
    <row r="32" spans="2:8">
      <c r="B32">
        <v>180</v>
      </c>
      <c r="C32">
        <v>67</v>
      </c>
      <c r="D32">
        <v>1</v>
      </c>
      <c r="F32">
        <f t="shared" si="0"/>
        <v>12060</v>
      </c>
      <c r="G32">
        <f t="shared" si="1"/>
        <v>180</v>
      </c>
      <c r="H32">
        <f t="shared" si="2"/>
        <v>67</v>
      </c>
    </row>
    <row r="33" spans="2:8">
      <c r="B33">
        <v>159</v>
      </c>
      <c r="C33">
        <v>55</v>
      </c>
      <c r="D33">
        <v>7</v>
      </c>
      <c r="F33">
        <f t="shared" si="0"/>
        <v>8745</v>
      </c>
      <c r="G33">
        <f t="shared" si="1"/>
        <v>1113</v>
      </c>
      <c r="H33">
        <f t="shared" si="2"/>
        <v>385</v>
      </c>
    </row>
    <row r="34" spans="2:8">
      <c r="B34">
        <v>194</v>
      </c>
      <c r="C34">
        <v>93</v>
      </c>
      <c r="D34">
        <v>8</v>
      </c>
      <c r="F34">
        <f t="shared" si="0"/>
        <v>18042</v>
      </c>
      <c r="G34">
        <f t="shared" si="1"/>
        <v>1552</v>
      </c>
      <c r="H34">
        <f t="shared" si="2"/>
        <v>744</v>
      </c>
    </row>
    <row r="35" spans="2:8">
      <c r="B35">
        <v>165</v>
      </c>
      <c r="C35">
        <v>52</v>
      </c>
      <c r="D35">
        <v>6</v>
      </c>
      <c r="F35">
        <f t="shared" si="0"/>
        <v>8580</v>
      </c>
      <c r="G35">
        <f t="shared" si="1"/>
        <v>990</v>
      </c>
      <c r="H35">
        <f t="shared" si="2"/>
        <v>312</v>
      </c>
    </row>
    <row r="36" spans="2:8">
      <c r="B36">
        <v>178</v>
      </c>
      <c r="C36">
        <v>68</v>
      </c>
      <c r="D36">
        <v>7</v>
      </c>
      <c r="F36">
        <f t="shared" si="0"/>
        <v>12104</v>
      </c>
      <c r="G36">
        <f t="shared" si="1"/>
        <v>1246</v>
      </c>
      <c r="H36">
        <f t="shared" si="2"/>
        <v>476</v>
      </c>
    </row>
    <row r="37" spans="2:8">
      <c r="B37">
        <v>186</v>
      </c>
      <c r="C37">
        <v>98</v>
      </c>
      <c r="D37">
        <v>7</v>
      </c>
      <c r="F37">
        <f t="shared" ref="F37:F40" si="3">B37*C37</f>
        <v>18228</v>
      </c>
      <c r="G37">
        <f t="shared" ref="G37:G40" si="4">B37*D37</f>
        <v>1302</v>
      </c>
      <c r="H37">
        <f t="shared" ref="H37:H40" si="5">C37*D37</f>
        <v>686</v>
      </c>
    </row>
    <row r="38" spans="2:8">
      <c r="B38">
        <v>189</v>
      </c>
      <c r="C38">
        <v>81</v>
      </c>
      <c r="D38">
        <v>7</v>
      </c>
      <c r="F38">
        <f t="shared" si="3"/>
        <v>15309</v>
      </c>
      <c r="G38">
        <f t="shared" si="4"/>
        <v>1323</v>
      </c>
      <c r="H38">
        <f t="shared" si="5"/>
        <v>567</v>
      </c>
    </row>
    <row r="39" spans="2:8">
      <c r="B39">
        <v>175</v>
      </c>
      <c r="C39">
        <v>72</v>
      </c>
      <c r="D39">
        <v>9</v>
      </c>
      <c r="F39">
        <f t="shared" si="3"/>
        <v>12600</v>
      </c>
      <c r="G39">
        <f t="shared" si="4"/>
        <v>1575</v>
      </c>
      <c r="H39">
        <f t="shared" si="5"/>
        <v>648</v>
      </c>
    </row>
    <row r="40" spans="2:8">
      <c r="B40">
        <v>179</v>
      </c>
      <c r="C40">
        <v>55</v>
      </c>
      <c r="D40">
        <v>9</v>
      </c>
      <c r="F40">
        <f t="shared" si="3"/>
        <v>9845</v>
      </c>
      <c r="G40">
        <f t="shared" si="4"/>
        <v>1611</v>
      </c>
      <c r="H40">
        <f t="shared" si="5"/>
        <v>495</v>
      </c>
    </row>
    <row r="59" spans="1:4">
      <c r="A59" t="s">
        <v>17</v>
      </c>
      <c r="B59">
        <f>AVERAGE(B2:B50)</f>
        <v>180.87179487179486</v>
      </c>
      <c r="C59">
        <f>AVERAGE(C2:C50)</f>
        <v>73.461538461538467</v>
      </c>
      <c r="D59">
        <f>AVERAGE(D2:D50)</f>
        <v>6.3076923076923075</v>
      </c>
    </row>
    <row r="60" spans="1:4">
      <c r="A60" t="s">
        <v>13</v>
      </c>
      <c r="B60">
        <f>STDEVA(B2:B50)</f>
        <v>10.296088902765838</v>
      </c>
      <c r="C60">
        <f>STDEVA(C2:C50)</f>
        <v>14.192003222434357</v>
      </c>
      <c r="D60">
        <f>STDEVA(D2:D50)</f>
        <v>3.1966581740594942</v>
      </c>
    </row>
    <row r="61" spans="1:4">
      <c r="B61" s="5" t="s">
        <v>14</v>
      </c>
      <c r="C61" s="5" t="s">
        <v>15</v>
      </c>
      <c r="D61" s="5" t="s">
        <v>18</v>
      </c>
    </row>
    <row r="62" spans="1:4">
      <c r="A62" t="s">
        <v>16</v>
      </c>
      <c r="B62">
        <f>AVERAGE(F2:F50)</f>
        <v>13388.564102564103</v>
      </c>
      <c r="C62">
        <f>AVERAGE(G2:G50)</f>
        <v>1137.2307692307693</v>
      </c>
      <c r="D62">
        <f>AVERAGE(H2:H50)</f>
        <v>460.69230769230768</v>
      </c>
    </row>
    <row r="63" spans="1:4">
      <c r="A63" t="s">
        <v>0</v>
      </c>
      <c r="B63">
        <f>B62-B59*C59</f>
        <v>101.44378698224864</v>
      </c>
      <c r="C63">
        <f>C62-B59*D59</f>
        <v>-3.6528599605521777</v>
      </c>
      <c r="D63">
        <f>D62-D59*C59</f>
        <v>-2.6804733727810799</v>
      </c>
    </row>
    <row r="64" spans="1:4" ht="18">
      <c r="A64" s="6" t="s">
        <v>19</v>
      </c>
      <c r="B64" s="6">
        <f>B63/(B60*C60)</f>
        <v>0.69423973729200239</v>
      </c>
      <c r="C64" s="6">
        <f>C63/(B60*D60)</f>
        <v>-0.11098506493607203</v>
      </c>
      <c r="D64" s="6">
        <f>D63/(D60*C60)</f>
        <v>-5.9084232390831659E-2</v>
      </c>
    </row>
    <row r="65" spans="1:5">
      <c r="A65" s="4" t="s">
        <v>20</v>
      </c>
      <c r="B65" s="4">
        <f>(1-B64^2)/(SQRT($A$2-1))</f>
        <v>8.4035755371918791E-2</v>
      </c>
      <c r="C65" s="4">
        <f>(1-C64^2)/(SQRT($A$2-1))</f>
        <v>0.16022322882360543</v>
      </c>
      <c r="D65" s="4">
        <f>(1-D64^2)/(SQRT($A$2-1))</f>
        <v>0.16165511482564865</v>
      </c>
    </row>
    <row r="66" spans="1:5">
      <c r="A66" s="9" t="s">
        <v>39</v>
      </c>
    </row>
    <row r="67" spans="1:5">
      <c r="A67" t="s">
        <v>27</v>
      </c>
      <c r="B67">
        <f>0.5*LN((1+B64)/(1-B64))</f>
        <v>0.85609402346714825</v>
      </c>
      <c r="C67">
        <f>0.5*LN((1+C64)/(1-C64))</f>
        <v>-0.11144415571386056</v>
      </c>
      <c r="D67">
        <f>0.5*LN((1+D64)/(1-D64))</f>
        <v>-5.9153130057780855E-2</v>
      </c>
      <c r="E67" s="9" t="s">
        <v>31</v>
      </c>
    </row>
    <row r="68" spans="1:5">
      <c r="A68" t="s">
        <v>29</v>
      </c>
      <c r="B68">
        <f>1/SQRT(COUNT(B2:B50)-3)</f>
        <v>0.16666666666666666</v>
      </c>
      <c r="C68">
        <f>1/SQRT(COUNT(C2:C50)-3)</f>
        <v>0.16666666666666666</v>
      </c>
      <c r="D68">
        <f>1/SQRT(COUNT(D2:D50)-3)</f>
        <v>0.16666666666666666</v>
      </c>
      <c r="E68" s="9" t="s">
        <v>32</v>
      </c>
    </row>
    <row r="69" spans="1:5">
      <c r="A69" t="s">
        <v>28</v>
      </c>
      <c r="B69">
        <f>B67/B68</f>
        <v>5.1365641408028901</v>
      </c>
      <c r="C69">
        <f>C67/C68</f>
        <v>-0.66866493428316343</v>
      </c>
      <c r="D69">
        <f>D67/D68</f>
        <v>-0.35491878034668517</v>
      </c>
      <c r="E69" s="9" t="s">
        <v>33</v>
      </c>
    </row>
    <row r="70" spans="1:5">
      <c r="A70" s="12" t="s">
        <v>30</v>
      </c>
      <c r="B70" s="12">
        <f>2*(1-0.5*(1+ERF(ABS(B69/SQRT(2)))))</f>
        <v>2.7980688122042352E-7</v>
      </c>
      <c r="C70" s="12">
        <f>2*(1-0.5*(1+ERF(ABS(C69/SQRT(2)))))</f>
        <v>0.50370924154648455</v>
      </c>
      <c r="D70" s="12">
        <f>2*(1-0.5*(1+ERF(ABS(D69/SQRT(2)))))</f>
        <v>0.72265043939232987</v>
      </c>
      <c r="E70" s="9" t="s">
        <v>34</v>
      </c>
    </row>
    <row r="71" spans="1:5">
      <c r="A71" s="9" t="s">
        <v>40</v>
      </c>
    </row>
    <row r="72" spans="1:5">
      <c r="A72" s="9" t="s">
        <v>35</v>
      </c>
      <c r="B72">
        <f>B64*SQRT((COUNT(B2:B50)-2)/(1-B64^2))</f>
        <v>5.8672200568858441</v>
      </c>
      <c r="C72">
        <f t="shared" ref="C72:D72" si="6">C64*SQRT((COUNT(C2:C50)-2)/(1-C64^2))</f>
        <v>-0.67929241247031602</v>
      </c>
      <c r="D72">
        <f t="shared" si="6"/>
        <v>-0.36002431713465377</v>
      </c>
      <c r="E72" s="9" t="s">
        <v>36</v>
      </c>
    </row>
    <row r="73" spans="1:5">
      <c r="A73" s="9" t="s">
        <v>37</v>
      </c>
      <c r="B73">
        <f>COUNT(B2:B50)-2</f>
        <v>37</v>
      </c>
      <c r="C73">
        <f>COUNT(C2:C50)-2</f>
        <v>37</v>
      </c>
      <c r="D73">
        <f>COUNT(D2:D50)-2</f>
        <v>37</v>
      </c>
      <c r="E73" s="9" t="s">
        <v>38</v>
      </c>
    </row>
    <row r="74" spans="1:5">
      <c r="A74" s="12" t="s">
        <v>30</v>
      </c>
      <c r="B74" s="12">
        <f>2*TDIST(ABS(B72),B73,TRUE)</f>
        <v>9.4996137616530682E-7</v>
      </c>
      <c r="C74" s="12">
        <f>2*TDIST(ABS(C72),C73,TRUE)</f>
        <v>0.50118028112895452</v>
      </c>
      <c r="D74" s="12">
        <f>2*TDIST(ABS(D72),D73,TRUE)</f>
        <v>0.72087596130143061</v>
      </c>
      <c r="E74" s="12" t="s">
        <v>34</v>
      </c>
    </row>
    <row r="75" spans="1:5">
      <c r="A75" s="9" t="s">
        <v>41</v>
      </c>
      <c r="B75">
        <v>0.05</v>
      </c>
      <c r="C75">
        <v>0.05</v>
      </c>
      <c r="D75">
        <v>0.05</v>
      </c>
      <c r="E75" s="9" t="s">
        <v>42</v>
      </c>
    </row>
    <row r="76" spans="1:5">
      <c r="B76">
        <f>-TINV(B75,B73)</f>
        <v>-2.0261924473658048</v>
      </c>
      <c r="C76">
        <f>-TINV(C75,C73)</f>
        <v>-2.0261924473658048</v>
      </c>
      <c r="D76">
        <f>-TINV(D75,D73)</f>
        <v>-2.0261924473658048</v>
      </c>
      <c r="E76" s="9" t="s">
        <v>43</v>
      </c>
    </row>
    <row r="77" spans="1:5">
      <c r="B77">
        <f>TINV(B75,B73)</f>
        <v>2.0261924473658048</v>
      </c>
      <c r="C77">
        <f>TINV(C75,C73)</f>
        <v>2.0261924473658048</v>
      </c>
      <c r="D77">
        <f>TINV(D75,D73)</f>
        <v>2.0261924473658048</v>
      </c>
    </row>
    <row r="79" spans="1:5">
      <c r="A79" s="9" t="s">
        <v>49</v>
      </c>
      <c r="B79">
        <f>COVAR(B2:B50,C2:C50)</f>
        <v>101.44378698224851</v>
      </c>
      <c r="C79">
        <f>COVAR(B2:B50,D2:D50)</f>
        <v>-3.6528599605522678</v>
      </c>
      <c r="D79">
        <f>COVAR(C2:C50,D2:D50)</f>
        <v>-2.6804733727810661</v>
      </c>
      <c r="E79" s="9" t="s">
        <v>50</v>
      </c>
    </row>
    <row r="80" spans="1:5">
      <c r="A80" s="9" t="s">
        <v>47</v>
      </c>
      <c r="B80">
        <f>CORREL(B2:B50,C2:C50)</f>
        <v>0.71250920406284579</v>
      </c>
      <c r="C80">
        <f>CORREL(B2:B50,D2:D50)</f>
        <v>-0.11390572453965604</v>
      </c>
      <c r="D80">
        <f>CORREL(C2:C50,D2:D50)</f>
        <v>-6.0639080611642741E-2</v>
      </c>
      <c r="E80" s="9" t="s">
        <v>48</v>
      </c>
    </row>
    <row r="81" spans="1:5">
      <c r="A81" s="9" t="s">
        <v>44</v>
      </c>
      <c r="B81">
        <f>PEARSON(B2:B50,C2:C50)</f>
        <v>0.71250920406284579</v>
      </c>
      <c r="C81">
        <f>PEARSON(B2:B50,D2:D50)</f>
        <v>-0.11390572453965604</v>
      </c>
      <c r="D81">
        <f>PEARSON(C2:C50,D2:D50)</f>
        <v>-6.0639080611642741E-2</v>
      </c>
      <c r="E81" s="9" t="s">
        <v>46</v>
      </c>
    </row>
    <row r="82" spans="1:5">
      <c r="A82" s="9" t="s">
        <v>45</v>
      </c>
      <c r="B82">
        <f>B81*(COUNT(B2:B50)-1)/COUNT(B2:B50)</f>
        <v>0.69423973729200361</v>
      </c>
      <c r="C82">
        <f>C81*(COUNT(C2:C50)-1)/COUNT(C2:C50)</f>
        <v>-0.1109850649360751</v>
      </c>
      <c r="D82">
        <f>D81*(COUNT(D2:D50)-1)/COUNT(D2:D50)</f>
        <v>-5.9084232390831395E-2</v>
      </c>
    </row>
  </sheetData>
  <phoneticPr fontId="5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66"/>
  <sheetViews>
    <sheetView topLeftCell="A7" workbookViewId="0">
      <selection activeCell="E55" sqref="E55"/>
    </sheetView>
  </sheetViews>
  <sheetFormatPr defaultRowHeight="12.75"/>
  <sheetData>
    <row r="1" spans="1:12">
      <c r="A1" t="s">
        <v>12</v>
      </c>
      <c r="B1" t="s">
        <v>21</v>
      </c>
      <c r="C1" t="s">
        <v>22</v>
      </c>
      <c r="D1" t="s">
        <v>23</v>
      </c>
    </row>
    <row r="2" spans="1:12">
      <c r="A2">
        <v>10</v>
      </c>
      <c r="B2">
        <v>30</v>
      </c>
      <c r="C2">
        <v>10.1</v>
      </c>
      <c r="D2">
        <v>9.9</v>
      </c>
      <c r="F2">
        <f t="shared" ref="F2:F11" si="0">(B2-B$50)^2</f>
        <v>79.20999999999998</v>
      </c>
      <c r="G2">
        <f t="shared" ref="G2:G11" si="1">(C2-C$50)^2</f>
        <v>2.2201000000000009</v>
      </c>
      <c r="H2">
        <f t="shared" ref="H2:H11" si="2">(D2-D$50)^2</f>
        <v>0.40960000000000074</v>
      </c>
      <c r="J2">
        <f t="shared" ref="J2:J11" si="3">B2*C2</f>
        <v>303</v>
      </c>
      <c r="K2">
        <f t="shared" ref="K2:K11" si="4">B2*D2</f>
        <v>297</v>
      </c>
      <c r="L2">
        <f t="shared" ref="L2:L11" si="5">C2*D2</f>
        <v>99.99</v>
      </c>
    </row>
    <row r="3" spans="1:12">
      <c r="B3">
        <v>31</v>
      </c>
      <c r="C3">
        <v>9.5</v>
      </c>
      <c r="D3">
        <v>9.5</v>
      </c>
      <c r="F3">
        <f t="shared" si="0"/>
        <v>62.409999999999975</v>
      </c>
      <c r="G3">
        <f t="shared" si="1"/>
        <v>4.3680999999999992</v>
      </c>
      <c r="H3">
        <f t="shared" si="2"/>
        <v>5.7600000000000103E-2</v>
      </c>
      <c r="J3">
        <f t="shared" si="3"/>
        <v>294.5</v>
      </c>
      <c r="K3">
        <f t="shared" si="4"/>
        <v>294.5</v>
      </c>
      <c r="L3">
        <f t="shared" si="5"/>
        <v>90.25</v>
      </c>
    </row>
    <row r="4" spans="1:12">
      <c r="B4">
        <v>39</v>
      </c>
      <c r="C4">
        <v>12.1</v>
      </c>
      <c r="D4">
        <v>9.1999999999999993</v>
      </c>
      <c r="F4">
        <f t="shared" si="0"/>
        <v>1.0000000000000285E-2</v>
      </c>
      <c r="G4">
        <f t="shared" si="1"/>
        <v>0.26009999999999978</v>
      </c>
      <c r="H4">
        <f t="shared" si="2"/>
        <v>3.6000000000000597E-3</v>
      </c>
      <c r="J4">
        <f t="shared" si="3"/>
        <v>471.9</v>
      </c>
      <c r="K4">
        <f t="shared" si="4"/>
        <v>358.79999999999995</v>
      </c>
      <c r="L4">
        <f t="shared" si="5"/>
        <v>111.32</v>
      </c>
    </row>
    <row r="5" spans="1:12">
      <c r="B5">
        <v>40</v>
      </c>
      <c r="C5">
        <v>12.5</v>
      </c>
      <c r="D5">
        <v>9</v>
      </c>
      <c r="F5">
        <f t="shared" si="0"/>
        <v>1.2100000000000031</v>
      </c>
      <c r="G5">
        <f t="shared" si="1"/>
        <v>0.82810000000000028</v>
      </c>
      <c r="H5">
        <f t="shared" si="2"/>
        <v>6.7599999999999882E-2</v>
      </c>
      <c r="J5">
        <f t="shared" si="3"/>
        <v>500</v>
      </c>
      <c r="K5">
        <f t="shared" si="4"/>
        <v>360</v>
      </c>
      <c r="L5">
        <f t="shared" si="5"/>
        <v>112.5</v>
      </c>
    </row>
    <row r="6" spans="1:12">
      <c r="B6">
        <v>41</v>
      </c>
      <c r="C6">
        <v>13.5</v>
      </c>
      <c r="D6">
        <v>9.1</v>
      </c>
      <c r="F6">
        <f t="shared" si="0"/>
        <v>4.4100000000000064</v>
      </c>
      <c r="G6">
        <f t="shared" si="1"/>
        <v>3.6481000000000003</v>
      </c>
      <c r="H6">
        <f t="shared" si="2"/>
        <v>2.5600000000000046E-2</v>
      </c>
      <c r="J6">
        <f t="shared" si="3"/>
        <v>553.5</v>
      </c>
      <c r="K6">
        <f t="shared" si="4"/>
        <v>373.09999999999997</v>
      </c>
      <c r="L6">
        <f t="shared" si="5"/>
        <v>122.85</v>
      </c>
    </row>
    <row r="7" spans="1:12">
      <c r="B7">
        <v>42</v>
      </c>
      <c r="C7">
        <v>12.4</v>
      </c>
      <c r="D7">
        <v>8.9</v>
      </c>
      <c r="F7">
        <f t="shared" si="0"/>
        <v>9.6100000000000083</v>
      </c>
      <c r="G7">
        <f t="shared" si="1"/>
        <v>0.65610000000000079</v>
      </c>
      <c r="H7">
        <f t="shared" si="2"/>
        <v>0.1295999999999996</v>
      </c>
      <c r="J7">
        <f t="shared" si="3"/>
        <v>520.80000000000007</v>
      </c>
      <c r="K7">
        <f t="shared" si="4"/>
        <v>373.8</v>
      </c>
      <c r="L7">
        <f t="shared" si="5"/>
        <v>110.36000000000001</v>
      </c>
    </row>
    <row r="8" spans="1:12">
      <c r="B8">
        <v>39</v>
      </c>
      <c r="C8">
        <v>11.4</v>
      </c>
      <c r="D8">
        <v>9.3000000000000007</v>
      </c>
      <c r="F8">
        <f t="shared" si="0"/>
        <v>1.0000000000000285E-2</v>
      </c>
      <c r="G8">
        <f t="shared" si="1"/>
        <v>3.6099999999999813E-2</v>
      </c>
      <c r="H8">
        <f t="shared" si="2"/>
        <v>1.6000000000000738E-3</v>
      </c>
      <c r="J8">
        <f t="shared" si="3"/>
        <v>444.6</v>
      </c>
      <c r="K8">
        <f t="shared" si="4"/>
        <v>362.70000000000005</v>
      </c>
      <c r="L8">
        <f t="shared" si="5"/>
        <v>106.02000000000001</v>
      </c>
    </row>
    <row r="9" spans="1:12">
      <c r="B9">
        <v>45</v>
      </c>
      <c r="C9">
        <v>12.6</v>
      </c>
      <c r="D9">
        <v>8.8000000000000007</v>
      </c>
      <c r="F9">
        <f t="shared" si="0"/>
        <v>37.210000000000015</v>
      </c>
      <c r="G9">
        <f t="shared" si="1"/>
        <v>1.0200999999999996</v>
      </c>
      <c r="H9">
        <f t="shared" si="2"/>
        <v>0.21159999999999915</v>
      </c>
      <c r="J9">
        <f t="shared" si="3"/>
        <v>567</v>
      </c>
      <c r="K9">
        <f t="shared" si="4"/>
        <v>396.00000000000006</v>
      </c>
      <c r="L9">
        <f t="shared" si="5"/>
        <v>110.88000000000001</v>
      </c>
    </row>
    <row r="10" spans="1:12">
      <c r="B10">
        <v>36</v>
      </c>
      <c r="C10">
        <v>8.8000000000000007</v>
      </c>
      <c r="D10">
        <v>10.199999999999999</v>
      </c>
      <c r="F10">
        <f t="shared" si="0"/>
        <v>8.4099999999999913</v>
      </c>
      <c r="G10">
        <f t="shared" si="1"/>
        <v>7.7840999999999951</v>
      </c>
      <c r="H10">
        <f t="shared" si="2"/>
        <v>0.88359999999999905</v>
      </c>
      <c r="J10">
        <f t="shared" si="3"/>
        <v>316.8</v>
      </c>
      <c r="K10">
        <f t="shared" si="4"/>
        <v>367.2</v>
      </c>
      <c r="L10">
        <f t="shared" si="5"/>
        <v>89.76</v>
      </c>
    </row>
    <row r="11" spans="1:12">
      <c r="B11">
        <v>46</v>
      </c>
      <c r="C11">
        <v>13</v>
      </c>
      <c r="D11">
        <v>8.6999999999999993</v>
      </c>
      <c r="F11">
        <f t="shared" si="0"/>
        <v>50.410000000000018</v>
      </c>
      <c r="G11">
        <f t="shared" si="1"/>
        <v>1.9881000000000004</v>
      </c>
      <c r="H11">
        <f t="shared" si="2"/>
        <v>0.31360000000000054</v>
      </c>
      <c r="J11">
        <f t="shared" si="3"/>
        <v>598</v>
      </c>
      <c r="K11">
        <f t="shared" si="4"/>
        <v>400.2</v>
      </c>
      <c r="L11">
        <f t="shared" si="5"/>
        <v>113.1</v>
      </c>
    </row>
    <row r="22" spans="1:17">
      <c r="A22" s="8"/>
      <c r="B22" s="8"/>
      <c r="C22" s="8"/>
      <c r="D22" s="8"/>
      <c r="E22" s="8"/>
    </row>
    <row r="23" spans="1:17">
      <c r="C23" s="8"/>
    </row>
    <row r="24" spans="1:17">
      <c r="C24" s="8"/>
    </row>
    <row r="25" spans="1:17">
      <c r="A25" s="9"/>
      <c r="B25" s="9"/>
      <c r="C25" s="10"/>
      <c r="D25" s="9"/>
      <c r="E25" s="9"/>
      <c r="I25" s="9"/>
      <c r="M25" s="9"/>
      <c r="N25" s="9"/>
      <c r="O25" s="9"/>
      <c r="P25" s="9"/>
    </row>
    <row r="26" spans="1:17">
      <c r="A26" s="9"/>
      <c r="B26" s="9"/>
      <c r="C26" s="10"/>
      <c r="D26" s="9"/>
      <c r="E26" s="9"/>
      <c r="I26" s="9"/>
      <c r="M26" s="9"/>
      <c r="N26" s="9"/>
      <c r="O26" s="9"/>
      <c r="P26" s="9"/>
      <c r="Q26" s="9"/>
    </row>
    <row r="36" spans="1:3" ht="15.75">
      <c r="A36" s="7"/>
      <c r="B36" s="7"/>
      <c r="C36" s="7"/>
    </row>
    <row r="50" spans="1:4">
      <c r="A50" t="s">
        <v>17</v>
      </c>
      <c r="B50">
        <f>SUM(B2:B49)/$A$2</f>
        <v>38.9</v>
      </c>
      <c r="C50">
        <f>SUM(C2:C49)/$A$2</f>
        <v>11.59</v>
      </c>
      <c r="D50">
        <f>SUM(D2:D49)/$A$2</f>
        <v>9.26</v>
      </c>
    </row>
    <row r="51" spans="1:4">
      <c r="A51" t="s">
        <v>13</v>
      </c>
      <c r="B51">
        <f>SQRT(SUM(F2:F49)/($A$2-1))</f>
        <v>5.3009433122794283</v>
      </c>
      <c r="C51">
        <f>SQRT(SUM(G2:G49)/($A$2-1))</f>
        <v>1.5919589609450782</v>
      </c>
      <c r="D51">
        <f>SQRT(SUM(H2:H49)/($A$2-1))</f>
        <v>0.48350571638583312</v>
      </c>
    </row>
    <row r="52" spans="1:4">
      <c r="B52" s="5" t="s">
        <v>14</v>
      </c>
      <c r="C52" s="5" t="s">
        <v>15</v>
      </c>
      <c r="D52" s="5" t="s">
        <v>18</v>
      </c>
    </row>
    <row r="53" spans="1:4">
      <c r="A53" t="s">
        <v>16</v>
      </c>
      <c r="B53">
        <f>SUM(J2:J49)/$A$2</f>
        <v>457.01000000000005</v>
      </c>
      <c r="C53">
        <f>SUM(K2:K49)/$A$2</f>
        <v>358.32999999999993</v>
      </c>
      <c r="D53">
        <f>SUM(L2:L49)/$A$2</f>
        <v>106.703</v>
      </c>
    </row>
    <row r="54" spans="1:4">
      <c r="A54" t="s">
        <v>0</v>
      </c>
      <c r="B54">
        <f>B53-B50*C50</f>
        <v>6.1590000000000487</v>
      </c>
      <c r="C54">
        <f>C53-B50*D50</f>
        <v>-1.8840000000000714</v>
      </c>
      <c r="D54">
        <f>D53-D50*C50</f>
        <v>-0.6203999999999894</v>
      </c>
    </row>
    <row r="55" spans="1:4" ht="18">
      <c r="A55" s="6" t="s">
        <v>19</v>
      </c>
      <c r="B55" s="6">
        <f>B54/(B51*C51)</f>
        <v>0.72983582291203064</v>
      </c>
      <c r="C55" s="6">
        <f>C54/(B51*D51)</f>
        <v>-0.73506564503456984</v>
      </c>
      <c r="D55" s="6">
        <f>D54/(C51*D51)</f>
        <v>-0.80600606213983683</v>
      </c>
    </row>
    <row r="56" spans="1:4">
      <c r="A56" s="4" t="s">
        <v>20</v>
      </c>
      <c r="B56" s="4">
        <f>(1-B55^2)/(SQRT($A$2-1))</f>
        <v>0.1557798905314397</v>
      </c>
      <c r="C56" s="4">
        <f>(1-C55^2)/(SQRT($A$2-1))</f>
        <v>0.15322616582997059</v>
      </c>
      <c r="D56" s="4">
        <f>(1-D55^2)/(SQRT($A$2-1))</f>
        <v>0.11678474259794451</v>
      </c>
    </row>
    <row r="66" spans="1:3" ht="15.75">
      <c r="A66" s="7"/>
      <c r="B66" s="7"/>
      <c r="C66" s="7"/>
    </row>
  </sheetData>
  <phoneticPr fontId="5" type="noConversion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A2" sqref="A2:C11"/>
    </sheetView>
  </sheetViews>
  <sheetFormatPr defaultRowHeight="12.75"/>
  <sheetData>
    <row r="1" spans="1:9">
      <c r="A1" t="s">
        <v>3</v>
      </c>
      <c r="B1" t="s">
        <v>4</v>
      </c>
      <c r="C1" t="s">
        <v>5</v>
      </c>
    </row>
    <row r="2" spans="1:9">
      <c r="A2">
        <v>150</v>
      </c>
      <c r="B2">
        <v>51</v>
      </c>
      <c r="C2">
        <v>6</v>
      </c>
      <c r="D2">
        <f>(A2-A$22)^2</f>
        <v>166.41000000000014</v>
      </c>
      <c r="E2">
        <f>(B2-B$22)^2</f>
        <v>240.25</v>
      </c>
      <c r="F2">
        <f>(C2-C$22)^2</f>
        <v>0.25</v>
      </c>
      <c r="G2">
        <f>A2*B2</f>
        <v>7650</v>
      </c>
      <c r="I2">
        <f t="shared" ref="I2:I11" si="0">B2*C2</f>
        <v>306</v>
      </c>
    </row>
    <row r="3" spans="1:9">
      <c r="A3">
        <v>160</v>
      </c>
      <c r="B3">
        <v>66</v>
      </c>
      <c r="C3">
        <v>1</v>
      </c>
      <c r="D3">
        <f t="shared" ref="D3:D11" si="1">(A3-A$22)^2</f>
        <v>8.4100000000000321</v>
      </c>
      <c r="E3">
        <f t="shared" ref="E3:E11" si="2">(B3-B$22)^2</f>
        <v>0.25</v>
      </c>
      <c r="F3">
        <f t="shared" ref="F3:F11" si="3">(C3-C$22)^2</f>
        <v>20.25</v>
      </c>
      <c r="G3">
        <f t="shared" ref="G3:G11" si="4">A3*B3</f>
        <v>10560</v>
      </c>
      <c r="I3">
        <f t="shared" si="0"/>
        <v>66</v>
      </c>
    </row>
    <row r="4" spans="1:9">
      <c r="A4">
        <v>170</v>
      </c>
      <c r="B4">
        <v>72</v>
      </c>
      <c r="C4">
        <v>2</v>
      </c>
      <c r="D4">
        <f t="shared" si="1"/>
        <v>50.409999999999918</v>
      </c>
      <c r="E4">
        <f t="shared" si="2"/>
        <v>30.25</v>
      </c>
      <c r="F4">
        <f t="shared" si="3"/>
        <v>12.25</v>
      </c>
      <c r="G4">
        <f t="shared" si="4"/>
        <v>12240</v>
      </c>
      <c r="I4">
        <f t="shared" si="0"/>
        <v>144</v>
      </c>
    </row>
    <row r="5" spans="1:9">
      <c r="A5">
        <v>168</v>
      </c>
      <c r="B5">
        <v>69</v>
      </c>
      <c r="C5">
        <v>4</v>
      </c>
      <c r="D5">
        <f t="shared" si="1"/>
        <v>26.009999999999941</v>
      </c>
      <c r="E5">
        <f t="shared" si="2"/>
        <v>6.25</v>
      </c>
      <c r="F5">
        <f t="shared" si="3"/>
        <v>2.25</v>
      </c>
      <c r="G5">
        <f t="shared" si="4"/>
        <v>11592</v>
      </c>
      <c r="I5">
        <f t="shared" si="0"/>
        <v>276</v>
      </c>
    </row>
    <row r="6" spans="1:9">
      <c r="A6">
        <v>174</v>
      </c>
      <c r="B6">
        <v>71</v>
      </c>
      <c r="C6">
        <v>5</v>
      </c>
      <c r="D6">
        <f t="shared" si="1"/>
        <v>123.20999999999988</v>
      </c>
      <c r="E6">
        <f t="shared" si="2"/>
        <v>20.25</v>
      </c>
      <c r="F6">
        <f t="shared" si="3"/>
        <v>0.25</v>
      </c>
      <c r="G6">
        <f t="shared" si="4"/>
        <v>12354</v>
      </c>
      <c r="I6">
        <f t="shared" si="0"/>
        <v>355</v>
      </c>
    </row>
    <row r="7" spans="1:9">
      <c r="A7">
        <v>166</v>
      </c>
      <c r="B7">
        <v>60</v>
      </c>
      <c r="C7">
        <v>7</v>
      </c>
      <c r="D7">
        <f t="shared" si="1"/>
        <v>9.6099999999999639</v>
      </c>
      <c r="E7">
        <f t="shared" si="2"/>
        <v>42.25</v>
      </c>
      <c r="F7">
        <f t="shared" si="3"/>
        <v>2.25</v>
      </c>
      <c r="G7">
        <f t="shared" si="4"/>
        <v>9960</v>
      </c>
      <c r="I7">
        <f t="shared" si="0"/>
        <v>420</v>
      </c>
    </row>
    <row r="8" spans="1:9">
      <c r="A8">
        <v>149</v>
      </c>
      <c r="B8">
        <v>55</v>
      </c>
      <c r="C8">
        <v>8</v>
      </c>
      <c r="D8">
        <f t="shared" si="1"/>
        <v>193.21000000000015</v>
      </c>
      <c r="E8">
        <f t="shared" si="2"/>
        <v>132.25</v>
      </c>
      <c r="F8">
        <f t="shared" si="3"/>
        <v>6.25</v>
      </c>
      <c r="G8">
        <f t="shared" si="4"/>
        <v>8195</v>
      </c>
      <c r="I8">
        <f t="shared" si="0"/>
        <v>440</v>
      </c>
    </row>
    <row r="9" spans="1:9">
      <c r="A9">
        <v>180</v>
      </c>
      <c r="B9">
        <v>85</v>
      </c>
      <c r="C9">
        <v>9</v>
      </c>
      <c r="D9">
        <f t="shared" si="1"/>
        <v>292.4099999999998</v>
      </c>
      <c r="E9">
        <f t="shared" si="2"/>
        <v>342.25</v>
      </c>
      <c r="F9">
        <f t="shared" si="3"/>
        <v>12.25</v>
      </c>
      <c r="G9">
        <f t="shared" si="4"/>
        <v>15300</v>
      </c>
      <c r="I9">
        <f t="shared" si="0"/>
        <v>765</v>
      </c>
    </row>
    <row r="10" spans="1:9">
      <c r="A10">
        <v>157</v>
      </c>
      <c r="B10">
        <v>66</v>
      </c>
      <c r="C10">
        <v>6</v>
      </c>
      <c r="D10">
        <f t="shared" si="1"/>
        <v>34.810000000000066</v>
      </c>
      <c r="E10">
        <f t="shared" si="2"/>
        <v>0.25</v>
      </c>
      <c r="F10">
        <f t="shared" si="3"/>
        <v>0.25</v>
      </c>
      <c r="G10">
        <f t="shared" si="4"/>
        <v>10362</v>
      </c>
      <c r="I10">
        <f t="shared" si="0"/>
        <v>396</v>
      </c>
    </row>
    <row r="11" spans="1:9">
      <c r="A11">
        <v>155</v>
      </c>
      <c r="B11">
        <v>70</v>
      </c>
      <c r="C11">
        <v>7</v>
      </c>
      <c r="D11">
        <f t="shared" si="1"/>
        <v>62.410000000000089</v>
      </c>
      <c r="E11">
        <f t="shared" si="2"/>
        <v>12.25</v>
      </c>
      <c r="F11">
        <f t="shared" si="3"/>
        <v>2.25</v>
      </c>
      <c r="G11">
        <f t="shared" si="4"/>
        <v>10850</v>
      </c>
      <c r="I11">
        <f t="shared" si="0"/>
        <v>490</v>
      </c>
    </row>
    <row r="20" spans="1:16">
      <c r="K20" s="1" t="s">
        <v>7</v>
      </c>
      <c r="N20" s="1" t="s">
        <v>8</v>
      </c>
    </row>
    <row r="21" spans="1:16">
      <c r="K21" t="s">
        <v>0</v>
      </c>
      <c r="L21" s="4" t="s">
        <v>1</v>
      </c>
      <c r="M21" s="3" t="s">
        <v>2</v>
      </c>
      <c r="N21" t="s">
        <v>0</v>
      </c>
      <c r="O21" s="4" t="s">
        <v>1</v>
      </c>
      <c r="P21" s="3" t="s">
        <v>2</v>
      </c>
    </row>
    <row r="22" spans="1:16">
      <c r="A22" s="1">
        <f>SUM(A2:A21)/10</f>
        <v>162.9</v>
      </c>
      <c r="B22" s="1">
        <f>SUM(B2:B21)/10</f>
        <v>66.5</v>
      </c>
      <c r="C22" s="1">
        <f>SUM(C2:C21)/10</f>
        <v>5.5</v>
      </c>
      <c r="D22" s="1">
        <f>SUM(D2:D21)/9</f>
        <v>107.43333333333334</v>
      </c>
      <c r="E22" s="1">
        <f>SUM(E2:E21)/9</f>
        <v>91.833333333333329</v>
      </c>
      <c r="F22" s="1">
        <f>SUM(F2:F21)/9</f>
        <v>6.5</v>
      </c>
      <c r="G22" s="1">
        <f>SUM(G2:G21)/10</f>
        <v>10906.3</v>
      </c>
      <c r="H22" s="1">
        <f>A22*B22</f>
        <v>10832.85</v>
      </c>
      <c r="I22" s="1">
        <f>SUM(I2:I21)/10</f>
        <v>365.8</v>
      </c>
      <c r="J22" s="1">
        <f>B22*C22</f>
        <v>365.75</v>
      </c>
      <c r="K22" s="2">
        <f>G22-H22</f>
        <v>73.449999999998909</v>
      </c>
      <c r="L22" s="4">
        <f>K22/(SQRT(D22)*SQRT(E22))</f>
        <v>0.73947262378198031</v>
      </c>
      <c r="M22" s="3">
        <f>(1-L22^2)/SQRT(9)</f>
        <v>0.15106007955899795</v>
      </c>
      <c r="N22" s="2">
        <f>I22-J22</f>
        <v>5.0000000000011369E-2</v>
      </c>
      <c r="O22" s="4">
        <f>N22/(SQRT(E22)*SQRT(F22))</f>
        <v>2.046506610338345E-3</v>
      </c>
      <c r="P22" s="3">
        <f>(1-O22^2)/SQRT(9)</f>
        <v>0.3333319372702313</v>
      </c>
    </row>
    <row r="23" spans="1:16">
      <c r="A23" t="s">
        <v>6</v>
      </c>
      <c r="B23" t="s">
        <v>6</v>
      </c>
      <c r="C23" t="s">
        <v>6</v>
      </c>
    </row>
  </sheetData>
  <phoneticPr fontId="5" type="noConversion"/>
  <pageMargins left="0.78740157499999996" right="0.78740157499999996" top="0.984251969" bottom="0.984251969" header="0.5" footer="0.5"/>
  <pageSetup paperSize="9" orientation="portrait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15</vt:lpstr>
      <vt:lpstr>12</vt:lpstr>
      <vt:lpstr>11</vt:lpstr>
      <vt:lpstr>all</vt:lpstr>
      <vt:lpstr>sem uloha</vt:lpstr>
      <vt:lpstr>Sheet1</vt:lpstr>
    </vt:vector>
  </TitlesOfParts>
  <Company>mff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2006-12-10T02:35:11Z</dcterms:created>
  <dcterms:modified xsi:type="dcterms:W3CDTF">2019-09-23T00:01:06Z</dcterms:modified>
</cp:coreProperties>
</file>