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Horečný\Downloads\"/>
    </mc:Choice>
  </mc:AlternateContent>
  <xr:revisionPtr revIDLastSave="0" documentId="13_ncr:1_{01C59BC8-C0E3-4847-96E2-6BF97E98DE9A}" xr6:coauthVersionLast="47" xr6:coauthVersionMax="47" xr10:uidLastSave="{00000000-0000-0000-0000-000000000000}"/>
  <bookViews>
    <workbookView xWindow="-120" yWindow="-120" windowWidth="29040" windowHeight="15840" xr2:uid="{5C3BCFDC-7D3A-4F1A-9BDD-2BE3B7AB9E0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" l="1"/>
  <c r="K37" i="1"/>
  <c r="K36" i="1"/>
  <c r="K34" i="1"/>
  <c r="AF9" i="1"/>
  <c r="AG9" i="1" s="1"/>
  <c r="AE10" i="1"/>
  <c r="AE9" i="1"/>
  <c r="H33" i="1"/>
  <c r="K32" i="1" s="1"/>
  <c r="J32" i="1"/>
  <c r="AG10" i="1"/>
  <c r="AG11" i="1"/>
  <c r="AG12" i="1"/>
  <c r="AG13" i="1"/>
  <c r="AG14" i="1"/>
  <c r="AG15" i="1"/>
  <c r="AG16" i="1"/>
  <c r="AG17" i="1"/>
  <c r="AG18" i="1"/>
  <c r="AG19" i="1"/>
  <c r="AG20" i="1"/>
  <c r="AF11" i="1"/>
  <c r="AF13" i="1"/>
  <c r="AF14" i="1"/>
  <c r="D68" i="1"/>
  <c r="D67" i="1"/>
  <c r="B65" i="1"/>
  <c r="B67" i="1"/>
  <c r="B68" i="1"/>
  <c r="H47" i="1"/>
  <c r="J47" i="1"/>
  <c r="K47" i="1"/>
  <c r="H32" i="1"/>
  <c r="A29" i="1"/>
  <c r="AB9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J57" i="1"/>
  <c r="H60" i="1"/>
  <c r="H59" i="1"/>
  <c r="H58" i="1"/>
  <c r="H57" i="1"/>
  <c r="H53" i="1"/>
  <c r="H52" i="1"/>
  <c r="H51" i="1"/>
  <c r="H50" i="1"/>
  <c r="J49" i="1"/>
  <c r="H49" i="1"/>
  <c r="H48" i="1"/>
  <c r="H43" i="1"/>
  <c r="H42" i="1"/>
  <c r="H41" i="1"/>
  <c r="H40" i="1"/>
  <c r="H39" i="1"/>
  <c r="H38" i="1"/>
  <c r="J37" i="1"/>
  <c r="H37" i="1"/>
  <c r="J36" i="1"/>
  <c r="H36" i="1"/>
  <c r="H35" i="1"/>
  <c r="J34" i="1"/>
  <c r="H34" i="1"/>
  <c r="AE12" i="1" l="1"/>
  <c r="AE14" i="1"/>
  <c r="AE16" i="1"/>
  <c r="AE20" i="1"/>
  <c r="AE18" i="1"/>
  <c r="AE11" i="1"/>
  <c r="AE13" i="1"/>
  <c r="AE15" i="1"/>
  <c r="AE17" i="1"/>
  <c r="AE19" i="1"/>
  <c r="M47" i="1"/>
  <c r="K49" i="1"/>
  <c r="M49" i="1" s="1"/>
  <c r="K57" i="1"/>
  <c r="M57" i="1" s="1"/>
  <c r="M37" i="1"/>
  <c r="M36" i="1"/>
  <c r="B66" i="1" s="1"/>
  <c r="D66" i="1" s="1"/>
  <c r="M34" i="1"/>
</calcChain>
</file>

<file path=xl/sharedStrings.xml><?xml version="1.0" encoding="utf-8"?>
<sst xmlns="http://schemas.openxmlformats.org/spreadsheetml/2006/main" count="113" uniqueCount="58">
  <si>
    <t>vrchol 5</t>
  </si>
  <si>
    <t>vrchol 6</t>
  </si>
  <si>
    <t>vrchol 7</t>
  </si>
  <si>
    <t>vrchol 8</t>
  </si>
  <si>
    <t>vrchol 9</t>
  </si>
  <si>
    <t>vrchol 10</t>
  </si>
  <si>
    <t>vrchol 11</t>
  </si>
  <si>
    <t>vrchol 12</t>
  </si>
  <si>
    <t>vrchol 13</t>
  </si>
  <si>
    <t>vrchol 14</t>
  </si>
  <si>
    <t>vrchol 15</t>
  </si>
  <si>
    <t>vrchol 16</t>
  </si>
  <si>
    <t>Pocet klasifickacii</t>
  </si>
  <si>
    <t>Vrchol</t>
  </si>
  <si>
    <t>Trieda 1</t>
  </si>
  <si>
    <t>Trieda 2</t>
  </si>
  <si>
    <t>Trieda 3</t>
  </si>
  <si>
    <t>Trieda 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</si>
  <si>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</si>
  <si>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</si>
  <si>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</si>
  <si>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</si>
  <si>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</si>
  <si>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</si>
  <si>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</si>
  <si>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</si>
  <si>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</si>
  <si>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</si>
  <si>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</si>
  <si>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</si>
  <si>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alfa1</t>
  </si>
  <si>
    <t>g1(tx)</t>
  </si>
  <si>
    <t>SUM - MAX</t>
  </si>
  <si>
    <t>pocet listov</t>
  </si>
  <si>
    <t>nespravne klasifikacie t</t>
  </si>
  <si>
    <t>nespravne klasifikacie T</t>
  </si>
  <si>
    <t>Alfy</t>
  </si>
  <si>
    <t>alfa1 =</t>
  </si>
  <si>
    <t>T1 pre alfa = [0;0)</t>
  </si>
  <si>
    <t>alfa2 =</t>
  </si>
  <si>
    <t>alfa3 =</t>
  </si>
  <si>
    <t>alfa4 =</t>
  </si>
  <si>
    <t>Error Complexity Pruning</t>
  </si>
  <si>
    <t>Minimum Error pruning</t>
  </si>
  <si>
    <t>n</t>
  </si>
  <si>
    <t>nc</t>
  </si>
  <si>
    <t>ANO</t>
  </si>
  <si>
    <t>NIE</t>
  </si>
  <si>
    <t>pocet tried</t>
  </si>
  <si>
    <t>len zo vzorca:</t>
  </si>
  <si>
    <t>g2(tx)</t>
  </si>
  <si>
    <t>g3(tx)</t>
  </si>
  <si>
    <t>pri synovi T7 použijem hodnotu ktorú sme rozhodli v predoslom kroku</t>
  </si>
  <si>
    <t>začínam od spodu, počítame len pre vnutorne vrcholy, pričom beriem synov daného vrcholu</t>
  </si>
  <si>
    <t>Orezanie</t>
  </si>
  <si>
    <t>/--suma koreňa</t>
  </si>
  <si>
    <t xml:space="preserve">sum listov pre vrchol 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</si>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</sst>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474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3" fillId="0" borderId="26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8" xfId="0" applyBorder="1"/>
    <xf numFmtId="0" fontId="0" fillId="2" borderId="30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6" xfId="0" applyFont="1" applyFill="1" applyBorder="1" applyAlignment="1">
      <alignment horizontal="center" vertical="center"/>
    </xf>
  </cellXfs>
  <cellStyles count="1">
    <cellStyle name="Normálna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175260</xdr:rowOff>
    </xdr:from>
    <xdr:to>
      <xdr:col>3</xdr:col>
      <xdr:colOff>182880</xdr:colOff>
      <xdr:row>5</xdr:row>
      <xdr:rowOff>7620</xdr:rowOff>
    </xdr:to>
    <xdr:cxnSp macro="">
      <xdr:nvCxnSpPr>
        <xdr:cNvPr id="3" name="Rovná spojovacia šípka 2">
          <a:extLst>
            <a:ext uri="{FF2B5EF4-FFF2-40B4-BE49-F238E27FC236}">
              <a16:creationId xmlns:a16="http://schemas.microsoft.com/office/drawing/2014/main" id="{ABED42BB-7733-43DE-9871-23FA2DA4B833}"/>
            </a:ext>
          </a:extLst>
        </xdr:cNvPr>
        <xdr:cNvCxnSpPr/>
      </xdr:nvCxnSpPr>
      <xdr:spPr>
        <a:xfrm flipH="1">
          <a:off x="1432560" y="723900"/>
          <a:ext cx="579120" cy="198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</xdr:colOff>
      <xdr:row>4</xdr:row>
      <xdr:rowOff>30480</xdr:rowOff>
    </xdr:from>
    <xdr:to>
      <xdr:col>5</xdr:col>
      <xdr:colOff>190500</xdr:colOff>
      <xdr:row>7</xdr:row>
      <xdr:rowOff>152400</xdr:rowOff>
    </xdr:to>
    <xdr:cxnSp macro="">
      <xdr:nvCxnSpPr>
        <xdr:cNvPr id="5" name="Rovná spojovacia šípka 4">
          <a:extLst>
            <a:ext uri="{FF2B5EF4-FFF2-40B4-BE49-F238E27FC236}">
              <a16:creationId xmlns:a16="http://schemas.microsoft.com/office/drawing/2014/main" id="{4D5CCB85-9863-4D40-9855-FD0CF42B46AB}"/>
            </a:ext>
          </a:extLst>
        </xdr:cNvPr>
        <xdr:cNvCxnSpPr/>
      </xdr:nvCxnSpPr>
      <xdr:spPr>
        <a:xfrm>
          <a:off x="3116580" y="762000"/>
          <a:ext cx="121920" cy="67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3</xdr:row>
      <xdr:rowOff>7620</xdr:rowOff>
    </xdr:from>
    <xdr:to>
      <xdr:col>8</xdr:col>
      <xdr:colOff>163286</xdr:colOff>
      <xdr:row>3</xdr:row>
      <xdr:rowOff>174172</xdr:rowOff>
    </xdr:to>
    <xdr:cxnSp macro="">
      <xdr:nvCxnSpPr>
        <xdr:cNvPr id="7" name="Rovná spojovacia šípka 6">
          <a:extLst>
            <a:ext uri="{FF2B5EF4-FFF2-40B4-BE49-F238E27FC236}">
              <a16:creationId xmlns:a16="http://schemas.microsoft.com/office/drawing/2014/main" id="{339C90D4-A5F6-49CD-919B-04A73679888A}"/>
            </a:ext>
          </a:extLst>
        </xdr:cNvPr>
        <xdr:cNvCxnSpPr/>
      </xdr:nvCxnSpPr>
      <xdr:spPr>
        <a:xfrm>
          <a:off x="3672840" y="562791"/>
          <a:ext cx="1552303" cy="1665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601980</xdr:colOff>
      <xdr:row>8</xdr:row>
      <xdr:rowOff>83820</xdr:rowOff>
    </xdr:from>
    <xdr:to>
      <xdr:col>9</xdr:col>
      <xdr:colOff>541020</xdr:colOff>
      <xdr:row>9</xdr:row>
      <xdr:rowOff>167640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C1206E34-C447-48CA-9476-966CECDB12B5}"/>
            </a:ext>
          </a:extLst>
        </xdr:cNvPr>
        <xdr:cNvCxnSpPr/>
      </xdr:nvCxnSpPr>
      <xdr:spPr>
        <a:xfrm>
          <a:off x="4259580" y="1546860"/>
          <a:ext cx="176784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10</xdr:row>
      <xdr:rowOff>53340</xdr:rowOff>
    </xdr:from>
    <xdr:to>
      <xdr:col>4</xdr:col>
      <xdr:colOff>7620</xdr:colOff>
      <xdr:row>11</xdr:row>
      <xdr:rowOff>7620</xdr:rowOff>
    </xdr:to>
    <xdr:cxnSp macro="">
      <xdr:nvCxnSpPr>
        <xdr:cNvPr id="12" name="Rovná spojovacia šípka 11">
          <a:extLst>
            <a:ext uri="{FF2B5EF4-FFF2-40B4-BE49-F238E27FC236}">
              <a16:creationId xmlns:a16="http://schemas.microsoft.com/office/drawing/2014/main" id="{EBD2AB9E-83EC-4C80-A0E6-2DA07D87E196}"/>
            </a:ext>
          </a:extLst>
        </xdr:cNvPr>
        <xdr:cNvCxnSpPr/>
      </xdr:nvCxnSpPr>
      <xdr:spPr>
        <a:xfrm flipH="1">
          <a:off x="1303020" y="1882140"/>
          <a:ext cx="1143000" cy="137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9</xdr:row>
      <xdr:rowOff>175260</xdr:rowOff>
    </xdr:from>
    <xdr:to>
      <xdr:col>9</xdr:col>
      <xdr:colOff>320040</xdr:colOff>
      <xdr:row>14</xdr:row>
      <xdr:rowOff>160020</xdr:rowOff>
    </xdr:to>
    <xdr:cxnSp macro="">
      <xdr:nvCxnSpPr>
        <xdr:cNvPr id="14" name="Rovná spojovacia šípka 13">
          <a:extLst>
            <a:ext uri="{FF2B5EF4-FFF2-40B4-BE49-F238E27FC236}">
              <a16:creationId xmlns:a16="http://schemas.microsoft.com/office/drawing/2014/main" id="{2B012DAB-BDBF-4735-971B-86B492A78C7A}"/>
            </a:ext>
          </a:extLst>
        </xdr:cNvPr>
        <xdr:cNvCxnSpPr/>
      </xdr:nvCxnSpPr>
      <xdr:spPr>
        <a:xfrm>
          <a:off x="3177540" y="1821180"/>
          <a:ext cx="262890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556260</xdr:colOff>
      <xdr:row>17</xdr:row>
      <xdr:rowOff>22860</xdr:rowOff>
    </xdr:from>
    <xdr:to>
      <xdr:col>15</xdr:col>
      <xdr:colOff>281940</xdr:colOff>
      <xdr:row>18</xdr:row>
      <xdr:rowOff>114300</xdr:rowOff>
    </xdr:to>
    <xdr:cxnSp macro="">
      <xdr:nvCxnSpPr>
        <xdr:cNvPr id="18" name="Rovná spojovacia šípka 17">
          <a:extLst>
            <a:ext uri="{FF2B5EF4-FFF2-40B4-BE49-F238E27FC236}">
              <a16:creationId xmlns:a16="http://schemas.microsoft.com/office/drawing/2014/main" id="{2190EEA0-26C7-404E-B267-FE7645FE83CC}"/>
            </a:ext>
          </a:extLst>
        </xdr:cNvPr>
        <xdr:cNvCxnSpPr/>
      </xdr:nvCxnSpPr>
      <xdr:spPr>
        <a:xfrm>
          <a:off x="7871460" y="3131820"/>
          <a:ext cx="155448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17</xdr:row>
      <xdr:rowOff>22860</xdr:rowOff>
    </xdr:from>
    <xdr:to>
      <xdr:col>11</xdr:col>
      <xdr:colOff>220980</xdr:colOff>
      <xdr:row>19</xdr:row>
      <xdr:rowOff>7620</xdr:rowOff>
    </xdr:to>
    <xdr:cxnSp macro="">
      <xdr:nvCxnSpPr>
        <xdr:cNvPr id="20" name="Rovná spojovacia šípka 19">
          <a:extLst>
            <a:ext uri="{FF2B5EF4-FFF2-40B4-BE49-F238E27FC236}">
              <a16:creationId xmlns:a16="http://schemas.microsoft.com/office/drawing/2014/main" id="{98C344DE-B79E-44FE-8A64-E02AEC940263}"/>
            </a:ext>
          </a:extLst>
        </xdr:cNvPr>
        <xdr:cNvCxnSpPr/>
      </xdr:nvCxnSpPr>
      <xdr:spPr>
        <a:xfrm flipH="1">
          <a:off x="6797040" y="3131820"/>
          <a:ext cx="1295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13</xdr:row>
      <xdr:rowOff>30480</xdr:rowOff>
    </xdr:from>
    <xdr:to>
      <xdr:col>1</xdr:col>
      <xdr:colOff>152400</xdr:colOff>
      <xdr:row>16</xdr:row>
      <xdr:rowOff>30480</xdr:rowOff>
    </xdr:to>
    <xdr:cxnSp macro="">
      <xdr:nvCxnSpPr>
        <xdr:cNvPr id="23" name="Rovná spojovacia šípka 22">
          <a:extLst>
            <a:ext uri="{FF2B5EF4-FFF2-40B4-BE49-F238E27FC236}">
              <a16:creationId xmlns:a16="http://schemas.microsoft.com/office/drawing/2014/main" id="{1B28BBD9-E8E3-4EE1-93A0-D8B2CB039659}"/>
            </a:ext>
          </a:extLst>
        </xdr:cNvPr>
        <xdr:cNvCxnSpPr/>
      </xdr:nvCxnSpPr>
      <xdr:spPr>
        <a:xfrm flipH="1">
          <a:off x="640080" y="2407920"/>
          <a:ext cx="1219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</xdr:row>
      <xdr:rowOff>60960</xdr:rowOff>
    </xdr:from>
    <xdr:to>
      <xdr:col>2</xdr:col>
      <xdr:colOff>533400</xdr:colOff>
      <xdr:row>21</xdr:row>
      <xdr:rowOff>15240</xdr:rowOff>
    </xdr:to>
    <xdr:cxnSp macro="">
      <xdr:nvCxnSpPr>
        <xdr:cNvPr id="27" name="Rovná spojovacia šípka 26">
          <a:extLst>
            <a:ext uri="{FF2B5EF4-FFF2-40B4-BE49-F238E27FC236}">
              <a16:creationId xmlns:a16="http://schemas.microsoft.com/office/drawing/2014/main" id="{205E5C8C-0B04-4862-8684-B9C007DED60C}"/>
            </a:ext>
          </a:extLst>
        </xdr:cNvPr>
        <xdr:cNvCxnSpPr/>
      </xdr:nvCxnSpPr>
      <xdr:spPr>
        <a:xfrm>
          <a:off x="1371600" y="2438400"/>
          <a:ext cx="381000" cy="1417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13</xdr:row>
      <xdr:rowOff>60960</xdr:rowOff>
    </xdr:from>
    <xdr:to>
      <xdr:col>6</xdr:col>
      <xdr:colOff>66675</xdr:colOff>
      <xdr:row>18</xdr:row>
      <xdr:rowOff>24765</xdr:rowOff>
    </xdr:to>
    <xdr:cxnSp macro="">
      <xdr:nvCxnSpPr>
        <xdr:cNvPr id="30" name="Rovná spojovacia šípka 29">
          <a:extLst>
            <a:ext uri="{FF2B5EF4-FFF2-40B4-BE49-F238E27FC236}">
              <a16:creationId xmlns:a16="http://schemas.microsoft.com/office/drawing/2014/main" id="{53585F26-435F-4F75-8701-339A75B035C8}"/>
            </a:ext>
          </a:extLst>
        </xdr:cNvPr>
        <xdr:cNvCxnSpPr/>
      </xdr:nvCxnSpPr>
      <xdr:spPr>
        <a:xfrm>
          <a:off x="2314575" y="2413635"/>
          <a:ext cx="140970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33617</xdr:colOff>
      <xdr:row>23</xdr:row>
      <xdr:rowOff>11206</xdr:rowOff>
    </xdr:from>
    <xdr:to>
      <xdr:col>17</xdr:col>
      <xdr:colOff>559173</xdr:colOff>
      <xdr:row>26</xdr:row>
      <xdr:rowOff>185568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B0482EB2-2B1A-AEB7-359E-9CE361F70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735" y="4493559"/>
          <a:ext cx="4010585" cy="790685"/>
        </a:xfrm>
        <a:prstGeom prst="rect">
          <a:avLst/>
        </a:prstGeom>
      </xdr:spPr>
    </xdr:pic>
    <xdr:clientData/>
  </xdr:twoCellAnchor>
  <xdr:twoCellAnchor editAs="oneCell">
    <xdr:from>
      <xdr:col>17</xdr:col>
      <xdr:colOff>392206</xdr:colOff>
      <xdr:row>29</xdr:row>
      <xdr:rowOff>0</xdr:rowOff>
    </xdr:from>
    <xdr:to>
      <xdr:col>26</xdr:col>
      <xdr:colOff>253422</xdr:colOff>
      <xdr:row>42</xdr:row>
      <xdr:rowOff>137677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17318E5-E5CF-A176-622F-09D123BE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3353" y="5715000"/>
          <a:ext cx="5419334" cy="2793471"/>
        </a:xfrm>
        <a:prstGeom prst="rect">
          <a:avLst/>
        </a:prstGeom>
      </xdr:spPr>
    </xdr:pic>
    <xdr:clientData/>
  </xdr:twoCellAnchor>
  <xdr:twoCellAnchor editAs="oneCell">
    <xdr:from>
      <xdr:col>17</xdr:col>
      <xdr:colOff>268941</xdr:colOff>
      <xdr:row>45</xdr:row>
      <xdr:rowOff>109012</xdr:rowOff>
    </xdr:from>
    <xdr:to>
      <xdr:col>25</xdr:col>
      <xdr:colOff>224789</xdr:colOff>
      <xdr:row>54</xdr:row>
      <xdr:rowOff>57032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4FD4B246-CD4E-1655-FBF8-772121CC6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0088" y="9084924"/>
          <a:ext cx="4908848" cy="1763373"/>
        </a:xfrm>
        <a:prstGeom prst="rect">
          <a:avLst/>
        </a:prstGeom>
      </xdr:spPr>
    </xdr:pic>
    <xdr:clientData/>
  </xdr:twoCellAnchor>
  <xdr:twoCellAnchor editAs="oneCell">
    <xdr:from>
      <xdr:col>17</xdr:col>
      <xdr:colOff>302559</xdr:colOff>
      <xdr:row>56</xdr:row>
      <xdr:rowOff>75395</xdr:rowOff>
    </xdr:from>
    <xdr:to>
      <xdr:col>24</xdr:col>
      <xdr:colOff>508262</xdr:colOff>
      <xdr:row>61</xdr:row>
      <xdr:rowOff>157354</xdr:rowOff>
    </xdr:to>
    <xdr:pic>
      <xdr:nvPicPr>
        <xdr:cNvPr id="8" name="Obrázok 7">
          <a:extLst>
            <a:ext uri="{FF2B5EF4-FFF2-40B4-BE49-F238E27FC236}">
              <a16:creationId xmlns:a16="http://schemas.microsoft.com/office/drawing/2014/main" id="{820C5BD8-6EB2-33E0-B521-60B608DA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3706" y="11270071"/>
          <a:ext cx="4553585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1CE5-313D-48A8-9EAD-5FB9F79626A3}">
  <dimension ref="A2:BC68"/>
  <sheetViews>
    <sheetView tabSelected="1" topLeftCell="A25" zoomScale="85" zoomScaleNormal="85" workbookViewId="0">
      <selection activeCell="F33" sqref="F33:F35"/>
    </sheetView>
  </sheetViews>
  <sheetFormatPr defaultRowHeight="15" x14ac:dyDescent="0.25"/>
  <cols>
    <col min="8" max="8" width="11.5703125" bestFit="1" customWidth="1"/>
    <col min="9" max="9" width="12" bestFit="1" customWidth="1"/>
    <col min="10" max="10" width="12.28515625" customWidth="1"/>
    <col min="11" max="11" width="20.7109375" customWidth="1"/>
    <col min="13" max="13" width="16" bestFit="1" customWidth="1"/>
    <col min="22" max="22" width="10.7109375" customWidth="1"/>
    <col min="31" max="31" width="13.28515625" bestFit="1" customWidth="1"/>
    <col min="33" max="33" width="9.140625" customWidth="1"/>
  </cols>
  <sheetData>
    <row r="2" spans="1:55" ht="18.75" x14ac:dyDescent="0.3">
      <c r="V2" s="36" t="s">
        <v>43</v>
      </c>
      <c r="BC2" s="4"/>
    </row>
    <row r="3" spans="1:55" x14ac:dyDescent="0.25">
      <c r="C3" s="59" t="s">
        <v>0</v>
      </c>
      <c r="D3" s="60"/>
      <c r="E3" s="60"/>
      <c r="F3" s="61"/>
      <c r="AM3" s="4"/>
    </row>
    <row r="4" spans="1:55" x14ac:dyDescent="0.25">
      <c r="C4" s="1">
        <v>20</v>
      </c>
      <c r="D4" s="2">
        <v>25</v>
      </c>
      <c r="E4" s="2">
        <v>20</v>
      </c>
      <c r="F4" s="3">
        <v>40</v>
      </c>
    </row>
    <row r="5" spans="1:55" x14ac:dyDescent="0.25">
      <c r="I5" s="59" t="s">
        <v>3</v>
      </c>
      <c r="J5" s="60" t="s">
        <v>3</v>
      </c>
      <c r="K5" s="60"/>
      <c r="L5" s="61"/>
      <c r="T5" s="4"/>
    </row>
    <row r="6" spans="1:55" ht="15.75" x14ac:dyDescent="0.25">
      <c r="A6" s="59" t="s">
        <v>1</v>
      </c>
      <c r="B6" s="60"/>
      <c r="C6" s="60"/>
      <c r="D6" s="61"/>
      <c r="I6" s="1">
        <v>7</v>
      </c>
      <c r="J6" s="2">
        <v>3</v>
      </c>
      <c r="K6" s="2">
        <v>5</v>
      </c>
      <c r="L6" s="3">
        <v>2</v>
      </c>
      <c r="AE6" s="58" t="s">
        <v>54</v>
      </c>
    </row>
    <row r="7" spans="1:55" ht="15.75" thickBot="1" x14ac:dyDescent="0.3">
      <c r="A7" s="1">
        <v>3</v>
      </c>
      <c r="B7" s="2">
        <v>2</v>
      </c>
      <c r="C7" s="2">
        <v>5</v>
      </c>
      <c r="D7" s="3">
        <v>8</v>
      </c>
      <c r="V7" t="s">
        <v>48</v>
      </c>
      <c r="W7">
        <v>4</v>
      </c>
      <c r="AE7" s="38" t="s">
        <v>49</v>
      </c>
      <c r="AF7" s="38" t="s">
        <v>53</v>
      </c>
    </row>
    <row r="8" spans="1:55" ht="16.5" thickBot="1" x14ac:dyDescent="0.3">
      <c r="V8" s="7" t="s">
        <v>13</v>
      </c>
      <c r="W8" s="8" t="s">
        <v>14</v>
      </c>
      <c r="X8" s="8" t="s">
        <v>15</v>
      </c>
      <c r="Y8" s="8" t="s">
        <v>16</v>
      </c>
      <c r="Z8" s="9" t="s">
        <v>17</v>
      </c>
      <c r="AB8" s="46" t="s">
        <v>44</v>
      </c>
      <c r="AC8" s="51" t="s">
        <v>45</v>
      </c>
      <c r="AE8" s="46" t="s">
        <v>46</v>
      </c>
      <c r="AF8" s="47" t="s">
        <v>47</v>
      </c>
      <c r="AG8" s="48"/>
    </row>
    <row r="9" spans="1:55" x14ac:dyDescent="0.25">
      <c r="D9" s="59" t="s">
        <v>2</v>
      </c>
      <c r="E9" s="60"/>
      <c r="F9" s="60"/>
      <c r="G9" s="61"/>
      <c r="V9" s="10" t="s">
        <v>18</v>
      </c>
      <c r="W9" s="11">
        <v>20</v>
      </c>
      <c r="X9" s="12">
        <v>25</v>
      </c>
      <c r="Y9" s="12">
        <v>20</v>
      </c>
      <c r="Z9" s="13">
        <v>40</v>
      </c>
      <c r="AB9" s="52">
        <f>SUM(W9:Z9)</f>
        <v>105</v>
      </c>
      <c r="AC9" s="53">
        <f>MAX(W9:Z9)</f>
        <v>40</v>
      </c>
      <c r="AE9" s="39">
        <f t="shared" ref="AE9:AE20" si="0">(AB9-AC9+$W$7-1)/(AB9+$W$7)</f>
        <v>0.62385321100917435</v>
      </c>
      <c r="AF9" s="40">
        <f>(AB10/AB9*AE10)+(AB11/AB9*AF11) +(AB12/AB9*AE12)</f>
        <v>0.58535588111942782</v>
      </c>
      <c r="AG9" s="41" t="str">
        <f>IF(AF9&lt;&gt;"",IF(AE9&lt;AF9,"REZEM","NEREZEM"),"")</f>
        <v>NEREZEM</v>
      </c>
      <c r="AH9" s="38" t="s">
        <v>52</v>
      </c>
    </row>
    <row r="10" spans="1:55" x14ac:dyDescent="0.25">
      <c r="D10" s="1">
        <v>10</v>
      </c>
      <c r="E10" s="2">
        <v>20</v>
      </c>
      <c r="F10" s="2">
        <v>10</v>
      </c>
      <c r="G10" s="3">
        <v>30</v>
      </c>
      <c r="V10" s="14" t="s">
        <v>19</v>
      </c>
      <c r="W10" s="15">
        <v>3</v>
      </c>
      <c r="X10" s="16">
        <v>2</v>
      </c>
      <c r="Y10" s="16">
        <v>5</v>
      </c>
      <c r="Z10" s="17">
        <v>8</v>
      </c>
      <c r="AB10" s="54">
        <f t="shared" ref="AB10:AB20" si="1">SUM(W10:Z10)</f>
        <v>18</v>
      </c>
      <c r="AC10" s="55">
        <f t="shared" ref="AC10:AC19" si="2">MAX(W10:Z10)</f>
        <v>8</v>
      </c>
      <c r="AE10" s="39">
        <f t="shared" si="0"/>
        <v>0.59090909090909094</v>
      </c>
      <c r="AF10" s="40"/>
      <c r="AG10" s="41" t="str">
        <f t="shared" ref="AG10:AG20" si="3">IF(AF10&lt;&gt;"",IF(AE10&lt;AF10,"REZEM","NEREZEM"),"")</f>
        <v/>
      </c>
    </row>
    <row r="11" spans="1:55" x14ac:dyDescent="0.25">
      <c r="K11" s="59" t="s">
        <v>6</v>
      </c>
      <c r="L11" s="60"/>
      <c r="M11" s="60"/>
      <c r="N11" s="61"/>
      <c r="V11" s="18" t="s">
        <v>20</v>
      </c>
      <c r="W11" s="19">
        <v>10</v>
      </c>
      <c r="X11" s="20">
        <v>20</v>
      </c>
      <c r="Y11" s="20">
        <v>10</v>
      </c>
      <c r="Z11" s="21">
        <v>30</v>
      </c>
      <c r="AB11" s="54">
        <f t="shared" si="1"/>
        <v>70</v>
      </c>
      <c r="AC11" s="55">
        <f t="shared" si="2"/>
        <v>30</v>
      </c>
      <c r="AE11" s="39">
        <f t="shared" si="0"/>
        <v>0.58108108108108103</v>
      </c>
      <c r="AF11" s="40">
        <f>(AB13/AB11*AF13)+(AB14/AB11*AF14)+(AB15/AB11*AE15)</f>
        <v>0.57574563367666809</v>
      </c>
      <c r="AG11" s="41" t="str">
        <f t="shared" si="3"/>
        <v>NEREZEM</v>
      </c>
    </row>
    <row r="12" spans="1:55" x14ac:dyDescent="0.25">
      <c r="A12" s="59" t="s">
        <v>4</v>
      </c>
      <c r="B12" s="60"/>
      <c r="C12" s="60"/>
      <c r="D12" s="61"/>
      <c r="K12" s="1">
        <v>3</v>
      </c>
      <c r="L12" s="2">
        <v>6</v>
      </c>
      <c r="M12" s="2">
        <v>4</v>
      </c>
      <c r="N12" s="3">
        <v>12</v>
      </c>
      <c r="V12" s="14" t="s">
        <v>21</v>
      </c>
      <c r="W12" s="15">
        <v>7</v>
      </c>
      <c r="X12" s="16">
        <v>3</v>
      </c>
      <c r="Y12" s="16">
        <v>5</v>
      </c>
      <c r="Z12" s="17">
        <v>2</v>
      </c>
      <c r="AB12" s="54">
        <f t="shared" si="1"/>
        <v>17</v>
      </c>
      <c r="AC12" s="55">
        <f t="shared" si="2"/>
        <v>7</v>
      </c>
      <c r="AE12" s="39">
        <f t="shared" si="0"/>
        <v>0.61904761904761907</v>
      </c>
      <c r="AF12" s="40"/>
      <c r="AG12" s="41" t="str">
        <f t="shared" si="3"/>
        <v/>
      </c>
    </row>
    <row r="13" spans="1:55" x14ac:dyDescent="0.25">
      <c r="A13" s="1">
        <v>6</v>
      </c>
      <c r="B13" s="2">
        <v>11</v>
      </c>
      <c r="C13" s="2">
        <v>6</v>
      </c>
      <c r="D13" s="3">
        <v>7</v>
      </c>
      <c r="V13" s="18" t="s">
        <v>22</v>
      </c>
      <c r="W13" s="19">
        <v>6</v>
      </c>
      <c r="X13" s="20">
        <v>11</v>
      </c>
      <c r="Y13" s="20">
        <v>6</v>
      </c>
      <c r="Z13" s="21">
        <v>7</v>
      </c>
      <c r="AB13" s="54">
        <f t="shared" si="1"/>
        <v>30</v>
      </c>
      <c r="AC13" s="55">
        <f t="shared" si="2"/>
        <v>11</v>
      </c>
      <c r="AE13" s="39">
        <f t="shared" si="0"/>
        <v>0.6470588235294118</v>
      </c>
      <c r="AF13" s="40">
        <f>(AB16/AB13*AE16)+(AB17/AB13*AE17)+(AB18/AB13*AE18)</f>
        <v>0.67030303030303029</v>
      </c>
      <c r="AG13" s="42" t="str">
        <f t="shared" si="3"/>
        <v>REZEM</v>
      </c>
    </row>
    <row r="14" spans="1:55" x14ac:dyDescent="0.25">
      <c r="V14" s="18" t="s">
        <v>23</v>
      </c>
      <c r="W14" s="19">
        <v>1</v>
      </c>
      <c r="X14" s="20">
        <v>3</v>
      </c>
      <c r="Y14" s="20">
        <v>0</v>
      </c>
      <c r="Z14" s="21">
        <v>11</v>
      </c>
      <c r="AB14" s="54">
        <f t="shared" si="1"/>
        <v>15</v>
      </c>
      <c r="AC14" s="55">
        <f t="shared" si="2"/>
        <v>11</v>
      </c>
      <c r="AE14" s="39">
        <f t="shared" si="0"/>
        <v>0.36842105263157893</v>
      </c>
      <c r="AF14" s="40">
        <f>(AB19/AB14*AE19)+(AB20/AB14*AE20)</f>
        <v>0.42666666666666664</v>
      </c>
      <c r="AG14" s="42" t="str">
        <f t="shared" si="3"/>
        <v>REZEM</v>
      </c>
    </row>
    <row r="15" spans="1:55" x14ac:dyDescent="0.25">
      <c r="V15" s="14" t="s">
        <v>24</v>
      </c>
      <c r="W15" s="15">
        <v>3</v>
      </c>
      <c r="X15" s="16">
        <v>6</v>
      </c>
      <c r="Y15" s="16">
        <v>4</v>
      </c>
      <c r="Z15" s="17">
        <v>12</v>
      </c>
      <c r="AB15" s="54">
        <f t="shared" si="1"/>
        <v>25</v>
      </c>
      <c r="AC15" s="55">
        <f t="shared" si="2"/>
        <v>12</v>
      </c>
      <c r="AE15" s="39">
        <f t="shared" si="0"/>
        <v>0.55172413793103448</v>
      </c>
      <c r="AF15" s="40"/>
      <c r="AG15" s="41" t="str">
        <f t="shared" si="3"/>
        <v/>
      </c>
    </row>
    <row r="16" spans="1:55" x14ac:dyDescent="0.25">
      <c r="J16" s="59" t="s">
        <v>5</v>
      </c>
      <c r="K16" s="60" t="s">
        <v>5</v>
      </c>
      <c r="L16" s="60"/>
      <c r="M16" s="61"/>
      <c r="V16" s="14" t="s">
        <v>25</v>
      </c>
      <c r="W16" s="15">
        <v>1</v>
      </c>
      <c r="X16" s="16">
        <v>3</v>
      </c>
      <c r="Y16" s="16">
        <v>2</v>
      </c>
      <c r="Z16" s="17">
        <v>1</v>
      </c>
      <c r="AB16" s="54">
        <f t="shared" si="1"/>
        <v>7</v>
      </c>
      <c r="AC16" s="55">
        <f t="shared" si="2"/>
        <v>3</v>
      </c>
      <c r="AE16" s="39">
        <f t="shared" si="0"/>
        <v>0.63636363636363635</v>
      </c>
      <c r="AF16" s="40"/>
      <c r="AG16" s="41" t="str">
        <f t="shared" si="3"/>
        <v/>
      </c>
    </row>
    <row r="17" spans="1:33" x14ac:dyDescent="0.25">
      <c r="A17" s="59" t="s">
        <v>7</v>
      </c>
      <c r="B17" s="60"/>
      <c r="C17" s="60"/>
      <c r="D17" s="61"/>
      <c r="J17" s="1">
        <v>1</v>
      </c>
      <c r="K17" s="2">
        <v>3</v>
      </c>
      <c r="L17" s="2">
        <v>0</v>
      </c>
      <c r="M17" s="3">
        <v>11</v>
      </c>
      <c r="V17" s="14" t="s">
        <v>26</v>
      </c>
      <c r="W17" s="15">
        <v>1</v>
      </c>
      <c r="X17" s="16">
        <v>3</v>
      </c>
      <c r="Y17" s="16">
        <v>1</v>
      </c>
      <c r="Z17" s="17">
        <v>2</v>
      </c>
      <c r="AB17" s="54">
        <f t="shared" si="1"/>
        <v>7</v>
      </c>
      <c r="AC17" s="55">
        <f t="shared" si="2"/>
        <v>3</v>
      </c>
      <c r="AE17" s="39">
        <f t="shared" si="0"/>
        <v>0.63636363636363635</v>
      </c>
      <c r="AF17" s="40"/>
      <c r="AG17" s="41" t="str">
        <f t="shared" si="3"/>
        <v/>
      </c>
    </row>
    <row r="18" spans="1:33" x14ac:dyDescent="0.25">
      <c r="A18" s="1">
        <v>1</v>
      </c>
      <c r="B18" s="2">
        <v>3</v>
      </c>
      <c r="C18" s="2">
        <v>2</v>
      </c>
      <c r="D18" s="3">
        <v>1</v>
      </c>
      <c r="V18" s="14" t="s">
        <v>27</v>
      </c>
      <c r="W18" s="15">
        <v>4</v>
      </c>
      <c r="X18" s="16">
        <v>5</v>
      </c>
      <c r="Y18" s="16">
        <v>3</v>
      </c>
      <c r="Z18" s="17">
        <v>4</v>
      </c>
      <c r="AB18" s="54">
        <f t="shared" si="1"/>
        <v>16</v>
      </c>
      <c r="AC18" s="55">
        <f t="shared" si="2"/>
        <v>5</v>
      </c>
      <c r="AE18" s="39">
        <f t="shared" si="0"/>
        <v>0.7</v>
      </c>
      <c r="AF18" s="40"/>
      <c r="AG18" s="41" t="str">
        <f t="shared" si="3"/>
        <v/>
      </c>
    </row>
    <row r="19" spans="1:33" x14ac:dyDescent="0.25">
      <c r="E19" s="59" t="s">
        <v>9</v>
      </c>
      <c r="F19" s="60"/>
      <c r="G19" s="60"/>
      <c r="H19" s="61"/>
      <c r="V19" s="14" t="s">
        <v>28</v>
      </c>
      <c r="W19" s="15">
        <v>0</v>
      </c>
      <c r="X19" s="16">
        <v>1</v>
      </c>
      <c r="Y19" s="16">
        <v>0</v>
      </c>
      <c r="Z19" s="17">
        <v>3</v>
      </c>
      <c r="AB19" s="54">
        <f t="shared" si="1"/>
        <v>4</v>
      </c>
      <c r="AC19" s="55">
        <f t="shared" si="2"/>
        <v>3</v>
      </c>
      <c r="AE19" s="39">
        <f t="shared" si="0"/>
        <v>0.5</v>
      </c>
      <c r="AF19" s="40"/>
      <c r="AG19" s="41" t="str">
        <f t="shared" si="3"/>
        <v/>
      </c>
    </row>
    <row r="20" spans="1:33" ht="15.75" thickBot="1" x14ac:dyDescent="0.3">
      <c r="E20" s="1">
        <v>4</v>
      </c>
      <c r="F20" s="2">
        <v>5</v>
      </c>
      <c r="G20" s="2">
        <v>3</v>
      </c>
      <c r="H20" s="3">
        <v>2</v>
      </c>
      <c r="J20" s="59" t="s">
        <v>10</v>
      </c>
      <c r="K20" s="60" t="s">
        <v>10</v>
      </c>
      <c r="L20" s="60"/>
      <c r="M20" s="61"/>
      <c r="O20" s="59" t="s">
        <v>11</v>
      </c>
      <c r="P20" s="60"/>
      <c r="Q20" s="60"/>
      <c r="R20" s="61"/>
      <c r="V20" s="22" t="s">
        <v>29</v>
      </c>
      <c r="W20" s="23">
        <v>1</v>
      </c>
      <c r="X20" s="24">
        <v>2</v>
      </c>
      <c r="Y20" s="24">
        <v>0</v>
      </c>
      <c r="Z20" s="25">
        <v>8</v>
      </c>
      <c r="AB20" s="56">
        <f t="shared" si="1"/>
        <v>11</v>
      </c>
      <c r="AC20" s="57">
        <f>MAX(W20:Z20)</f>
        <v>8</v>
      </c>
      <c r="AE20" s="43">
        <f t="shared" si="0"/>
        <v>0.4</v>
      </c>
      <c r="AF20" s="44"/>
      <c r="AG20" s="45" t="str">
        <f t="shared" si="3"/>
        <v/>
      </c>
    </row>
    <row r="21" spans="1:33" x14ac:dyDescent="0.25">
      <c r="J21" s="1">
        <v>0</v>
      </c>
      <c r="K21" s="2">
        <v>1</v>
      </c>
      <c r="L21" s="2">
        <v>0</v>
      </c>
      <c r="M21" s="3">
        <v>3</v>
      </c>
      <c r="O21" s="1">
        <v>1</v>
      </c>
      <c r="P21" s="2">
        <v>2</v>
      </c>
      <c r="Q21" s="2">
        <v>0</v>
      </c>
      <c r="R21" s="3">
        <v>8</v>
      </c>
    </row>
    <row r="22" spans="1:33" x14ac:dyDescent="0.25">
      <c r="B22" s="59" t="s">
        <v>8</v>
      </c>
      <c r="C22" s="60" t="s">
        <v>8</v>
      </c>
      <c r="D22" s="60"/>
      <c r="E22" s="61"/>
    </row>
    <row r="23" spans="1:33" x14ac:dyDescent="0.25">
      <c r="B23" s="1">
        <v>1</v>
      </c>
      <c r="C23" s="2">
        <v>3</v>
      </c>
      <c r="D23" s="2">
        <v>1</v>
      </c>
      <c r="E23" s="3">
        <v>2</v>
      </c>
    </row>
    <row r="26" spans="1:33" ht="18.75" x14ac:dyDescent="0.3">
      <c r="A26" s="36" t="s">
        <v>42</v>
      </c>
      <c r="B26" s="37"/>
    </row>
    <row r="27" spans="1:33" ht="15.75" thickBot="1" x14ac:dyDescent="0.3">
      <c r="M27" s="75"/>
    </row>
    <row r="28" spans="1:33" ht="16.5" thickBot="1" x14ac:dyDescent="0.3">
      <c r="A28" s="62" t="s">
        <v>12</v>
      </c>
      <c r="B28" s="63"/>
      <c r="C28" s="5"/>
      <c r="D28" s="5"/>
      <c r="E28" s="5"/>
      <c r="H28" s="6" t="s">
        <v>30</v>
      </c>
      <c r="I28">
        <v>0</v>
      </c>
      <c r="K28" t="s">
        <v>56</v>
      </c>
      <c r="M28" s="75" t="s">
        <v>57</v>
      </c>
    </row>
    <row r="29" spans="1:33" ht="15.75" thickBot="1" x14ac:dyDescent="0.3">
      <c r="A29" s="64">
        <f>SUM(B32:E32)</f>
        <v>105</v>
      </c>
      <c r="B29" s="64"/>
      <c r="D29" s="5" t="s">
        <v>55</v>
      </c>
      <c r="M29" s="75" t="s">
        <v>57</v>
      </c>
    </row>
    <row r="30" spans="1:33" ht="15.75" thickBot="1" x14ac:dyDescent="0.3">
      <c r="A30" s="5"/>
      <c r="B30" s="5"/>
      <c r="C30" s="5"/>
      <c r="D30" s="5"/>
      <c r="E30" s="5"/>
      <c r="H30" s="69" t="s">
        <v>32</v>
      </c>
      <c r="I30" s="71" t="s">
        <v>33</v>
      </c>
      <c r="J30" s="67" t="s">
        <v>34</v>
      </c>
      <c r="K30" s="67" t="s">
        <v>35</v>
      </c>
      <c r="L30" s="73"/>
    </row>
    <row r="31" spans="1:33" ht="15.75" thickBot="1" x14ac:dyDescent="0.3">
      <c r="A31" s="7" t="s">
        <v>13</v>
      </c>
      <c r="B31" s="8" t="s">
        <v>14</v>
      </c>
      <c r="C31" s="8" t="s">
        <v>15</v>
      </c>
      <c r="D31" s="8" t="s">
        <v>16</v>
      </c>
      <c r="E31" s="9" t="s">
        <v>17</v>
      </c>
      <c r="H31" s="70"/>
      <c r="I31" s="72"/>
      <c r="J31" s="68"/>
      <c r="K31" s="68"/>
      <c r="L31" s="74"/>
      <c r="M31" s="49" t="s">
        <v>31</v>
      </c>
    </row>
    <row r="32" spans="1:33" x14ac:dyDescent="0.25">
      <c r="A32" s="10" t="s">
        <v>18</v>
      </c>
      <c r="B32" s="11">
        <v>20</v>
      </c>
      <c r="C32" s="12">
        <v>25</v>
      </c>
      <c r="D32" s="12">
        <v>20</v>
      </c>
      <c r="E32" s="13">
        <v>40</v>
      </c>
      <c r="H32" s="50">
        <f>SUM(B32:E32)-MAX(B32:E32)</f>
        <v>65</v>
      </c>
      <c r="I32" s="50">
        <v>8</v>
      </c>
      <c r="J32" s="50">
        <f>SUM(B32:E32)-MAX(B32:E32)</f>
        <v>65</v>
      </c>
      <c r="K32" s="50">
        <f>SUM(H33,H35,H38:H43)</f>
        <v>56</v>
      </c>
      <c r="L32" s="1"/>
      <c r="M32" s="28">
        <f>(J32/$A$29-K32/$A$29)/(I32-1)</f>
        <v>1.2244897959183678E-2</v>
      </c>
    </row>
    <row r="33" spans="1:14" x14ac:dyDescent="0.25">
      <c r="A33" s="14" t="s">
        <v>19</v>
      </c>
      <c r="B33" s="15">
        <v>3</v>
      </c>
      <c r="C33" s="16">
        <v>2</v>
      </c>
      <c r="D33" s="16">
        <v>5</v>
      </c>
      <c r="E33" s="17">
        <v>8</v>
      </c>
      <c r="H33" s="16">
        <f>SUM(B33:E33)-MAX(B33:E33)</f>
        <v>10</v>
      </c>
      <c r="I33" s="16"/>
      <c r="J33" s="16"/>
      <c r="K33" s="16"/>
      <c r="L33" s="26"/>
      <c r="M33" s="28"/>
    </row>
    <row r="34" spans="1:14" x14ac:dyDescent="0.25">
      <c r="A34" s="18" t="s">
        <v>20</v>
      </c>
      <c r="B34" s="19">
        <v>10</v>
      </c>
      <c r="C34" s="20">
        <v>20</v>
      </c>
      <c r="D34" s="20">
        <v>10</v>
      </c>
      <c r="E34" s="21">
        <v>30</v>
      </c>
      <c r="H34" s="16">
        <f t="shared" ref="H34:H43" si="4">SUM(B34:E34)-MAX(B34:E34)</f>
        <v>40</v>
      </c>
      <c r="I34" s="16">
        <v>6</v>
      </c>
      <c r="J34" s="16">
        <f>SUM(B34:E34)-MAX(B34:E34)</f>
        <v>40</v>
      </c>
      <c r="K34" s="16">
        <f>SUM(H38:H43)</f>
        <v>36</v>
      </c>
      <c r="L34" s="26"/>
      <c r="M34" s="28">
        <f t="shared" ref="M34:M37" si="5">(J34/$A$29-K34/$A$29)/(I34-1)</f>
        <v>7.6190476190476138E-3</v>
      </c>
    </row>
    <row r="35" spans="1:14" x14ac:dyDescent="0.25">
      <c r="A35" s="14" t="s">
        <v>21</v>
      </c>
      <c r="B35" s="15">
        <v>7</v>
      </c>
      <c r="C35" s="16">
        <v>3</v>
      </c>
      <c r="D35" s="16">
        <v>5</v>
      </c>
      <c r="E35" s="17">
        <v>2</v>
      </c>
      <c r="H35" s="16">
        <f t="shared" si="4"/>
        <v>10</v>
      </c>
      <c r="I35" s="16"/>
      <c r="J35" s="16"/>
      <c r="K35" s="16"/>
      <c r="L35" s="26"/>
      <c r="M35" s="28"/>
    </row>
    <row r="36" spans="1:14" ht="21" x14ac:dyDescent="0.25">
      <c r="A36" s="18" t="s">
        <v>22</v>
      </c>
      <c r="B36" s="19">
        <v>6</v>
      </c>
      <c r="C36" s="20">
        <v>11</v>
      </c>
      <c r="D36" s="20">
        <v>6</v>
      </c>
      <c r="E36" s="21">
        <v>7</v>
      </c>
      <c r="H36" s="16">
        <f t="shared" si="4"/>
        <v>19</v>
      </c>
      <c r="I36" s="16">
        <v>3</v>
      </c>
      <c r="J36" s="16">
        <f>SUM(B36:E36)-MAX(B36:E36)</f>
        <v>19</v>
      </c>
      <c r="K36" s="16">
        <f>SUM(H39:H41)</f>
        <v>19</v>
      </c>
      <c r="L36" s="26"/>
      <c r="M36" s="76">
        <f t="shared" si="5"/>
        <v>0</v>
      </c>
      <c r="N36" s="33" t="s">
        <v>37</v>
      </c>
    </row>
    <row r="37" spans="1:14" ht="21" x14ac:dyDescent="0.25">
      <c r="A37" s="18" t="s">
        <v>23</v>
      </c>
      <c r="B37" s="19">
        <v>1</v>
      </c>
      <c r="C37" s="20">
        <v>3</v>
      </c>
      <c r="D37" s="20">
        <v>0</v>
      </c>
      <c r="E37" s="21">
        <v>11</v>
      </c>
      <c r="H37" s="16">
        <f t="shared" si="4"/>
        <v>4</v>
      </c>
      <c r="I37" s="16">
        <v>2</v>
      </c>
      <c r="J37" s="16">
        <f>SUM(B37:E37)-MAX(B37:E37)</f>
        <v>4</v>
      </c>
      <c r="K37" s="16">
        <f>SUM(H42:H43)</f>
        <v>4</v>
      </c>
      <c r="L37" s="26"/>
      <c r="M37" s="76">
        <f t="shared" si="5"/>
        <v>0</v>
      </c>
      <c r="N37" s="33" t="s">
        <v>39</v>
      </c>
    </row>
    <row r="38" spans="1:14" x14ac:dyDescent="0.25">
      <c r="A38" s="14" t="s">
        <v>24</v>
      </c>
      <c r="B38" s="15">
        <v>3</v>
      </c>
      <c r="C38" s="16">
        <v>6</v>
      </c>
      <c r="D38" s="16">
        <v>4</v>
      </c>
      <c r="E38" s="17">
        <v>12</v>
      </c>
      <c r="H38" s="16">
        <f t="shared" si="4"/>
        <v>13</v>
      </c>
      <c r="I38" s="16"/>
      <c r="J38" s="16"/>
      <c r="K38" s="16"/>
      <c r="L38" s="26"/>
      <c r="M38" s="29"/>
    </row>
    <row r="39" spans="1:14" x14ac:dyDescent="0.25">
      <c r="A39" s="14" t="s">
        <v>25</v>
      </c>
      <c r="B39" s="15">
        <v>1</v>
      </c>
      <c r="C39" s="16">
        <v>3</v>
      </c>
      <c r="D39" s="16">
        <v>2</v>
      </c>
      <c r="E39" s="17">
        <v>1</v>
      </c>
      <c r="H39" s="16">
        <f t="shared" si="4"/>
        <v>4</v>
      </c>
      <c r="I39" s="16"/>
      <c r="J39" s="16"/>
      <c r="K39" s="16"/>
      <c r="L39" s="26"/>
      <c r="M39" s="29"/>
    </row>
    <row r="40" spans="1:14" x14ac:dyDescent="0.25">
      <c r="A40" s="14" t="s">
        <v>26</v>
      </c>
      <c r="B40" s="15">
        <v>1</v>
      </c>
      <c r="C40" s="16">
        <v>3</v>
      </c>
      <c r="D40" s="16">
        <v>1</v>
      </c>
      <c r="E40" s="17">
        <v>2</v>
      </c>
      <c r="H40" s="16">
        <f t="shared" si="4"/>
        <v>4</v>
      </c>
      <c r="I40" s="16"/>
      <c r="J40" s="16"/>
      <c r="K40" s="16"/>
      <c r="L40" s="26"/>
      <c r="M40" s="29"/>
    </row>
    <row r="41" spans="1:14" x14ac:dyDescent="0.25">
      <c r="A41" s="14" t="s">
        <v>27</v>
      </c>
      <c r="B41" s="15">
        <v>4</v>
      </c>
      <c r="C41" s="16">
        <v>5</v>
      </c>
      <c r="D41" s="16">
        <v>3</v>
      </c>
      <c r="E41" s="17">
        <v>4</v>
      </c>
      <c r="H41" s="16">
        <f t="shared" si="4"/>
        <v>11</v>
      </c>
      <c r="I41" s="16"/>
      <c r="J41" s="16"/>
      <c r="K41" s="16"/>
      <c r="L41" s="26"/>
      <c r="M41" s="29"/>
    </row>
    <row r="42" spans="1:14" x14ac:dyDescent="0.25">
      <c r="A42" s="14" t="s">
        <v>28</v>
      </c>
      <c r="B42" s="15">
        <v>0</v>
      </c>
      <c r="C42" s="16">
        <v>1</v>
      </c>
      <c r="D42" s="16">
        <v>0</v>
      </c>
      <c r="E42" s="17">
        <v>3</v>
      </c>
      <c r="H42" s="16">
        <f t="shared" si="4"/>
        <v>1</v>
      </c>
      <c r="I42" s="16"/>
      <c r="J42" s="16"/>
      <c r="K42" s="16"/>
      <c r="L42" s="26"/>
      <c r="M42" s="29"/>
    </row>
    <row r="43" spans="1:14" ht="15.75" thickBot="1" x14ac:dyDescent="0.3">
      <c r="A43" s="22" t="s">
        <v>29</v>
      </c>
      <c r="B43" s="23">
        <v>1</v>
      </c>
      <c r="C43" s="24">
        <v>2</v>
      </c>
      <c r="D43" s="24">
        <v>0</v>
      </c>
      <c r="E43" s="25">
        <v>8</v>
      </c>
      <c r="H43" s="16">
        <f t="shared" si="4"/>
        <v>3</v>
      </c>
      <c r="I43" s="16"/>
      <c r="J43" s="16"/>
      <c r="K43" s="16"/>
      <c r="L43" s="26"/>
      <c r="M43" s="30"/>
    </row>
    <row r="44" spans="1:14" ht="15.75" thickBot="1" x14ac:dyDescent="0.3"/>
    <row r="45" spans="1:14" ht="15.75" thickBot="1" x14ac:dyDescent="0.3">
      <c r="H45" s="69" t="s">
        <v>32</v>
      </c>
      <c r="I45" s="71" t="s">
        <v>33</v>
      </c>
      <c r="J45" s="67" t="s">
        <v>34</v>
      </c>
      <c r="K45" s="67" t="s">
        <v>35</v>
      </c>
      <c r="L45" s="73"/>
    </row>
    <row r="46" spans="1:14" ht="15" customHeight="1" thickBot="1" x14ac:dyDescent="0.3">
      <c r="A46" s="7" t="s">
        <v>13</v>
      </c>
      <c r="B46" s="8" t="s">
        <v>14</v>
      </c>
      <c r="C46" s="8" t="s">
        <v>15</v>
      </c>
      <c r="D46" s="8" t="s">
        <v>16</v>
      </c>
      <c r="E46" s="9" t="s">
        <v>17</v>
      </c>
      <c r="H46" s="70"/>
      <c r="I46" s="72"/>
      <c r="J46" s="68"/>
      <c r="K46" s="68"/>
      <c r="L46" s="74"/>
      <c r="M46" s="27" t="s">
        <v>50</v>
      </c>
    </row>
    <row r="47" spans="1:14" ht="15" customHeight="1" x14ac:dyDescent="0.25">
      <c r="A47" s="10" t="s">
        <v>18</v>
      </c>
      <c r="B47" s="11">
        <v>20</v>
      </c>
      <c r="C47" s="12">
        <v>25</v>
      </c>
      <c r="D47" s="12">
        <v>20</v>
      </c>
      <c r="E47" s="13">
        <v>40</v>
      </c>
      <c r="H47" s="16">
        <f>SUM(B47:E47)-MAX(B47:E47)</f>
        <v>65</v>
      </c>
      <c r="I47" s="16">
        <v>5</v>
      </c>
      <c r="J47" s="16">
        <f>SUM(B47:E47)-MAX(B47:E47)</f>
        <v>65</v>
      </c>
      <c r="K47" s="16">
        <f>SUM(H48,H50:H53)</f>
        <v>56</v>
      </c>
      <c r="L47" s="26"/>
      <c r="M47" s="28">
        <f>(J47/$A$29-K47/$A$29)/(I47-1)</f>
        <v>2.1428571428571436E-2</v>
      </c>
    </row>
    <row r="48" spans="1:14" x14ac:dyDescent="0.25">
      <c r="A48" s="14" t="s">
        <v>19</v>
      </c>
      <c r="B48" s="15">
        <v>3</v>
      </c>
      <c r="C48" s="16">
        <v>2</v>
      </c>
      <c r="D48" s="16">
        <v>5</v>
      </c>
      <c r="E48" s="17">
        <v>8</v>
      </c>
      <c r="H48" s="16">
        <f t="shared" ref="H48:H53" si="6">SUM(B48:E48)-MAX(B48:E48)</f>
        <v>10</v>
      </c>
      <c r="I48" s="16"/>
      <c r="J48" s="16"/>
      <c r="K48" s="16"/>
      <c r="L48" s="26"/>
      <c r="M48" s="28"/>
    </row>
    <row r="49" spans="1:14" ht="21" x14ac:dyDescent="0.25">
      <c r="A49" s="18" t="s">
        <v>20</v>
      </c>
      <c r="B49" s="19">
        <v>10</v>
      </c>
      <c r="C49" s="20">
        <v>20</v>
      </c>
      <c r="D49" s="20">
        <v>10</v>
      </c>
      <c r="E49" s="21">
        <v>30</v>
      </c>
      <c r="H49" s="16">
        <f t="shared" si="6"/>
        <v>40</v>
      </c>
      <c r="I49" s="16">
        <v>3</v>
      </c>
      <c r="J49" s="16">
        <f>SUM(B49:E49)-MAX(B49:E49)</f>
        <v>40</v>
      </c>
      <c r="K49" s="16">
        <f>SUM(H51:H53)</f>
        <v>36</v>
      </c>
      <c r="L49" s="26"/>
      <c r="M49" s="31">
        <f t="shared" ref="M49" si="7">(J49/$A$29-K49/$A$29)/(I49-1)</f>
        <v>1.9047619047619035E-2</v>
      </c>
      <c r="N49" s="33" t="s">
        <v>40</v>
      </c>
    </row>
    <row r="50" spans="1:14" x14ac:dyDescent="0.25">
      <c r="A50" s="14" t="s">
        <v>21</v>
      </c>
      <c r="B50" s="15">
        <v>7</v>
      </c>
      <c r="C50" s="16">
        <v>3</v>
      </c>
      <c r="D50" s="16">
        <v>5</v>
      </c>
      <c r="E50" s="17">
        <v>2</v>
      </c>
      <c r="H50" s="16">
        <f t="shared" si="6"/>
        <v>10</v>
      </c>
      <c r="I50" s="16"/>
      <c r="J50" s="16"/>
      <c r="K50" s="16"/>
      <c r="L50" s="26"/>
      <c r="M50" s="28"/>
    </row>
    <row r="51" spans="1:14" x14ac:dyDescent="0.25">
      <c r="A51" s="14" t="s">
        <v>22</v>
      </c>
      <c r="B51" s="15">
        <v>6</v>
      </c>
      <c r="C51" s="16">
        <v>11</v>
      </c>
      <c r="D51" s="16">
        <v>6</v>
      </c>
      <c r="E51" s="17">
        <v>7</v>
      </c>
      <c r="H51" s="16">
        <f t="shared" si="6"/>
        <v>19</v>
      </c>
      <c r="I51" s="16"/>
      <c r="J51" s="16"/>
      <c r="K51" s="16"/>
      <c r="L51" s="26"/>
      <c r="M51" s="31"/>
    </row>
    <row r="52" spans="1:14" x14ac:dyDescent="0.25">
      <c r="A52" s="14" t="s">
        <v>23</v>
      </c>
      <c r="B52" s="15">
        <v>1</v>
      </c>
      <c r="C52" s="16">
        <v>3</v>
      </c>
      <c r="D52" s="16">
        <v>0</v>
      </c>
      <c r="E52" s="17">
        <v>11</v>
      </c>
      <c r="H52" s="16">
        <f t="shared" si="6"/>
        <v>4</v>
      </c>
      <c r="I52" s="16"/>
      <c r="J52" s="16"/>
      <c r="K52" s="16"/>
      <c r="L52" s="26"/>
      <c r="M52" s="31"/>
    </row>
    <row r="53" spans="1:14" ht="15.75" thickBot="1" x14ac:dyDescent="0.3">
      <c r="A53" s="14" t="s">
        <v>24</v>
      </c>
      <c r="B53" s="15">
        <v>3</v>
      </c>
      <c r="C53" s="16">
        <v>6</v>
      </c>
      <c r="D53" s="16">
        <v>4</v>
      </c>
      <c r="E53" s="17">
        <v>12</v>
      </c>
      <c r="H53" s="16">
        <f t="shared" si="6"/>
        <v>13</v>
      </c>
      <c r="I53" s="16"/>
      <c r="J53" s="16"/>
      <c r="K53" s="16"/>
      <c r="L53" s="26"/>
      <c r="M53" s="30"/>
    </row>
    <row r="54" spans="1:14" ht="15.75" thickBot="1" x14ac:dyDescent="0.3"/>
    <row r="55" spans="1:14" ht="15.75" thickBot="1" x14ac:dyDescent="0.3">
      <c r="H55" s="69" t="s">
        <v>32</v>
      </c>
      <c r="I55" s="71" t="s">
        <v>33</v>
      </c>
      <c r="J55" s="67" t="s">
        <v>34</v>
      </c>
      <c r="K55" s="67" t="s">
        <v>35</v>
      </c>
      <c r="L55" s="73"/>
    </row>
    <row r="56" spans="1:14" ht="15.75" thickBot="1" x14ac:dyDescent="0.3">
      <c r="A56" s="7" t="s">
        <v>13</v>
      </c>
      <c r="B56" s="8" t="s">
        <v>14</v>
      </c>
      <c r="C56" s="8" t="s">
        <v>15</v>
      </c>
      <c r="D56" s="8" t="s">
        <v>16</v>
      </c>
      <c r="E56" s="9" t="s">
        <v>17</v>
      </c>
      <c r="H56" s="70"/>
      <c r="I56" s="72"/>
      <c r="J56" s="68"/>
      <c r="K56" s="68"/>
      <c r="L56" s="74"/>
      <c r="M56" s="32" t="s">
        <v>51</v>
      </c>
    </row>
    <row r="57" spans="1:14" ht="21" x14ac:dyDescent="0.25">
      <c r="A57" s="10" t="s">
        <v>18</v>
      </c>
      <c r="B57" s="11">
        <v>20</v>
      </c>
      <c r="C57" s="12">
        <v>25</v>
      </c>
      <c r="D57" s="12">
        <v>20</v>
      </c>
      <c r="E57" s="13">
        <v>40</v>
      </c>
      <c r="H57" s="16">
        <f>SUM(B57:E57)-MAX(B57:E57)</f>
        <v>65</v>
      </c>
      <c r="I57" s="16">
        <v>3</v>
      </c>
      <c r="J57" s="16">
        <f>SUM(B57:E57)-MAX(B57:E57)</f>
        <v>65</v>
      </c>
      <c r="K57" s="16">
        <f>SUM(,H58:H60)</f>
        <v>60</v>
      </c>
      <c r="L57" s="26"/>
      <c r="M57" s="31">
        <f>(J57/$A$29-K57/$A$29)/(I57-1)</f>
        <v>2.3809523809523836E-2</v>
      </c>
      <c r="N57" s="33" t="s">
        <v>41</v>
      </c>
    </row>
    <row r="58" spans="1:14" x14ac:dyDescent="0.25">
      <c r="A58" s="14" t="s">
        <v>19</v>
      </c>
      <c r="B58" s="15">
        <v>3</v>
      </c>
      <c r="C58" s="16">
        <v>2</v>
      </c>
      <c r="D58" s="16">
        <v>5</v>
      </c>
      <c r="E58" s="17">
        <v>8</v>
      </c>
      <c r="H58" s="16">
        <f t="shared" ref="H58:H60" si="8">SUM(B58:E58)-MAX(B58:E58)</f>
        <v>10</v>
      </c>
      <c r="I58" s="16"/>
      <c r="J58" s="16"/>
      <c r="K58" s="16"/>
      <c r="L58" s="26"/>
      <c r="M58" s="28"/>
    </row>
    <row r="59" spans="1:14" x14ac:dyDescent="0.25">
      <c r="A59" s="14" t="s">
        <v>20</v>
      </c>
      <c r="B59" s="15">
        <v>10</v>
      </c>
      <c r="C59" s="16">
        <v>20</v>
      </c>
      <c r="D59" s="16">
        <v>10</v>
      </c>
      <c r="E59" s="17">
        <v>30</v>
      </c>
      <c r="H59" s="16">
        <f t="shared" si="8"/>
        <v>40</v>
      </c>
      <c r="I59" s="16"/>
      <c r="J59" s="16"/>
      <c r="K59" s="16"/>
      <c r="L59" s="26"/>
      <c r="M59" s="31"/>
    </row>
    <row r="60" spans="1:14" ht="15.75" thickBot="1" x14ac:dyDescent="0.3">
      <c r="A60" s="14" t="s">
        <v>21</v>
      </c>
      <c r="B60" s="15">
        <v>7</v>
      </c>
      <c r="C60" s="16">
        <v>3</v>
      </c>
      <c r="D60" s="16">
        <v>5</v>
      </c>
      <c r="E60" s="17">
        <v>2</v>
      </c>
      <c r="H60" s="16">
        <f t="shared" si="8"/>
        <v>10</v>
      </c>
      <c r="I60" s="16"/>
      <c r="J60" s="16"/>
      <c r="K60" s="16"/>
      <c r="L60" s="26"/>
      <c r="M60" s="30"/>
    </row>
    <row r="64" spans="1:14" ht="26.25" x14ac:dyDescent="0.25">
      <c r="A64" s="65" t="s">
        <v>36</v>
      </c>
      <c r="B64" s="65"/>
      <c r="C64" s="5"/>
      <c r="D64" s="5"/>
      <c r="E64" s="5"/>
      <c r="F64" s="5"/>
      <c r="G64" s="5"/>
      <c r="H64" s="5"/>
      <c r="I64" s="5"/>
      <c r="J64" s="5"/>
    </row>
    <row r="65" spans="1:10" ht="21" x14ac:dyDescent="0.25">
      <c r="A65" s="33" t="s">
        <v>37</v>
      </c>
      <c r="B65" s="34">
        <f>I28</f>
        <v>0</v>
      </c>
      <c r="C65" s="5"/>
      <c r="D65" s="66" t="s">
        <v>38</v>
      </c>
      <c r="E65" s="66"/>
      <c r="F65" s="66"/>
      <c r="G65" s="66"/>
      <c r="H65" s="66"/>
      <c r="I65" s="66"/>
      <c r="J65" s="66"/>
    </row>
    <row r="66" spans="1:10" ht="21" x14ac:dyDescent="0.25">
      <c r="A66" s="33" t="s">
        <v>39</v>
      </c>
      <c r="B66" s="34">
        <f>MIN(M32:M43)</f>
        <v>0</v>
      </c>
      <c r="C66" s="5"/>
      <c r="D66" s="35" t="str">
        <f>"T2 pre alfa = ["&amp;B66&amp;"; "&amp;B67&amp;"]"</f>
        <v>T2 pre alfa = [0; 0,019047619047619]</v>
      </c>
      <c r="E66" s="35"/>
      <c r="F66" s="35"/>
      <c r="G66" s="35"/>
      <c r="H66" s="35"/>
      <c r="I66" s="35"/>
      <c r="J66" s="35"/>
    </row>
    <row r="67" spans="1:10" ht="21" x14ac:dyDescent="0.25">
      <c r="A67" s="33" t="s">
        <v>40</v>
      </c>
      <c r="B67" s="34">
        <f>MIN(M47:M53)</f>
        <v>1.9047619047619035E-2</v>
      </c>
      <c r="C67" s="5"/>
      <c r="D67" s="35" t="str">
        <f>"T3 pre alfa = ["&amp;B67&amp;"; "&amp;B68&amp;"]"</f>
        <v>T3 pre alfa = [0,019047619047619; 0,0238095238095238]</v>
      </c>
      <c r="E67" s="35"/>
      <c r="F67" s="35"/>
      <c r="G67" s="35"/>
      <c r="H67" s="35"/>
      <c r="I67" s="35"/>
      <c r="J67" s="35"/>
    </row>
    <row r="68" spans="1:10" ht="21" x14ac:dyDescent="0.25">
      <c r="A68" s="33" t="s">
        <v>41</v>
      </c>
      <c r="B68" s="34">
        <f>MIN(M57:M60)</f>
        <v>2.3809523809523836E-2</v>
      </c>
      <c r="C68" s="5"/>
      <c r="D68" s="35" t="str">
        <f>"T3 pre alfa = ["&amp;B68&amp;"; ∞]"</f>
        <v>T3 pre alfa = [0,0238095238095238; ∞]</v>
      </c>
      <c r="E68" s="35"/>
      <c r="F68" s="35"/>
      <c r="G68" s="35"/>
      <c r="H68" s="35"/>
      <c r="I68" s="35"/>
      <c r="J68" s="35"/>
    </row>
  </sheetData>
  <mergeCells count="31">
    <mergeCell ref="K55:K56"/>
    <mergeCell ref="L45:L46"/>
    <mergeCell ref="L55:L56"/>
    <mergeCell ref="K30:K31"/>
    <mergeCell ref="H30:H31"/>
    <mergeCell ref="I30:I31"/>
    <mergeCell ref="L30:L31"/>
    <mergeCell ref="H45:H46"/>
    <mergeCell ref="I45:I46"/>
    <mergeCell ref="J45:J46"/>
    <mergeCell ref="K45:K46"/>
    <mergeCell ref="A28:B28"/>
    <mergeCell ref="A29:B29"/>
    <mergeCell ref="A64:B64"/>
    <mergeCell ref="D65:J65"/>
    <mergeCell ref="J30:J31"/>
    <mergeCell ref="H55:H56"/>
    <mergeCell ref="I55:I56"/>
    <mergeCell ref="J55:J56"/>
    <mergeCell ref="J16:M16"/>
    <mergeCell ref="K11:N11"/>
    <mergeCell ref="C3:F3"/>
    <mergeCell ref="A6:D6"/>
    <mergeCell ref="D9:G9"/>
    <mergeCell ref="I5:L5"/>
    <mergeCell ref="A12:D12"/>
    <mergeCell ref="A17:D17"/>
    <mergeCell ref="B22:E22"/>
    <mergeCell ref="E19:H19"/>
    <mergeCell ref="J20:M20"/>
    <mergeCell ref="O20:R20"/>
  </mergeCells>
  <conditionalFormatting sqref="AE9:AE20">
    <cfRule type="expression" dxfId="0" priority="1">
      <formula>"if($AE$9:$AE$20 &lt; $AF$9:$AF$20)"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Nadis</dc:creator>
  <cp:lastModifiedBy>Jakub Hôrečný</cp:lastModifiedBy>
  <dcterms:created xsi:type="dcterms:W3CDTF">2022-05-02T06:49:47Z</dcterms:created>
  <dcterms:modified xsi:type="dcterms:W3CDTF">2022-05-04T19:42:59Z</dcterms:modified>
</cp:coreProperties>
</file>