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9392" windowHeight="7536" tabRatio="685" activeTab="1"/>
  </bookViews>
  <sheets>
    <sheet name="Cover Page" sheetId="26" r:id="rId1"/>
    <sheet name="Cash Flow Statement" sheetId="25" r:id="rId2"/>
    <sheet name="Statement" sheetId="27" r:id="rId3"/>
  </sheets>
  <definedNames>
    <definedName name="asd">#REF!</definedName>
    <definedName name="CIQWBGuid" hidden="1">"2cd8126d-26c3-430c-b7fa-a069e3a1fc62"</definedName>
    <definedName name="Forecast" localSheetId="1">#REF!</definedName>
    <definedName name="Forecast">#REF!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41666.7099189815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  <definedName name="_xlnm.Print_Area" localSheetId="1">'Cash Flow Statement'!$A$1:$J$25</definedName>
    <definedName name="_xlnm.Print_Area" localSheetId="0">'Cover Page'!$A$1:$P$27</definedName>
    <definedName name="_xlnm.Print_Titles" localSheetId="1">'Cash Flow Statement'!$1:$2</definedName>
    <definedName name="Step_1" localSheetId="1">#REF!</definedName>
    <definedName name="Step_1">#REF!</definedName>
    <definedName name="Step_2" localSheetId="1">#REF!</definedName>
    <definedName name="Step_2">#REF!</definedName>
    <definedName name="Step_3" localSheetId="1">#REF!</definedName>
    <definedName name="Step_3">#REF!</definedName>
    <definedName name="Step_4" localSheetId="1">#REF!</definedName>
    <definedName name="Step_4">#REF!</definedName>
    <definedName name="Step_5" localSheetId="1">#REF!</definedName>
    <definedName name="Step_5">#REF!</definedName>
    <definedName name="Step_6" localSheetId="1">#REF!</definedName>
    <definedName name="Step_6">#REF!</definedName>
    <definedName name="Step1">#REF!</definedName>
    <definedName name="Step2">#REF!</definedName>
    <definedName name="Step3">#REF!</definedName>
    <definedName name="Step4">#REF!</definedName>
    <definedName name="Step5">#REF!</definedName>
    <definedName name="Step6">#REF!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27" l="1"/>
  <c r="D16" i="27"/>
  <c r="E16" i="27"/>
  <c r="F16" i="27"/>
  <c r="G16" i="27"/>
  <c r="H16" i="27"/>
  <c r="I16" i="27"/>
  <c r="J16" i="27"/>
  <c r="K16" i="27"/>
  <c r="L16" i="27"/>
  <c r="M16" i="27"/>
  <c r="B16" i="27"/>
  <c r="C12" i="25"/>
  <c r="C6" i="25"/>
  <c r="C7" i="25"/>
  <c r="P17" i="27"/>
  <c r="P14" i="27"/>
  <c r="B18" i="25" l="1"/>
  <c r="B13" i="25"/>
  <c r="B8" i="25"/>
  <c r="B9" i="25" s="1"/>
  <c r="B20" i="25" s="1"/>
  <c r="B22" i="25" s="1"/>
  <c r="B24" i="25" s="1"/>
  <c r="B7" i="25"/>
  <c r="B6" i="25"/>
  <c r="B5" i="27"/>
  <c r="B11" i="27"/>
  <c r="N18" i="27"/>
  <c r="M17" i="27"/>
  <c r="L17" i="27"/>
  <c r="K17" i="27"/>
  <c r="J17" i="27"/>
  <c r="I17" i="27"/>
  <c r="H17" i="27"/>
  <c r="G17" i="27"/>
  <c r="F17" i="27"/>
  <c r="E17" i="27"/>
  <c r="D17" i="27"/>
  <c r="C17" i="27"/>
  <c r="B17" i="27"/>
  <c r="N17" i="27" s="1"/>
  <c r="M14" i="27"/>
  <c r="L14" i="27"/>
  <c r="K14" i="27"/>
  <c r="J14" i="27"/>
  <c r="I14" i="27"/>
  <c r="H14" i="27"/>
  <c r="G14" i="27"/>
  <c r="F14" i="27"/>
  <c r="E14" i="27"/>
  <c r="D14" i="27"/>
  <c r="C14" i="27"/>
  <c r="B14" i="27"/>
  <c r="J13" i="27"/>
  <c r="I13" i="27"/>
  <c r="E13" i="27"/>
  <c r="M12" i="27"/>
  <c r="M15" i="27" s="1"/>
  <c r="L12" i="27"/>
  <c r="L15" i="27" s="1"/>
  <c r="K12" i="27"/>
  <c r="K15" i="27" s="1"/>
  <c r="J12" i="27"/>
  <c r="J15" i="27" s="1"/>
  <c r="I12" i="27"/>
  <c r="I15" i="27" s="1"/>
  <c r="H12" i="27"/>
  <c r="H15" i="27" s="1"/>
  <c r="G12" i="27"/>
  <c r="G15" i="27" s="1"/>
  <c r="F12" i="27"/>
  <c r="F15" i="27" s="1"/>
  <c r="E12" i="27"/>
  <c r="E15" i="27" s="1"/>
  <c r="D12" i="27"/>
  <c r="D15" i="27" s="1"/>
  <c r="C12" i="27"/>
  <c r="C15" i="27" s="1"/>
  <c r="B12" i="27"/>
  <c r="B15" i="27" s="1"/>
  <c r="N10" i="27"/>
  <c r="M11" i="27"/>
  <c r="L11" i="27"/>
  <c r="K11" i="27"/>
  <c r="J11" i="27"/>
  <c r="I11" i="27"/>
  <c r="H11" i="27"/>
  <c r="G11" i="27"/>
  <c r="F11" i="27"/>
  <c r="E11" i="27"/>
  <c r="D11" i="27"/>
  <c r="C11" i="27"/>
  <c r="N12" i="27" l="1"/>
  <c r="N13" i="27"/>
  <c r="N14" i="27"/>
  <c r="N15" i="27"/>
  <c r="N16" i="27"/>
  <c r="P11" i="27" s="1"/>
  <c r="C8" i="25" s="1"/>
  <c r="N11" i="27"/>
  <c r="C12" i="26"/>
  <c r="C13" i="25" l="1"/>
  <c r="C18" i="25"/>
  <c r="C9" i="25" l="1"/>
  <c r="C20" i="25" l="1"/>
  <c r="D20" i="25" s="1"/>
  <c r="D22" i="25" l="1"/>
  <c r="D24" i="25" s="1"/>
  <c r="E20" i="25"/>
  <c r="C22" i="25"/>
  <c r="C24" i="25" l="1"/>
  <c r="F20" i="25"/>
  <c r="E22" i="25"/>
  <c r="E24" i="25" s="1"/>
  <c r="G20" i="25" l="1"/>
  <c r="G22" i="25" s="1"/>
  <c r="G24" i="25" s="1"/>
  <c r="F22" i="25"/>
  <c r="J8" i="25" l="1"/>
  <c r="J7" i="25"/>
  <c r="F24" i="25"/>
  <c r="I24" i="25" s="1"/>
  <c r="J10" i="25"/>
</calcChain>
</file>

<file path=xl/sharedStrings.xml><?xml version="1.0" encoding="utf-8"?>
<sst xmlns="http://schemas.openxmlformats.org/spreadsheetml/2006/main" count="78" uniqueCount="73">
  <si>
    <t>Net Earnings</t>
  </si>
  <si>
    <t>Operating Cash Flow</t>
  </si>
  <si>
    <t>Plus: Depreciation &amp; Amortization</t>
  </si>
  <si>
    <t>Cash from Operations</t>
  </si>
  <si>
    <t>Less: Changes in Working Capital</t>
  </si>
  <si>
    <t>Investing Cash Flow</t>
  </si>
  <si>
    <t>Investments in Property &amp; Equipment</t>
  </si>
  <si>
    <t>Cash from Investing</t>
  </si>
  <si>
    <t>Financing Cash Flow</t>
  </si>
  <si>
    <t>Issuance (repayment) of debt</t>
  </si>
  <si>
    <t>Issuance (repayment) of equity</t>
  </si>
  <si>
    <t>Cash from Financing</t>
  </si>
  <si>
    <t>Net Increase (decrease) in Cash</t>
  </si>
  <si>
    <t>Opening Cash Balance</t>
  </si>
  <si>
    <t>Closing Cash Balance</t>
  </si>
  <si>
    <t>Cash Flow Statement</t>
  </si>
  <si>
    <t>© Corporate Finance Institute®. All rights reserved.</t>
  </si>
  <si>
    <t>This file is for educational purposes only. E&amp;OE</t>
  </si>
  <si>
    <t xml:space="preserve">Corporate Finance Institute® </t>
  </si>
  <si>
    <t>https://corporatefinanceinstitute.com/</t>
  </si>
  <si>
    <t>Strictly Confidential</t>
  </si>
  <si>
    <t>Table of Contents</t>
  </si>
  <si>
    <t>Notes</t>
  </si>
  <si>
    <t>This Excel model is for educational purposes only and should not be used for any other reason.</t>
  </si>
  <si>
    <t>All content is Copyright material of CFI Education Inc.</t>
  </si>
  <si>
    <t>© 2019 CFI Education Inc.</t>
  </si>
  <si>
    <t xml:space="preserve">All rights reserved.  The contents of this publication, including but not limited to all written material, content layout, images, formulas, and code, are protected under international copyright and trademark laws.  </t>
  </si>
  <si>
    <t xml:space="preserve">No part of this publication may be modified, manipulated, reproduced, distributed, or transmitted in any form by any means, including photocopying, recording, or other electronic or mechanical methods, </t>
  </si>
  <si>
    <t>without prior written permission of the publisher, except in the case of certain noncommercial uses permitted by copyright law.</t>
  </si>
  <si>
    <t>Company</t>
  </si>
  <si>
    <t>Monthly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</si>
  <si>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</si>
  <si>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</si>
  <si>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</si>
  <si>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</si>
  <si>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</si>
  <si>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</si>
  <si>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</si>
  <si>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</si>
  <si>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</si>
  <si>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Nov</t>
  </si>
  <si>
    <t>Oct</t>
  </si>
  <si>
    <t>Dec</t>
  </si>
  <si>
    <t>Ppl</t>
  </si>
  <si>
    <t>Income</t>
  </si>
  <si>
    <t>Total</t>
  </si>
  <si>
    <t>Salary</t>
  </si>
  <si>
    <t>Avg salary</t>
  </si>
  <si>
    <t>Equipment</t>
  </si>
  <si>
    <t>Price of notebook</t>
  </si>
  <si>
    <t>Service</t>
  </si>
  <si>
    <t>(taxes, ...)</t>
  </si>
  <si>
    <t>Taxes (empl)</t>
  </si>
  <si>
    <t>Taxes (comp)</t>
  </si>
  <si>
    <t>[CZK thousands]</t>
  </si>
  <si>
    <t>Services</t>
  </si>
  <si>
    <t xml:space="preserve"> </t>
  </si>
  <si>
    <t>Depreciation</t>
  </si>
  <si>
    <t>Amortization</t>
  </si>
  <si>
    <t>Hour</t>
  </si>
  <si>
    <t>Month</t>
  </si>
  <si>
    <t>Discounted cash flow:</t>
  </si>
  <si>
    <t>Investment:</t>
  </si>
  <si>
    <t>IRR:</t>
  </si>
  <si>
    <t>WACC:</t>
  </si>
  <si>
    <t>PV:</t>
  </si>
  <si>
    <t>MIRR:</t>
  </si>
  <si>
    <t>Risk Free Rate:</t>
  </si>
  <si>
    <t>Avg Income per person</t>
  </si>
  <si>
    <t>Losses</t>
  </si>
  <si>
    <t>A-D</t>
  </si>
  <si>
    <t>EVA ukazatel</t>
  </si>
  <si>
    <t>Typ spolecnosti? Sro? Spolek?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</si>
</sst>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.00_-;\-* #,##0.00_-;_-* &quot;-&quot;??_-;_-@_-"/>
    <numFmt numFmtId="165" formatCode="_-* #,##0_-;\(#,##0\)_-;_-* &quot;-&quot;_-;_-@_-"/>
    <numFmt numFmtId="166" formatCode="_ * #,##0_ ;_ * \-#,##0_ ;_ * &quot;-&quot;??_ ;_ @_ "/>
  </numFmts>
  <fonts count="2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0"/>
      <color theme="10"/>
      <name val="Arial"/>
      <family val="2"/>
    </font>
    <font>
      <sz val="8"/>
      <color theme="0"/>
      <name val="Open Sans"/>
      <family val="2"/>
    </font>
    <font>
      <b/>
      <sz val="14"/>
      <color theme="0"/>
      <name val="Open Sans"/>
      <family val="2"/>
    </font>
    <font>
      <b/>
      <sz val="10"/>
      <color theme="0"/>
      <name val="Open Sans"/>
      <family val="2"/>
    </font>
    <font>
      <sz val="10"/>
      <color theme="0"/>
      <name val="Open Sans"/>
      <family val="2"/>
    </font>
    <font>
      <sz val="10"/>
      <color theme="1"/>
      <name val="Open Sans"/>
      <family val="2"/>
    </font>
    <font>
      <b/>
      <sz val="10"/>
      <color theme="1"/>
      <name val="Open Sans"/>
      <family val="2"/>
    </font>
    <font>
      <sz val="10"/>
      <color rgb="FF0000FF"/>
      <name val="Open Sans"/>
      <family val="2"/>
    </font>
    <font>
      <b/>
      <sz val="10"/>
      <name val="Open Sans"/>
      <family val="2"/>
    </font>
    <font>
      <b/>
      <sz val="10"/>
      <color rgb="FF0000FF"/>
      <name val="Open Sans"/>
      <family val="2"/>
    </font>
    <font>
      <sz val="10"/>
      <name val="Open Sans"/>
      <family val="2"/>
    </font>
    <font>
      <u/>
      <sz val="11"/>
      <color theme="10"/>
      <name val="Calibri"/>
      <family val="2"/>
      <scheme val="minor"/>
    </font>
    <font>
      <i/>
      <sz val="12"/>
      <color theme="1"/>
      <name val="Arial Narrow"/>
      <family val="2"/>
    </font>
    <font>
      <sz val="12"/>
      <color theme="1"/>
      <name val="Calibri"/>
      <family val="2"/>
      <scheme val="minor"/>
    </font>
    <font>
      <u/>
      <sz val="12"/>
      <color rgb="FF0070C0"/>
      <name val="Calibri"/>
      <family val="2"/>
      <scheme val="minor"/>
    </font>
    <font>
      <sz val="11"/>
      <color theme="1"/>
      <name val="Open Sans"/>
      <family val="2"/>
    </font>
    <font>
      <sz val="11"/>
      <color theme="1"/>
      <name val="Arial Narrow"/>
      <family val="2"/>
    </font>
    <font>
      <b/>
      <sz val="22"/>
      <color theme="1"/>
      <name val="Arial Narrow"/>
      <family val="2"/>
    </font>
    <font>
      <b/>
      <sz val="11"/>
      <color theme="1"/>
      <name val="Arial Narrow"/>
      <family val="2"/>
    </font>
    <font>
      <u/>
      <sz val="11"/>
      <color rgb="FF0000FF"/>
      <name val="Arial Narrow"/>
      <family val="2"/>
    </font>
    <font>
      <u/>
      <sz val="10"/>
      <color rgb="FF132E57"/>
      <name val="Arial"/>
      <family val="2"/>
    </font>
    <font>
      <u/>
      <sz val="10"/>
      <color theme="1"/>
      <name val="Arial"/>
      <family val="2"/>
    </font>
    <font>
      <sz val="11"/>
      <color theme="0"/>
      <name val="Arial Narrow"/>
      <family val="2"/>
    </font>
    <font>
      <b/>
      <sz val="10"/>
      <color theme="1"/>
      <name val="Open Sans"/>
    </font>
    <font>
      <b/>
      <i/>
      <sz val="10"/>
      <color theme="1"/>
      <name val="Open Sans"/>
    </font>
  </fonts>
  <fills count="5">
    <fill>
      <patternFill patternType="none"/>
    </fill>
    <fill>
      <patternFill patternType="gray125"/>
    </fill>
    <fill>
      <patternFill patternType="solid">
        <fgColor rgb="FF132E57"/>
        <bgColor indexed="64"/>
      </patternFill>
    </fill>
    <fill>
      <patternFill patternType="solid">
        <fgColor rgb="FFED942D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8">
    <xf numFmtId="0" fontId="0" fillId="0" borderId="0"/>
    <xf numFmtId="164" fontId="1" fillId="0" borderId="0" applyFont="0" applyFill="0" applyBorder="0" applyAlignment="0" applyProtection="0"/>
    <xf numFmtId="0" fontId="1" fillId="0" borderId="0"/>
    <xf numFmtId="0" fontId="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" fillId="0" borderId="0"/>
    <xf numFmtId="0" fontId="2" fillId="0" borderId="0" applyNumberFormat="0" applyFill="0" applyBorder="0" applyAlignment="0" applyProtection="0"/>
  </cellStyleXfs>
  <cellXfs count="46">
    <xf numFmtId="0" fontId="0" fillId="0" borderId="0" xfId="0"/>
    <xf numFmtId="165" fontId="3" fillId="2" borderId="0" xfId="1" applyNumberFormat="1" applyFont="1" applyFill="1" applyAlignment="1">
      <alignment horizontal="right"/>
    </xf>
    <xf numFmtId="0" fontId="4" fillId="2" borderId="0" xfId="0" applyFont="1" applyFill="1"/>
    <xf numFmtId="0" fontId="6" fillId="2" borderId="0" xfId="0" applyFont="1" applyFill="1"/>
    <xf numFmtId="0" fontId="7" fillId="0" borderId="0" xfId="0" applyFont="1"/>
    <xf numFmtId="165" fontId="7" fillId="0" borderId="0" xfId="1" applyNumberFormat="1" applyFont="1"/>
    <xf numFmtId="0" fontId="5" fillId="2" borderId="0" xfId="0" applyFont="1" applyFill="1" applyAlignment="1">
      <alignment horizontal="left"/>
    </xf>
    <xf numFmtId="0" fontId="5" fillId="2" borderId="0" xfId="0" applyFont="1" applyFill="1" applyBorder="1" applyAlignment="1">
      <alignment horizontal="centerContinuous"/>
    </xf>
    <xf numFmtId="0" fontId="5" fillId="2" borderId="0" xfId="0" applyFont="1" applyFill="1" applyBorder="1" applyAlignment="1">
      <alignment horizontal="right"/>
    </xf>
    <xf numFmtId="165" fontId="8" fillId="0" borderId="0" xfId="1" applyNumberFormat="1" applyFont="1"/>
    <xf numFmtId="165" fontId="7" fillId="0" borderId="0" xfId="1" applyNumberFormat="1" applyFont="1" applyAlignment="1">
      <alignment horizontal="center"/>
    </xf>
    <xf numFmtId="165" fontId="9" fillId="0" borderId="0" xfId="1" applyNumberFormat="1" applyFont="1"/>
    <xf numFmtId="165" fontId="8" fillId="0" borderId="1" xfId="1" applyNumberFormat="1" applyFont="1" applyBorder="1"/>
    <xf numFmtId="165" fontId="10" fillId="0" borderId="1" xfId="1" applyNumberFormat="1" applyFont="1" applyBorder="1"/>
    <xf numFmtId="165" fontId="8" fillId="0" borderId="0" xfId="1" applyNumberFormat="1" applyFont="1" applyBorder="1"/>
    <xf numFmtId="165" fontId="11" fillId="0" borderId="0" xfId="1" applyNumberFormat="1" applyFont="1" applyBorder="1"/>
    <xf numFmtId="165" fontId="9" fillId="0" borderId="0" xfId="1" applyNumberFormat="1" applyFont="1" applyBorder="1"/>
    <xf numFmtId="165" fontId="12" fillId="0" borderId="0" xfId="1" applyNumberFormat="1" applyFont="1" applyBorder="1"/>
    <xf numFmtId="165" fontId="10" fillId="0" borderId="0" xfId="1" applyNumberFormat="1" applyFont="1" applyBorder="1"/>
    <xf numFmtId="0" fontId="14" fillId="0" borderId="0" xfId="0" applyFont="1"/>
    <xf numFmtId="0" fontId="15" fillId="0" borderId="0" xfId="0" applyFont="1"/>
    <xf numFmtId="166" fontId="15" fillId="0" borderId="0" xfId="1" applyNumberFormat="1" applyFont="1"/>
    <xf numFmtId="0" fontId="16" fillId="0" borderId="0" xfId="4" applyFont="1"/>
    <xf numFmtId="0" fontId="17" fillId="0" borderId="0" xfId="0" applyFont="1"/>
    <xf numFmtId="0" fontId="18" fillId="3" borderId="0" xfId="2" applyFont="1" applyFill="1"/>
    <xf numFmtId="0" fontId="18" fillId="0" borderId="0" xfId="2" applyFont="1" applyFill="1" applyBorder="1"/>
    <xf numFmtId="0" fontId="19" fillId="0" borderId="0" xfId="2" applyFont="1" applyFill="1" applyBorder="1" applyProtection="1">
      <protection locked="0"/>
    </xf>
    <xf numFmtId="0" fontId="20" fillId="0" borderId="0" xfId="2" applyFont="1" applyFill="1" applyBorder="1" applyAlignment="1">
      <alignment horizontal="right"/>
    </xf>
    <xf numFmtId="0" fontId="18" fillId="0" borderId="0" xfId="2" applyFont="1" applyFill="1" applyBorder="1" applyProtection="1">
      <protection locked="0"/>
    </xf>
    <xf numFmtId="0" fontId="20" fillId="0" borderId="0" xfId="2" applyFont="1" applyFill="1" applyBorder="1" applyProtection="1">
      <protection locked="0"/>
    </xf>
    <xf numFmtId="0" fontId="21" fillId="0" borderId="1" xfId="5" applyFont="1" applyFill="1" applyBorder="1" applyProtection="1">
      <protection locked="0"/>
    </xf>
    <xf numFmtId="0" fontId="22" fillId="0" borderId="0" xfId="3" applyFont="1" applyFill="1" applyBorder="1" applyProtection="1">
      <protection locked="0"/>
    </xf>
    <xf numFmtId="0" fontId="18" fillId="3" borderId="0" xfId="6" applyFont="1" applyFill="1"/>
    <xf numFmtId="0" fontId="18" fillId="0" borderId="0" xfId="6" applyFont="1" applyFill="1" applyBorder="1"/>
    <xf numFmtId="0" fontId="18" fillId="0" borderId="1" xfId="6" applyFont="1" applyFill="1" applyBorder="1"/>
    <xf numFmtId="0" fontId="23" fillId="0" borderId="0" xfId="7" applyFont="1" applyFill="1" applyBorder="1"/>
    <xf numFmtId="0" fontId="24" fillId="2" borderId="0" xfId="6" applyFont="1" applyFill="1" applyBorder="1"/>
    <xf numFmtId="0" fontId="18" fillId="2" borderId="0" xfId="6" applyFont="1" applyFill="1" applyBorder="1"/>
    <xf numFmtId="0" fontId="18" fillId="4" borderId="0" xfId="6" applyFont="1" applyFill="1"/>
    <xf numFmtId="0" fontId="24" fillId="2" borderId="0" xfId="6" applyFont="1" applyFill="1"/>
    <xf numFmtId="166" fontId="9" fillId="0" borderId="0" xfId="1" applyNumberFormat="1" applyFont="1"/>
    <xf numFmtId="165" fontId="25" fillId="0" borderId="0" xfId="1" applyNumberFormat="1" applyFont="1"/>
    <xf numFmtId="165" fontId="25" fillId="0" borderId="0" xfId="1" applyNumberFormat="1" applyFont="1" applyAlignment="1">
      <alignment horizontal="right"/>
    </xf>
    <xf numFmtId="9" fontId="25" fillId="0" borderId="0" xfId="1" applyNumberFormat="1" applyFont="1"/>
    <xf numFmtId="9" fontId="8" fillId="0" borderId="0" xfId="1" applyNumberFormat="1" applyFont="1"/>
    <xf numFmtId="0" fontId="26" fillId="0" borderId="0" xfId="0" applyFont="1"/>
  </cellXfs>
  <cellStyles count="8">
    <cellStyle name="Comma" xfId="1" builtinId="3"/>
    <cellStyle name="Hyperlink" xfId="5" builtinId="8"/>
    <cellStyle name="Hyperlink 2" xfId="3"/>
    <cellStyle name="Hyperlink 2 2" xfId="7"/>
    <cellStyle name="Hyperlink 3" xfId="4"/>
    <cellStyle name="Normal" xfId="0" builtinId="0"/>
    <cellStyle name="Normal 2" xfId="2"/>
    <cellStyle name="Normal 2 2 2" xfId="6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00FF"/>
      <color rgb="FF1E8496"/>
      <color rgb="FF132E57"/>
      <color rgb="FFFA621C"/>
      <color rgb="FF24EC2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corporatefinanceinstitute.com/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https://corporatefinanceinstitute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714374</xdr:colOff>
      <xdr:row>3</xdr:row>
      <xdr:rowOff>19050</xdr:rowOff>
    </xdr:from>
    <xdr:to>
      <xdr:col>4</xdr:col>
      <xdr:colOff>656747</xdr:colOff>
      <xdr:row>9</xdr:row>
      <xdr:rowOff>114300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46FF007B-17AE-413A-B247-9E43D0E5D1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47799" y="762000"/>
          <a:ext cx="3359943" cy="15811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38101</xdr:colOff>
      <xdr:row>30</xdr:row>
      <xdr:rowOff>129314</xdr:rowOff>
    </xdr:from>
    <xdr:to>
      <xdr:col>0</xdr:col>
      <xdr:colOff>781051</xdr:colOff>
      <xdr:row>34</xdr:row>
      <xdr:rowOff>180973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291DFB41-F7D7-4879-81E7-A7BD1EC717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7701" y="5158514"/>
          <a:ext cx="742950" cy="81365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9:N18">
  <autoFilter ref="A9:N18"/>
  <tableColumns count="14">
    <tableColumn id="1" name=" " totalsRowLabel="Total"/>
    <tableColumn id="2" name="Jan"/>
    <tableColumn id="3" name="Feb"/>
    <tableColumn id="4" name="Mar"/>
    <tableColumn id="5" name="Apr"/>
    <tableColumn id="6" name="May"/>
    <tableColumn id="7" name="Jun"/>
    <tableColumn id="8" name="Jul"/>
    <tableColumn id="9" name="Aug"/>
    <tableColumn id="10" name="Sep"/>
    <tableColumn id="11" name="Oct"/>
    <tableColumn id="12" name="Nov"/>
    <tableColumn id="13" name="Dec"/>
    <tableColumn id="14" name="Total" totalsRowFunction="sum">
      <calculatedColumnFormula>SUM(B10:M10)</calculatedColumnFormula>
    </tableColumn>
  </tableColumns>
  <tableStyleInfo name="TableStyleMedium18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CFI">
      <a:dk1>
        <a:sysClr val="windowText" lastClr="000000"/>
      </a:dk1>
      <a:lt1>
        <a:sysClr val="window" lastClr="FFFFFF"/>
      </a:lt1>
      <a:dk2>
        <a:srgbClr val="FA621C"/>
      </a:dk2>
      <a:lt2>
        <a:srgbClr val="132E57"/>
      </a:lt2>
      <a:accent1>
        <a:srgbClr val="E6E7E8"/>
      </a:accent1>
      <a:accent2>
        <a:srgbClr val="F57A16"/>
      </a:accent2>
      <a:accent3>
        <a:srgbClr val="1E8496"/>
      </a:accent3>
      <a:accent4>
        <a:srgbClr val="E6E7E8"/>
      </a:accent4>
      <a:accent5>
        <a:srgbClr val="ED942D"/>
      </a:accent5>
      <a:accent6>
        <a:srgbClr val="1E2A39"/>
      </a:accent6>
      <a:hlink>
        <a:srgbClr val="E6E7E8"/>
      </a:hlink>
      <a:folHlink>
        <a:srgbClr val="676767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poratefinanceinstitute.com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corporatefinanceinstitute.com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46"/>
  <sheetViews>
    <sheetView showGridLines="0" topLeftCell="A4" zoomScale="70" zoomScaleNormal="70" workbookViewId="0"/>
  </sheetViews>
  <sheetFormatPr defaultColWidth="9.1015625" defaultRowHeight="14.1"/>
  <cols>
    <col min="1" max="2" width="11" style="24" customWidth="1"/>
    <col min="3" max="3" width="29.1015625" style="24" customWidth="1"/>
    <col min="4" max="22" width="11" style="24" customWidth="1"/>
    <col min="23" max="25" width="9.1015625" style="24"/>
    <col min="26" max="26" width="9.1015625" style="24" customWidth="1"/>
    <col min="27" max="16384" width="9.1015625" style="24"/>
  </cols>
  <sheetData>
    <row r="1" spans="2:15" ht="19.5" customHeight="1"/>
    <row r="2" spans="2:15" ht="19.5" customHeight="1"/>
    <row r="3" spans="2:15" ht="19.5" customHeight="1"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</row>
    <row r="4" spans="2:15" ht="19.5" customHeight="1"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</row>
    <row r="5" spans="2:15" ht="19.5" customHeight="1"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</row>
    <row r="6" spans="2:15" ht="19.5" customHeight="1"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</row>
    <row r="7" spans="2:15" ht="19.5" customHeight="1"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</row>
    <row r="8" spans="2:15" ht="19.5" customHeight="1"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</row>
    <row r="9" spans="2:15" ht="19.5" customHeight="1"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</row>
    <row r="10" spans="2:15" ht="19.5" customHeight="1"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</row>
    <row r="11" spans="2:15" ht="19.5" customHeight="1"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</row>
    <row r="12" spans="2:15" ht="27.3">
      <c r="B12" s="25"/>
      <c r="C12" s="26" t="str">
        <f>'Cash Flow Statement'!A2</f>
        <v>Cash Flow Statement</v>
      </c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7" t="s">
        <v>20</v>
      </c>
      <c r="O12" s="25"/>
    </row>
    <row r="13" spans="2:15" ht="19.5" customHeight="1">
      <c r="B13" s="25"/>
      <c r="C13" s="28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</row>
    <row r="14" spans="2:15" ht="19.5" customHeight="1">
      <c r="B14" s="25"/>
      <c r="C14" s="29" t="s">
        <v>21</v>
      </c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</row>
    <row r="15" spans="2:15" ht="19.5" customHeight="1">
      <c r="B15" s="25"/>
      <c r="C15" s="30" t="s">
        <v>15</v>
      </c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</row>
    <row r="16" spans="2:15" ht="19.5" customHeight="1">
      <c r="B16" s="25"/>
      <c r="C16" s="31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</row>
    <row r="17" spans="2:15" ht="19.5" customHeight="1">
      <c r="B17" s="25"/>
      <c r="C17" s="31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</row>
    <row r="18" spans="2:15" ht="19.5" customHeight="1">
      <c r="B18" s="25"/>
      <c r="C18" s="31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</row>
    <row r="19" spans="2:15" s="32" customFormat="1" ht="19.5" customHeight="1">
      <c r="B19" s="33"/>
      <c r="C19" s="33" t="s">
        <v>22</v>
      </c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</row>
    <row r="20" spans="2:15" s="32" customFormat="1" ht="19.5" customHeight="1">
      <c r="B20" s="33"/>
      <c r="C20" s="34" t="s">
        <v>23</v>
      </c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3"/>
    </row>
    <row r="21" spans="2:15" s="32" customFormat="1" ht="19.5" customHeight="1">
      <c r="B21" s="33"/>
      <c r="C21" s="33" t="s">
        <v>24</v>
      </c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</row>
    <row r="22" spans="2:15" s="32" customFormat="1" ht="19.5" customHeight="1">
      <c r="B22" s="33"/>
      <c r="C22" s="35" t="s">
        <v>19</v>
      </c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</row>
    <row r="23" spans="2:15" s="32" customFormat="1" ht="19.5" customHeight="1">
      <c r="B23" s="33"/>
      <c r="C23" s="35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</row>
    <row r="24" spans="2:15" s="32" customFormat="1" ht="19.5" customHeight="1">
      <c r="B24" s="33"/>
      <c r="C24" s="36" t="s">
        <v>25</v>
      </c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3"/>
    </row>
    <row r="25" spans="2:15" s="32" customFormat="1" ht="19.5" customHeight="1">
      <c r="B25" s="38"/>
      <c r="C25" s="39" t="s">
        <v>26</v>
      </c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8"/>
    </row>
    <row r="26" spans="2:15" s="32" customFormat="1" ht="19.5" customHeight="1">
      <c r="B26" s="38"/>
      <c r="C26" s="39" t="s">
        <v>27</v>
      </c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8"/>
    </row>
    <row r="27" spans="2:15" s="32" customFormat="1" ht="19.5" customHeight="1">
      <c r="B27" s="38"/>
      <c r="C27" s="39" t="s">
        <v>28</v>
      </c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8"/>
    </row>
    <row r="28" spans="2:15" s="32" customFormat="1" ht="19.5" customHeight="1">
      <c r="B28" s="38"/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8"/>
    </row>
    <row r="29" spans="2:15" s="32" customFormat="1" ht="19.5" customHeight="1">
      <c r="B29" s="38"/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</row>
    <row r="30" spans="2:15" ht="19.5" customHeight="1"/>
    <row r="31" spans="2:15" ht="19.5" customHeight="1"/>
    <row r="32" spans="2:15" ht="19.5" customHeight="1"/>
    <row r="33" ht="19.5" customHeight="1"/>
    <row r="34" ht="19.5" customHeight="1"/>
    <row r="35" ht="19.5" customHeight="1"/>
    <row r="36" ht="19.5" customHeight="1"/>
    <row r="37" ht="19.5" customHeight="1"/>
    <row r="38" ht="19.5" customHeight="1"/>
    <row r="39" ht="19.5" customHeight="1"/>
    <row r="40" ht="19.5" customHeight="1"/>
    <row r="41" ht="19.5" customHeight="1"/>
    <row r="42" ht="19.5" customHeight="1"/>
    <row r="43" ht="19.5" customHeight="1"/>
    <row r="44" ht="19.5" customHeight="1"/>
    <row r="45" ht="19.5" customHeight="1"/>
    <row r="46" ht="19.5" customHeight="1"/>
  </sheetData>
  <hyperlinks>
    <hyperlink ref="C15" location="'Cash Flow Statement'!A1" display="Cash Flow Statement"/>
    <hyperlink ref="C22" r:id="rId1"/>
  </hyperlinks>
  <pageMargins left="0.7" right="0.7" top="0.75" bottom="0.75" header="0.3" footer="0.3"/>
  <pageSetup scale="64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showGridLines="0" tabSelected="1" zoomScaleNormal="100" workbookViewId="0">
      <selection activeCell="G11" sqref="G11"/>
    </sheetView>
  </sheetViews>
  <sheetFormatPr defaultColWidth="9.1015625" defaultRowHeight="12.3"/>
  <cols>
    <col min="1" max="1" width="34.5234375" style="5" bestFit="1" customWidth="1"/>
    <col min="2" max="4" width="15.5234375" style="5" customWidth="1"/>
    <col min="5" max="5" width="15.5234375" style="10" customWidth="1"/>
    <col min="6" max="7" width="15.5234375" style="5" customWidth="1"/>
    <col min="8" max="8" width="5.26171875" style="5" customWidth="1"/>
    <col min="9" max="9" width="20.1015625" style="5" bestFit="1" customWidth="1"/>
    <col min="10" max="10" width="8" style="5" customWidth="1"/>
    <col min="11" max="16384" width="9.1015625" style="5"/>
  </cols>
  <sheetData>
    <row r="1" spans="1:11" ht="17.7">
      <c r="A1" s="2" t="s">
        <v>29</v>
      </c>
      <c r="B1" s="2"/>
      <c r="C1" s="3"/>
      <c r="D1" s="3"/>
      <c r="E1" s="3"/>
      <c r="F1" s="3"/>
      <c r="G1" s="1" t="s">
        <v>16</v>
      </c>
      <c r="H1" s="4"/>
      <c r="I1" s="4"/>
      <c r="J1" s="4"/>
      <c r="K1" s="4"/>
    </row>
    <row r="2" spans="1:11" ht="21" customHeight="1">
      <c r="A2" s="6" t="s">
        <v>15</v>
      </c>
      <c r="B2" s="6"/>
      <c r="C2" s="3"/>
      <c r="D2" s="3"/>
      <c r="E2" s="3"/>
      <c r="F2" s="3"/>
      <c r="G2" s="3"/>
      <c r="H2" s="4"/>
      <c r="I2" s="45" t="s">
        <v>71</v>
      </c>
      <c r="J2" s="4"/>
      <c r="K2" s="4"/>
    </row>
    <row r="3" spans="1:11">
      <c r="A3" s="3" t="s">
        <v>54</v>
      </c>
      <c r="B3" s="3"/>
      <c r="C3" s="7"/>
      <c r="D3" s="7"/>
      <c r="E3" s="7"/>
      <c r="F3" s="7"/>
      <c r="G3" s="7"/>
      <c r="H3" s="4"/>
      <c r="I3" s="45" t="s">
        <v>72</v>
      </c>
      <c r="J3" s="4"/>
      <c r="K3" s="4"/>
    </row>
    <row r="4" spans="1:11">
      <c r="A4" s="3"/>
      <c r="B4" s="8">
        <v>2018</v>
      </c>
      <c r="C4" s="8">
        <v>2019</v>
      </c>
      <c r="D4" s="8">
        <v>2020</v>
      </c>
      <c r="E4" s="8">
        <v>2021</v>
      </c>
      <c r="F4" s="8">
        <v>2022</v>
      </c>
      <c r="G4" s="8">
        <v>2023</v>
      </c>
      <c r="H4" s="4"/>
      <c r="I4" s="4"/>
      <c r="J4" s="4"/>
      <c r="K4" s="4"/>
    </row>
    <row r="5" spans="1:11">
      <c r="A5" s="9" t="s">
        <v>1</v>
      </c>
      <c r="D5" s="10"/>
      <c r="E5" s="11"/>
      <c r="F5" s="11"/>
      <c r="G5" s="11"/>
      <c r="H5" s="11"/>
      <c r="I5" s="9" t="s">
        <v>62</v>
      </c>
      <c r="J5" s="41">
        <v>-200</v>
      </c>
    </row>
    <row r="6" spans="1:11">
      <c r="A6" s="5" t="s">
        <v>0</v>
      </c>
      <c r="B6" s="11">
        <f>420*12</f>
        <v>5040</v>
      </c>
      <c r="C6" s="11">
        <f>Statement!N11</f>
        <v>9380</v>
      </c>
      <c r="D6" s="11"/>
      <c r="E6" s="11"/>
      <c r="F6" s="11"/>
      <c r="G6" s="11"/>
      <c r="I6" s="9" t="s">
        <v>64</v>
      </c>
      <c r="J6" s="43">
        <v>0.2</v>
      </c>
    </row>
    <row r="7" spans="1:11">
      <c r="A7" s="5" t="s">
        <v>2</v>
      </c>
      <c r="B7" s="40">
        <f>-6*12</f>
        <v>-72</v>
      </c>
      <c r="C7" s="40">
        <f>Statement!P17</f>
        <v>-134</v>
      </c>
      <c r="D7" s="11"/>
      <c r="E7" s="11"/>
      <c r="F7" s="11"/>
      <c r="G7" s="11"/>
      <c r="I7" s="9" t="s">
        <v>61</v>
      </c>
      <c r="J7" s="9">
        <f>NPV(J6,B22:G22)</f>
        <v>12674.923533950616</v>
      </c>
    </row>
    <row r="8" spans="1:11">
      <c r="A8" s="5" t="s">
        <v>4</v>
      </c>
      <c r="B8" s="11">
        <f>Statement!B12*12+Statement!B14*12+Statement!B15*12+Statement!B16*12</f>
        <v>3535.92</v>
      </c>
      <c r="C8" s="11">
        <f>Statement!P11</f>
        <v>6511.52</v>
      </c>
      <c r="D8" s="11"/>
      <c r="E8" s="11"/>
      <c r="F8" s="11"/>
      <c r="G8" s="11"/>
      <c r="I8" s="9" t="s">
        <v>63</v>
      </c>
      <c r="J8" s="44">
        <f>IRR((J5,C22:G22))</f>
        <v>13.613940634538755</v>
      </c>
    </row>
    <row r="9" spans="1:11">
      <c r="A9" s="12" t="s">
        <v>3</v>
      </c>
      <c r="B9" s="13">
        <f>B6+B7-B8</f>
        <v>1432.08</v>
      </c>
      <c r="C9" s="13">
        <f>C6+C7-C8</f>
        <v>2734.4799999999996</v>
      </c>
      <c r="D9" s="13"/>
      <c r="E9" s="13"/>
      <c r="F9" s="13"/>
      <c r="G9" s="13"/>
      <c r="I9" s="41" t="s">
        <v>67</v>
      </c>
      <c r="J9" s="43">
        <v>0.02</v>
      </c>
    </row>
    <row r="10" spans="1:11">
      <c r="A10" s="14"/>
      <c r="B10" s="15"/>
      <c r="C10" s="15"/>
      <c r="D10" s="15"/>
      <c r="E10" s="15"/>
      <c r="F10" s="15"/>
      <c r="G10" s="15"/>
      <c r="I10" s="41" t="s">
        <v>66</v>
      </c>
      <c r="J10" s="43">
        <f>MIRR((J5,C22:G22),$J$9,$J$6)</f>
        <v>1.7977660779994449</v>
      </c>
    </row>
    <row r="11" spans="1:11">
      <c r="A11" s="9" t="s">
        <v>5</v>
      </c>
      <c r="B11" s="16"/>
      <c r="C11" s="16"/>
      <c r="D11" s="16"/>
      <c r="E11" s="16"/>
      <c r="F11" s="16"/>
      <c r="G11" s="16"/>
    </row>
    <row r="12" spans="1:11">
      <c r="A12" s="5" t="s">
        <v>6</v>
      </c>
      <c r="B12" s="16">
        <v>0</v>
      </c>
      <c r="C12" s="16">
        <f>Statement!P14</f>
        <v>100</v>
      </c>
      <c r="D12" s="16"/>
      <c r="E12" s="16"/>
      <c r="F12" s="16"/>
      <c r="G12" s="16"/>
    </row>
    <row r="13" spans="1:11">
      <c r="A13" s="12" t="s">
        <v>7</v>
      </c>
      <c r="B13" s="13">
        <f>SUM(B12)</f>
        <v>0</v>
      </c>
      <c r="C13" s="13">
        <f>SUM(C12)</f>
        <v>100</v>
      </c>
      <c r="D13" s="13"/>
      <c r="E13" s="13"/>
      <c r="F13" s="13"/>
      <c r="G13" s="13"/>
    </row>
    <row r="14" spans="1:11">
      <c r="A14" s="14"/>
      <c r="B14" s="15"/>
      <c r="C14" s="15"/>
      <c r="D14" s="15"/>
      <c r="E14" s="15"/>
      <c r="F14" s="15"/>
      <c r="G14" s="15"/>
    </row>
    <row r="15" spans="1:11">
      <c r="A15" s="9" t="s">
        <v>8</v>
      </c>
      <c r="B15" s="16"/>
      <c r="C15" s="16"/>
      <c r="D15" s="16"/>
      <c r="E15" s="16"/>
      <c r="F15" s="16"/>
      <c r="G15" s="16"/>
    </row>
    <row r="16" spans="1:11">
      <c r="A16" s="5" t="s">
        <v>9</v>
      </c>
      <c r="B16" s="16">
        <v>0</v>
      </c>
      <c r="C16" s="16">
        <v>0</v>
      </c>
      <c r="D16" s="16"/>
      <c r="E16" s="16"/>
      <c r="F16" s="16"/>
      <c r="G16" s="16"/>
    </row>
    <row r="17" spans="1:12">
      <c r="A17" s="5" t="s">
        <v>10</v>
      </c>
      <c r="B17" s="16">
        <v>0</v>
      </c>
      <c r="C17" s="16">
        <v>0</v>
      </c>
      <c r="D17" s="16"/>
      <c r="E17" s="16"/>
      <c r="F17" s="16"/>
      <c r="G17" s="16"/>
    </row>
    <row r="18" spans="1:12">
      <c r="A18" s="12" t="s">
        <v>11</v>
      </c>
      <c r="B18" s="13">
        <f>SUM(B16:B17)</f>
        <v>0</v>
      </c>
      <c r="C18" s="13">
        <f>SUM(C16:C17)</f>
        <v>0</v>
      </c>
      <c r="D18" s="13"/>
      <c r="E18" s="13"/>
      <c r="F18" s="13"/>
      <c r="G18" s="13"/>
    </row>
    <row r="19" spans="1:12">
      <c r="A19" s="14"/>
      <c r="B19" s="15"/>
      <c r="C19" s="15"/>
      <c r="D19" s="15"/>
      <c r="E19" s="15"/>
      <c r="F19" s="15"/>
      <c r="G19" s="15"/>
    </row>
    <row r="20" spans="1:12">
      <c r="A20" s="5" t="s">
        <v>12</v>
      </c>
      <c r="B20" s="17">
        <f>B9-B13+B18</f>
        <v>1432.08</v>
      </c>
      <c r="C20" s="17">
        <f>C9-C13+C18</f>
        <v>2634.4799999999996</v>
      </c>
      <c r="D20" s="17">
        <f>2*C20-B20</f>
        <v>3836.8799999999992</v>
      </c>
      <c r="E20" s="17">
        <f>2*D20-C20</f>
        <v>5039.2799999999988</v>
      </c>
      <c r="F20" s="17">
        <f>2*E20-D20</f>
        <v>6241.6799999999985</v>
      </c>
      <c r="G20" s="17">
        <f>2*F20-E20</f>
        <v>7444.0799999999981</v>
      </c>
    </row>
    <row r="21" spans="1:12">
      <c r="A21" s="5" t="s">
        <v>13</v>
      </c>
      <c r="B21" s="16">
        <v>0</v>
      </c>
      <c r="C21" s="16">
        <v>0</v>
      </c>
      <c r="D21" s="16">
        <v>0</v>
      </c>
      <c r="E21" s="16">
        <v>0</v>
      </c>
      <c r="F21" s="16">
        <v>0</v>
      </c>
      <c r="G21" s="16">
        <v>0</v>
      </c>
    </row>
    <row r="22" spans="1:12">
      <c r="A22" s="12" t="s">
        <v>14</v>
      </c>
      <c r="B22" s="13">
        <f t="shared" ref="B22:G22" si="0">SUM(B20:B21)</f>
        <v>1432.08</v>
      </c>
      <c r="C22" s="13">
        <f t="shared" si="0"/>
        <v>2634.4799999999996</v>
      </c>
      <c r="D22" s="13">
        <f t="shared" si="0"/>
        <v>3836.8799999999992</v>
      </c>
      <c r="E22" s="13">
        <f t="shared" si="0"/>
        <v>5039.2799999999988</v>
      </c>
      <c r="F22" s="13">
        <f t="shared" si="0"/>
        <v>6241.6799999999985</v>
      </c>
      <c r="G22" s="13">
        <f t="shared" si="0"/>
        <v>7444.0799999999981</v>
      </c>
    </row>
    <row r="23" spans="1:12">
      <c r="A23" s="14"/>
      <c r="B23" s="18"/>
      <c r="C23" s="18"/>
      <c r="D23" s="18"/>
      <c r="E23" s="18"/>
      <c r="F23" s="18"/>
      <c r="G23" s="18"/>
      <c r="I23" s="42" t="s">
        <v>45</v>
      </c>
    </row>
    <row r="24" spans="1:12">
      <c r="A24" s="41" t="s">
        <v>65</v>
      </c>
      <c r="B24" s="5">
        <f>B22/(1+$J$6)^1</f>
        <v>1193.4000000000001</v>
      </c>
      <c r="C24" s="5">
        <f>C22/(1+$J$6)^2</f>
        <v>1829.4999999999998</v>
      </c>
      <c r="D24" s="5">
        <f>D22/(1+$J$6)^3</f>
        <v>2220.4166666666661</v>
      </c>
      <c r="E24" s="5">
        <f>E22/(1+$J$6)^4</f>
        <v>2430.208333333333</v>
      </c>
      <c r="F24" s="5">
        <f>F22/(1+$J$6)^5</f>
        <v>2508.391203703703</v>
      </c>
      <c r="G24" s="5">
        <f>G22/(1+$J$6)^6</f>
        <v>2493.0073302469132</v>
      </c>
      <c r="H24" s="18"/>
      <c r="I24" s="18">
        <f>SUM(B24:G24)</f>
        <v>12674.923533950616</v>
      </c>
      <c r="J24" s="18"/>
    </row>
    <row r="25" spans="1:12">
      <c r="C25" s="4"/>
      <c r="D25" s="4"/>
      <c r="E25" s="4"/>
      <c r="F25" s="4"/>
      <c r="G25" s="4"/>
      <c r="H25" s="4"/>
      <c r="I25" s="4"/>
      <c r="J25" s="4"/>
      <c r="K25" s="4"/>
      <c r="L25" s="4"/>
    </row>
    <row r="26" spans="1:12" s="9" customFormat="1">
      <c r="I26" s="4"/>
      <c r="J26" s="4"/>
      <c r="K26" s="4"/>
      <c r="L26" s="4"/>
    </row>
    <row r="27" spans="1:12" s="9" customFormat="1">
      <c r="C27" s="4"/>
      <c r="D27" s="4"/>
      <c r="E27" s="4"/>
      <c r="F27" s="4"/>
      <c r="G27" s="4"/>
      <c r="H27" s="4"/>
      <c r="I27" s="4"/>
      <c r="J27" s="4"/>
      <c r="K27" s="4"/>
      <c r="L27" s="4"/>
    </row>
    <row r="28" spans="1:12" s="9" customFormat="1">
      <c r="C28" s="4"/>
      <c r="D28" s="4"/>
      <c r="E28" s="4"/>
      <c r="F28" s="4"/>
      <c r="G28" s="4"/>
      <c r="H28" s="4"/>
      <c r="I28" s="4"/>
      <c r="J28" s="4"/>
      <c r="K28" s="4"/>
      <c r="L28" s="4"/>
    </row>
    <row r="29" spans="1:12" ht="15.6">
      <c r="A29" s="19" t="s">
        <v>17</v>
      </c>
      <c r="B29" s="19"/>
      <c r="C29" s="20"/>
      <c r="D29" s="20"/>
      <c r="E29" s="4"/>
      <c r="F29" s="4"/>
      <c r="G29" s="4"/>
      <c r="H29" s="4"/>
      <c r="I29" s="4"/>
      <c r="J29" s="4"/>
      <c r="K29" s="4"/>
      <c r="L29" s="4"/>
    </row>
    <row r="30" spans="1:12" s="9" customFormat="1" ht="15.6">
      <c r="A30" s="20"/>
      <c r="B30" s="20"/>
      <c r="C30" s="20"/>
      <c r="D30" s="20"/>
      <c r="E30" s="4"/>
      <c r="F30" s="4"/>
      <c r="G30" s="4"/>
      <c r="H30" s="4"/>
      <c r="I30" s="4"/>
      <c r="J30" s="4"/>
      <c r="K30" s="4"/>
      <c r="L30" s="4"/>
    </row>
    <row r="31" spans="1:12" ht="15.6">
      <c r="A31" s="20"/>
      <c r="B31" s="20"/>
      <c r="C31" s="20"/>
      <c r="D31" s="20"/>
      <c r="E31" s="4"/>
      <c r="F31" s="4"/>
      <c r="G31" s="4"/>
      <c r="H31" s="4"/>
      <c r="I31" s="4"/>
      <c r="J31" s="4"/>
      <c r="K31" s="4"/>
      <c r="L31" s="4"/>
    </row>
    <row r="32" spans="1:12" ht="15.6">
      <c r="A32" s="20"/>
      <c r="B32" s="20"/>
      <c r="C32" s="20"/>
      <c r="D32" s="20"/>
      <c r="E32" s="4"/>
      <c r="F32" s="4"/>
      <c r="G32" s="4"/>
      <c r="H32" s="4"/>
      <c r="I32" s="4"/>
      <c r="J32" s="4"/>
      <c r="K32" s="4"/>
      <c r="L32" s="4"/>
    </row>
    <row r="33" spans="1:12" ht="15.6">
      <c r="A33" s="20"/>
      <c r="B33" s="20"/>
      <c r="C33" s="20"/>
      <c r="D33" s="20"/>
      <c r="E33" s="4"/>
      <c r="F33" s="4"/>
      <c r="G33" s="4"/>
      <c r="H33" s="4"/>
      <c r="I33" s="4"/>
      <c r="J33" s="4"/>
      <c r="K33" s="4"/>
      <c r="L33" s="4"/>
    </row>
    <row r="34" spans="1:12" ht="15.6">
      <c r="A34" s="20"/>
      <c r="B34" s="20"/>
      <c r="C34" s="20"/>
      <c r="D34" s="20"/>
      <c r="E34" s="4"/>
      <c r="F34" s="4"/>
      <c r="G34" s="4"/>
      <c r="H34" s="4"/>
      <c r="I34" s="4"/>
      <c r="J34" s="4"/>
      <c r="K34" s="4"/>
      <c r="L34" s="4"/>
    </row>
    <row r="35" spans="1:12" ht="15.6">
      <c r="A35" s="20"/>
      <c r="B35" s="20"/>
      <c r="C35" s="20"/>
      <c r="D35" s="20"/>
      <c r="E35" s="4"/>
      <c r="F35" s="4"/>
      <c r="G35" s="4"/>
      <c r="H35" s="4"/>
      <c r="I35" s="4"/>
      <c r="J35" s="4"/>
      <c r="K35" s="4"/>
      <c r="L35" s="4"/>
    </row>
    <row r="36" spans="1:12" ht="15.6">
      <c r="A36" s="20" t="s">
        <v>18</v>
      </c>
      <c r="B36" s="20"/>
      <c r="C36" s="21"/>
      <c r="D36" s="21"/>
    </row>
    <row r="37" spans="1:12" ht="15.6">
      <c r="A37" s="22" t="s">
        <v>19</v>
      </c>
      <c r="B37" s="22"/>
      <c r="C37" s="23"/>
      <c r="D37" s="23"/>
    </row>
  </sheetData>
  <conditionalFormatting sqref="A1:B2">
    <cfRule type="duplicateValues" dxfId="0" priority="1"/>
  </conditionalFormatting>
  <hyperlinks>
    <hyperlink ref="A37" r:id="rId1"/>
  </hyperlinks>
  <pageMargins left="0.70866141732283472" right="0.70866141732283472" top="0.74803149606299213" bottom="0.74803149606299213" header="0.31496062992125984" footer="0.31496062992125984"/>
  <pageSetup scale="78" orientation="landscape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"/>
  <sheetViews>
    <sheetView workbookViewId="0">
      <selection activeCell="P17" sqref="P17"/>
    </sheetView>
  </sheetViews>
  <sheetFormatPr defaultRowHeight="14.4"/>
  <cols>
    <col min="1" max="1" width="11.41796875" bestFit="1" customWidth="1"/>
  </cols>
  <sheetData>
    <row r="1" spans="1:16">
      <c r="B1" t="s">
        <v>30</v>
      </c>
      <c r="C1" t="s">
        <v>54</v>
      </c>
    </row>
    <row r="3" spans="1:16">
      <c r="B3" t="s">
        <v>68</v>
      </c>
      <c r="E3" t="s">
        <v>49</v>
      </c>
    </row>
    <row r="4" spans="1:16">
      <c r="A4" t="s">
        <v>60</v>
      </c>
      <c r="B4">
        <v>140</v>
      </c>
      <c r="E4">
        <v>20</v>
      </c>
    </row>
    <row r="5" spans="1:16">
      <c r="A5" t="s">
        <v>59</v>
      </c>
      <c r="B5">
        <f>B4/20/8</f>
        <v>0.875</v>
      </c>
    </row>
    <row r="6" spans="1:16">
      <c r="B6" t="s">
        <v>47</v>
      </c>
      <c r="E6" t="s">
        <v>55</v>
      </c>
    </row>
    <row r="7" spans="1:16">
      <c r="B7">
        <v>56</v>
      </c>
      <c r="E7">
        <v>6</v>
      </c>
    </row>
    <row r="9" spans="1:16">
      <c r="A9" t="s">
        <v>56</v>
      </c>
      <c r="B9" t="s">
        <v>31</v>
      </c>
      <c r="C9" t="s">
        <v>32</v>
      </c>
      <c r="D9" t="s">
        <v>33</v>
      </c>
      <c r="E9" t="s">
        <v>34</v>
      </c>
      <c r="F9" t="s">
        <v>35</v>
      </c>
      <c r="G9" t="s">
        <v>36</v>
      </c>
      <c r="H9" t="s">
        <v>37</v>
      </c>
      <c r="I9" t="s">
        <v>38</v>
      </c>
      <c r="J9" t="s">
        <v>39</v>
      </c>
      <c r="K9" t="s">
        <v>41</v>
      </c>
      <c r="L9" t="s">
        <v>40</v>
      </c>
      <c r="M9" t="s">
        <v>42</v>
      </c>
      <c r="N9" t="s">
        <v>45</v>
      </c>
    </row>
    <row r="10" spans="1:16">
      <c r="A10" t="s">
        <v>43</v>
      </c>
      <c r="B10">
        <v>3</v>
      </c>
      <c r="C10">
        <v>3</v>
      </c>
      <c r="D10">
        <v>3</v>
      </c>
      <c r="E10">
        <v>5</v>
      </c>
      <c r="F10">
        <v>5</v>
      </c>
      <c r="G10">
        <v>5</v>
      </c>
      <c r="H10">
        <v>5</v>
      </c>
      <c r="I10">
        <v>6</v>
      </c>
      <c r="J10">
        <v>8</v>
      </c>
      <c r="K10">
        <v>8</v>
      </c>
      <c r="L10">
        <v>8</v>
      </c>
      <c r="M10">
        <v>8</v>
      </c>
      <c r="N10">
        <f>M10</f>
        <v>8</v>
      </c>
      <c r="P10" t="s">
        <v>69</v>
      </c>
    </row>
    <row r="11" spans="1:16">
      <c r="A11" t="s">
        <v>44</v>
      </c>
      <c r="B11">
        <f t="shared" ref="B11:M11" si="0">B10*$B$4</f>
        <v>420</v>
      </c>
      <c r="C11">
        <f t="shared" si="0"/>
        <v>420</v>
      </c>
      <c r="D11">
        <f t="shared" si="0"/>
        <v>420</v>
      </c>
      <c r="E11">
        <f t="shared" si="0"/>
        <v>700</v>
      </c>
      <c r="F11">
        <f t="shared" si="0"/>
        <v>700</v>
      </c>
      <c r="G11">
        <f t="shared" si="0"/>
        <v>700</v>
      </c>
      <c r="H11">
        <f t="shared" si="0"/>
        <v>700</v>
      </c>
      <c r="I11">
        <f t="shared" si="0"/>
        <v>840</v>
      </c>
      <c r="J11">
        <f t="shared" si="0"/>
        <v>1120</v>
      </c>
      <c r="K11">
        <f t="shared" si="0"/>
        <v>1120</v>
      </c>
      <c r="L11">
        <f t="shared" si="0"/>
        <v>1120</v>
      </c>
      <c r="M11">
        <f t="shared" si="0"/>
        <v>1120</v>
      </c>
      <c r="N11">
        <f t="shared" ref="N11:N18" si="1">SUM(B11:M11)</f>
        <v>9380</v>
      </c>
      <c r="P11">
        <f>SUM(N12+N14+N15+N16)</f>
        <v>6511.52</v>
      </c>
    </row>
    <row r="12" spans="1:16">
      <c r="A12" t="s">
        <v>46</v>
      </c>
      <c r="B12">
        <f t="shared" ref="B12:M12" si="2">B10*$B$7</f>
        <v>168</v>
      </c>
      <c r="C12">
        <f t="shared" si="2"/>
        <v>168</v>
      </c>
      <c r="D12">
        <f t="shared" si="2"/>
        <v>168</v>
      </c>
      <c r="E12">
        <f t="shared" si="2"/>
        <v>280</v>
      </c>
      <c r="F12">
        <f t="shared" si="2"/>
        <v>280</v>
      </c>
      <c r="G12">
        <f t="shared" si="2"/>
        <v>280</v>
      </c>
      <c r="H12">
        <f t="shared" si="2"/>
        <v>280</v>
      </c>
      <c r="I12">
        <f t="shared" si="2"/>
        <v>336</v>
      </c>
      <c r="J12">
        <f t="shared" si="2"/>
        <v>448</v>
      </c>
      <c r="K12">
        <f t="shared" si="2"/>
        <v>448</v>
      </c>
      <c r="L12">
        <f t="shared" si="2"/>
        <v>448</v>
      </c>
      <c r="M12">
        <f t="shared" si="2"/>
        <v>448</v>
      </c>
      <c r="N12">
        <f t="shared" si="1"/>
        <v>3752</v>
      </c>
    </row>
    <row r="13" spans="1:16">
      <c r="A13" t="s">
        <v>48</v>
      </c>
      <c r="B13">
        <v>0</v>
      </c>
      <c r="C13">
        <v>0</v>
      </c>
      <c r="D13">
        <v>0</v>
      </c>
      <c r="E13">
        <f>2*$E$4</f>
        <v>40</v>
      </c>
      <c r="F13">
        <v>0</v>
      </c>
      <c r="G13">
        <v>0</v>
      </c>
      <c r="H13">
        <v>0</v>
      </c>
      <c r="I13">
        <f>1*$E$4</f>
        <v>20</v>
      </c>
      <c r="J13">
        <f>2*$E$4</f>
        <v>40</v>
      </c>
      <c r="K13">
        <v>0</v>
      </c>
      <c r="L13">
        <v>0</v>
      </c>
      <c r="M13">
        <v>0</v>
      </c>
      <c r="N13">
        <f t="shared" si="1"/>
        <v>100</v>
      </c>
      <c r="P13" t="s">
        <v>48</v>
      </c>
    </row>
    <row r="14" spans="1:16">
      <c r="A14" t="s">
        <v>50</v>
      </c>
      <c r="B14">
        <f t="shared" ref="B14:M14" si="3">$E$7</f>
        <v>6</v>
      </c>
      <c r="C14">
        <f t="shared" si="3"/>
        <v>6</v>
      </c>
      <c r="D14">
        <f t="shared" si="3"/>
        <v>6</v>
      </c>
      <c r="E14">
        <f t="shared" si="3"/>
        <v>6</v>
      </c>
      <c r="F14">
        <f t="shared" si="3"/>
        <v>6</v>
      </c>
      <c r="G14">
        <f t="shared" si="3"/>
        <v>6</v>
      </c>
      <c r="H14">
        <f t="shared" si="3"/>
        <v>6</v>
      </c>
      <c r="I14">
        <f t="shared" si="3"/>
        <v>6</v>
      </c>
      <c r="J14">
        <f t="shared" si="3"/>
        <v>6</v>
      </c>
      <c r="K14">
        <f t="shared" si="3"/>
        <v>6</v>
      </c>
      <c r="L14">
        <f t="shared" si="3"/>
        <v>6</v>
      </c>
      <c r="M14">
        <f t="shared" si="3"/>
        <v>6</v>
      </c>
      <c r="N14">
        <f t="shared" si="1"/>
        <v>72</v>
      </c>
      <c r="O14" t="s">
        <v>51</v>
      </c>
      <c r="P14">
        <f>SUM(N13)</f>
        <v>100</v>
      </c>
    </row>
    <row r="15" spans="1:16">
      <c r="A15" t="s">
        <v>52</v>
      </c>
      <c r="B15">
        <f>0.25*B12</f>
        <v>42</v>
      </c>
      <c r="C15">
        <f t="shared" ref="C15:L15" si="4">0.25*C12</f>
        <v>42</v>
      </c>
      <c r="D15">
        <f t="shared" si="4"/>
        <v>42</v>
      </c>
      <c r="E15">
        <f t="shared" si="4"/>
        <v>70</v>
      </c>
      <c r="F15">
        <f t="shared" si="4"/>
        <v>70</v>
      </c>
      <c r="G15">
        <f t="shared" si="4"/>
        <v>70</v>
      </c>
      <c r="H15">
        <f t="shared" si="4"/>
        <v>70</v>
      </c>
      <c r="I15">
        <f t="shared" si="4"/>
        <v>84</v>
      </c>
      <c r="J15">
        <f t="shared" si="4"/>
        <v>112</v>
      </c>
      <c r="K15">
        <f t="shared" si="4"/>
        <v>112</v>
      </c>
      <c r="L15">
        <f t="shared" si="4"/>
        <v>112</v>
      </c>
      <c r="M15">
        <f>0.25*M12</f>
        <v>112</v>
      </c>
      <c r="N15">
        <f t="shared" si="1"/>
        <v>938</v>
      </c>
    </row>
    <row r="16" spans="1:16">
      <c r="A16" t="s">
        <v>53</v>
      </c>
      <c r="B16">
        <f>0.19*(B11-B13-B14)</f>
        <v>78.66</v>
      </c>
      <c r="C16">
        <f t="shared" ref="C16:M16" si="5">0.19*(C11-C13-C14)</f>
        <v>78.66</v>
      </c>
      <c r="D16">
        <f t="shared" si="5"/>
        <v>78.66</v>
      </c>
      <c r="E16">
        <f t="shared" si="5"/>
        <v>124.26</v>
      </c>
      <c r="F16">
        <f t="shared" si="5"/>
        <v>131.86000000000001</v>
      </c>
      <c r="G16">
        <f t="shared" si="5"/>
        <v>131.86000000000001</v>
      </c>
      <c r="H16">
        <f t="shared" si="5"/>
        <v>131.86000000000001</v>
      </c>
      <c r="I16">
        <f t="shared" si="5"/>
        <v>154.66</v>
      </c>
      <c r="J16">
        <f t="shared" si="5"/>
        <v>204.06</v>
      </c>
      <c r="K16">
        <f t="shared" si="5"/>
        <v>211.66</v>
      </c>
      <c r="L16">
        <f t="shared" si="5"/>
        <v>211.66</v>
      </c>
      <c r="M16">
        <f t="shared" si="5"/>
        <v>211.66</v>
      </c>
      <c r="N16">
        <f t="shared" si="1"/>
        <v>1749.5200000000002</v>
      </c>
      <c r="P16" t="s">
        <v>70</v>
      </c>
    </row>
    <row r="17" spans="1:16">
      <c r="A17" t="s">
        <v>57</v>
      </c>
      <c r="B17">
        <f t="shared" ref="B17:M17" si="6">B10*0.1*$E$4</f>
        <v>6.0000000000000009</v>
      </c>
      <c r="C17">
        <f t="shared" si="6"/>
        <v>6.0000000000000009</v>
      </c>
      <c r="D17">
        <f t="shared" si="6"/>
        <v>6.0000000000000009</v>
      </c>
      <c r="E17">
        <f t="shared" si="6"/>
        <v>10</v>
      </c>
      <c r="F17">
        <f t="shared" si="6"/>
        <v>10</v>
      </c>
      <c r="G17">
        <f t="shared" si="6"/>
        <v>10</v>
      </c>
      <c r="H17">
        <f t="shared" si="6"/>
        <v>10</v>
      </c>
      <c r="I17">
        <f t="shared" si="6"/>
        <v>12.000000000000002</v>
      </c>
      <c r="J17">
        <f t="shared" si="6"/>
        <v>16</v>
      </c>
      <c r="K17">
        <f t="shared" si="6"/>
        <v>16</v>
      </c>
      <c r="L17">
        <f t="shared" si="6"/>
        <v>16</v>
      </c>
      <c r="M17">
        <f t="shared" si="6"/>
        <v>16</v>
      </c>
      <c r="N17">
        <f t="shared" si="1"/>
        <v>134</v>
      </c>
      <c r="P17">
        <f>N18-N17</f>
        <v>-134</v>
      </c>
    </row>
    <row r="18" spans="1:16">
      <c r="A18" t="s">
        <v>58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f t="shared" si="1"/>
        <v>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Cover Page</vt:lpstr>
      <vt:lpstr>Cash Flow Statement</vt:lpstr>
      <vt:lpstr>Statement</vt:lpstr>
      <vt:lpstr>'Cash Flow Statement'!Print_Area</vt:lpstr>
      <vt:lpstr>'Cover Page'!Print_Area</vt:lpstr>
      <vt:lpstr>'Cash Flow Statement'!Print_Titles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Vipond</dc:creator>
  <cp:lastModifiedBy>Jakub Mifek</cp:lastModifiedBy>
  <cp:lastPrinted>2014-12-13T23:43:21Z</cp:lastPrinted>
  <dcterms:created xsi:type="dcterms:W3CDTF">2014-11-08T22:00:02Z</dcterms:created>
  <dcterms:modified xsi:type="dcterms:W3CDTF">2019-04-29T06:17:11Z</dcterms:modified>
</cp:coreProperties>
</file>