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ptop 28-jan\Working folders\processes\Under Revision\Project Management\"/>
    </mc:Choice>
  </mc:AlternateContent>
  <xr:revisionPtr revIDLastSave="0" documentId="13_ncr:1_{D7389B81-EF3B-4AB0-B101-F6AC38D2F228}" xr6:coauthVersionLast="45" xr6:coauthVersionMax="45" xr10:uidLastSave="{00000000-0000-0000-0000-000000000000}"/>
  <bookViews>
    <workbookView xWindow="3795" yWindow="345" windowWidth="21600" windowHeight="11385" tabRatio="654" xr2:uid="{00000000-000D-0000-FFFF-FFFF00000000}"/>
  </bookViews>
  <sheets>
    <sheet name="Revision History" sheetId="4" r:id="rId1"/>
    <sheet name="Final Estimation-FRW" sheetId="2" r:id="rId2"/>
    <sheet name="Final Estimation-HDW" sheetId="10" r:id="rId3"/>
    <sheet name="Final Estimation-MCH" sheetId="9" r:id="rId4"/>
    <sheet name="Efforts-Consolidated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5" i="11" l="1"/>
  <c r="C24" i="11" l="1"/>
  <c r="D24" i="11"/>
  <c r="E24" i="11"/>
  <c r="F24" i="11"/>
  <c r="H24" i="11" s="1"/>
  <c r="C23" i="11"/>
  <c r="D23" i="11"/>
  <c r="E23" i="11"/>
  <c r="F23" i="11"/>
  <c r="H23" i="11" s="1"/>
  <c r="C22" i="11"/>
  <c r="D22" i="11"/>
  <c r="E22" i="11"/>
  <c r="F22" i="11"/>
  <c r="H22" i="11" s="1"/>
  <c r="C21" i="11"/>
  <c r="D21" i="11"/>
  <c r="E21" i="11"/>
  <c r="F21" i="11"/>
  <c r="H21" i="11" s="1"/>
  <c r="C20" i="11"/>
  <c r="D20" i="11"/>
  <c r="E20" i="11"/>
  <c r="F20" i="11"/>
  <c r="H20" i="11" s="1"/>
  <c r="C19" i="11"/>
  <c r="D19" i="11"/>
  <c r="E19" i="11"/>
  <c r="F19" i="11"/>
  <c r="H19" i="11" s="1"/>
  <c r="C18" i="11"/>
  <c r="D18" i="11"/>
  <c r="E18" i="11"/>
  <c r="F18" i="11"/>
  <c r="H18" i="11" s="1"/>
  <c r="C17" i="11"/>
  <c r="D17" i="11"/>
  <c r="E17" i="11"/>
  <c r="F17" i="11"/>
  <c r="H17" i="11" s="1"/>
  <c r="F7" i="11"/>
  <c r="I7" i="11" s="1"/>
  <c r="F8" i="11"/>
  <c r="I8" i="11" s="1"/>
  <c r="F9" i="11"/>
  <c r="I9" i="11" s="1"/>
  <c r="F10" i="11"/>
  <c r="I10" i="11" s="1"/>
  <c r="F11" i="11"/>
  <c r="I11" i="11" s="1"/>
  <c r="F12" i="11"/>
  <c r="I12" i="11" s="1"/>
  <c r="F13" i="11"/>
  <c r="I13" i="11" s="1"/>
  <c r="F14" i="11"/>
  <c r="I14" i="11" s="1"/>
  <c r="F15" i="11"/>
  <c r="I15" i="11" s="1"/>
  <c r="F16" i="11"/>
  <c r="I16" i="11" s="1"/>
  <c r="E7" i="11"/>
  <c r="E8" i="11"/>
  <c r="E9" i="11"/>
  <c r="E10" i="11"/>
  <c r="E11" i="11"/>
  <c r="E12" i="11"/>
  <c r="E13" i="11"/>
  <c r="E14" i="11"/>
  <c r="E15" i="11"/>
  <c r="E16" i="11"/>
  <c r="D7" i="11"/>
  <c r="D8" i="11"/>
  <c r="D9" i="11"/>
  <c r="D10" i="11"/>
  <c r="D11" i="11"/>
  <c r="D12" i="11"/>
  <c r="D13" i="11"/>
  <c r="D14" i="11"/>
  <c r="D15" i="11"/>
  <c r="D16" i="11"/>
  <c r="C7" i="11"/>
  <c r="C8" i="11"/>
  <c r="C9" i="11"/>
  <c r="C10" i="11"/>
  <c r="C11" i="11"/>
  <c r="C12" i="11"/>
  <c r="C13" i="11"/>
  <c r="C14" i="11"/>
  <c r="C15" i="11"/>
  <c r="C16" i="11"/>
  <c r="G17" i="11" l="1"/>
  <c r="G21" i="11"/>
  <c r="G19" i="11"/>
  <c r="G23" i="11"/>
  <c r="G18" i="11"/>
  <c r="G20" i="11"/>
  <c r="G22" i="11"/>
  <c r="G24" i="11"/>
  <c r="D25" i="11"/>
  <c r="E25" i="11"/>
  <c r="I21" i="11"/>
  <c r="I24" i="11"/>
  <c r="F25" i="11"/>
  <c r="I23" i="11"/>
  <c r="I19" i="11"/>
  <c r="I22" i="11"/>
  <c r="I20" i="11"/>
  <c r="I17" i="11"/>
  <c r="I18" i="11"/>
  <c r="G15" i="11"/>
  <c r="G13" i="11"/>
  <c r="G11" i="11"/>
  <c r="G9" i="11"/>
  <c r="G7" i="11"/>
  <c r="H15" i="11"/>
  <c r="H13" i="11"/>
  <c r="H11" i="11"/>
  <c r="H9" i="11"/>
  <c r="H7" i="11"/>
  <c r="G16" i="11"/>
  <c r="G14" i="11"/>
  <c r="G12" i="11"/>
  <c r="G10" i="11"/>
  <c r="G8" i="11"/>
  <c r="H16" i="11"/>
  <c r="H14" i="11"/>
  <c r="H12" i="11"/>
  <c r="H10" i="11"/>
  <c r="H8" i="11"/>
  <c r="E45" i="10"/>
  <c r="E45" i="9"/>
  <c r="G25" i="11" l="1"/>
  <c r="H25" i="11"/>
  <c r="F45" i="10"/>
  <c r="H45" i="10"/>
  <c r="G45" i="10"/>
  <c r="F45" i="9"/>
  <c r="H45" i="9"/>
  <c r="G45" i="9"/>
  <c r="E45" i="2" l="1"/>
  <c r="F45" i="2" l="1"/>
  <c r="H45" i="2"/>
  <c r="G45" i="2" l="1"/>
</calcChain>
</file>

<file path=xl/sharedStrings.xml><?xml version="1.0" encoding="utf-8"?>
<sst xmlns="http://schemas.openxmlformats.org/spreadsheetml/2006/main" count="394" uniqueCount="26">
  <si>
    <t>Project Code</t>
  </si>
  <si>
    <t>Need ID</t>
  </si>
  <si>
    <t>Final Estimations</t>
  </si>
  <si>
    <t>NEED Statement(VOC)</t>
  </si>
  <si>
    <t>Planning</t>
  </si>
  <si>
    <t>Validation</t>
  </si>
  <si>
    <t>Requirements Development</t>
  </si>
  <si>
    <t>Total</t>
  </si>
  <si>
    <t>Complexity Estimate</t>
  </si>
  <si>
    <t>Final Agreed Estimates</t>
  </si>
  <si>
    <t>Refer Estimation guidelines for details on using this template.</t>
  </si>
  <si>
    <t>Genus Innovation Limited</t>
  </si>
  <si>
    <t>Design &amp; Implementation</t>
  </si>
  <si>
    <t>Estimated Design and Implementation effort</t>
  </si>
  <si>
    <t>Copy the tables contents from the respective sheets, click on paste special and Paste as Values only</t>
  </si>
  <si>
    <t>Integration</t>
  </si>
  <si>
    <t>Overhead</t>
  </si>
  <si>
    <t>CONSOLIDATED EFFORT ESTIMATIONS</t>
  </si>
  <si>
    <t>H</t>
  </si>
  <si>
    <t/>
  </si>
  <si>
    <t>M</t>
  </si>
  <si>
    <t>Genus</t>
  </si>
  <si>
    <t>Solar</t>
  </si>
  <si>
    <t>0</t>
  </si>
  <si>
    <t>UPS</t>
  </si>
  <si>
    <t>Template Version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</si>
</sst>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0" fillId="0" borderId="0" xfId="0" applyNumberFormat="1"/>
    <xf numFmtId="0" fontId="0" fillId="0" borderId="0" xfId="0" applyBorder="1"/>
    <xf numFmtId="0" fontId="2" fillId="0" borderId="0" xfId="0" applyFont="1"/>
    <xf numFmtId="0" fontId="3" fillId="0" borderId="0" xfId="2"/>
    <xf numFmtId="0" fontId="0" fillId="0" borderId="0" xfId="0" applyFont="1" applyBorder="1" applyAlignment="1">
      <alignment vertical="top" wrapText="1"/>
    </xf>
    <xf numFmtId="0" fontId="0" fillId="0" borderId="0" xfId="0" applyNumberFormat="1" applyBorder="1"/>
    <xf numFmtId="0" fontId="3" fillId="0" borderId="0" xfId="2" applyAlignment="1">
      <alignment horizontal="centerContinuous"/>
    </xf>
  </cellXfs>
  <cellStyles count="3">
    <cellStyle name="Heading 1" xfId="1" builtinId="16"/>
    <cellStyle name="Normal" xfId="0" builtinId="0"/>
    <cellStyle name="Title" xfId="2" builtinId="15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Frw" displayName="TblFrw" ref="A9:H45" totalsRowCount="1" headerRowDxfId="33">
  <tableColumns count="8">
    <tableColumn id="1" xr3:uid="{00000000-0010-0000-0000-000001000000}" name="Need ID" totalsRowLabel="Total" dataDxfId="32"/>
    <tableColumn id="2" xr3:uid="{00000000-0010-0000-0000-000002000000}" name="NEED Statement(VOC)" dataDxfId="31"/>
    <tableColumn id="15" xr3:uid="{00000000-0010-0000-0000-00000F000000}" name="Complexity Estimate" dataDxfId="30"/>
    <tableColumn id="17" xr3:uid="{00000000-0010-0000-0000-000011000000}" name="Estimated Design and Implementation effort" dataDxfId="29"/>
    <tableColumn id="4" xr3:uid="{00000000-0010-0000-0000-000004000000}" name="Final Agreed Estimates" totalsRowFunction="sum" dataDxfId="28"/>
    <tableColumn id="3" xr3:uid="{00000000-0010-0000-0000-000003000000}" name="Requirements Development" totalsRowFunction="sum" dataDxfId="27"/>
    <tableColumn id="8" xr3:uid="{00000000-0010-0000-0000-000008000000}" name="Planning" totalsRowFunction="sum" dataDxfId="26"/>
    <tableColumn id="9" xr3:uid="{00000000-0010-0000-0000-000009000000}" name="Design &amp; Implementation" totalsRowFunction="sum" dataDxfId="2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Hdw" displayName="TblHdw" ref="A9:H45" totalsRowCount="1" headerRowDxfId="24">
  <tableColumns count="8">
    <tableColumn id="1" xr3:uid="{00000000-0010-0000-0100-000001000000}" name="Need ID" totalsRowLabel="Total" dataDxfId="23"/>
    <tableColumn id="2" xr3:uid="{00000000-0010-0000-0100-000002000000}" name="NEED Statement(VOC)" dataDxfId="22"/>
    <tableColumn id="15" xr3:uid="{00000000-0010-0000-0100-00000F000000}" name="Complexity Estimate" dataDxfId="21"/>
    <tableColumn id="17" xr3:uid="{00000000-0010-0000-0100-000011000000}" name="Estimated Design and Implementation effort" dataDxfId="20"/>
    <tableColumn id="4" xr3:uid="{00000000-0010-0000-0100-000004000000}" name="Final Agreed Estimates" totalsRowFunction="sum" dataDxfId="19"/>
    <tableColumn id="3" xr3:uid="{00000000-0010-0000-0100-000003000000}" name="Requirements Development" totalsRowFunction="sum" dataDxfId="18"/>
    <tableColumn id="8" xr3:uid="{00000000-0010-0000-0100-000008000000}" name="Planning" totalsRowFunction="sum" dataDxfId="17"/>
    <tableColumn id="9" xr3:uid="{00000000-0010-0000-0100-000009000000}" name="Design &amp; Implementation" totalsRowFunction="sum" dataDxfId="1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Mch" displayName="TblMch" ref="A9:H45" totalsRowCount="1" headerRowDxfId="15">
  <tableColumns count="8">
    <tableColumn id="1" xr3:uid="{00000000-0010-0000-0200-000001000000}" name="Need ID" totalsRowLabel="Total" dataDxfId="14"/>
    <tableColumn id="2" xr3:uid="{00000000-0010-0000-0200-000002000000}" name="NEED Statement(VOC)" dataDxfId="13"/>
    <tableColumn id="15" xr3:uid="{00000000-0010-0000-0200-00000F000000}" name="Complexity Estimate" dataDxfId="12"/>
    <tableColumn id="17" xr3:uid="{00000000-0010-0000-0200-000011000000}" name="Estimated Design and Implementation effort" dataDxfId="11"/>
    <tableColumn id="4" xr3:uid="{00000000-0010-0000-0200-000004000000}" name="Final Agreed Estimates" totalsRowFunction="sum" dataDxfId="10"/>
    <tableColumn id="3" xr3:uid="{00000000-0010-0000-0200-000003000000}" name="Requirements Development" totalsRowFunction="sum" dataDxfId="9"/>
    <tableColumn id="8" xr3:uid="{00000000-0010-0000-0200-000008000000}" name="Planning" totalsRowFunction="sum" dataDxfId="8"/>
    <tableColumn id="9" xr3:uid="{00000000-0010-0000-0200-000009000000}" name="Design &amp; Implementation" totalsRowFunction="sum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B6:I25" totalsRowCount="1">
  <autoFilter ref="B6:I24" xr:uid="{00000000-0009-0000-0100-000004000000}"/>
  <tableColumns count="8">
    <tableColumn id="1" xr3:uid="{00000000-0010-0000-0300-000001000000}" name="Need ID" totalsRowLabel="Total"/>
    <tableColumn id="2" xr3:uid="{00000000-0010-0000-0300-000002000000}" name="NEED Statement(VOC)" dataDxfId="6">
      <calculatedColumnFormula>IFERROR(VLOOKUP(Table4[[#This Row],[Need ID]],TblFrw[],2,FALSE),"")</calculatedColumnFormula>
    </tableColumn>
    <tableColumn id="6" xr3:uid="{00000000-0010-0000-0300-000006000000}" name="Requirements Development" totalsRowFunction="sum" dataDxfId="5">
      <calculatedColumnFormula>IFERROR(
VLOOKUP(Table4[[#This Row],[Need ID]],TblFrw[],6,FALSE)
+VLOOKUP(Table4[[#This Row],[Need ID]],TblHdw[],6,FALSE)
+VLOOKUP(Table4[[#This Row],[Need ID]],TblMch[],6,FALSE),
"")</calculatedColumnFormula>
    </tableColumn>
    <tableColumn id="7" xr3:uid="{00000000-0010-0000-0300-000007000000}" name="Planning" totalsRowFunction="sum" dataDxfId="4">
      <calculatedColumnFormula>IFERROR(
VLOOKUP(Table4[[#This Row],[Need ID]],TblFrw[],7,FALSE)
+VLOOKUP(Table4[[#This Row],[Need ID]],TblHdw[],7,FALSE)
+VLOOKUP(Table4[[#This Row],[Need ID]],TblMch[],7,FALSE),
"")</calculatedColumnFormula>
    </tableColumn>
    <tableColumn id="8" xr3:uid="{00000000-0010-0000-0300-000008000000}" name="Design &amp; Implementation" totalsRowFunction="sum" dataDxfId="3">
      <calculatedColumnFormula>IFERROR(
VLOOKUP(Table4[[#This Row],[Need ID]],TblFrw[],8,FALSE)
+VLOOKUP(Table4[[#This Row],[Need ID]],TblHdw[],8,FALSE)
+VLOOKUP(Table4[[#This Row],[Need ID]],TblMch[],8,FALSE),
"")</calculatedColumnFormula>
    </tableColumn>
    <tableColumn id="10" xr3:uid="{00000000-0010-0000-0300-00000A000000}" name="Integration" totalsRowFunction="sum" dataDxfId="2">
      <calculatedColumnFormula>IFERROR(
Table4[[#This Row],[Design &amp; Implementation]]*G$5,
"")</calculatedColumnFormula>
    </tableColumn>
    <tableColumn id="11" xr3:uid="{00000000-0010-0000-0300-00000B000000}" name="Validation" totalsRowFunction="sum" dataDxfId="1">
      <calculatedColumnFormula>IFERROR(Table4[[#This Row],[Design &amp; Implementation]]*H$5,"")</calculatedColumnFormula>
    </tableColumn>
    <tableColumn id="12" xr3:uid="{00000000-0010-0000-0300-00000C000000}" name="Overhead" totalsRowFunction="custom" dataDxfId="0">
      <calculatedColumnFormula>IFERROR(Table4[[#This Row],[Design &amp; Implementation]]*I$5,"")</calculatedColumnFormula>
      <totalsRowFormula>IF(SUBTOTAL(109,Table4[Overhead])&lt;8,8,SUBTOTAL(109,Table4[Overhead]))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A6" sqref="A6"/>
    </sheetView>
  </sheetViews>
  <sheetFormatPr defaultRowHeight="15" x14ac:dyDescent="0.25"/>
  <cols>
    <col min="1" max="1" width="19.85546875" customWidth="1"/>
    <col min="2" max="2" width="10.85546875" customWidth="1"/>
    <col min="3" max="3" width="14.5703125" customWidth="1"/>
    <col min="4" max="4" width="22" customWidth="1"/>
    <col min="5" max="5" width="22.28515625" customWidth="1"/>
    <col min="6" max="6" width="29.5703125" customWidth="1"/>
  </cols>
  <sheetData>
    <row r="1" spans="1:2" ht="22.5" x14ac:dyDescent="0.3">
      <c r="A1" s="6" t="s">
        <v>11</v>
      </c>
    </row>
    <row r="5" spans="1:2" ht="20.25" thickBot="1" x14ac:dyDescent="0.35">
      <c r="A5" s="2" t="s">
        <v>25</v>
      </c>
    </row>
    <row r="6" spans="1:2" ht="15.75" thickTop="1" x14ac:dyDescent="0.25"/>
    <row r="7" spans="1:2" x14ac:dyDescent="0.25">
      <c r="B7" s="5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zoomScaleNormal="100" workbookViewId="0">
      <selection activeCell="C44" sqref="C44"/>
    </sheetView>
  </sheetViews>
  <sheetFormatPr defaultRowHeight="15" x14ac:dyDescent="0.25"/>
  <cols>
    <col min="1" max="1" width="10.28515625" customWidth="1"/>
    <col min="2" max="2" width="86" bestFit="1" customWidth="1"/>
    <col min="3" max="3" width="17.7109375" bestFit="1" customWidth="1"/>
    <col min="4" max="4" width="19.7109375" customWidth="1"/>
    <col min="5" max="5" width="19" bestFit="1" customWidth="1"/>
    <col min="6" max="6" width="17.42578125" customWidth="1"/>
    <col min="7" max="8" width="16.5703125" bestFit="1" customWidth="1"/>
  </cols>
  <sheetData>
    <row r="1" spans="1:8" x14ac:dyDescent="0.25">
      <c r="A1" t="s">
        <v>2</v>
      </c>
    </row>
    <row r="3" spans="1:8" x14ac:dyDescent="0.25">
      <c r="A3" t="s">
        <v>0</v>
      </c>
    </row>
    <row r="4" spans="1:8" ht="12.75" customHeight="1" x14ac:dyDescent="0.25"/>
    <row r="6" spans="1:8" x14ac:dyDescent="0.25">
      <c r="B6" t="s">
        <v>14</v>
      </c>
    </row>
    <row r="9" spans="1:8" ht="45" x14ac:dyDescent="0.25">
      <c r="A9" t="s">
        <v>1</v>
      </c>
      <c r="B9" t="s">
        <v>3</v>
      </c>
      <c r="C9" t="s">
        <v>8</v>
      </c>
      <c r="D9" s="1" t="s">
        <v>13</v>
      </c>
      <c r="E9" s="1" t="s">
        <v>9</v>
      </c>
      <c r="F9" s="1" t="s">
        <v>6</v>
      </c>
      <c r="G9" t="s">
        <v>4</v>
      </c>
      <c r="H9" s="7" t="s">
        <v>12</v>
      </c>
    </row>
    <row r="10" spans="1:8" x14ac:dyDescent="0.25">
      <c r="A10">
        <v>1</v>
      </c>
      <c r="B10" t="s">
        <v>21</v>
      </c>
      <c r="C10" t="s">
        <v>20</v>
      </c>
      <c r="D10">
        <v>20</v>
      </c>
      <c r="E10">
        <v>20</v>
      </c>
      <c r="F10">
        <v>3</v>
      </c>
      <c r="G10">
        <v>2.4</v>
      </c>
      <c r="H10">
        <v>20</v>
      </c>
    </row>
    <row r="11" spans="1:8" x14ac:dyDescent="0.25">
      <c r="A11">
        <v>1.1000000000000001</v>
      </c>
      <c r="B11" t="s">
        <v>22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1.2</v>
      </c>
      <c r="B12" t="s">
        <v>24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B13" t="s">
        <v>19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B14" t="s">
        <v>19</v>
      </c>
      <c r="C14" t="s">
        <v>19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B15" t="s">
        <v>19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B16" t="s">
        <v>19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 t="s">
        <v>19</v>
      </c>
      <c r="C17" t="s">
        <v>19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 t="s">
        <v>19</v>
      </c>
      <c r="C18" t="s">
        <v>19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 t="s">
        <v>19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 t="s">
        <v>19</v>
      </c>
      <c r="C20" t="s">
        <v>19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 t="s">
        <v>19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 t="s">
        <v>19</v>
      </c>
      <c r="C22" t="s">
        <v>19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 t="s">
        <v>19</v>
      </c>
      <c r="C23" t="s">
        <v>19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19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2:8" x14ac:dyDescent="0.25">
      <c r="B25" t="s">
        <v>19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 x14ac:dyDescent="0.25">
      <c r="B26" t="s">
        <v>19</v>
      </c>
      <c r="C26" t="s">
        <v>19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2:8" x14ac:dyDescent="0.25">
      <c r="B27" t="s">
        <v>19</v>
      </c>
      <c r="C27" t="s">
        <v>19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 x14ac:dyDescent="0.25">
      <c r="B28" t="s">
        <v>19</v>
      </c>
      <c r="C28" t="s">
        <v>19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2:8" x14ac:dyDescent="0.25">
      <c r="B29" t="s">
        <v>19</v>
      </c>
      <c r="C29" t="s">
        <v>19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2:8" x14ac:dyDescent="0.25">
      <c r="B30" t="s">
        <v>19</v>
      </c>
      <c r="C30" t="s">
        <v>19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2:8" x14ac:dyDescent="0.25">
      <c r="B31" t="s">
        <v>19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2:8" x14ac:dyDescent="0.25">
      <c r="B32" t="s">
        <v>19</v>
      </c>
      <c r="C32" t="s">
        <v>19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B33" t="s">
        <v>19</v>
      </c>
      <c r="C33" t="s">
        <v>19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B34" t="s">
        <v>19</v>
      </c>
      <c r="C34" t="s">
        <v>19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B35" t="s">
        <v>19</v>
      </c>
      <c r="C35" t="s">
        <v>19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B36" t="s">
        <v>19</v>
      </c>
      <c r="C36" t="s">
        <v>19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B37" t="s">
        <v>19</v>
      </c>
      <c r="C37" t="s">
        <v>19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B38" t="s">
        <v>19</v>
      </c>
      <c r="C38" t="s">
        <v>19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B39" t="s">
        <v>19</v>
      </c>
      <c r="C39" t="s">
        <v>19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B40" t="s">
        <v>19</v>
      </c>
      <c r="C40" t="s">
        <v>19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B41" t="s">
        <v>19</v>
      </c>
      <c r="C41" t="s">
        <v>19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B42" t="s">
        <v>19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B43" t="s">
        <v>19</v>
      </c>
      <c r="C43" t="s">
        <v>19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B44" t="s">
        <v>19</v>
      </c>
      <c r="C44" t="s">
        <v>19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7</v>
      </c>
      <c r="E45">
        <f>SUBTOTAL(109,TblFrw[Final Agreed Estimates])</f>
        <v>20</v>
      </c>
      <c r="F45">
        <f>SUBTOTAL(109,TblFrw[Requirements Development])</f>
        <v>3</v>
      </c>
      <c r="G45">
        <f>SUBTOTAL(109,TblFrw[Planning])</f>
        <v>2.4</v>
      </c>
      <c r="H45">
        <f>SUBTOTAL(109,TblFrw[Design &amp; Implementation])</f>
        <v>20</v>
      </c>
    </row>
  </sheetData>
  <dataValidations count="2">
    <dataValidation allowBlank="1" showDropDown="1" showInputMessage="1" showErrorMessage="1" errorTitle="Invalid Estimates" error="Ensure that the values are either 'L' or 'M' or 'H'." sqref="D10:D44" xr:uid="{00000000-0002-0000-0100-000000000000}"/>
    <dataValidation type="list" allowBlank="1" showInputMessage="1" showErrorMessage="1" errorTitle="Invalid Estimates" error="Ensure that the values are either 'L' or 'M' or 'H'." sqref="C10:C44" xr:uid="{00000000-0002-0000-0100-000001000000}">
      <formula1>"L,M,H,No Complexity"</formula1>
    </dataValidation>
  </dataValidations>
  <pageMargins left="0.7" right="0.7" top="0.75" bottom="0.75" header="0.3" footer="0.3"/>
  <pageSetup orientation="portrait" horizontalDpi="300" verticalDpi="300" r:id="rId1"/>
  <headerFooter>
    <oddHeader>&amp;LRisk Matrix
TMPL_RSKMTX_V01-01 
&amp;RDocument Number:__.__</oddHeader>
    <oddFooter>&amp;CGenus Power Infrastructures Limited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"/>
  <sheetViews>
    <sheetView zoomScaleNormal="100" workbookViewId="0">
      <selection activeCell="D25" sqref="D25"/>
    </sheetView>
  </sheetViews>
  <sheetFormatPr defaultRowHeight="15" x14ac:dyDescent="0.25"/>
  <cols>
    <col min="1" max="1" width="10.28515625" customWidth="1"/>
    <col min="2" max="2" width="86" bestFit="1" customWidth="1"/>
    <col min="3" max="3" width="17.7109375" bestFit="1" customWidth="1"/>
    <col min="4" max="4" width="19.7109375" customWidth="1"/>
    <col min="5" max="5" width="19" bestFit="1" customWidth="1"/>
    <col min="6" max="6" width="17.42578125" customWidth="1"/>
    <col min="7" max="8" width="16.5703125" bestFit="1" customWidth="1"/>
  </cols>
  <sheetData>
    <row r="1" spans="1:8" x14ac:dyDescent="0.25">
      <c r="A1" t="s">
        <v>2</v>
      </c>
    </row>
    <row r="3" spans="1:8" x14ac:dyDescent="0.25">
      <c r="A3" t="s">
        <v>0</v>
      </c>
    </row>
    <row r="4" spans="1:8" ht="12.75" customHeight="1" x14ac:dyDescent="0.25"/>
    <row r="6" spans="1:8" x14ac:dyDescent="0.25">
      <c r="B6" t="s">
        <v>14</v>
      </c>
    </row>
    <row r="9" spans="1:8" ht="45" x14ac:dyDescent="0.25">
      <c r="A9" t="s">
        <v>1</v>
      </c>
      <c r="B9" t="s">
        <v>3</v>
      </c>
      <c r="C9" t="s">
        <v>8</v>
      </c>
      <c r="D9" s="1" t="s">
        <v>13</v>
      </c>
      <c r="E9" s="1" t="s">
        <v>9</v>
      </c>
      <c r="F9" s="1" t="s">
        <v>6</v>
      </c>
      <c r="G9" t="s">
        <v>4</v>
      </c>
      <c r="H9" s="7" t="s">
        <v>12</v>
      </c>
    </row>
    <row r="10" spans="1:8" x14ac:dyDescent="0.25">
      <c r="A10">
        <v>1</v>
      </c>
      <c r="B10" t="s">
        <v>21</v>
      </c>
      <c r="C10" t="s">
        <v>20</v>
      </c>
      <c r="D10">
        <v>25</v>
      </c>
      <c r="E10">
        <v>25</v>
      </c>
      <c r="F10">
        <v>3.75</v>
      </c>
      <c r="G10">
        <v>3</v>
      </c>
      <c r="H10">
        <v>25</v>
      </c>
    </row>
    <row r="11" spans="1:8" x14ac:dyDescent="0.25">
      <c r="A11">
        <v>1.1000000000000001</v>
      </c>
      <c r="B11" t="s">
        <v>22</v>
      </c>
      <c r="C11" t="s">
        <v>19</v>
      </c>
      <c r="D11" t="s">
        <v>23</v>
      </c>
      <c r="E11" t="s">
        <v>23</v>
      </c>
      <c r="F11">
        <v>0</v>
      </c>
      <c r="G11">
        <v>0</v>
      </c>
      <c r="H11">
        <v>0</v>
      </c>
    </row>
    <row r="12" spans="1:8" x14ac:dyDescent="0.25">
      <c r="A12">
        <v>1.2</v>
      </c>
      <c r="B12" t="s">
        <v>24</v>
      </c>
      <c r="C12" t="s">
        <v>19</v>
      </c>
      <c r="D12" t="s">
        <v>23</v>
      </c>
      <c r="E12" t="s">
        <v>23</v>
      </c>
      <c r="F12">
        <v>0</v>
      </c>
      <c r="G12">
        <v>0</v>
      </c>
      <c r="H12">
        <v>0</v>
      </c>
    </row>
    <row r="13" spans="1:8" x14ac:dyDescent="0.25">
      <c r="B13" t="s">
        <v>19</v>
      </c>
      <c r="C13" t="s">
        <v>19</v>
      </c>
      <c r="D13" t="s">
        <v>23</v>
      </c>
      <c r="E13" t="s">
        <v>23</v>
      </c>
      <c r="F13">
        <v>0</v>
      </c>
      <c r="G13">
        <v>0</v>
      </c>
      <c r="H13">
        <v>0</v>
      </c>
    </row>
    <row r="14" spans="1:8" x14ac:dyDescent="0.25">
      <c r="B14" t="s">
        <v>19</v>
      </c>
      <c r="C14" t="s">
        <v>19</v>
      </c>
      <c r="D14" t="s">
        <v>23</v>
      </c>
      <c r="E14" t="s">
        <v>23</v>
      </c>
      <c r="F14">
        <v>0</v>
      </c>
      <c r="G14">
        <v>0</v>
      </c>
      <c r="H14">
        <v>0</v>
      </c>
    </row>
    <row r="15" spans="1:8" x14ac:dyDescent="0.25">
      <c r="B15" t="s">
        <v>19</v>
      </c>
      <c r="C15" t="s">
        <v>19</v>
      </c>
      <c r="D15" t="s">
        <v>23</v>
      </c>
      <c r="E15" t="s">
        <v>23</v>
      </c>
      <c r="F15">
        <v>0</v>
      </c>
      <c r="G15">
        <v>0</v>
      </c>
      <c r="H15">
        <v>0</v>
      </c>
    </row>
    <row r="16" spans="1:8" x14ac:dyDescent="0.25">
      <c r="B16" t="s">
        <v>19</v>
      </c>
      <c r="C16" t="s">
        <v>19</v>
      </c>
      <c r="D16" t="s">
        <v>23</v>
      </c>
      <c r="E16" t="s">
        <v>23</v>
      </c>
      <c r="F16">
        <v>0</v>
      </c>
      <c r="G16">
        <v>0</v>
      </c>
      <c r="H16">
        <v>0</v>
      </c>
    </row>
    <row r="17" spans="2:8" x14ac:dyDescent="0.25">
      <c r="B17" t="s">
        <v>19</v>
      </c>
      <c r="C17" t="s">
        <v>19</v>
      </c>
      <c r="D17" t="s">
        <v>23</v>
      </c>
      <c r="E17" t="s">
        <v>23</v>
      </c>
      <c r="F17">
        <v>0</v>
      </c>
      <c r="G17">
        <v>0</v>
      </c>
      <c r="H17">
        <v>0</v>
      </c>
    </row>
    <row r="18" spans="2:8" x14ac:dyDescent="0.25">
      <c r="B18" t="s">
        <v>19</v>
      </c>
      <c r="C18" t="s">
        <v>19</v>
      </c>
      <c r="D18" t="s">
        <v>23</v>
      </c>
      <c r="E18" t="s">
        <v>23</v>
      </c>
      <c r="F18">
        <v>0</v>
      </c>
      <c r="G18">
        <v>0</v>
      </c>
      <c r="H18">
        <v>0</v>
      </c>
    </row>
    <row r="19" spans="2:8" x14ac:dyDescent="0.25">
      <c r="B19" t="s">
        <v>19</v>
      </c>
      <c r="C19" t="s">
        <v>19</v>
      </c>
      <c r="D19" t="s">
        <v>23</v>
      </c>
      <c r="E19" t="s">
        <v>23</v>
      </c>
      <c r="F19">
        <v>0</v>
      </c>
      <c r="G19">
        <v>0</v>
      </c>
      <c r="H19">
        <v>0</v>
      </c>
    </row>
    <row r="20" spans="2:8" x14ac:dyDescent="0.25">
      <c r="B20" t="s">
        <v>19</v>
      </c>
      <c r="C20" t="s">
        <v>19</v>
      </c>
      <c r="D20" t="s">
        <v>23</v>
      </c>
      <c r="E20" t="s">
        <v>23</v>
      </c>
      <c r="F20">
        <v>0</v>
      </c>
      <c r="G20">
        <v>0</v>
      </c>
      <c r="H20">
        <v>0</v>
      </c>
    </row>
    <row r="21" spans="2:8" x14ac:dyDescent="0.25">
      <c r="B21" t="s">
        <v>19</v>
      </c>
      <c r="C21" t="s">
        <v>19</v>
      </c>
      <c r="D21" t="s">
        <v>23</v>
      </c>
      <c r="E21" t="s">
        <v>23</v>
      </c>
      <c r="F21">
        <v>0</v>
      </c>
      <c r="G21">
        <v>0</v>
      </c>
      <c r="H21">
        <v>0</v>
      </c>
    </row>
    <row r="22" spans="2:8" x14ac:dyDescent="0.25">
      <c r="B22" t="s">
        <v>19</v>
      </c>
      <c r="C22" t="s">
        <v>19</v>
      </c>
      <c r="D22" t="s">
        <v>23</v>
      </c>
      <c r="E22" t="s">
        <v>23</v>
      </c>
      <c r="F22">
        <v>0</v>
      </c>
      <c r="G22">
        <v>0</v>
      </c>
      <c r="H22">
        <v>0</v>
      </c>
    </row>
    <row r="23" spans="2:8" x14ac:dyDescent="0.25">
      <c r="B23" t="s">
        <v>19</v>
      </c>
      <c r="C23" t="s">
        <v>19</v>
      </c>
      <c r="D23" t="s">
        <v>23</v>
      </c>
      <c r="E23" t="s">
        <v>23</v>
      </c>
      <c r="F23">
        <v>0</v>
      </c>
      <c r="G23">
        <v>0</v>
      </c>
      <c r="H23">
        <v>0</v>
      </c>
    </row>
    <row r="24" spans="2:8" x14ac:dyDescent="0.25">
      <c r="B24" t="s">
        <v>19</v>
      </c>
      <c r="C24" t="s">
        <v>19</v>
      </c>
      <c r="D24" t="s">
        <v>23</v>
      </c>
      <c r="E24" t="s">
        <v>23</v>
      </c>
      <c r="F24">
        <v>0</v>
      </c>
      <c r="G24">
        <v>0</v>
      </c>
      <c r="H24">
        <v>0</v>
      </c>
    </row>
    <row r="25" spans="2:8" x14ac:dyDescent="0.25">
      <c r="B25" t="s">
        <v>19</v>
      </c>
      <c r="C25" t="s">
        <v>19</v>
      </c>
      <c r="D25" t="s">
        <v>23</v>
      </c>
      <c r="E25" t="s">
        <v>23</v>
      </c>
      <c r="F25">
        <v>0</v>
      </c>
      <c r="G25">
        <v>0</v>
      </c>
      <c r="H25">
        <v>0</v>
      </c>
    </row>
    <row r="26" spans="2:8" x14ac:dyDescent="0.25">
      <c r="B26" t="s">
        <v>19</v>
      </c>
      <c r="C26" t="s">
        <v>19</v>
      </c>
      <c r="D26" t="s">
        <v>23</v>
      </c>
      <c r="E26" t="s">
        <v>23</v>
      </c>
      <c r="F26">
        <v>0</v>
      </c>
      <c r="G26">
        <v>0</v>
      </c>
      <c r="H26">
        <v>0</v>
      </c>
    </row>
    <row r="27" spans="2:8" x14ac:dyDescent="0.25">
      <c r="B27" t="s">
        <v>19</v>
      </c>
      <c r="C27" t="s">
        <v>19</v>
      </c>
      <c r="D27" t="s">
        <v>23</v>
      </c>
      <c r="E27" t="s">
        <v>23</v>
      </c>
      <c r="F27">
        <v>0</v>
      </c>
      <c r="G27">
        <v>0</v>
      </c>
      <c r="H27">
        <v>0</v>
      </c>
    </row>
    <row r="28" spans="2:8" x14ac:dyDescent="0.25">
      <c r="B28" t="s">
        <v>19</v>
      </c>
      <c r="C28" t="s">
        <v>19</v>
      </c>
      <c r="D28" t="s">
        <v>23</v>
      </c>
      <c r="E28" t="s">
        <v>23</v>
      </c>
      <c r="F28">
        <v>0</v>
      </c>
      <c r="G28">
        <v>0</v>
      </c>
      <c r="H28">
        <v>0</v>
      </c>
    </row>
    <row r="29" spans="2:8" x14ac:dyDescent="0.25">
      <c r="B29" t="s">
        <v>19</v>
      </c>
      <c r="C29" t="s">
        <v>19</v>
      </c>
      <c r="D29" t="s">
        <v>23</v>
      </c>
      <c r="E29" t="s">
        <v>23</v>
      </c>
      <c r="F29">
        <v>0</v>
      </c>
      <c r="G29">
        <v>0</v>
      </c>
      <c r="H29">
        <v>0</v>
      </c>
    </row>
    <row r="30" spans="2:8" x14ac:dyDescent="0.25">
      <c r="B30" t="s">
        <v>19</v>
      </c>
      <c r="C30" t="s">
        <v>19</v>
      </c>
      <c r="D30" t="s">
        <v>23</v>
      </c>
      <c r="E30" t="s">
        <v>23</v>
      </c>
      <c r="F30">
        <v>0</v>
      </c>
      <c r="G30">
        <v>0</v>
      </c>
      <c r="H30">
        <v>0</v>
      </c>
    </row>
    <row r="31" spans="2:8" x14ac:dyDescent="0.25">
      <c r="B31" t="s">
        <v>19</v>
      </c>
      <c r="C31" t="s">
        <v>19</v>
      </c>
      <c r="D31" t="s">
        <v>23</v>
      </c>
      <c r="E31" t="s">
        <v>23</v>
      </c>
      <c r="F31">
        <v>0</v>
      </c>
      <c r="G31">
        <v>0</v>
      </c>
      <c r="H31">
        <v>0</v>
      </c>
    </row>
    <row r="32" spans="2:8" x14ac:dyDescent="0.25">
      <c r="B32" t="s">
        <v>19</v>
      </c>
      <c r="C32" t="s">
        <v>19</v>
      </c>
      <c r="D32" t="s">
        <v>23</v>
      </c>
      <c r="E32" t="s">
        <v>23</v>
      </c>
      <c r="F32">
        <v>0</v>
      </c>
      <c r="G32">
        <v>0</v>
      </c>
      <c r="H32">
        <v>0</v>
      </c>
    </row>
    <row r="33" spans="1:8" x14ac:dyDescent="0.25">
      <c r="B33" t="s">
        <v>19</v>
      </c>
      <c r="C33" t="s">
        <v>19</v>
      </c>
      <c r="D33" t="s">
        <v>23</v>
      </c>
      <c r="E33" t="s">
        <v>23</v>
      </c>
      <c r="F33">
        <v>0</v>
      </c>
      <c r="G33">
        <v>0</v>
      </c>
      <c r="H33">
        <v>0</v>
      </c>
    </row>
    <row r="34" spans="1:8" x14ac:dyDescent="0.25">
      <c r="B34" t="s">
        <v>19</v>
      </c>
      <c r="C34" t="s">
        <v>19</v>
      </c>
      <c r="D34" t="s">
        <v>23</v>
      </c>
      <c r="E34" t="s">
        <v>23</v>
      </c>
      <c r="F34">
        <v>0</v>
      </c>
      <c r="G34">
        <v>0</v>
      </c>
      <c r="H34">
        <v>0</v>
      </c>
    </row>
    <row r="35" spans="1:8" x14ac:dyDescent="0.25">
      <c r="B35" t="s">
        <v>19</v>
      </c>
      <c r="C35" t="s">
        <v>19</v>
      </c>
      <c r="D35" t="s">
        <v>23</v>
      </c>
      <c r="E35" t="s">
        <v>23</v>
      </c>
      <c r="F35">
        <v>0</v>
      </c>
      <c r="G35">
        <v>0</v>
      </c>
      <c r="H35">
        <v>0</v>
      </c>
    </row>
    <row r="36" spans="1:8" x14ac:dyDescent="0.25">
      <c r="B36" t="s">
        <v>19</v>
      </c>
      <c r="C36" t="s">
        <v>19</v>
      </c>
      <c r="D36" t="s">
        <v>23</v>
      </c>
      <c r="E36" t="s">
        <v>23</v>
      </c>
      <c r="F36">
        <v>0</v>
      </c>
      <c r="G36">
        <v>0</v>
      </c>
      <c r="H36">
        <v>0</v>
      </c>
    </row>
    <row r="37" spans="1:8" x14ac:dyDescent="0.25">
      <c r="B37" t="s">
        <v>19</v>
      </c>
      <c r="C37" t="s">
        <v>19</v>
      </c>
      <c r="D37" t="s">
        <v>23</v>
      </c>
      <c r="E37" t="s">
        <v>23</v>
      </c>
      <c r="F37">
        <v>0</v>
      </c>
      <c r="G37">
        <v>0</v>
      </c>
      <c r="H37">
        <v>0</v>
      </c>
    </row>
    <row r="38" spans="1:8" x14ac:dyDescent="0.25">
      <c r="B38" t="s">
        <v>19</v>
      </c>
      <c r="C38" t="s">
        <v>19</v>
      </c>
      <c r="D38" t="s">
        <v>23</v>
      </c>
      <c r="E38" t="s">
        <v>23</v>
      </c>
      <c r="F38">
        <v>0</v>
      </c>
      <c r="G38">
        <v>0</v>
      </c>
      <c r="H38">
        <v>0</v>
      </c>
    </row>
    <row r="39" spans="1:8" x14ac:dyDescent="0.25">
      <c r="B39" t="s">
        <v>19</v>
      </c>
      <c r="C39" t="s">
        <v>19</v>
      </c>
      <c r="D39" t="s">
        <v>23</v>
      </c>
      <c r="E39" t="s">
        <v>23</v>
      </c>
      <c r="F39">
        <v>0</v>
      </c>
      <c r="G39">
        <v>0</v>
      </c>
      <c r="H39">
        <v>0</v>
      </c>
    </row>
    <row r="40" spans="1:8" x14ac:dyDescent="0.25">
      <c r="B40" t="s">
        <v>19</v>
      </c>
      <c r="C40" t="s">
        <v>19</v>
      </c>
      <c r="D40" t="s">
        <v>23</v>
      </c>
      <c r="E40" t="s">
        <v>23</v>
      </c>
      <c r="F40">
        <v>0</v>
      </c>
      <c r="G40">
        <v>0</v>
      </c>
      <c r="H40">
        <v>0</v>
      </c>
    </row>
    <row r="41" spans="1:8" x14ac:dyDescent="0.25">
      <c r="B41" t="s">
        <v>19</v>
      </c>
      <c r="C41" t="s">
        <v>19</v>
      </c>
      <c r="D41" t="s">
        <v>23</v>
      </c>
      <c r="E41" t="s">
        <v>23</v>
      </c>
      <c r="F41">
        <v>0</v>
      </c>
      <c r="G41">
        <v>0</v>
      </c>
      <c r="H41">
        <v>0</v>
      </c>
    </row>
    <row r="42" spans="1:8" x14ac:dyDescent="0.25">
      <c r="B42" t="s">
        <v>19</v>
      </c>
      <c r="C42" t="s">
        <v>19</v>
      </c>
      <c r="D42" t="s">
        <v>23</v>
      </c>
      <c r="E42" t="s">
        <v>23</v>
      </c>
      <c r="F42">
        <v>0</v>
      </c>
      <c r="G42">
        <v>0</v>
      </c>
      <c r="H42">
        <v>0</v>
      </c>
    </row>
    <row r="43" spans="1:8" x14ac:dyDescent="0.25">
      <c r="B43" t="s">
        <v>19</v>
      </c>
      <c r="C43" t="s">
        <v>19</v>
      </c>
      <c r="D43" t="s">
        <v>23</v>
      </c>
      <c r="E43" t="s">
        <v>23</v>
      </c>
      <c r="F43">
        <v>0</v>
      </c>
      <c r="G43">
        <v>0</v>
      </c>
      <c r="H43">
        <v>0</v>
      </c>
    </row>
    <row r="44" spans="1:8" x14ac:dyDescent="0.25">
      <c r="B44" t="s">
        <v>19</v>
      </c>
      <c r="C44" t="s">
        <v>19</v>
      </c>
      <c r="D44" t="s">
        <v>23</v>
      </c>
      <c r="E44" t="s">
        <v>23</v>
      </c>
      <c r="F44">
        <v>0</v>
      </c>
      <c r="G44">
        <v>0</v>
      </c>
      <c r="H44">
        <v>0</v>
      </c>
    </row>
    <row r="45" spans="1:8" x14ac:dyDescent="0.25">
      <c r="A45" t="s">
        <v>7</v>
      </c>
      <c r="E45">
        <f>SUBTOTAL(109,TblHdw[Final Agreed Estimates])</f>
        <v>25</v>
      </c>
      <c r="F45">
        <f>SUBTOTAL(109,TblHdw[Requirements Development])</f>
        <v>3.75</v>
      </c>
      <c r="G45">
        <f>SUBTOTAL(109,TblHdw[Planning])</f>
        <v>3</v>
      </c>
      <c r="H45">
        <f>SUBTOTAL(109,TblHdw[Design &amp; Implementation])</f>
        <v>25</v>
      </c>
    </row>
  </sheetData>
  <dataValidations count="2">
    <dataValidation allowBlank="1" showDropDown="1" showInputMessage="1" showErrorMessage="1" errorTitle="Invalid Estimates" error="Ensure that the values are either 'L' or 'M' or 'H'." sqref="D10:D44" xr:uid="{00000000-0002-0000-0200-000000000000}"/>
    <dataValidation type="list" allowBlank="1" showInputMessage="1" showErrorMessage="1" errorTitle="Invalid Estimates" error="Ensure that the values are either 'L' or 'M' or 'H'." sqref="C10:C44" xr:uid="{00000000-0002-0000-0200-000001000000}">
      <formula1>"L,M,H,No Complexity"</formula1>
    </dataValidation>
  </dataValidations>
  <pageMargins left="0.7" right="0.7" top="0.75" bottom="0.75" header="0.3" footer="0.3"/>
  <pageSetup orientation="portrait" horizontalDpi="300" verticalDpi="300" r:id="rId1"/>
  <headerFooter>
    <oddHeader>&amp;LRisk Matrix
TMPL_RSKMTX_V01-01 
&amp;RDocument Number:__.__</oddHeader>
    <oddFooter>&amp;CGenus Power Infrastructures Limited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zoomScaleNormal="100" workbookViewId="0">
      <selection activeCell="D40" sqref="D40"/>
    </sheetView>
  </sheetViews>
  <sheetFormatPr defaultRowHeight="15" x14ac:dyDescent="0.25"/>
  <cols>
    <col min="1" max="1" width="10.28515625" customWidth="1"/>
    <col min="2" max="2" width="86" bestFit="1" customWidth="1"/>
    <col min="3" max="3" width="17.7109375" bestFit="1" customWidth="1"/>
    <col min="4" max="4" width="19.7109375" customWidth="1"/>
    <col min="5" max="5" width="19" bestFit="1" customWidth="1"/>
    <col min="6" max="6" width="17.42578125" customWidth="1"/>
    <col min="7" max="8" width="16.5703125" bestFit="1" customWidth="1"/>
  </cols>
  <sheetData>
    <row r="1" spans="1:8" x14ac:dyDescent="0.25">
      <c r="A1" t="s">
        <v>2</v>
      </c>
    </row>
    <row r="3" spans="1:8" x14ac:dyDescent="0.25">
      <c r="A3" t="s">
        <v>0</v>
      </c>
    </row>
    <row r="4" spans="1:8" ht="12.75" customHeight="1" x14ac:dyDescent="0.25"/>
    <row r="6" spans="1:8" x14ac:dyDescent="0.25">
      <c r="B6" t="s">
        <v>14</v>
      </c>
    </row>
    <row r="9" spans="1:8" ht="45" x14ac:dyDescent="0.25">
      <c r="A9" t="s">
        <v>1</v>
      </c>
      <c r="B9" t="s">
        <v>3</v>
      </c>
      <c r="C9" t="s">
        <v>8</v>
      </c>
      <c r="D9" s="1" t="s">
        <v>13</v>
      </c>
      <c r="E9" s="1" t="s">
        <v>9</v>
      </c>
      <c r="F9" s="1" t="s">
        <v>6</v>
      </c>
      <c r="G9" t="s">
        <v>4</v>
      </c>
      <c r="H9" s="7" t="s">
        <v>12</v>
      </c>
    </row>
    <row r="10" spans="1:8" x14ac:dyDescent="0.25">
      <c r="A10">
        <v>1</v>
      </c>
      <c r="B10" t="s">
        <v>21</v>
      </c>
      <c r="C10" t="s">
        <v>18</v>
      </c>
      <c r="D10">
        <v>54</v>
      </c>
      <c r="E10">
        <v>54</v>
      </c>
      <c r="F10">
        <v>8.1</v>
      </c>
      <c r="G10">
        <v>6.48</v>
      </c>
      <c r="H10">
        <v>54</v>
      </c>
    </row>
    <row r="11" spans="1:8" x14ac:dyDescent="0.25">
      <c r="A11">
        <v>1.1000000000000001</v>
      </c>
      <c r="B11" t="s">
        <v>22</v>
      </c>
      <c r="C11" t="s">
        <v>19</v>
      </c>
      <c r="D11" t="s">
        <v>23</v>
      </c>
      <c r="E11" t="s">
        <v>23</v>
      </c>
      <c r="F11">
        <v>0</v>
      </c>
      <c r="G11">
        <v>0</v>
      </c>
      <c r="H11">
        <v>0</v>
      </c>
    </row>
    <row r="12" spans="1:8" x14ac:dyDescent="0.25">
      <c r="A12">
        <v>1.2</v>
      </c>
      <c r="B12" t="s">
        <v>24</v>
      </c>
      <c r="C12" t="s">
        <v>19</v>
      </c>
      <c r="D12" t="s">
        <v>23</v>
      </c>
      <c r="E12" t="s">
        <v>23</v>
      </c>
      <c r="F12">
        <v>0</v>
      </c>
      <c r="G12">
        <v>0</v>
      </c>
      <c r="H12">
        <v>0</v>
      </c>
    </row>
    <row r="13" spans="1:8" x14ac:dyDescent="0.25">
      <c r="B13" t="s">
        <v>19</v>
      </c>
      <c r="C13" t="s">
        <v>19</v>
      </c>
      <c r="D13" t="s">
        <v>23</v>
      </c>
      <c r="E13" t="s">
        <v>23</v>
      </c>
      <c r="F13">
        <v>0</v>
      </c>
      <c r="G13">
        <v>0</v>
      </c>
      <c r="H13">
        <v>0</v>
      </c>
    </row>
    <row r="14" spans="1:8" x14ac:dyDescent="0.25">
      <c r="B14" t="s">
        <v>19</v>
      </c>
      <c r="C14" t="s">
        <v>19</v>
      </c>
      <c r="D14" t="s">
        <v>23</v>
      </c>
      <c r="E14" t="s">
        <v>23</v>
      </c>
      <c r="F14">
        <v>0</v>
      </c>
      <c r="G14">
        <v>0</v>
      </c>
      <c r="H14">
        <v>0</v>
      </c>
    </row>
    <row r="15" spans="1:8" x14ac:dyDescent="0.25">
      <c r="B15" t="s">
        <v>19</v>
      </c>
      <c r="C15" t="s">
        <v>19</v>
      </c>
      <c r="D15" t="s">
        <v>23</v>
      </c>
      <c r="E15" t="s">
        <v>23</v>
      </c>
      <c r="F15">
        <v>0</v>
      </c>
      <c r="G15">
        <v>0</v>
      </c>
      <c r="H15">
        <v>0</v>
      </c>
    </row>
    <row r="16" spans="1:8" x14ac:dyDescent="0.25">
      <c r="B16" t="s">
        <v>19</v>
      </c>
      <c r="C16" t="s">
        <v>19</v>
      </c>
      <c r="D16" t="s">
        <v>23</v>
      </c>
      <c r="E16" t="s">
        <v>23</v>
      </c>
      <c r="F16">
        <v>0</v>
      </c>
      <c r="G16">
        <v>0</v>
      </c>
      <c r="H16">
        <v>0</v>
      </c>
    </row>
    <row r="17" spans="2:8" x14ac:dyDescent="0.25">
      <c r="B17" t="s">
        <v>19</v>
      </c>
      <c r="C17" t="s">
        <v>19</v>
      </c>
      <c r="D17" t="s">
        <v>23</v>
      </c>
      <c r="E17" t="s">
        <v>23</v>
      </c>
      <c r="F17">
        <v>0</v>
      </c>
      <c r="G17">
        <v>0</v>
      </c>
      <c r="H17">
        <v>0</v>
      </c>
    </row>
    <row r="18" spans="2:8" x14ac:dyDescent="0.25">
      <c r="B18" t="s">
        <v>19</v>
      </c>
      <c r="C18" t="s">
        <v>19</v>
      </c>
      <c r="D18" t="s">
        <v>23</v>
      </c>
      <c r="E18" t="s">
        <v>23</v>
      </c>
      <c r="F18">
        <v>0</v>
      </c>
      <c r="G18">
        <v>0</v>
      </c>
      <c r="H18">
        <v>0</v>
      </c>
    </row>
    <row r="19" spans="2:8" x14ac:dyDescent="0.25">
      <c r="B19" t="s">
        <v>19</v>
      </c>
      <c r="C19" t="s">
        <v>19</v>
      </c>
      <c r="D19" t="s">
        <v>23</v>
      </c>
      <c r="E19" t="s">
        <v>23</v>
      </c>
      <c r="F19">
        <v>0</v>
      </c>
      <c r="G19">
        <v>0</v>
      </c>
      <c r="H19">
        <v>0</v>
      </c>
    </row>
    <row r="20" spans="2:8" x14ac:dyDescent="0.25">
      <c r="B20" t="s">
        <v>19</v>
      </c>
      <c r="C20" t="s">
        <v>19</v>
      </c>
      <c r="D20" t="s">
        <v>23</v>
      </c>
      <c r="E20" t="s">
        <v>23</v>
      </c>
      <c r="F20">
        <v>0</v>
      </c>
      <c r="G20">
        <v>0</v>
      </c>
      <c r="H20">
        <v>0</v>
      </c>
    </row>
    <row r="21" spans="2:8" x14ac:dyDescent="0.25">
      <c r="B21" t="s">
        <v>19</v>
      </c>
      <c r="C21" t="s">
        <v>19</v>
      </c>
      <c r="D21" t="s">
        <v>23</v>
      </c>
      <c r="E21" t="s">
        <v>23</v>
      </c>
      <c r="F21">
        <v>0</v>
      </c>
      <c r="G21">
        <v>0</v>
      </c>
      <c r="H21">
        <v>0</v>
      </c>
    </row>
    <row r="22" spans="2:8" x14ac:dyDescent="0.25">
      <c r="B22" t="s">
        <v>19</v>
      </c>
      <c r="C22" t="s">
        <v>19</v>
      </c>
      <c r="D22" t="s">
        <v>23</v>
      </c>
      <c r="E22" t="s">
        <v>23</v>
      </c>
      <c r="F22">
        <v>0</v>
      </c>
      <c r="G22">
        <v>0</v>
      </c>
      <c r="H22">
        <v>0</v>
      </c>
    </row>
    <row r="23" spans="2:8" x14ac:dyDescent="0.25">
      <c r="B23" t="s">
        <v>19</v>
      </c>
      <c r="C23" t="s">
        <v>19</v>
      </c>
      <c r="D23" t="s">
        <v>23</v>
      </c>
      <c r="E23" t="s">
        <v>23</v>
      </c>
      <c r="F23">
        <v>0</v>
      </c>
      <c r="G23">
        <v>0</v>
      </c>
      <c r="H23">
        <v>0</v>
      </c>
    </row>
    <row r="24" spans="2:8" x14ac:dyDescent="0.25">
      <c r="B24" t="s">
        <v>19</v>
      </c>
      <c r="C24" t="s">
        <v>19</v>
      </c>
      <c r="D24" t="s">
        <v>23</v>
      </c>
      <c r="E24" t="s">
        <v>23</v>
      </c>
      <c r="F24">
        <v>0</v>
      </c>
      <c r="G24">
        <v>0</v>
      </c>
      <c r="H24">
        <v>0</v>
      </c>
    </row>
    <row r="25" spans="2:8" x14ac:dyDescent="0.25">
      <c r="B25" t="s">
        <v>19</v>
      </c>
      <c r="C25" t="s">
        <v>19</v>
      </c>
      <c r="D25" t="s">
        <v>23</v>
      </c>
      <c r="E25" t="s">
        <v>23</v>
      </c>
      <c r="F25">
        <v>0</v>
      </c>
      <c r="G25">
        <v>0</v>
      </c>
      <c r="H25">
        <v>0</v>
      </c>
    </row>
    <row r="26" spans="2:8" x14ac:dyDescent="0.25">
      <c r="B26" t="s">
        <v>19</v>
      </c>
      <c r="C26" t="s">
        <v>19</v>
      </c>
      <c r="D26" t="s">
        <v>23</v>
      </c>
      <c r="E26" t="s">
        <v>23</v>
      </c>
      <c r="F26">
        <v>0</v>
      </c>
      <c r="G26">
        <v>0</v>
      </c>
      <c r="H26">
        <v>0</v>
      </c>
    </row>
    <row r="27" spans="2:8" x14ac:dyDescent="0.25">
      <c r="B27" t="s">
        <v>19</v>
      </c>
      <c r="C27" t="s">
        <v>19</v>
      </c>
      <c r="D27" t="s">
        <v>23</v>
      </c>
      <c r="E27" t="s">
        <v>23</v>
      </c>
      <c r="F27">
        <v>0</v>
      </c>
      <c r="G27">
        <v>0</v>
      </c>
      <c r="H27">
        <v>0</v>
      </c>
    </row>
    <row r="28" spans="2:8" x14ac:dyDescent="0.25">
      <c r="B28" t="s">
        <v>19</v>
      </c>
      <c r="C28" t="s">
        <v>19</v>
      </c>
      <c r="D28" t="s">
        <v>23</v>
      </c>
      <c r="E28" t="s">
        <v>23</v>
      </c>
      <c r="F28">
        <v>0</v>
      </c>
      <c r="G28">
        <v>0</v>
      </c>
      <c r="H28">
        <v>0</v>
      </c>
    </row>
    <row r="29" spans="2:8" x14ac:dyDescent="0.25">
      <c r="B29" t="s">
        <v>19</v>
      </c>
      <c r="C29" t="s">
        <v>19</v>
      </c>
      <c r="D29" t="s">
        <v>23</v>
      </c>
      <c r="E29" t="s">
        <v>23</v>
      </c>
      <c r="F29">
        <v>0</v>
      </c>
      <c r="G29">
        <v>0</v>
      </c>
      <c r="H29">
        <v>0</v>
      </c>
    </row>
    <row r="30" spans="2:8" x14ac:dyDescent="0.25">
      <c r="B30" t="s">
        <v>19</v>
      </c>
      <c r="C30" t="s">
        <v>19</v>
      </c>
      <c r="D30" t="s">
        <v>23</v>
      </c>
      <c r="E30" t="s">
        <v>23</v>
      </c>
      <c r="F30">
        <v>0</v>
      </c>
      <c r="G30">
        <v>0</v>
      </c>
      <c r="H30">
        <v>0</v>
      </c>
    </row>
    <row r="31" spans="2:8" x14ac:dyDescent="0.25">
      <c r="B31" t="s">
        <v>19</v>
      </c>
      <c r="C31" t="s">
        <v>19</v>
      </c>
      <c r="D31" t="s">
        <v>23</v>
      </c>
      <c r="E31" t="s">
        <v>23</v>
      </c>
      <c r="F31">
        <v>0</v>
      </c>
      <c r="G31">
        <v>0</v>
      </c>
      <c r="H31">
        <v>0</v>
      </c>
    </row>
    <row r="32" spans="2:8" x14ac:dyDescent="0.25">
      <c r="B32" t="s">
        <v>19</v>
      </c>
      <c r="C32" t="s">
        <v>19</v>
      </c>
      <c r="D32" t="s">
        <v>23</v>
      </c>
      <c r="E32" t="s">
        <v>23</v>
      </c>
      <c r="F32">
        <v>0</v>
      </c>
      <c r="G32">
        <v>0</v>
      </c>
      <c r="H32">
        <v>0</v>
      </c>
    </row>
    <row r="33" spans="1:8" x14ac:dyDescent="0.25">
      <c r="B33" t="s">
        <v>19</v>
      </c>
      <c r="C33" t="s">
        <v>19</v>
      </c>
      <c r="D33" t="s">
        <v>23</v>
      </c>
      <c r="E33" t="s">
        <v>23</v>
      </c>
      <c r="F33">
        <v>0</v>
      </c>
      <c r="G33">
        <v>0</v>
      </c>
      <c r="H33">
        <v>0</v>
      </c>
    </row>
    <row r="34" spans="1:8" x14ac:dyDescent="0.25">
      <c r="B34" t="s">
        <v>19</v>
      </c>
      <c r="C34" t="s">
        <v>19</v>
      </c>
      <c r="D34" t="s">
        <v>23</v>
      </c>
      <c r="E34" t="s">
        <v>23</v>
      </c>
      <c r="F34">
        <v>0</v>
      </c>
      <c r="G34">
        <v>0</v>
      </c>
      <c r="H34">
        <v>0</v>
      </c>
    </row>
    <row r="35" spans="1:8" x14ac:dyDescent="0.25">
      <c r="B35" t="s">
        <v>19</v>
      </c>
      <c r="C35" t="s">
        <v>19</v>
      </c>
      <c r="D35" t="s">
        <v>23</v>
      </c>
      <c r="E35" t="s">
        <v>23</v>
      </c>
      <c r="F35">
        <v>0</v>
      </c>
      <c r="G35">
        <v>0</v>
      </c>
      <c r="H35">
        <v>0</v>
      </c>
    </row>
    <row r="36" spans="1:8" x14ac:dyDescent="0.25">
      <c r="B36" t="s">
        <v>19</v>
      </c>
      <c r="C36" t="s">
        <v>19</v>
      </c>
      <c r="D36" t="s">
        <v>23</v>
      </c>
      <c r="E36" t="s">
        <v>23</v>
      </c>
      <c r="F36">
        <v>0</v>
      </c>
      <c r="G36">
        <v>0</v>
      </c>
      <c r="H36">
        <v>0</v>
      </c>
    </row>
    <row r="37" spans="1:8" x14ac:dyDescent="0.25">
      <c r="B37" t="s">
        <v>19</v>
      </c>
      <c r="C37" t="s">
        <v>19</v>
      </c>
      <c r="D37" t="s">
        <v>23</v>
      </c>
      <c r="E37" t="s">
        <v>23</v>
      </c>
      <c r="F37">
        <v>0</v>
      </c>
      <c r="G37">
        <v>0</v>
      </c>
      <c r="H37">
        <v>0</v>
      </c>
    </row>
    <row r="38" spans="1:8" x14ac:dyDescent="0.25">
      <c r="B38" t="s">
        <v>19</v>
      </c>
      <c r="C38" t="s">
        <v>19</v>
      </c>
      <c r="D38" t="s">
        <v>23</v>
      </c>
      <c r="E38" t="s">
        <v>23</v>
      </c>
      <c r="F38">
        <v>0</v>
      </c>
      <c r="G38">
        <v>0</v>
      </c>
      <c r="H38">
        <v>0</v>
      </c>
    </row>
    <row r="39" spans="1:8" x14ac:dyDescent="0.25">
      <c r="B39" t="s">
        <v>19</v>
      </c>
      <c r="C39" t="s">
        <v>19</v>
      </c>
      <c r="D39" t="s">
        <v>23</v>
      </c>
      <c r="E39" t="s">
        <v>23</v>
      </c>
      <c r="F39">
        <v>0</v>
      </c>
      <c r="G39">
        <v>0</v>
      </c>
      <c r="H39">
        <v>0</v>
      </c>
    </row>
    <row r="40" spans="1:8" x14ac:dyDescent="0.25">
      <c r="B40" t="s">
        <v>19</v>
      </c>
      <c r="C40" t="s">
        <v>19</v>
      </c>
      <c r="D40" t="s">
        <v>23</v>
      </c>
      <c r="E40" t="s">
        <v>23</v>
      </c>
      <c r="F40">
        <v>0</v>
      </c>
      <c r="G40">
        <v>0</v>
      </c>
      <c r="H40">
        <v>0</v>
      </c>
    </row>
    <row r="41" spans="1:8" x14ac:dyDescent="0.25">
      <c r="B41" t="s">
        <v>19</v>
      </c>
      <c r="C41" t="s">
        <v>19</v>
      </c>
      <c r="D41" t="s">
        <v>23</v>
      </c>
      <c r="E41" t="s">
        <v>23</v>
      </c>
      <c r="F41">
        <v>0</v>
      </c>
      <c r="G41">
        <v>0</v>
      </c>
      <c r="H41">
        <v>0</v>
      </c>
    </row>
    <row r="42" spans="1:8" x14ac:dyDescent="0.25">
      <c r="B42" t="s">
        <v>19</v>
      </c>
      <c r="C42" t="s">
        <v>19</v>
      </c>
      <c r="D42" t="s">
        <v>23</v>
      </c>
      <c r="E42" t="s">
        <v>23</v>
      </c>
      <c r="F42">
        <v>0</v>
      </c>
      <c r="G42">
        <v>0</v>
      </c>
      <c r="H42">
        <v>0</v>
      </c>
    </row>
    <row r="43" spans="1:8" x14ac:dyDescent="0.25">
      <c r="B43" t="s">
        <v>19</v>
      </c>
      <c r="C43" t="s">
        <v>19</v>
      </c>
      <c r="D43" t="s">
        <v>23</v>
      </c>
      <c r="E43" t="s">
        <v>23</v>
      </c>
      <c r="F43">
        <v>0</v>
      </c>
      <c r="G43">
        <v>0</v>
      </c>
      <c r="H43">
        <v>0</v>
      </c>
    </row>
    <row r="44" spans="1:8" x14ac:dyDescent="0.25">
      <c r="B44" t="s">
        <v>19</v>
      </c>
      <c r="C44" t="s">
        <v>19</v>
      </c>
      <c r="D44" t="s">
        <v>23</v>
      </c>
      <c r="E44" t="s">
        <v>23</v>
      </c>
      <c r="F44">
        <v>0</v>
      </c>
      <c r="G44">
        <v>0</v>
      </c>
      <c r="H44">
        <v>0</v>
      </c>
    </row>
    <row r="45" spans="1:8" x14ac:dyDescent="0.25">
      <c r="A45" t="s">
        <v>7</v>
      </c>
      <c r="E45">
        <f>SUBTOTAL(109,TblMch[Final Agreed Estimates])</f>
        <v>54</v>
      </c>
      <c r="F45">
        <f>SUBTOTAL(109,TblMch[Requirements Development])</f>
        <v>8.1</v>
      </c>
      <c r="G45">
        <f>SUBTOTAL(109,TblMch[Planning])</f>
        <v>6.48</v>
      </c>
      <c r="H45">
        <f>SUBTOTAL(109,TblMch[Design &amp; Implementation])</f>
        <v>54</v>
      </c>
    </row>
  </sheetData>
  <dataValidations count="2">
    <dataValidation type="list" allowBlank="1" showInputMessage="1" showErrorMessage="1" errorTitle="Invalid Estimates" error="Ensure that the values are either 'L' or 'M' or 'H'." sqref="C10:C44" xr:uid="{00000000-0002-0000-0300-000000000000}">
      <formula1>"L,M,H,No Complexity"</formula1>
    </dataValidation>
    <dataValidation allowBlank="1" showDropDown="1" showInputMessage="1" showErrorMessage="1" errorTitle="Invalid Estimates" error="Ensure that the values are either 'L' or 'M' or 'H'." sqref="D10:D44" xr:uid="{00000000-0002-0000-0300-000001000000}"/>
  </dataValidations>
  <pageMargins left="0.7" right="0.7" top="0.75" bottom="0.75" header="0.3" footer="0.3"/>
  <pageSetup orientation="portrait" horizontalDpi="300" verticalDpi="300" r:id="rId1"/>
  <headerFooter>
    <oddHeader>&amp;LRisk Matrix
TMPL_RSKMTX_V01-01 
&amp;RDocument Number:__.__</oddHeader>
    <oddFooter>&amp;CGenus Power Infrastructures Limited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5"/>
  <sheetViews>
    <sheetView topLeftCell="A13" workbookViewId="0">
      <selection activeCell="I25" sqref="I25"/>
    </sheetView>
  </sheetViews>
  <sheetFormatPr defaultRowHeight="15" x14ac:dyDescent="0.25"/>
  <cols>
    <col min="2" max="2" width="10.28515625" customWidth="1"/>
    <col min="3" max="3" width="22.85546875" customWidth="1"/>
    <col min="4" max="4" width="28.28515625" customWidth="1"/>
    <col min="5" max="5" width="10.85546875" customWidth="1"/>
    <col min="6" max="6" width="25.85546875" customWidth="1"/>
    <col min="7" max="7" width="13.140625" bestFit="1" customWidth="1"/>
    <col min="8" max="8" width="12.42578125" bestFit="1" customWidth="1"/>
  </cols>
  <sheetData>
    <row r="1" spans="2:9" ht="22.5" x14ac:dyDescent="0.3">
      <c r="C1" s="9" t="s">
        <v>17</v>
      </c>
      <c r="D1" s="9"/>
      <c r="E1" s="9"/>
      <c r="F1" s="9"/>
      <c r="G1" s="9"/>
    </row>
    <row r="2" spans="2:9" ht="15" customHeight="1" x14ac:dyDescent="0.3">
      <c r="C2" s="9"/>
      <c r="D2" s="9"/>
      <c r="E2" s="9"/>
      <c r="F2" s="9"/>
      <c r="G2" s="9"/>
    </row>
    <row r="3" spans="2:9" ht="20.25" thickBot="1" x14ac:dyDescent="0.35">
      <c r="C3" s="2" t="s">
        <v>0</v>
      </c>
    </row>
    <row r="4" spans="2:9" ht="15.75" thickTop="1" x14ac:dyDescent="0.25"/>
    <row r="5" spans="2:9" x14ac:dyDescent="0.25">
      <c r="G5">
        <v>0.3</v>
      </c>
      <c r="H5">
        <v>0.8</v>
      </c>
      <c r="I5">
        <v>0.05</v>
      </c>
    </row>
    <row r="6" spans="2:9" x14ac:dyDescent="0.25">
      <c r="B6" t="s">
        <v>1</v>
      </c>
      <c r="C6" t="s">
        <v>3</v>
      </c>
      <c r="D6" t="s">
        <v>6</v>
      </c>
      <c r="E6" t="s">
        <v>4</v>
      </c>
      <c r="F6" t="s">
        <v>12</v>
      </c>
      <c r="G6" t="s">
        <v>15</v>
      </c>
      <c r="H6" t="s">
        <v>5</v>
      </c>
      <c r="I6" t="s">
        <v>16</v>
      </c>
    </row>
    <row r="7" spans="2:9" x14ac:dyDescent="0.25">
      <c r="B7">
        <v>1</v>
      </c>
      <c r="C7" s="3" t="str">
        <f>IFERROR(VLOOKUP(Table4[[#This Row],[Need ID]],TblFrw[],2,FALSE),"")</f>
        <v>Genus</v>
      </c>
      <c r="D7" s="3">
        <f>IFERROR(
VLOOKUP(Table4[[#This Row],[Need ID]],TblFrw[],6,FALSE)
+VLOOKUP(Table4[[#This Row],[Need ID]],TblHdw[],6,FALSE)
+VLOOKUP(Table4[[#This Row],[Need ID]],TblMch[],6,FALSE),
"")</f>
        <v>14.85</v>
      </c>
      <c r="E7" s="3">
        <f>IFERROR(
VLOOKUP(Table4[[#This Row],[Need ID]],TblFrw[],7,FALSE)
+VLOOKUP(Table4[[#This Row],[Need ID]],TblHdw[],7,FALSE)
+VLOOKUP(Table4[[#This Row],[Need ID]],TblMch[],7,FALSE),
"")</f>
        <v>11.88</v>
      </c>
      <c r="F7" s="3">
        <f>IFERROR(
VLOOKUP(Table4[[#This Row],[Need ID]],TblFrw[],8,FALSE)
+VLOOKUP(Table4[[#This Row],[Need ID]],TblHdw[],8,FALSE)
+VLOOKUP(Table4[[#This Row],[Need ID]],TblMch[],8,FALSE),
"")</f>
        <v>99</v>
      </c>
      <c r="G7" s="3">
        <f>IFERROR(
Table4[[#This Row],[Design &amp; Implementation]]*G$5,
"")</f>
        <v>29.7</v>
      </c>
      <c r="H7" s="3">
        <f>IFERROR(Table4[[#This Row],[Design &amp; Implementation]]*H$5,"")</f>
        <v>79.2</v>
      </c>
      <c r="I7" s="3">
        <f>IFERROR(Table4[[#This Row],[Design &amp; Implementation]]*I$5,"")</f>
        <v>4.95</v>
      </c>
    </row>
    <row r="8" spans="2:9" x14ac:dyDescent="0.25">
      <c r="B8" s="4">
        <v>1.1000000000000001</v>
      </c>
      <c r="C8" s="8" t="str">
        <f>IFERROR(VLOOKUP(Table4[[#This Row],[Need ID]],TblFrw[],2,FALSE),"")</f>
        <v>Solar</v>
      </c>
      <c r="D8" s="8">
        <f>IFERROR(
VLOOKUP(Table4[[#This Row],[Need ID]],TblFrw[],6,FALSE)
+VLOOKUP(Table4[[#This Row],[Need ID]],TblHdw[],6,FALSE)
+VLOOKUP(Table4[[#This Row],[Need ID]],TblMch[],6,FALSE),
"")</f>
        <v>0</v>
      </c>
      <c r="E8" s="8">
        <f>IFERROR(
VLOOKUP(Table4[[#This Row],[Need ID]],TblFrw[],7,FALSE)
+VLOOKUP(Table4[[#This Row],[Need ID]],TblHdw[],7,FALSE)
+VLOOKUP(Table4[[#This Row],[Need ID]],TblMch[],7,FALSE),
"")</f>
        <v>0</v>
      </c>
      <c r="F8" s="8">
        <f>IFERROR(
VLOOKUP(Table4[[#This Row],[Need ID]],TblFrw[],8,FALSE)
+VLOOKUP(Table4[[#This Row],[Need ID]],TblHdw[],8,FALSE)
+VLOOKUP(Table4[[#This Row],[Need ID]],TblMch[],8,FALSE),
"")</f>
        <v>0</v>
      </c>
      <c r="G8" s="3">
        <f>IFERROR(
Table4[[#This Row],[Design &amp; Implementation]]*G$5,
"")</f>
        <v>0</v>
      </c>
      <c r="H8" s="3">
        <f>IFERROR(Table4[[#This Row],[Design &amp; Implementation]]*H$5,"")</f>
        <v>0</v>
      </c>
      <c r="I8" s="3">
        <f>IFERROR(Table4[[#This Row],[Design &amp; Implementation]]*I$5,"")</f>
        <v>0</v>
      </c>
    </row>
    <row r="9" spans="2:9" x14ac:dyDescent="0.25">
      <c r="B9" s="4">
        <v>1.2</v>
      </c>
      <c r="C9" s="8" t="str">
        <f>IFERROR(VLOOKUP(Table4[[#This Row],[Need ID]],TblFrw[],2,FALSE),"")</f>
        <v>UPS</v>
      </c>
      <c r="D9" s="8">
        <f>IFERROR(
VLOOKUP(Table4[[#This Row],[Need ID]],TblFrw[],6,FALSE)
+VLOOKUP(Table4[[#This Row],[Need ID]],TblHdw[],6,FALSE)
+VLOOKUP(Table4[[#This Row],[Need ID]],TblMch[],6,FALSE),
"")</f>
        <v>0</v>
      </c>
      <c r="E9" s="8">
        <f>IFERROR(
VLOOKUP(Table4[[#This Row],[Need ID]],TblFrw[],7,FALSE)
+VLOOKUP(Table4[[#This Row],[Need ID]],TblHdw[],7,FALSE)
+VLOOKUP(Table4[[#This Row],[Need ID]],TblMch[],7,FALSE),
"")</f>
        <v>0</v>
      </c>
      <c r="F9" s="8">
        <f>IFERROR(
VLOOKUP(Table4[[#This Row],[Need ID]],TblFrw[],8,FALSE)
+VLOOKUP(Table4[[#This Row],[Need ID]],TblHdw[],8,FALSE)
+VLOOKUP(Table4[[#This Row],[Need ID]],TblMch[],8,FALSE),
"")</f>
        <v>0</v>
      </c>
      <c r="G9" s="8">
        <f>IFERROR(
Table4[[#This Row],[Design &amp; Implementation]]*G$5,
"")</f>
        <v>0</v>
      </c>
      <c r="H9" s="8">
        <f>IFERROR(Table4[[#This Row],[Design &amp; Implementation]]*H$5,"")</f>
        <v>0</v>
      </c>
      <c r="I9" s="8">
        <f>IFERROR(Table4[[#This Row],[Design &amp; Implementation]]*I$5,"")</f>
        <v>0</v>
      </c>
    </row>
    <row r="10" spans="2:9" x14ac:dyDescent="0.25">
      <c r="B10" s="4"/>
      <c r="C10" s="8" t="str">
        <f>IFERROR(VLOOKUP(Table4[[#This Row],[Need ID]],TblFrw[],2,FALSE),"")</f>
        <v/>
      </c>
      <c r="D10" s="8" t="str">
        <f>IFERROR(
VLOOKUP(Table4[[#This Row],[Need ID]],TblFrw[],6,FALSE)
+VLOOKUP(Table4[[#This Row],[Need ID]],TblHdw[],6,FALSE)
+VLOOKUP(Table4[[#This Row],[Need ID]],TblMch[],6,FALSE),
"")</f>
        <v/>
      </c>
      <c r="E10" s="8" t="str">
        <f>IFERROR(
VLOOKUP(Table4[[#This Row],[Need ID]],TblFrw[],7,FALSE)
+VLOOKUP(Table4[[#This Row],[Need ID]],TblHdw[],7,FALSE)
+VLOOKUP(Table4[[#This Row],[Need ID]],TblMch[],7,FALSE),
"")</f>
        <v/>
      </c>
      <c r="F10" s="8" t="str">
        <f>IFERROR(
VLOOKUP(Table4[[#This Row],[Need ID]],TblFrw[],8,FALSE)
+VLOOKUP(Table4[[#This Row],[Need ID]],TblHdw[],8,FALSE)
+VLOOKUP(Table4[[#This Row],[Need ID]],TblMch[],8,FALSE),
"")</f>
        <v/>
      </c>
      <c r="G10" s="8" t="str">
        <f>IFERROR(
Table4[[#This Row],[Design &amp; Implementation]]*G$5,
"")</f>
        <v/>
      </c>
      <c r="H10" s="8" t="str">
        <f>IFERROR(Table4[[#This Row],[Design &amp; Implementation]]*H$5,"")</f>
        <v/>
      </c>
      <c r="I10" s="8" t="str">
        <f>IFERROR(Table4[[#This Row],[Design &amp; Implementation]]*I$5,"")</f>
        <v/>
      </c>
    </row>
    <row r="11" spans="2:9" x14ac:dyDescent="0.25">
      <c r="B11" s="4"/>
      <c r="C11" s="8" t="str">
        <f>IFERROR(VLOOKUP(Table4[[#This Row],[Need ID]],TblFrw[],2,FALSE),"")</f>
        <v/>
      </c>
      <c r="D11" s="8" t="str">
        <f>IFERROR(
VLOOKUP(Table4[[#This Row],[Need ID]],TblFrw[],6,FALSE)
+VLOOKUP(Table4[[#This Row],[Need ID]],TblHdw[],6,FALSE)
+VLOOKUP(Table4[[#This Row],[Need ID]],TblMch[],6,FALSE),
"")</f>
        <v/>
      </c>
      <c r="E11" s="8" t="str">
        <f>IFERROR(
VLOOKUP(Table4[[#This Row],[Need ID]],TblFrw[],7,FALSE)
+VLOOKUP(Table4[[#This Row],[Need ID]],TblHdw[],7,FALSE)
+VLOOKUP(Table4[[#This Row],[Need ID]],TblMch[],7,FALSE),
"")</f>
        <v/>
      </c>
      <c r="F11" s="8" t="str">
        <f>IFERROR(
VLOOKUP(Table4[[#This Row],[Need ID]],TblFrw[],8,FALSE)
+VLOOKUP(Table4[[#This Row],[Need ID]],TblHdw[],8,FALSE)
+VLOOKUP(Table4[[#This Row],[Need ID]],TblMch[],8,FALSE),
"")</f>
        <v/>
      </c>
      <c r="G11" s="8" t="str">
        <f>IFERROR(
Table4[[#This Row],[Design &amp; Implementation]]*G$5,
"")</f>
        <v/>
      </c>
      <c r="H11" s="8" t="str">
        <f>IFERROR(Table4[[#This Row],[Design &amp; Implementation]]*H$5,"")</f>
        <v/>
      </c>
      <c r="I11" s="8" t="str">
        <f>IFERROR(Table4[[#This Row],[Design &amp; Implementation]]*I$5,"")</f>
        <v/>
      </c>
    </row>
    <row r="12" spans="2:9" x14ac:dyDescent="0.25">
      <c r="B12" s="4"/>
      <c r="C12" s="8" t="str">
        <f>IFERROR(VLOOKUP(Table4[[#This Row],[Need ID]],TblFrw[],2,FALSE),"")</f>
        <v/>
      </c>
      <c r="D12" s="8" t="str">
        <f>IFERROR(
VLOOKUP(Table4[[#This Row],[Need ID]],TblFrw[],6,FALSE)
+VLOOKUP(Table4[[#This Row],[Need ID]],TblHdw[],6,FALSE)
+VLOOKUP(Table4[[#This Row],[Need ID]],TblMch[],6,FALSE),
"")</f>
        <v/>
      </c>
      <c r="E12" s="8" t="str">
        <f>IFERROR(
VLOOKUP(Table4[[#This Row],[Need ID]],TblFrw[],7,FALSE)
+VLOOKUP(Table4[[#This Row],[Need ID]],TblHdw[],7,FALSE)
+VLOOKUP(Table4[[#This Row],[Need ID]],TblMch[],7,FALSE),
"")</f>
        <v/>
      </c>
      <c r="F12" s="8" t="str">
        <f>IFERROR(
VLOOKUP(Table4[[#This Row],[Need ID]],TblFrw[],8,FALSE)
+VLOOKUP(Table4[[#This Row],[Need ID]],TblHdw[],8,FALSE)
+VLOOKUP(Table4[[#This Row],[Need ID]],TblMch[],8,FALSE),
"")</f>
        <v/>
      </c>
      <c r="G12" s="8" t="str">
        <f>IFERROR(
Table4[[#This Row],[Design &amp; Implementation]]*G$5,
"")</f>
        <v/>
      </c>
      <c r="H12" s="8" t="str">
        <f>IFERROR(Table4[[#This Row],[Design &amp; Implementation]]*H$5,"")</f>
        <v/>
      </c>
      <c r="I12" s="8" t="str">
        <f>IFERROR(Table4[[#This Row],[Design &amp; Implementation]]*I$5,"")</f>
        <v/>
      </c>
    </row>
    <row r="13" spans="2:9" x14ac:dyDescent="0.25">
      <c r="B13" s="4"/>
      <c r="C13" s="8" t="str">
        <f>IFERROR(VLOOKUP(Table4[[#This Row],[Need ID]],TblFrw[],2,FALSE),"")</f>
        <v/>
      </c>
      <c r="D13" s="8" t="str">
        <f>IFERROR(
VLOOKUP(Table4[[#This Row],[Need ID]],TblFrw[],6,FALSE)
+VLOOKUP(Table4[[#This Row],[Need ID]],TblHdw[],6,FALSE)
+VLOOKUP(Table4[[#This Row],[Need ID]],TblMch[],6,FALSE),
"")</f>
        <v/>
      </c>
      <c r="E13" s="8" t="str">
        <f>IFERROR(
VLOOKUP(Table4[[#This Row],[Need ID]],TblFrw[],7,FALSE)
+VLOOKUP(Table4[[#This Row],[Need ID]],TblHdw[],7,FALSE)
+VLOOKUP(Table4[[#This Row],[Need ID]],TblMch[],7,FALSE),
"")</f>
        <v/>
      </c>
      <c r="F13" s="8" t="str">
        <f>IFERROR(
VLOOKUP(Table4[[#This Row],[Need ID]],TblFrw[],8,FALSE)
+VLOOKUP(Table4[[#This Row],[Need ID]],TblHdw[],8,FALSE)
+VLOOKUP(Table4[[#This Row],[Need ID]],TblMch[],8,FALSE),
"")</f>
        <v/>
      </c>
      <c r="G13" s="8" t="str">
        <f>IFERROR(
Table4[[#This Row],[Design &amp; Implementation]]*G$5,
"")</f>
        <v/>
      </c>
      <c r="H13" s="8" t="str">
        <f>IFERROR(Table4[[#This Row],[Design &amp; Implementation]]*H$5,"")</f>
        <v/>
      </c>
      <c r="I13" s="8" t="str">
        <f>IFERROR(Table4[[#This Row],[Design &amp; Implementation]]*I$5,"")</f>
        <v/>
      </c>
    </row>
    <row r="14" spans="2:9" x14ac:dyDescent="0.25">
      <c r="B14" s="4"/>
      <c r="C14" s="8" t="str">
        <f>IFERROR(VLOOKUP(Table4[[#This Row],[Need ID]],TblFrw[],2,FALSE),"")</f>
        <v/>
      </c>
      <c r="D14" s="8" t="str">
        <f>IFERROR(
VLOOKUP(Table4[[#This Row],[Need ID]],TblFrw[],6,FALSE)
+VLOOKUP(Table4[[#This Row],[Need ID]],TblHdw[],6,FALSE)
+VLOOKUP(Table4[[#This Row],[Need ID]],TblMch[],6,FALSE),
"")</f>
        <v/>
      </c>
      <c r="E14" s="8" t="str">
        <f>IFERROR(
VLOOKUP(Table4[[#This Row],[Need ID]],TblFrw[],7,FALSE)
+VLOOKUP(Table4[[#This Row],[Need ID]],TblHdw[],7,FALSE)
+VLOOKUP(Table4[[#This Row],[Need ID]],TblMch[],7,FALSE),
"")</f>
        <v/>
      </c>
      <c r="F14" s="8" t="str">
        <f>IFERROR(
VLOOKUP(Table4[[#This Row],[Need ID]],TblFrw[],8,FALSE)
+VLOOKUP(Table4[[#This Row],[Need ID]],TblHdw[],8,FALSE)
+VLOOKUP(Table4[[#This Row],[Need ID]],TblMch[],8,FALSE),
"")</f>
        <v/>
      </c>
      <c r="G14" s="8" t="str">
        <f>IFERROR(
Table4[[#This Row],[Design &amp; Implementation]]*G$5,
"")</f>
        <v/>
      </c>
      <c r="H14" s="8" t="str">
        <f>IFERROR(Table4[[#This Row],[Design &amp; Implementation]]*H$5,"")</f>
        <v/>
      </c>
      <c r="I14" s="8" t="str">
        <f>IFERROR(Table4[[#This Row],[Design &amp; Implementation]]*I$5,"")</f>
        <v/>
      </c>
    </row>
    <row r="15" spans="2:9" x14ac:dyDescent="0.25">
      <c r="B15" s="4"/>
      <c r="C15" s="8" t="str">
        <f>IFERROR(VLOOKUP(Table4[[#This Row],[Need ID]],TblFrw[],2,FALSE),"")</f>
        <v/>
      </c>
      <c r="D15" s="8" t="str">
        <f>IFERROR(
VLOOKUP(Table4[[#This Row],[Need ID]],TblFrw[],6,FALSE)
+VLOOKUP(Table4[[#This Row],[Need ID]],TblHdw[],6,FALSE)
+VLOOKUP(Table4[[#This Row],[Need ID]],TblMch[],6,FALSE),
"")</f>
        <v/>
      </c>
      <c r="E15" s="8" t="str">
        <f>IFERROR(
VLOOKUP(Table4[[#This Row],[Need ID]],TblFrw[],7,FALSE)
+VLOOKUP(Table4[[#This Row],[Need ID]],TblHdw[],7,FALSE)
+VLOOKUP(Table4[[#This Row],[Need ID]],TblMch[],7,FALSE),
"")</f>
        <v/>
      </c>
      <c r="F15" s="8" t="str">
        <f>IFERROR(
VLOOKUP(Table4[[#This Row],[Need ID]],TblFrw[],8,FALSE)
+VLOOKUP(Table4[[#This Row],[Need ID]],TblHdw[],8,FALSE)
+VLOOKUP(Table4[[#This Row],[Need ID]],TblMch[],8,FALSE),
"")</f>
        <v/>
      </c>
      <c r="G15" s="8" t="str">
        <f>IFERROR(
Table4[[#This Row],[Design &amp; Implementation]]*G$5,
"")</f>
        <v/>
      </c>
      <c r="H15" s="8" t="str">
        <f>IFERROR(Table4[[#This Row],[Design &amp; Implementation]]*H$5,"")</f>
        <v/>
      </c>
      <c r="I15" s="8" t="str">
        <f>IFERROR(Table4[[#This Row],[Design &amp; Implementation]]*I$5,"")</f>
        <v/>
      </c>
    </row>
    <row r="16" spans="2:9" x14ac:dyDescent="0.25">
      <c r="B16" s="4"/>
      <c r="C16" s="8" t="str">
        <f>IFERROR(VLOOKUP(Table4[[#This Row],[Need ID]],TblFrw[],2,FALSE),"")</f>
        <v/>
      </c>
      <c r="D16" s="8" t="str">
        <f>IFERROR(
VLOOKUP(Table4[[#This Row],[Need ID]],TblFrw[],6,FALSE)
+VLOOKUP(Table4[[#This Row],[Need ID]],TblHdw[],6,FALSE)
+VLOOKUP(Table4[[#This Row],[Need ID]],TblMch[],6,FALSE),
"")</f>
        <v/>
      </c>
      <c r="E16" s="8" t="str">
        <f>IFERROR(
VLOOKUP(Table4[[#This Row],[Need ID]],TblFrw[],7,FALSE)
+VLOOKUP(Table4[[#This Row],[Need ID]],TblHdw[],7,FALSE)
+VLOOKUP(Table4[[#This Row],[Need ID]],TblMch[],7,FALSE),
"")</f>
        <v/>
      </c>
      <c r="F16" s="8" t="str">
        <f>IFERROR(
VLOOKUP(Table4[[#This Row],[Need ID]],TblFrw[],8,FALSE)
+VLOOKUP(Table4[[#This Row],[Need ID]],TblHdw[],8,FALSE)
+VLOOKUP(Table4[[#This Row],[Need ID]],TblMch[],8,FALSE),
"")</f>
        <v/>
      </c>
      <c r="G16" s="8" t="str">
        <f>IFERROR(
Table4[[#This Row],[Design &amp; Implementation]]*G$5,
"")</f>
        <v/>
      </c>
      <c r="H16" s="8" t="str">
        <f>IFERROR(Table4[[#This Row],[Design &amp; Implementation]]*H$5,"")</f>
        <v/>
      </c>
      <c r="I16" s="8" t="str">
        <f>IFERROR(Table4[[#This Row],[Design &amp; Implementation]]*I$5,"")</f>
        <v/>
      </c>
    </row>
    <row r="17" spans="2:9" x14ac:dyDescent="0.25">
      <c r="B17" s="4"/>
      <c r="C17" s="8" t="str">
        <f>IFERROR(VLOOKUP(Table4[[#This Row],[Need ID]],TblFrw[],2,FALSE),"")</f>
        <v/>
      </c>
      <c r="D17" s="8" t="str">
        <f>IFERROR(
VLOOKUP(Table4[[#This Row],[Need ID]],TblFrw[],6,FALSE)
+VLOOKUP(Table4[[#This Row],[Need ID]],TblHdw[],6,FALSE)
+VLOOKUP(Table4[[#This Row],[Need ID]],TblMch[],6,FALSE),
"")</f>
        <v/>
      </c>
      <c r="E17" s="8" t="str">
        <f>IFERROR(
VLOOKUP(Table4[[#This Row],[Need ID]],TblFrw[],7,FALSE)
+VLOOKUP(Table4[[#This Row],[Need ID]],TblHdw[],7,FALSE)
+VLOOKUP(Table4[[#This Row],[Need ID]],TblMch[],7,FALSE),
"")</f>
        <v/>
      </c>
      <c r="F17" s="8" t="str">
        <f>IFERROR(
VLOOKUP(Table4[[#This Row],[Need ID]],TblFrw[],8,FALSE)
+VLOOKUP(Table4[[#This Row],[Need ID]],TblHdw[],8,FALSE)
+VLOOKUP(Table4[[#This Row],[Need ID]],TblMch[],8,FALSE),
"")</f>
        <v/>
      </c>
      <c r="G17" s="8" t="str">
        <f>IFERROR(
Table4[[#This Row],[Design &amp; Implementation]]*G$5,
"")</f>
        <v/>
      </c>
      <c r="H17" s="8" t="str">
        <f>IFERROR(Table4[[#This Row],[Design &amp; Implementation]]*H$5,"")</f>
        <v/>
      </c>
      <c r="I17" s="8" t="str">
        <f>IFERROR(Table4[[#This Row],[Design &amp; Implementation]]*I$5,"")</f>
        <v/>
      </c>
    </row>
    <row r="18" spans="2:9" x14ac:dyDescent="0.25">
      <c r="B18" s="4"/>
      <c r="C18" s="8" t="str">
        <f>IFERROR(VLOOKUP(Table4[[#This Row],[Need ID]],TblFrw[],2,FALSE),"")</f>
        <v/>
      </c>
      <c r="D18" s="8" t="str">
        <f>IFERROR(
VLOOKUP(Table4[[#This Row],[Need ID]],TblFrw[],6,FALSE)
+VLOOKUP(Table4[[#This Row],[Need ID]],TblHdw[],6,FALSE)
+VLOOKUP(Table4[[#This Row],[Need ID]],TblMch[],6,FALSE),
"")</f>
        <v/>
      </c>
      <c r="E18" s="8" t="str">
        <f>IFERROR(
VLOOKUP(Table4[[#This Row],[Need ID]],TblFrw[],7,FALSE)
+VLOOKUP(Table4[[#This Row],[Need ID]],TblHdw[],7,FALSE)
+VLOOKUP(Table4[[#This Row],[Need ID]],TblMch[],7,FALSE),
"")</f>
        <v/>
      </c>
      <c r="F18" s="8" t="str">
        <f>IFERROR(
VLOOKUP(Table4[[#This Row],[Need ID]],TblFrw[],8,FALSE)
+VLOOKUP(Table4[[#This Row],[Need ID]],TblHdw[],8,FALSE)
+VLOOKUP(Table4[[#This Row],[Need ID]],TblMch[],8,FALSE),
"")</f>
        <v/>
      </c>
      <c r="G18" s="8" t="str">
        <f>IFERROR(
Table4[[#This Row],[Design &amp; Implementation]]*G$5,
"")</f>
        <v/>
      </c>
      <c r="H18" s="8" t="str">
        <f>IFERROR(Table4[[#This Row],[Design &amp; Implementation]]*H$5,"")</f>
        <v/>
      </c>
      <c r="I18" s="8" t="str">
        <f>IFERROR(Table4[[#This Row],[Design &amp; Implementation]]*I$5,"")</f>
        <v/>
      </c>
    </row>
    <row r="19" spans="2:9" x14ac:dyDescent="0.25">
      <c r="B19" s="4"/>
      <c r="C19" s="8" t="str">
        <f>IFERROR(VLOOKUP(Table4[[#This Row],[Need ID]],TblFrw[],2,FALSE),"")</f>
        <v/>
      </c>
      <c r="D19" s="8" t="str">
        <f>IFERROR(
VLOOKUP(Table4[[#This Row],[Need ID]],TblFrw[],6,FALSE)
+VLOOKUP(Table4[[#This Row],[Need ID]],TblHdw[],6,FALSE)
+VLOOKUP(Table4[[#This Row],[Need ID]],TblMch[],6,FALSE),
"")</f>
        <v/>
      </c>
      <c r="E19" s="8" t="str">
        <f>IFERROR(
VLOOKUP(Table4[[#This Row],[Need ID]],TblFrw[],7,FALSE)
+VLOOKUP(Table4[[#This Row],[Need ID]],TblHdw[],7,FALSE)
+VLOOKUP(Table4[[#This Row],[Need ID]],TblMch[],7,FALSE),
"")</f>
        <v/>
      </c>
      <c r="F19" s="8" t="str">
        <f>IFERROR(
VLOOKUP(Table4[[#This Row],[Need ID]],TblFrw[],8,FALSE)
+VLOOKUP(Table4[[#This Row],[Need ID]],TblHdw[],8,FALSE)
+VLOOKUP(Table4[[#This Row],[Need ID]],TblMch[],8,FALSE),
"")</f>
        <v/>
      </c>
      <c r="G19" s="8" t="str">
        <f>IFERROR(
Table4[[#This Row],[Design &amp; Implementation]]*G$5,
"")</f>
        <v/>
      </c>
      <c r="H19" s="8" t="str">
        <f>IFERROR(Table4[[#This Row],[Design &amp; Implementation]]*H$5,"")</f>
        <v/>
      </c>
      <c r="I19" s="8" t="str">
        <f>IFERROR(Table4[[#This Row],[Design &amp; Implementation]]*I$5,"")</f>
        <v/>
      </c>
    </row>
    <row r="20" spans="2:9" x14ac:dyDescent="0.25">
      <c r="B20" s="4"/>
      <c r="C20" s="8" t="str">
        <f>IFERROR(VLOOKUP(Table4[[#This Row],[Need ID]],TblFrw[],2,FALSE),"")</f>
        <v/>
      </c>
      <c r="D20" s="8" t="str">
        <f>IFERROR(
VLOOKUP(Table4[[#This Row],[Need ID]],TblFrw[],6,FALSE)
+VLOOKUP(Table4[[#This Row],[Need ID]],TblHdw[],6,FALSE)
+VLOOKUP(Table4[[#This Row],[Need ID]],TblMch[],6,FALSE),
"")</f>
        <v/>
      </c>
      <c r="E20" s="8" t="str">
        <f>IFERROR(
VLOOKUP(Table4[[#This Row],[Need ID]],TblFrw[],7,FALSE)
+VLOOKUP(Table4[[#This Row],[Need ID]],TblHdw[],7,FALSE)
+VLOOKUP(Table4[[#This Row],[Need ID]],TblMch[],7,FALSE),
"")</f>
        <v/>
      </c>
      <c r="F20" s="8" t="str">
        <f>IFERROR(
VLOOKUP(Table4[[#This Row],[Need ID]],TblFrw[],8,FALSE)
+VLOOKUP(Table4[[#This Row],[Need ID]],TblHdw[],8,FALSE)
+VLOOKUP(Table4[[#This Row],[Need ID]],TblMch[],8,FALSE),
"")</f>
        <v/>
      </c>
      <c r="G20" s="8" t="str">
        <f>IFERROR(
Table4[[#This Row],[Design &amp; Implementation]]*G$5,
"")</f>
        <v/>
      </c>
      <c r="H20" s="8" t="str">
        <f>IFERROR(Table4[[#This Row],[Design &amp; Implementation]]*H$5,"")</f>
        <v/>
      </c>
      <c r="I20" s="8" t="str">
        <f>IFERROR(Table4[[#This Row],[Design &amp; Implementation]]*I$5,"")</f>
        <v/>
      </c>
    </row>
    <row r="21" spans="2:9" x14ac:dyDescent="0.25">
      <c r="B21" s="4"/>
      <c r="C21" s="8" t="str">
        <f>IFERROR(VLOOKUP(Table4[[#This Row],[Need ID]],TblFrw[],2,FALSE),"")</f>
        <v/>
      </c>
      <c r="D21" s="8" t="str">
        <f>IFERROR(
VLOOKUP(Table4[[#This Row],[Need ID]],TblFrw[],6,FALSE)
+VLOOKUP(Table4[[#This Row],[Need ID]],TblHdw[],6,FALSE)
+VLOOKUP(Table4[[#This Row],[Need ID]],TblMch[],6,FALSE),
"")</f>
        <v/>
      </c>
      <c r="E21" s="8" t="str">
        <f>IFERROR(
VLOOKUP(Table4[[#This Row],[Need ID]],TblFrw[],7,FALSE)
+VLOOKUP(Table4[[#This Row],[Need ID]],TblHdw[],7,FALSE)
+VLOOKUP(Table4[[#This Row],[Need ID]],TblMch[],7,FALSE),
"")</f>
        <v/>
      </c>
      <c r="F21" s="8" t="str">
        <f>IFERROR(
VLOOKUP(Table4[[#This Row],[Need ID]],TblFrw[],8,FALSE)
+VLOOKUP(Table4[[#This Row],[Need ID]],TblHdw[],8,FALSE)
+VLOOKUP(Table4[[#This Row],[Need ID]],TblMch[],8,FALSE),
"")</f>
        <v/>
      </c>
      <c r="G21" s="8" t="str">
        <f>IFERROR(
Table4[[#This Row],[Design &amp; Implementation]]*G$5,
"")</f>
        <v/>
      </c>
      <c r="H21" s="8" t="str">
        <f>IFERROR(Table4[[#This Row],[Design &amp; Implementation]]*H$5,"")</f>
        <v/>
      </c>
      <c r="I21" s="8" t="str">
        <f>IFERROR(Table4[[#This Row],[Design &amp; Implementation]]*I$5,"")</f>
        <v/>
      </c>
    </row>
    <row r="22" spans="2:9" x14ac:dyDescent="0.25">
      <c r="B22" s="4"/>
      <c r="C22" s="8" t="str">
        <f>IFERROR(VLOOKUP(Table4[[#This Row],[Need ID]],TblFrw[],2,FALSE),"")</f>
        <v/>
      </c>
      <c r="D22" s="8" t="str">
        <f>IFERROR(
VLOOKUP(Table4[[#This Row],[Need ID]],TblFrw[],6,FALSE)
+VLOOKUP(Table4[[#This Row],[Need ID]],TblHdw[],6,FALSE)
+VLOOKUP(Table4[[#This Row],[Need ID]],TblMch[],6,FALSE),
"")</f>
        <v/>
      </c>
      <c r="E22" s="8" t="str">
        <f>IFERROR(
VLOOKUP(Table4[[#This Row],[Need ID]],TblFrw[],7,FALSE)
+VLOOKUP(Table4[[#This Row],[Need ID]],TblHdw[],7,FALSE)
+VLOOKUP(Table4[[#This Row],[Need ID]],TblMch[],7,FALSE),
"")</f>
        <v/>
      </c>
      <c r="F22" s="8" t="str">
        <f>IFERROR(
VLOOKUP(Table4[[#This Row],[Need ID]],TblFrw[],8,FALSE)
+VLOOKUP(Table4[[#This Row],[Need ID]],TblHdw[],8,FALSE)
+VLOOKUP(Table4[[#This Row],[Need ID]],TblMch[],8,FALSE),
"")</f>
        <v/>
      </c>
      <c r="G22" s="8" t="str">
        <f>IFERROR(
Table4[[#This Row],[Design &amp; Implementation]]*G$5,
"")</f>
        <v/>
      </c>
      <c r="H22" s="8" t="str">
        <f>IFERROR(Table4[[#This Row],[Design &amp; Implementation]]*H$5,"")</f>
        <v/>
      </c>
      <c r="I22" s="8" t="str">
        <f>IFERROR(Table4[[#This Row],[Design &amp; Implementation]]*I$5,"")</f>
        <v/>
      </c>
    </row>
    <row r="23" spans="2:9" x14ac:dyDescent="0.25">
      <c r="B23" s="4"/>
      <c r="C23" s="8" t="str">
        <f>IFERROR(VLOOKUP(Table4[[#This Row],[Need ID]],TblFrw[],2,FALSE),"")</f>
        <v/>
      </c>
      <c r="D23" s="8" t="str">
        <f>IFERROR(
VLOOKUP(Table4[[#This Row],[Need ID]],TblFrw[],6,FALSE)
+VLOOKUP(Table4[[#This Row],[Need ID]],TblHdw[],6,FALSE)
+VLOOKUP(Table4[[#This Row],[Need ID]],TblMch[],6,FALSE),
"")</f>
        <v/>
      </c>
      <c r="E23" s="8" t="str">
        <f>IFERROR(
VLOOKUP(Table4[[#This Row],[Need ID]],TblFrw[],7,FALSE)
+VLOOKUP(Table4[[#This Row],[Need ID]],TblHdw[],7,FALSE)
+VLOOKUP(Table4[[#This Row],[Need ID]],TblMch[],7,FALSE),
"")</f>
        <v/>
      </c>
      <c r="F23" s="8" t="str">
        <f>IFERROR(
VLOOKUP(Table4[[#This Row],[Need ID]],TblFrw[],8,FALSE)
+VLOOKUP(Table4[[#This Row],[Need ID]],TblHdw[],8,FALSE)
+VLOOKUP(Table4[[#This Row],[Need ID]],TblMch[],8,FALSE),
"")</f>
        <v/>
      </c>
      <c r="G23" s="8" t="str">
        <f>IFERROR(
Table4[[#This Row],[Design &amp; Implementation]]*G$5,
"")</f>
        <v/>
      </c>
      <c r="H23" s="8" t="str">
        <f>IFERROR(Table4[[#This Row],[Design &amp; Implementation]]*H$5,"")</f>
        <v/>
      </c>
      <c r="I23" s="8" t="str">
        <f>IFERROR(Table4[[#This Row],[Design &amp; Implementation]]*I$5,"")</f>
        <v/>
      </c>
    </row>
    <row r="24" spans="2:9" x14ac:dyDescent="0.25">
      <c r="B24" s="4"/>
      <c r="C24" s="8" t="str">
        <f>IFERROR(VLOOKUP(Table4[[#This Row],[Need ID]],TblFrw[],2,FALSE),"")</f>
        <v/>
      </c>
      <c r="D24" s="8" t="str">
        <f>IFERROR(
VLOOKUP(Table4[[#This Row],[Need ID]],TblFrw[],6,FALSE)
+VLOOKUP(Table4[[#This Row],[Need ID]],TblHdw[],6,FALSE)
+VLOOKUP(Table4[[#This Row],[Need ID]],TblMch[],6,FALSE),
"")</f>
        <v/>
      </c>
      <c r="E24" s="8" t="str">
        <f>IFERROR(
VLOOKUP(Table4[[#This Row],[Need ID]],TblFrw[],7,FALSE)
+VLOOKUP(Table4[[#This Row],[Need ID]],TblHdw[],7,FALSE)
+VLOOKUP(Table4[[#This Row],[Need ID]],TblMch[],7,FALSE),
"")</f>
        <v/>
      </c>
      <c r="F24" s="8" t="str">
        <f>IFERROR(
VLOOKUP(Table4[[#This Row],[Need ID]],TblFrw[],8,FALSE)
+VLOOKUP(Table4[[#This Row],[Need ID]],TblHdw[],8,FALSE)
+VLOOKUP(Table4[[#This Row],[Need ID]],TblMch[],8,FALSE),
"")</f>
        <v/>
      </c>
      <c r="G24" s="8" t="str">
        <f>IFERROR(
Table4[[#This Row],[Design &amp; Implementation]]*G$5,
"")</f>
        <v/>
      </c>
      <c r="H24" s="8" t="str">
        <f>IFERROR(Table4[[#This Row],[Design &amp; Implementation]]*H$5,"")</f>
        <v/>
      </c>
      <c r="I24" s="8" t="str">
        <f>IFERROR(Table4[[#This Row],[Design &amp; Implementation]]*I$5,"")</f>
        <v/>
      </c>
    </row>
    <row r="25" spans="2:9" x14ac:dyDescent="0.25">
      <c r="B25" t="s">
        <v>7</v>
      </c>
      <c r="D25">
        <f>SUBTOTAL(109,Table4[Requirements Development])</f>
        <v>14.85</v>
      </c>
      <c r="E25">
        <f>SUBTOTAL(109,Table4[Planning])</f>
        <v>11.88</v>
      </c>
      <c r="F25">
        <f>SUBTOTAL(109,Table4[Design &amp; Implementation])</f>
        <v>99</v>
      </c>
      <c r="G25">
        <f>SUBTOTAL(109,Table4[Integration])</f>
        <v>29.7</v>
      </c>
      <c r="H25">
        <f>SUBTOTAL(109,Table4[Validation])</f>
        <v>79.2</v>
      </c>
      <c r="I25">
        <f>IF(SUBTOTAL(109,Table4[Overhead])&lt;8,8,SUBTOTAL(109,Table4[Overhead]))</f>
        <v>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068604E74C047BC66B3ED07869872" ma:contentTypeVersion="0" ma:contentTypeDescription="Create a new document." ma:contentTypeScope="" ma:versionID="7d65b694ac3f1c289d6201da35c196e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376F758-1A01-4B76-9FD3-C0201B48D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C12CCDA-874A-4C52-9AFC-73F7D331D9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E458E0-E5EC-4704-93C1-32F9A51503D6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Final Estimation-FRW</vt:lpstr>
      <vt:lpstr>Final Estimation-HDW</vt:lpstr>
      <vt:lpstr>Final Estimation-MCH</vt:lpstr>
      <vt:lpstr>Efforts-Consolidated</vt:lpstr>
    </vt:vector>
  </TitlesOfParts>
  <Company>Genus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Estimates Template</dc:title>
  <dc:creator>Vaibhav Garg</dc:creator>
  <cp:lastModifiedBy>Vaibhav Garg</cp:lastModifiedBy>
  <cp:lastPrinted>2009-07-15T07:20:09Z</cp:lastPrinted>
  <dcterms:created xsi:type="dcterms:W3CDTF">2009-04-10T09:53:11Z</dcterms:created>
  <dcterms:modified xsi:type="dcterms:W3CDTF">2019-09-06T09:46:18Z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0x01010005A068604E74C047BC66B3ED07869872</vt:lpwstr>
  </property>
</Properties>
</file>