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Dev\xmind\健康\OldYear\"/>
    </mc:Choice>
  </mc:AlternateContent>
  <xr:revisionPtr revIDLastSave="0" documentId="13_ncr:1_{2C6FDB7D-09FE-416D-84CB-993CE8E27DFA}" xr6:coauthVersionLast="45" xr6:coauthVersionMax="45" xr10:uidLastSave="{00000000-0000-0000-0000-000000000000}"/>
  <bookViews>
    <workbookView xWindow="-120" yWindow="-120" windowWidth="29040" windowHeight="15840" tabRatio="686" activeTab="3" xr2:uid="{00000000-000D-0000-FFFF-FFFF00000000}"/>
  </bookViews>
  <sheets>
    <sheet name="Base" sheetId="1" r:id="rId1"/>
    <sheet name="06" sheetId="25" r:id="rId2"/>
    <sheet name="07" sheetId="26" r:id="rId3"/>
    <sheet name="08" sheetId="28" r:id="rId4"/>
    <sheet name="09" sheetId="27" r:id="rId5"/>
    <sheet name="10" sheetId="29" r:id="rId6"/>
    <sheet name="11" sheetId="30" r:id="rId7"/>
    <sheet name="12" sheetId="31" r:id="rId8"/>
    <sheet name="01" sheetId="14" r:id="rId9"/>
    <sheet name="02" sheetId="21" r:id="rId10"/>
    <sheet name="03" sheetId="22" r:id="rId11"/>
    <sheet name="04" sheetId="23" r:id="rId12"/>
    <sheet name="05" sheetId="24" r:id="rId13"/>
    <sheet name="步数统计" sheetId="5" r:id="rId14"/>
    <sheet name="预测201901" sheetId="34" r:id="rId15"/>
    <sheet name="预测2018-06" sheetId="33" r:id="rId16"/>
    <sheet name="预测201801" sheetId="12" r:id="rId17"/>
    <sheet name="预测2017" sheetId="32" r:id="rId18"/>
  </sheets>
  <calcPr calcId="181029" concurrentCalc="0"/>
</workbook>
</file>

<file path=xl/calcChain.xml><?xml version="1.0" encoding="utf-8"?>
<calcChain xmlns="http://schemas.openxmlformats.org/spreadsheetml/2006/main">
  <c r="F20" i="24" l="1"/>
  <c r="F19" i="23"/>
  <c r="F20" i="22"/>
  <c r="F19" i="21"/>
  <c r="F19" i="14"/>
  <c r="M6" i="34"/>
  <c r="M35" i="34"/>
  <c r="M37" i="34"/>
  <c r="L6" i="34"/>
  <c r="L29" i="34"/>
  <c r="L31" i="34"/>
  <c r="K6" i="34"/>
  <c r="K29" i="34"/>
  <c r="K31" i="34"/>
  <c r="J6" i="34"/>
  <c r="J35" i="34"/>
  <c r="J37" i="34"/>
  <c r="I6" i="34"/>
  <c r="I32" i="34"/>
  <c r="I34" i="34"/>
  <c r="H6" i="34"/>
  <c r="H35" i="34"/>
  <c r="H37" i="34"/>
  <c r="G6" i="34"/>
  <c r="G35" i="34"/>
  <c r="G37" i="34"/>
  <c r="F6" i="34"/>
  <c r="F32" i="34"/>
  <c r="F34" i="34"/>
  <c r="F35" i="34"/>
  <c r="F37" i="34"/>
  <c r="E6" i="34"/>
  <c r="E35" i="34"/>
  <c r="E37" i="34"/>
  <c r="D6" i="34"/>
  <c r="D29" i="34"/>
  <c r="D31" i="34"/>
  <c r="C6" i="34"/>
  <c r="C29" i="34"/>
  <c r="C31" i="34"/>
  <c r="B6" i="34"/>
  <c r="B35" i="34"/>
  <c r="B37" i="34"/>
  <c r="M4" i="34"/>
  <c r="M7" i="34"/>
  <c r="L4" i="34"/>
  <c r="L7" i="34"/>
  <c r="K4" i="34"/>
  <c r="K7" i="34"/>
  <c r="K30" i="34"/>
  <c r="J4" i="34"/>
  <c r="J5" i="34"/>
  <c r="J7" i="34"/>
  <c r="J30" i="34"/>
  <c r="I4" i="34"/>
  <c r="I7" i="34"/>
  <c r="H4" i="34"/>
  <c r="H7" i="34"/>
  <c r="G4" i="34"/>
  <c r="G5" i="34"/>
  <c r="F4" i="34"/>
  <c r="F7" i="34"/>
  <c r="E4" i="34"/>
  <c r="E7" i="34"/>
  <c r="D4" i="34"/>
  <c r="D7" i="34"/>
  <c r="C4" i="34"/>
  <c r="C7" i="34"/>
  <c r="C30" i="34"/>
  <c r="B4" i="34"/>
  <c r="B5" i="34"/>
  <c r="B7" i="34"/>
  <c r="B30" i="34"/>
  <c r="A8" i="34"/>
  <c r="A11" i="34"/>
  <c r="A14" i="34"/>
  <c r="A17" i="34"/>
  <c r="A20" i="34"/>
  <c r="A23" i="34"/>
  <c r="A26" i="34"/>
  <c r="A29" i="34"/>
  <c r="A32" i="34"/>
  <c r="A35" i="34"/>
  <c r="K32" i="34"/>
  <c r="K34" i="34"/>
  <c r="J32" i="34"/>
  <c r="J34" i="34"/>
  <c r="H32" i="34"/>
  <c r="H34" i="34"/>
  <c r="G32" i="34"/>
  <c r="G34" i="34"/>
  <c r="C32" i="34"/>
  <c r="C34" i="34"/>
  <c r="B32" i="34"/>
  <c r="B34" i="34"/>
  <c r="M29" i="34"/>
  <c r="M31" i="34"/>
  <c r="J29" i="34"/>
  <c r="J31" i="34"/>
  <c r="I29" i="34"/>
  <c r="I31" i="34"/>
  <c r="H29" i="34"/>
  <c r="H31" i="34"/>
  <c r="G29" i="34"/>
  <c r="G31" i="34"/>
  <c r="F29" i="34"/>
  <c r="F31" i="34"/>
  <c r="E29" i="34"/>
  <c r="E31" i="34"/>
  <c r="B29" i="34"/>
  <c r="B31" i="34"/>
  <c r="K26" i="34"/>
  <c r="K28" i="34"/>
  <c r="J26" i="34"/>
  <c r="J28" i="34"/>
  <c r="H26" i="34"/>
  <c r="H28" i="34"/>
  <c r="G26" i="34"/>
  <c r="G28" i="34"/>
  <c r="C26" i="34"/>
  <c r="C28" i="34"/>
  <c r="B26" i="34"/>
  <c r="B28" i="34"/>
  <c r="M23" i="34"/>
  <c r="M25" i="34"/>
  <c r="J23" i="34"/>
  <c r="J25" i="34"/>
  <c r="I23" i="34"/>
  <c r="I25" i="34"/>
  <c r="H23" i="34"/>
  <c r="H25" i="34"/>
  <c r="G23" i="34"/>
  <c r="G25" i="34"/>
  <c r="F23" i="34"/>
  <c r="F25" i="34"/>
  <c r="E23" i="34"/>
  <c r="E25" i="34"/>
  <c r="B23" i="34"/>
  <c r="B25" i="34"/>
  <c r="K20" i="34"/>
  <c r="K22" i="34"/>
  <c r="J20" i="34"/>
  <c r="J22" i="34"/>
  <c r="H20" i="34"/>
  <c r="H22" i="34"/>
  <c r="G20" i="34"/>
  <c r="G22" i="34"/>
  <c r="C20" i="34"/>
  <c r="C22" i="34"/>
  <c r="B20" i="34"/>
  <c r="B22" i="34"/>
  <c r="M17" i="34"/>
  <c r="M19" i="34"/>
  <c r="J17" i="34"/>
  <c r="J19" i="34"/>
  <c r="I17" i="34"/>
  <c r="I19" i="34"/>
  <c r="H17" i="34"/>
  <c r="H19" i="34"/>
  <c r="G17" i="34"/>
  <c r="G19" i="34"/>
  <c r="F17" i="34"/>
  <c r="F19" i="34"/>
  <c r="E17" i="34"/>
  <c r="E19" i="34"/>
  <c r="B17" i="34"/>
  <c r="B19" i="34"/>
  <c r="M14" i="34"/>
  <c r="M16" i="34"/>
  <c r="K14" i="34"/>
  <c r="K16" i="34"/>
  <c r="J14" i="34"/>
  <c r="J16" i="34"/>
  <c r="H14" i="34"/>
  <c r="H16" i="34"/>
  <c r="G14" i="34"/>
  <c r="G16" i="34"/>
  <c r="E14" i="34"/>
  <c r="E16" i="34"/>
  <c r="C14" i="34"/>
  <c r="C16" i="34"/>
  <c r="B14" i="34"/>
  <c r="B16" i="34"/>
  <c r="M11" i="34"/>
  <c r="M13" i="34"/>
  <c r="J11" i="34"/>
  <c r="J13" i="34"/>
  <c r="I11" i="34"/>
  <c r="I13" i="34"/>
  <c r="H11" i="34"/>
  <c r="H13" i="34"/>
  <c r="G11" i="34"/>
  <c r="G13" i="34"/>
  <c r="F11" i="34"/>
  <c r="F13" i="34"/>
  <c r="E11" i="34"/>
  <c r="E13" i="34"/>
  <c r="B11" i="34"/>
  <c r="B13" i="34"/>
  <c r="M8" i="34"/>
  <c r="M10" i="34"/>
  <c r="K8" i="34"/>
  <c r="K10" i="34"/>
  <c r="J8" i="34"/>
  <c r="J10" i="34"/>
  <c r="H8" i="34"/>
  <c r="H10" i="34"/>
  <c r="G8" i="34"/>
  <c r="G10" i="34"/>
  <c r="F8" i="34"/>
  <c r="F10" i="34"/>
  <c r="E8" i="34"/>
  <c r="E10" i="34"/>
  <c r="C8" i="34"/>
  <c r="C10" i="34"/>
  <c r="B8" i="34"/>
  <c r="B10" i="34"/>
  <c r="M5" i="34"/>
  <c r="L5" i="34"/>
  <c r="K5" i="34"/>
  <c r="I5" i="34"/>
  <c r="H5" i="34"/>
  <c r="F5" i="34"/>
  <c r="E5" i="34"/>
  <c r="D5" i="34"/>
  <c r="C5" i="34"/>
  <c r="D26" i="5"/>
  <c r="E26" i="5"/>
  <c r="D25" i="5"/>
  <c r="E25" i="5"/>
  <c r="E24" i="5"/>
  <c r="D24" i="5"/>
  <c r="D23" i="5"/>
  <c r="E23" i="5"/>
  <c r="AC8" i="27"/>
  <c r="AC9" i="27"/>
  <c r="D6" i="33"/>
  <c r="D26" i="33"/>
  <c r="D28" i="33"/>
  <c r="D4" i="33"/>
  <c r="D7" i="33"/>
  <c r="D32" i="33"/>
  <c r="D34" i="33"/>
  <c r="D23" i="33"/>
  <c r="D25" i="33"/>
  <c r="D20" i="33"/>
  <c r="D22" i="33"/>
  <c r="D14" i="33"/>
  <c r="D16" i="33"/>
  <c r="D8" i="33"/>
  <c r="D10" i="33"/>
  <c r="D5" i="33"/>
  <c r="E22" i="5"/>
  <c r="D22" i="5"/>
  <c r="D21" i="5"/>
  <c r="E21" i="5"/>
  <c r="G6" i="1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Z9" i="27"/>
  <c r="AA9" i="27"/>
  <c r="AB9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Z8" i="27"/>
  <c r="AA8" i="27"/>
  <c r="AB8" i="27"/>
  <c r="J13" i="28"/>
  <c r="J14" i="28"/>
  <c r="J15" i="28"/>
  <c r="J16" i="28"/>
  <c r="J17" i="28"/>
  <c r="I13" i="28"/>
  <c r="I14" i="28"/>
  <c r="I20" i="28"/>
  <c r="I15" i="28"/>
  <c r="I16" i="28"/>
  <c r="I17" i="28"/>
  <c r="B5" i="28"/>
  <c r="C5" i="28"/>
  <c r="D5" i="28"/>
  <c r="E5" i="28"/>
  <c r="F5" i="28"/>
  <c r="G5" i="28"/>
  <c r="H5" i="28"/>
  <c r="D16" i="26"/>
  <c r="I11" i="28"/>
  <c r="D13" i="28"/>
  <c r="I5" i="28"/>
  <c r="J5" i="28"/>
  <c r="K5" i="28"/>
  <c r="L5" i="28"/>
  <c r="M5" i="28"/>
  <c r="N5" i="28"/>
  <c r="O5" i="28"/>
  <c r="D14" i="28"/>
  <c r="P5" i="28"/>
  <c r="Q5" i="28"/>
  <c r="R5" i="28"/>
  <c r="S5" i="28"/>
  <c r="T5" i="28"/>
  <c r="U5" i="28"/>
  <c r="V5" i="28"/>
  <c r="V6" i="28"/>
  <c r="D15" i="28"/>
  <c r="E15" i="28"/>
  <c r="W5" i="28"/>
  <c r="X5" i="28"/>
  <c r="Y5" i="28"/>
  <c r="Z5" i="28"/>
  <c r="AA5" i="28"/>
  <c r="AB5" i="28"/>
  <c r="AC5" i="28"/>
  <c r="D16" i="28"/>
  <c r="AD5" i="28"/>
  <c r="AE5" i="28"/>
  <c r="AF5" i="28"/>
  <c r="AG5" i="28"/>
  <c r="AH5" i="28"/>
  <c r="AI5" i="28"/>
  <c r="AJ5" i="28"/>
  <c r="D17" i="28"/>
  <c r="E17" i="28"/>
  <c r="G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E19" i="5"/>
  <c r="E20" i="5"/>
  <c r="D19" i="5"/>
  <c r="D20" i="5"/>
  <c r="C42" i="5"/>
  <c r="B42" i="5"/>
  <c r="J44" i="5"/>
  <c r="J45" i="5"/>
  <c r="I44" i="5"/>
  <c r="D16" i="25"/>
  <c r="D13" i="25"/>
  <c r="D14" i="25"/>
  <c r="D15" i="25"/>
  <c r="L6" i="33"/>
  <c r="L35" i="33"/>
  <c r="L37" i="33"/>
  <c r="C6" i="33"/>
  <c r="I6" i="33"/>
  <c r="I32" i="33"/>
  <c r="I34" i="33"/>
  <c r="H6" i="33"/>
  <c r="H17" i="33"/>
  <c r="G6" i="33"/>
  <c r="K6" i="33"/>
  <c r="K14" i="33"/>
  <c r="K16" i="33"/>
  <c r="J6" i="33"/>
  <c r="J14" i="33"/>
  <c r="J16" i="33"/>
  <c r="B6" i="33"/>
  <c r="B32" i="33"/>
  <c r="B34" i="33"/>
  <c r="H29" i="33"/>
  <c r="H31" i="33"/>
  <c r="L26" i="33"/>
  <c r="L28" i="33"/>
  <c r="J26" i="33"/>
  <c r="J28" i="33"/>
  <c r="L23" i="33"/>
  <c r="L25" i="33"/>
  <c r="H20" i="33"/>
  <c r="H22" i="33"/>
  <c r="J17" i="33"/>
  <c r="J19" i="33"/>
  <c r="H19" i="33"/>
  <c r="L14" i="33"/>
  <c r="L16" i="33"/>
  <c r="B14" i="33"/>
  <c r="B16" i="33"/>
  <c r="L11" i="33"/>
  <c r="L13" i="33"/>
  <c r="G8" i="33"/>
  <c r="G10" i="33"/>
  <c r="A8" i="33"/>
  <c r="A11" i="33"/>
  <c r="A14" i="33"/>
  <c r="A17" i="33"/>
  <c r="A20" i="33"/>
  <c r="A23" i="33"/>
  <c r="A26" i="33"/>
  <c r="A29" i="33"/>
  <c r="A32" i="33"/>
  <c r="A35" i="33"/>
  <c r="J4" i="33"/>
  <c r="J7" i="33"/>
  <c r="J33" i="33"/>
  <c r="M6" i="33"/>
  <c r="M32" i="33"/>
  <c r="M34" i="33"/>
  <c r="L32" i="33"/>
  <c r="L34" i="33"/>
  <c r="J35" i="33"/>
  <c r="J37" i="33"/>
  <c r="H26" i="33"/>
  <c r="H28" i="33"/>
  <c r="F6" i="33"/>
  <c r="F23" i="33"/>
  <c r="F25" i="33"/>
  <c r="E6" i="33"/>
  <c r="E23" i="33"/>
  <c r="E32" i="33"/>
  <c r="E34" i="33"/>
  <c r="J5" i="33"/>
  <c r="I4" i="33"/>
  <c r="I5" i="33"/>
  <c r="H4" i="33"/>
  <c r="M4" i="33"/>
  <c r="L4" i="33"/>
  <c r="L7" i="33"/>
  <c r="L24" i="33"/>
  <c r="K4" i="33"/>
  <c r="K7" i="33"/>
  <c r="K15" i="33"/>
  <c r="G4" i="33"/>
  <c r="G7" i="33"/>
  <c r="G12" i="33"/>
  <c r="F4" i="33"/>
  <c r="F5" i="33"/>
  <c r="E4" i="33"/>
  <c r="E7" i="33"/>
  <c r="C4" i="33"/>
  <c r="C7" i="33"/>
  <c r="C24" i="33"/>
  <c r="B4" i="33"/>
  <c r="B5" i="33"/>
  <c r="I16" i="24"/>
  <c r="I15" i="24"/>
  <c r="AD8" i="31"/>
  <c r="AD9" i="31"/>
  <c r="AD8" i="29"/>
  <c r="AE8" i="29"/>
  <c r="AF8" i="29"/>
  <c r="AG8" i="29"/>
  <c r="AH8" i="29"/>
  <c r="AI8" i="29"/>
  <c r="AJ8" i="29"/>
  <c r="AD9" i="29"/>
  <c r="AE9" i="29"/>
  <c r="AF9" i="29"/>
  <c r="AG9" i="29"/>
  <c r="AH9" i="29"/>
  <c r="AI9" i="29"/>
  <c r="AJ9" i="29"/>
  <c r="AC8" i="28"/>
  <c r="AD8" i="28"/>
  <c r="AE8" i="28"/>
  <c r="AF8" i="28"/>
  <c r="AG8" i="28"/>
  <c r="AH8" i="28"/>
  <c r="AI8" i="28"/>
  <c r="AJ8" i="28"/>
  <c r="AD9" i="28"/>
  <c r="AE9" i="28"/>
  <c r="AF9" i="28"/>
  <c r="AG9" i="28"/>
  <c r="AH9" i="28"/>
  <c r="AI9" i="28"/>
  <c r="AJ9" i="28"/>
  <c r="AD10" i="28"/>
  <c r="AE10" i="28"/>
  <c r="AF10" i="28"/>
  <c r="AG10" i="28"/>
  <c r="AH10" i="28"/>
  <c r="AI10" i="28"/>
  <c r="AJ10" i="28"/>
  <c r="K36" i="33"/>
  <c r="K30" i="33"/>
  <c r="K18" i="33"/>
  <c r="K12" i="33"/>
  <c r="K27" i="33"/>
  <c r="K24" i="33"/>
  <c r="K33" i="33"/>
  <c r="K21" i="33"/>
  <c r="K9" i="33"/>
  <c r="L30" i="33"/>
  <c r="L18" i="33"/>
  <c r="L12" i="33"/>
  <c r="L21" i="33"/>
  <c r="L9" i="33"/>
  <c r="L33" i="33"/>
  <c r="E24" i="33"/>
  <c r="C30" i="33"/>
  <c r="C18" i="33"/>
  <c r="C36" i="33"/>
  <c r="C33" i="33"/>
  <c r="C21" i="33"/>
  <c r="C9" i="33"/>
  <c r="C12" i="33"/>
  <c r="C27" i="33"/>
  <c r="C15" i="33"/>
  <c r="F20" i="33"/>
  <c r="F22" i="33"/>
  <c r="F32" i="33"/>
  <c r="F34" i="33"/>
  <c r="B7" i="33"/>
  <c r="B27" i="33"/>
  <c r="E25" i="33"/>
  <c r="E35" i="33"/>
  <c r="E37" i="33"/>
  <c r="F11" i="33"/>
  <c r="F13" i="33"/>
  <c r="K5" i="33"/>
  <c r="M14" i="33"/>
  <c r="M16" i="33"/>
  <c r="J15" i="33"/>
  <c r="M26" i="33"/>
  <c r="M28" i="33"/>
  <c r="C5" i="33"/>
  <c r="L5" i="33"/>
  <c r="F7" i="33"/>
  <c r="F15" i="33"/>
  <c r="J8" i="33"/>
  <c r="J10" i="33"/>
  <c r="H11" i="33"/>
  <c r="H13" i="33"/>
  <c r="F14" i="33"/>
  <c r="F16" i="33"/>
  <c r="L17" i="33"/>
  <c r="L19" i="33"/>
  <c r="J20" i="33"/>
  <c r="J22" i="33"/>
  <c r="H23" i="33"/>
  <c r="H25" i="33"/>
  <c r="F26" i="33"/>
  <c r="F28" i="33"/>
  <c r="L29" i="33"/>
  <c r="L31" i="33"/>
  <c r="J32" i="33"/>
  <c r="J34" i="33"/>
  <c r="H35" i="33"/>
  <c r="H37" i="33"/>
  <c r="J36" i="33"/>
  <c r="G11" i="33"/>
  <c r="G13" i="33"/>
  <c r="J27" i="33"/>
  <c r="E5" i="33"/>
  <c r="K8" i="33"/>
  <c r="K10" i="33"/>
  <c r="I11" i="33"/>
  <c r="I13" i="33"/>
  <c r="E17" i="33"/>
  <c r="E19" i="33"/>
  <c r="M17" i="33"/>
  <c r="M19" i="33"/>
  <c r="J18" i="33"/>
  <c r="K20" i="33"/>
  <c r="K22" i="33"/>
  <c r="I23" i="33"/>
  <c r="I25" i="33"/>
  <c r="G26" i="33"/>
  <c r="G28" i="33"/>
  <c r="E29" i="33"/>
  <c r="E31" i="33"/>
  <c r="M29" i="33"/>
  <c r="M31" i="33"/>
  <c r="J30" i="33"/>
  <c r="K32" i="33"/>
  <c r="K34" i="33"/>
  <c r="I35" i="33"/>
  <c r="I37" i="33"/>
  <c r="M11" i="33"/>
  <c r="M13" i="33"/>
  <c r="J24" i="33"/>
  <c r="M35" i="33"/>
  <c r="M37" i="33"/>
  <c r="L8" i="33"/>
  <c r="L10" i="33"/>
  <c r="J11" i="33"/>
  <c r="J13" i="33"/>
  <c r="H14" i="33"/>
  <c r="H16" i="33"/>
  <c r="F17" i="33"/>
  <c r="F19" i="33"/>
  <c r="L20" i="33"/>
  <c r="L22" i="33"/>
  <c r="J23" i="33"/>
  <c r="J25" i="33"/>
  <c r="F29" i="33"/>
  <c r="F31" i="33"/>
  <c r="E11" i="33"/>
  <c r="E13" i="33"/>
  <c r="J12" i="33"/>
  <c r="M23" i="33"/>
  <c r="M25" i="33"/>
  <c r="E14" i="33"/>
  <c r="E16" i="33"/>
  <c r="E26" i="33"/>
  <c r="E28" i="33"/>
  <c r="E8" i="33"/>
  <c r="E10" i="33"/>
  <c r="M8" i="33"/>
  <c r="M10" i="33"/>
  <c r="J9" i="33"/>
  <c r="K11" i="33"/>
  <c r="K13" i="33"/>
  <c r="I14" i="33"/>
  <c r="I16" i="33"/>
  <c r="E20" i="33"/>
  <c r="E22" i="33"/>
  <c r="M20" i="33"/>
  <c r="M22" i="33"/>
  <c r="J21" i="33"/>
  <c r="K23" i="33"/>
  <c r="K25" i="33"/>
  <c r="AD8" i="24"/>
  <c r="AE8" i="24"/>
  <c r="AF8" i="24"/>
  <c r="AG8" i="24"/>
  <c r="AH8" i="24"/>
  <c r="AI8" i="24"/>
  <c r="AJ8" i="24"/>
  <c r="B24" i="33"/>
  <c r="B12" i="33"/>
  <c r="B33" i="33"/>
  <c r="F27" i="33"/>
  <c r="F9" i="33"/>
  <c r="F12" i="33"/>
  <c r="F18" i="33"/>
  <c r="T5" i="24"/>
  <c r="U5" i="24"/>
  <c r="V5" i="24"/>
  <c r="W5" i="24"/>
  <c r="X5" i="24"/>
  <c r="D18" i="5"/>
  <c r="E18" i="5"/>
  <c r="D17" i="5"/>
  <c r="E17" i="5"/>
  <c r="AE8" i="22"/>
  <c r="AF8" i="22"/>
  <c r="AG8" i="22"/>
  <c r="AH8" i="22"/>
  <c r="AI8" i="22"/>
  <c r="AJ8" i="22"/>
  <c r="AD8" i="22"/>
  <c r="D16" i="5"/>
  <c r="E16" i="5"/>
  <c r="A8" i="12"/>
  <c r="A11" i="12"/>
  <c r="A14" i="12"/>
  <c r="A17" i="12"/>
  <c r="A20" i="12"/>
  <c r="A23" i="12"/>
  <c r="A26" i="12"/>
  <c r="A29" i="12"/>
  <c r="A32" i="12"/>
  <c r="A35" i="12"/>
  <c r="I6" i="12"/>
  <c r="B6" i="12"/>
  <c r="B26" i="12"/>
  <c r="B28" i="12"/>
  <c r="B4" i="12"/>
  <c r="B5" i="12"/>
  <c r="C6" i="12"/>
  <c r="C26" i="12"/>
  <c r="C28" i="12"/>
  <c r="C4" i="12"/>
  <c r="C7" i="12"/>
  <c r="C5" i="12"/>
  <c r="D6" i="12"/>
  <c r="D26" i="12"/>
  <c r="D28" i="12"/>
  <c r="D4" i="12"/>
  <c r="D5" i="12"/>
  <c r="E6" i="12"/>
  <c r="E26" i="12"/>
  <c r="E28" i="12"/>
  <c r="E4" i="12"/>
  <c r="E5" i="12"/>
  <c r="A30" i="32"/>
  <c r="A33" i="32"/>
  <c r="A36" i="32"/>
  <c r="H7" i="32"/>
  <c r="G7" i="32"/>
  <c r="F7" i="32"/>
  <c r="E7" i="32"/>
  <c r="D7" i="32"/>
  <c r="C7" i="32"/>
  <c r="B7" i="32"/>
  <c r="H5" i="32"/>
  <c r="H6" i="32"/>
  <c r="G5" i="32"/>
  <c r="G8" i="32"/>
  <c r="F5" i="32"/>
  <c r="F6" i="32"/>
  <c r="E5" i="32"/>
  <c r="D5" i="32"/>
  <c r="D8" i="32"/>
  <c r="C5" i="32"/>
  <c r="B5" i="32"/>
  <c r="B6" i="32"/>
  <c r="D15" i="5"/>
  <c r="E15" i="5"/>
  <c r="B43" i="5"/>
  <c r="C43" i="5"/>
  <c r="I45" i="5"/>
  <c r="D14" i="5"/>
  <c r="E14" i="5"/>
  <c r="J17" i="31"/>
  <c r="K17" i="31"/>
  <c r="I17" i="31"/>
  <c r="D17" i="31"/>
  <c r="J16" i="31"/>
  <c r="K16" i="31"/>
  <c r="I16" i="31"/>
  <c r="D16" i="31"/>
  <c r="J15" i="31"/>
  <c r="K15" i="31"/>
  <c r="I15" i="31"/>
  <c r="D15" i="31"/>
  <c r="J14" i="31"/>
  <c r="K14" i="31"/>
  <c r="I14" i="31"/>
  <c r="D14" i="31"/>
  <c r="J13" i="31"/>
  <c r="I13" i="31"/>
  <c r="I19" i="31"/>
  <c r="D13" i="31"/>
  <c r="C13" i="31"/>
  <c r="C14" i="31"/>
  <c r="C15" i="31"/>
  <c r="C16" i="31"/>
  <c r="C17" i="31"/>
  <c r="B13" i="31"/>
  <c r="B14" i="31"/>
  <c r="B15" i="31"/>
  <c r="B16" i="31"/>
  <c r="B17" i="31"/>
  <c r="AC9" i="31"/>
  <c r="AB9" i="31"/>
  <c r="AA9" i="31"/>
  <c r="Z9" i="31"/>
  <c r="Y9" i="31"/>
  <c r="X9" i="31"/>
  <c r="W9" i="31"/>
  <c r="V9" i="31"/>
  <c r="U9" i="31"/>
  <c r="T9" i="31"/>
  <c r="S9" i="31"/>
  <c r="R9" i="31"/>
  <c r="Q9" i="31"/>
  <c r="P9" i="31"/>
  <c r="O9" i="31"/>
  <c r="N9" i="31"/>
  <c r="M9" i="31"/>
  <c r="L9" i="31"/>
  <c r="K9" i="31"/>
  <c r="J9" i="31"/>
  <c r="I9" i="31"/>
  <c r="H9" i="31"/>
  <c r="G9" i="31"/>
  <c r="F9" i="31"/>
  <c r="E9" i="31"/>
  <c r="D9" i="31"/>
  <c r="C9" i="31"/>
  <c r="B9" i="31"/>
  <c r="HM8" i="31"/>
  <c r="HL8" i="31"/>
  <c r="HK8" i="31"/>
  <c r="HJ8" i="31"/>
  <c r="HI8" i="31"/>
  <c r="HH8" i="31"/>
  <c r="HG8" i="31"/>
  <c r="HF8" i="31"/>
  <c r="HE8" i="31"/>
  <c r="HD8" i="31"/>
  <c r="HC8" i="31"/>
  <c r="HB8" i="31"/>
  <c r="HA8" i="31"/>
  <c r="GZ8" i="31"/>
  <c r="GY8" i="31"/>
  <c r="GX8" i="31"/>
  <c r="GW8" i="31"/>
  <c r="GV8" i="31"/>
  <c r="GU8" i="31"/>
  <c r="GT8" i="31"/>
  <c r="GS8" i="31"/>
  <c r="GR8" i="31"/>
  <c r="GQ8" i="31"/>
  <c r="GP8" i="31"/>
  <c r="GO8" i="31"/>
  <c r="GN8" i="31"/>
  <c r="GM8" i="31"/>
  <c r="GL8" i="31"/>
  <c r="GK8" i="31"/>
  <c r="GJ8" i="31"/>
  <c r="GI8" i="31"/>
  <c r="GH8" i="31"/>
  <c r="GG8" i="31"/>
  <c r="GF8" i="31"/>
  <c r="GE8" i="31"/>
  <c r="GD8" i="31"/>
  <c r="GC8" i="31"/>
  <c r="GB8" i="31"/>
  <c r="GA8" i="31"/>
  <c r="FZ8" i="31"/>
  <c r="FY8" i="31"/>
  <c r="FX8" i="31"/>
  <c r="FW8" i="31"/>
  <c r="FV8" i="31"/>
  <c r="FU8" i="31"/>
  <c r="FT8" i="31"/>
  <c r="FS8" i="31"/>
  <c r="FR8" i="31"/>
  <c r="FQ8" i="31"/>
  <c r="FP8" i="31"/>
  <c r="FO8" i="31"/>
  <c r="FN8" i="31"/>
  <c r="FM8" i="31"/>
  <c r="FL8" i="31"/>
  <c r="FK8" i="31"/>
  <c r="FJ8" i="31"/>
  <c r="FI8" i="31"/>
  <c r="FH8" i="31"/>
  <c r="FG8" i="31"/>
  <c r="FF8" i="31"/>
  <c r="FE8" i="31"/>
  <c r="FD8" i="31"/>
  <c r="FC8" i="31"/>
  <c r="FB8" i="31"/>
  <c r="FA8" i="31"/>
  <c r="EZ8" i="31"/>
  <c r="EY8" i="31"/>
  <c r="EX8" i="31"/>
  <c r="EW8" i="31"/>
  <c r="EV8" i="31"/>
  <c r="EU8" i="31"/>
  <c r="ET8" i="31"/>
  <c r="ES8" i="31"/>
  <c r="ER8" i="31"/>
  <c r="EQ8" i="31"/>
  <c r="EP8" i="31"/>
  <c r="EO8" i="31"/>
  <c r="EN8" i="31"/>
  <c r="EM8" i="31"/>
  <c r="EL8" i="31"/>
  <c r="EK8" i="31"/>
  <c r="EJ8" i="31"/>
  <c r="EI8" i="31"/>
  <c r="EH8" i="31"/>
  <c r="EG8" i="31"/>
  <c r="EF8" i="31"/>
  <c r="EE8" i="31"/>
  <c r="ED8" i="31"/>
  <c r="EC8" i="31"/>
  <c r="EB8" i="31"/>
  <c r="EA8" i="31"/>
  <c r="DZ8" i="31"/>
  <c r="DY8" i="31"/>
  <c r="DX8" i="31"/>
  <c r="DW8" i="31"/>
  <c r="DV8" i="31"/>
  <c r="DU8" i="31"/>
  <c r="DT8" i="31"/>
  <c r="DS8" i="31"/>
  <c r="DR8" i="31"/>
  <c r="DQ8" i="31"/>
  <c r="DP8" i="31"/>
  <c r="DO8" i="31"/>
  <c r="DN8" i="31"/>
  <c r="DM8" i="31"/>
  <c r="DL8" i="31"/>
  <c r="DK8" i="31"/>
  <c r="DJ8" i="31"/>
  <c r="DI8" i="31"/>
  <c r="DH8" i="31"/>
  <c r="DG8" i="31"/>
  <c r="DF8" i="31"/>
  <c r="DE8" i="31"/>
  <c r="DD8" i="31"/>
  <c r="DC8" i="31"/>
  <c r="DB8" i="31"/>
  <c r="DA8" i="31"/>
  <c r="CZ8" i="31"/>
  <c r="CY8" i="31"/>
  <c r="CX8" i="31"/>
  <c r="CW8" i="31"/>
  <c r="CV8" i="31"/>
  <c r="CU8" i="31"/>
  <c r="CT8" i="31"/>
  <c r="CS8" i="31"/>
  <c r="CR8" i="31"/>
  <c r="CQ8" i="31"/>
  <c r="CP8" i="31"/>
  <c r="CO8" i="31"/>
  <c r="CN8" i="31"/>
  <c r="CM8" i="31"/>
  <c r="CL8" i="31"/>
  <c r="CK8" i="31"/>
  <c r="CJ8" i="31"/>
  <c r="CI8" i="31"/>
  <c r="CH8" i="31"/>
  <c r="CG8" i="31"/>
  <c r="CF8" i="31"/>
  <c r="CE8" i="31"/>
  <c r="CD8" i="31"/>
  <c r="CC8" i="31"/>
  <c r="CB8" i="31"/>
  <c r="CA8" i="31"/>
  <c r="BZ8" i="31"/>
  <c r="BY8" i="31"/>
  <c r="BX8" i="31"/>
  <c r="BW8" i="31"/>
  <c r="BV8" i="31"/>
  <c r="BU8" i="31"/>
  <c r="BT8" i="31"/>
  <c r="BS8" i="31"/>
  <c r="BR8" i="31"/>
  <c r="BQ8" i="31"/>
  <c r="BP8" i="31"/>
  <c r="BO8" i="31"/>
  <c r="BN8" i="31"/>
  <c r="BM8" i="31"/>
  <c r="BL8" i="31"/>
  <c r="BK8" i="31"/>
  <c r="BJ8" i="31"/>
  <c r="BI8" i="31"/>
  <c r="BH8" i="31"/>
  <c r="BG8" i="31"/>
  <c r="BF8" i="31"/>
  <c r="BE8" i="31"/>
  <c r="BD8" i="31"/>
  <c r="BC8" i="31"/>
  <c r="BB8" i="31"/>
  <c r="BA8" i="31"/>
  <c r="AZ8" i="31"/>
  <c r="AY8" i="31"/>
  <c r="AX8" i="31"/>
  <c r="AW8" i="31"/>
  <c r="AV8" i="31"/>
  <c r="AU8" i="31"/>
  <c r="AT8" i="31"/>
  <c r="AS8" i="31"/>
  <c r="AR8" i="31"/>
  <c r="AQ8" i="31"/>
  <c r="AP8" i="31"/>
  <c r="AO8" i="31"/>
  <c r="AN8" i="31"/>
  <c r="AM8" i="31"/>
  <c r="AL8" i="31"/>
  <c r="AK8" i="31"/>
  <c r="AJ8" i="31"/>
  <c r="AI8" i="31"/>
  <c r="AH8" i="31"/>
  <c r="AG8" i="31"/>
  <c r="AF8" i="31"/>
  <c r="AE8" i="31"/>
  <c r="AC8" i="31"/>
  <c r="AB8" i="31"/>
  <c r="AA8" i="31"/>
  <c r="Z8" i="31"/>
  <c r="Y8" i="31"/>
  <c r="X8" i="31"/>
  <c r="W8" i="31"/>
  <c r="V8" i="31"/>
  <c r="U8" i="31"/>
  <c r="T8" i="31"/>
  <c r="S8" i="31"/>
  <c r="R8" i="31"/>
  <c r="Q8" i="31"/>
  <c r="P8" i="31"/>
  <c r="O8" i="31"/>
  <c r="N8" i="31"/>
  <c r="M8" i="31"/>
  <c r="L8" i="31"/>
  <c r="K8" i="31"/>
  <c r="J8" i="31"/>
  <c r="I8" i="31"/>
  <c r="H8" i="31"/>
  <c r="G8" i="31"/>
  <c r="F8" i="31"/>
  <c r="E8" i="31"/>
  <c r="D8" i="31"/>
  <c r="C8" i="31"/>
  <c r="B8" i="31"/>
  <c r="AH6" i="31"/>
  <c r="AG6" i="31"/>
  <c r="AJ6" i="31"/>
  <c r="AI6" i="31"/>
  <c r="AF6" i="31"/>
  <c r="AE6" i="31"/>
  <c r="AD5" i="31"/>
  <c r="AD6" i="31"/>
  <c r="AC5" i="31"/>
  <c r="AC6" i="31"/>
  <c r="AB5" i="31"/>
  <c r="AB6" i="31"/>
  <c r="AA5" i="31"/>
  <c r="AA6" i="31"/>
  <c r="Z5" i="31"/>
  <c r="Z6" i="31"/>
  <c r="Y5" i="31"/>
  <c r="Y6" i="31"/>
  <c r="X5" i="31"/>
  <c r="X6" i="31"/>
  <c r="W5" i="31"/>
  <c r="V5" i="31"/>
  <c r="V6" i="31"/>
  <c r="U5" i="31"/>
  <c r="U6" i="31"/>
  <c r="T5" i="31"/>
  <c r="S5" i="31"/>
  <c r="S6" i="31"/>
  <c r="R5" i="31"/>
  <c r="R6" i="31"/>
  <c r="Q5" i="31"/>
  <c r="Q6" i="31"/>
  <c r="P5" i="31"/>
  <c r="P6" i="31"/>
  <c r="O5" i="31"/>
  <c r="F14" i="31"/>
  <c r="O6" i="31"/>
  <c r="N5" i="31"/>
  <c r="N6" i="31"/>
  <c r="M5" i="31"/>
  <c r="M6" i="31"/>
  <c r="L5" i="31"/>
  <c r="L6" i="31"/>
  <c r="K5" i="31"/>
  <c r="K6" i="31"/>
  <c r="J5" i="31"/>
  <c r="J6" i="31"/>
  <c r="I5" i="31"/>
  <c r="H5" i="31"/>
  <c r="H6" i="31"/>
  <c r="G5" i="31"/>
  <c r="G6" i="31"/>
  <c r="F5" i="31"/>
  <c r="F6" i="31"/>
  <c r="E5" i="31"/>
  <c r="E6" i="31"/>
  <c r="D5" i="31"/>
  <c r="D6" i="31"/>
  <c r="C5" i="31"/>
  <c r="B5" i="31"/>
  <c r="B6" i="31"/>
  <c r="J16" i="30"/>
  <c r="K16" i="30"/>
  <c r="I16" i="30"/>
  <c r="D16" i="30"/>
  <c r="I11" i="31"/>
  <c r="E13" i="31"/>
  <c r="E14" i="31"/>
  <c r="E15" i="31"/>
  <c r="J15" i="30"/>
  <c r="K15" i="30"/>
  <c r="I15" i="30"/>
  <c r="D15" i="30"/>
  <c r="D19" i="30"/>
  <c r="J14" i="30"/>
  <c r="K14" i="30"/>
  <c r="I14" i="30"/>
  <c r="D14" i="30"/>
  <c r="J13" i="30"/>
  <c r="K13" i="30"/>
  <c r="I13" i="30"/>
  <c r="D13" i="30"/>
  <c r="C13" i="30"/>
  <c r="C14" i="30"/>
  <c r="C15" i="30"/>
  <c r="C16" i="30"/>
  <c r="B13" i="30"/>
  <c r="B14" i="30"/>
  <c r="B15" i="30"/>
  <c r="B16" i="30"/>
  <c r="AC9" i="30"/>
  <c r="AB9" i="30"/>
  <c r="AA9" i="30"/>
  <c r="Z9" i="30"/>
  <c r="Y9" i="30"/>
  <c r="X9" i="30"/>
  <c r="W9" i="30"/>
  <c r="V9" i="30"/>
  <c r="U9" i="30"/>
  <c r="T9" i="30"/>
  <c r="S9" i="30"/>
  <c r="R9" i="30"/>
  <c r="Q9" i="30"/>
  <c r="P9" i="30"/>
  <c r="O9" i="30"/>
  <c r="N9" i="30"/>
  <c r="M9" i="30"/>
  <c r="L9" i="30"/>
  <c r="K9" i="30"/>
  <c r="J9" i="30"/>
  <c r="I9" i="30"/>
  <c r="H9" i="30"/>
  <c r="G9" i="30"/>
  <c r="F9" i="30"/>
  <c r="E9" i="30"/>
  <c r="D9" i="30"/>
  <c r="C9" i="30"/>
  <c r="B9" i="30"/>
  <c r="HM8" i="30"/>
  <c r="HL8" i="30"/>
  <c r="HK8" i="30"/>
  <c r="HJ8" i="30"/>
  <c r="HI8" i="30"/>
  <c r="HH8" i="30"/>
  <c r="HG8" i="30"/>
  <c r="HF8" i="30"/>
  <c r="HE8" i="30"/>
  <c r="HD8" i="30"/>
  <c r="HC8" i="30"/>
  <c r="HB8" i="30"/>
  <c r="HA8" i="30"/>
  <c r="GZ8" i="30"/>
  <c r="GY8" i="30"/>
  <c r="GX8" i="30"/>
  <c r="GW8" i="30"/>
  <c r="GV8" i="30"/>
  <c r="GU8" i="30"/>
  <c r="GT8" i="30"/>
  <c r="GS8" i="30"/>
  <c r="GR8" i="30"/>
  <c r="GQ8" i="30"/>
  <c r="GP8" i="30"/>
  <c r="GO8" i="30"/>
  <c r="GN8" i="30"/>
  <c r="GM8" i="30"/>
  <c r="GL8" i="30"/>
  <c r="GK8" i="30"/>
  <c r="GJ8" i="30"/>
  <c r="GI8" i="30"/>
  <c r="GH8" i="30"/>
  <c r="GG8" i="30"/>
  <c r="GF8" i="30"/>
  <c r="GE8" i="30"/>
  <c r="GD8" i="30"/>
  <c r="GC8" i="30"/>
  <c r="GB8" i="30"/>
  <c r="GA8" i="30"/>
  <c r="FZ8" i="30"/>
  <c r="FY8" i="30"/>
  <c r="FX8" i="30"/>
  <c r="FW8" i="30"/>
  <c r="FV8" i="30"/>
  <c r="FU8" i="30"/>
  <c r="FT8" i="30"/>
  <c r="FS8" i="30"/>
  <c r="FR8" i="30"/>
  <c r="FQ8" i="30"/>
  <c r="FP8" i="30"/>
  <c r="FO8" i="30"/>
  <c r="FN8" i="30"/>
  <c r="FM8" i="30"/>
  <c r="FL8" i="30"/>
  <c r="FK8" i="30"/>
  <c r="FJ8" i="30"/>
  <c r="FI8" i="30"/>
  <c r="FH8" i="30"/>
  <c r="FG8" i="30"/>
  <c r="FF8" i="30"/>
  <c r="FE8" i="30"/>
  <c r="FD8" i="30"/>
  <c r="FC8" i="30"/>
  <c r="FB8" i="30"/>
  <c r="FA8" i="30"/>
  <c r="EZ8" i="30"/>
  <c r="EY8" i="30"/>
  <c r="EX8" i="30"/>
  <c r="EW8" i="30"/>
  <c r="EV8" i="30"/>
  <c r="EU8" i="30"/>
  <c r="ET8" i="30"/>
  <c r="ES8" i="30"/>
  <c r="ER8" i="30"/>
  <c r="EQ8" i="30"/>
  <c r="EP8" i="30"/>
  <c r="EO8" i="30"/>
  <c r="EN8" i="30"/>
  <c r="EM8" i="30"/>
  <c r="EL8" i="30"/>
  <c r="EK8" i="30"/>
  <c r="EJ8" i="30"/>
  <c r="EI8" i="30"/>
  <c r="EH8" i="30"/>
  <c r="EG8" i="30"/>
  <c r="EF8" i="30"/>
  <c r="EE8" i="30"/>
  <c r="ED8" i="30"/>
  <c r="EC8" i="30"/>
  <c r="EB8" i="30"/>
  <c r="EA8" i="30"/>
  <c r="DZ8" i="30"/>
  <c r="DY8" i="30"/>
  <c r="DX8" i="30"/>
  <c r="DW8" i="30"/>
  <c r="DV8" i="30"/>
  <c r="DU8" i="30"/>
  <c r="DT8" i="30"/>
  <c r="DS8" i="30"/>
  <c r="DR8" i="30"/>
  <c r="DQ8" i="30"/>
  <c r="DP8" i="30"/>
  <c r="DO8" i="30"/>
  <c r="DN8" i="30"/>
  <c r="DM8" i="30"/>
  <c r="DL8" i="30"/>
  <c r="DK8" i="30"/>
  <c r="DJ8" i="30"/>
  <c r="DI8" i="30"/>
  <c r="DH8" i="30"/>
  <c r="DG8" i="30"/>
  <c r="DF8" i="30"/>
  <c r="DE8" i="30"/>
  <c r="DD8" i="30"/>
  <c r="DC8" i="30"/>
  <c r="DB8" i="30"/>
  <c r="DA8" i="30"/>
  <c r="CZ8" i="30"/>
  <c r="CY8" i="30"/>
  <c r="CX8" i="30"/>
  <c r="CW8" i="30"/>
  <c r="CV8" i="30"/>
  <c r="CU8" i="30"/>
  <c r="CT8" i="30"/>
  <c r="CS8" i="30"/>
  <c r="CR8" i="30"/>
  <c r="CQ8" i="30"/>
  <c r="CP8" i="30"/>
  <c r="CO8" i="30"/>
  <c r="CN8" i="30"/>
  <c r="CM8" i="30"/>
  <c r="CL8" i="30"/>
  <c r="CK8" i="30"/>
  <c r="CJ8" i="30"/>
  <c r="CI8" i="30"/>
  <c r="CH8" i="30"/>
  <c r="CG8" i="30"/>
  <c r="CF8" i="30"/>
  <c r="CE8" i="30"/>
  <c r="CD8" i="30"/>
  <c r="CC8" i="30"/>
  <c r="CB8" i="30"/>
  <c r="CA8" i="30"/>
  <c r="BZ8" i="30"/>
  <c r="BY8" i="30"/>
  <c r="BX8" i="30"/>
  <c r="BW8" i="30"/>
  <c r="BV8" i="30"/>
  <c r="BU8" i="30"/>
  <c r="BT8" i="30"/>
  <c r="BS8" i="30"/>
  <c r="BR8" i="30"/>
  <c r="BQ8" i="30"/>
  <c r="BP8" i="30"/>
  <c r="BO8" i="30"/>
  <c r="BN8" i="30"/>
  <c r="BM8" i="30"/>
  <c r="BL8" i="30"/>
  <c r="BK8" i="30"/>
  <c r="BJ8" i="30"/>
  <c r="BI8" i="30"/>
  <c r="BH8" i="30"/>
  <c r="BG8" i="30"/>
  <c r="BF8" i="30"/>
  <c r="BE8" i="30"/>
  <c r="BD8" i="30"/>
  <c r="BC8" i="30"/>
  <c r="BB8" i="30"/>
  <c r="BA8" i="30"/>
  <c r="AZ8" i="30"/>
  <c r="AY8" i="30"/>
  <c r="AX8" i="30"/>
  <c r="AW8" i="30"/>
  <c r="AV8" i="30"/>
  <c r="AU8" i="30"/>
  <c r="AT8" i="30"/>
  <c r="AS8" i="30"/>
  <c r="AR8" i="30"/>
  <c r="AQ8" i="30"/>
  <c r="AP8" i="30"/>
  <c r="AO8" i="30"/>
  <c r="AN8" i="30"/>
  <c r="AM8" i="30"/>
  <c r="AL8" i="30"/>
  <c r="AK8" i="30"/>
  <c r="AJ8" i="30"/>
  <c r="AI8" i="30"/>
  <c r="AH8" i="30"/>
  <c r="AG8" i="30"/>
  <c r="AF8" i="30"/>
  <c r="AE8" i="30"/>
  <c r="AD8" i="30"/>
  <c r="AC8" i="30"/>
  <c r="AB8" i="30"/>
  <c r="AA8" i="30"/>
  <c r="Z8" i="30"/>
  <c r="Y8" i="30"/>
  <c r="X8" i="30"/>
  <c r="W8" i="30"/>
  <c r="V8" i="30"/>
  <c r="U8" i="30"/>
  <c r="T8" i="30"/>
  <c r="S8" i="30"/>
  <c r="R8" i="30"/>
  <c r="Q8" i="30"/>
  <c r="P8" i="30"/>
  <c r="O8" i="30"/>
  <c r="N8" i="30"/>
  <c r="M8" i="30"/>
  <c r="L8" i="30"/>
  <c r="K8" i="30"/>
  <c r="J8" i="30"/>
  <c r="I8" i="30"/>
  <c r="H8" i="30"/>
  <c r="G8" i="30"/>
  <c r="F8" i="30"/>
  <c r="E8" i="30"/>
  <c r="D8" i="30"/>
  <c r="C8" i="30"/>
  <c r="B8" i="30"/>
  <c r="AC5" i="30"/>
  <c r="AC6" i="30"/>
  <c r="AB5" i="30"/>
  <c r="AB6" i="30"/>
  <c r="AA5" i="30"/>
  <c r="AA6" i="30"/>
  <c r="Z5" i="30"/>
  <c r="Z6" i="30"/>
  <c r="Y5" i="30"/>
  <c r="Y6" i="30"/>
  <c r="X5" i="30"/>
  <c r="X6" i="30"/>
  <c r="W5" i="30"/>
  <c r="W6" i="30"/>
  <c r="V5" i="30"/>
  <c r="V6" i="30"/>
  <c r="U5" i="30"/>
  <c r="U6" i="30"/>
  <c r="T5" i="30"/>
  <c r="T6" i="30"/>
  <c r="S5" i="30"/>
  <c r="S6" i="30"/>
  <c r="R5" i="30"/>
  <c r="R6" i="30"/>
  <c r="Q5" i="30"/>
  <c r="Q6" i="30"/>
  <c r="P5" i="30"/>
  <c r="O5" i="30"/>
  <c r="O6" i="30"/>
  <c r="N5" i="30"/>
  <c r="N6" i="30"/>
  <c r="M5" i="30"/>
  <c r="M6" i="30"/>
  <c r="L5" i="30"/>
  <c r="L6" i="30"/>
  <c r="K5" i="30"/>
  <c r="K6" i="30"/>
  <c r="J5" i="30"/>
  <c r="J6" i="30"/>
  <c r="I5" i="30"/>
  <c r="I6" i="30"/>
  <c r="H5" i="30"/>
  <c r="H6" i="30"/>
  <c r="G5" i="30"/>
  <c r="G6" i="30"/>
  <c r="F5" i="30"/>
  <c r="F6" i="30"/>
  <c r="E5" i="30"/>
  <c r="E6" i="30"/>
  <c r="D5" i="30"/>
  <c r="D6" i="30"/>
  <c r="C5" i="30"/>
  <c r="C6" i="30"/>
  <c r="B5" i="30"/>
  <c r="B6" i="30"/>
  <c r="J17" i="29"/>
  <c r="K17" i="29"/>
  <c r="I17" i="29"/>
  <c r="D17" i="29"/>
  <c r="J16" i="29"/>
  <c r="K16" i="29"/>
  <c r="I16" i="29"/>
  <c r="D16" i="29"/>
  <c r="J15" i="29"/>
  <c r="J20" i="29"/>
  <c r="K15" i="29"/>
  <c r="I15" i="29"/>
  <c r="D15" i="29"/>
  <c r="J14" i="29"/>
  <c r="K14" i="29"/>
  <c r="I14" i="29"/>
  <c r="D14" i="29"/>
  <c r="J13" i="29"/>
  <c r="K13" i="29"/>
  <c r="I13" i="29"/>
  <c r="I20" i="29"/>
  <c r="D13" i="29"/>
  <c r="C13" i="29"/>
  <c r="C14" i="29"/>
  <c r="C15" i="29"/>
  <c r="C16" i="29"/>
  <c r="C17" i="29"/>
  <c r="B13" i="29"/>
  <c r="B14" i="29"/>
  <c r="B15" i="29"/>
  <c r="B16" i="29"/>
  <c r="B17" i="29"/>
  <c r="AC9" i="29"/>
  <c r="AB9" i="29"/>
  <c r="AA9" i="29"/>
  <c r="Z9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HM8" i="29"/>
  <c r="HL8" i="29"/>
  <c r="HK8" i="29"/>
  <c r="HJ8" i="29"/>
  <c r="HI8" i="29"/>
  <c r="HH8" i="29"/>
  <c r="HG8" i="29"/>
  <c r="HF8" i="29"/>
  <c r="HE8" i="29"/>
  <c r="HD8" i="29"/>
  <c r="HC8" i="29"/>
  <c r="HB8" i="29"/>
  <c r="HA8" i="29"/>
  <c r="GZ8" i="29"/>
  <c r="GY8" i="29"/>
  <c r="GX8" i="29"/>
  <c r="GW8" i="29"/>
  <c r="GV8" i="29"/>
  <c r="GU8" i="29"/>
  <c r="GT8" i="29"/>
  <c r="GS8" i="29"/>
  <c r="GR8" i="29"/>
  <c r="GQ8" i="29"/>
  <c r="GP8" i="29"/>
  <c r="GO8" i="29"/>
  <c r="GN8" i="29"/>
  <c r="GM8" i="29"/>
  <c r="GL8" i="29"/>
  <c r="GK8" i="29"/>
  <c r="GJ8" i="29"/>
  <c r="GI8" i="29"/>
  <c r="GH8" i="29"/>
  <c r="GG8" i="29"/>
  <c r="GF8" i="29"/>
  <c r="GE8" i="29"/>
  <c r="GD8" i="29"/>
  <c r="GC8" i="29"/>
  <c r="GB8" i="29"/>
  <c r="GA8" i="29"/>
  <c r="FZ8" i="29"/>
  <c r="FY8" i="29"/>
  <c r="FX8" i="29"/>
  <c r="FW8" i="29"/>
  <c r="FV8" i="29"/>
  <c r="FU8" i="29"/>
  <c r="FT8" i="29"/>
  <c r="FS8" i="29"/>
  <c r="FR8" i="29"/>
  <c r="FQ8" i="29"/>
  <c r="FP8" i="29"/>
  <c r="FO8" i="29"/>
  <c r="FN8" i="29"/>
  <c r="FM8" i="29"/>
  <c r="FL8" i="29"/>
  <c r="FK8" i="29"/>
  <c r="FJ8" i="29"/>
  <c r="FI8" i="29"/>
  <c r="FH8" i="29"/>
  <c r="FG8" i="29"/>
  <c r="FF8" i="29"/>
  <c r="FE8" i="29"/>
  <c r="FD8" i="29"/>
  <c r="FC8" i="29"/>
  <c r="FB8" i="29"/>
  <c r="FA8" i="29"/>
  <c r="EZ8" i="29"/>
  <c r="EY8" i="29"/>
  <c r="EX8" i="29"/>
  <c r="EW8" i="29"/>
  <c r="EV8" i="29"/>
  <c r="EU8" i="29"/>
  <c r="ET8" i="29"/>
  <c r="ES8" i="29"/>
  <c r="ER8" i="29"/>
  <c r="EQ8" i="29"/>
  <c r="EP8" i="29"/>
  <c r="EO8" i="29"/>
  <c r="EN8" i="29"/>
  <c r="EM8" i="29"/>
  <c r="EL8" i="29"/>
  <c r="EK8" i="29"/>
  <c r="EJ8" i="29"/>
  <c r="EI8" i="29"/>
  <c r="EH8" i="29"/>
  <c r="EG8" i="29"/>
  <c r="EF8" i="29"/>
  <c r="EE8" i="29"/>
  <c r="ED8" i="29"/>
  <c r="EC8" i="29"/>
  <c r="EB8" i="29"/>
  <c r="EA8" i="29"/>
  <c r="DZ8" i="29"/>
  <c r="DY8" i="29"/>
  <c r="DX8" i="29"/>
  <c r="DW8" i="29"/>
  <c r="DV8" i="29"/>
  <c r="DU8" i="29"/>
  <c r="DT8" i="29"/>
  <c r="DS8" i="29"/>
  <c r="DR8" i="29"/>
  <c r="DQ8" i="29"/>
  <c r="DP8" i="29"/>
  <c r="DO8" i="29"/>
  <c r="DN8" i="29"/>
  <c r="DM8" i="29"/>
  <c r="DL8" i="29"/>
  <c r="DK8" i="29"/>
  <c r="DJ8" i="29"/>
  <c r="DI8" i="29"/>
  <c r="DH8" i="29"/>
  <c r="DG8" i="29"/>
  <c r="DF8" i="29"/>
  <c r="DE8" i="29"/>
  <c r="DD8" i="29"/>
  <c r="DC8" i="29"/>
  <c r="DB8" i="29"/>
  <c r="DA8" i="29"/>
  <c r="CZ8" i="29"/>
  <c r="CY8" i="29"/>
  <c r="CX8" i="29"/>
  <c r="CW8" i="29"/>
  <c r="CV8" i="29"/>
  <c r="CU8" i="29"/>
  <c r="CT8" i="29"/>
  <c r="CS8" i="29"/>
  <c r="CR8" i="29"/>
  <c r="CQ8" i="29"/>
  <c r="CP8" i="29"/>
  <c r="CO8" i="29"/>
  <c r="CN8" i="29"/>
  <c r="CM8" i="29"/>
  <c r="CL8" i="29"/>
  <c r="CK8" i="29"/>
  <c r="CJ8" i="29"/>
  <c r="CI8" i="29"/>
  <c r="CH8" i="29"/>
  <c r="CG8" i="29"/>
  <c r="CF8" i="29"/>
  <c r="CE8" i="29"/>
  <c r="CD8" i="29"/>
  <c r="CC8" i="29"/>
  <c r="CB8" i="29"/>
  <c r="CA8" i="29"/>
  <c r="BZ8" i="29"/>
  <c r="BY8" i="29"/>
  <c r="BX8" i="29"/>
  <c r="BW8" i="29"/>
  <c r="BV8" i="29"/>
  <c r="BU8" i="29"/>
  <c r="BT8" i="29"/>
  <c r="BS8" i="29"/>
  <c r="BR8" i="29"/>
  <c r="BQ8" i="29"/>
  <c r="BP8" i="29"/>
  <c r="BO8" i="29"/>
  <c r="BN8" i="29"/>
  <c r="BM8" i="29"/>
  <c r="BL8" i="29"/>
  <c r="BK8" i="29"/>
  <c r="BJ8" i="29"/>
  <c r="BI8" i="29"/>
  <c r="BH8" i="29"/>
  <c r="BG8" i="29"/>
  <c r="BF8" i="29"/>
  <c r="BE8" i="29"/>
  <c r="BD8" i="29"/>
  <c r="BC8" i="29"/>
  <c r="BB8" i="29"/>
  <c r="BA8" i="29"/>
  <c r="AZ8" i="29"/>
  <c r="AY8" i="29"/>
  <c r="AX8" i="29"/>
  <c r="AW8" i="29"/>
  <c r="AV8" i="29"/>
  <c r="AU8" i="29"/>
  <c r="AT8" i="29"/>
  <c r="AS8" i="29"/>
  <c r="AR8" i="29"/>
  <c r="AQ8" i="29"/>
  <c r="AP8" i="29"/>
  <c r="AO8" i="29"/>
  <c r="AN8" i="29"/>
  <c r="AM8" i="29"/>
  <c r="AL8" i="29"/>
  <c r="AK8" i="29"/>
  <c r="AC8" i="29"/>
  <c r="AB8" i="29"/>
  <c r="AA8" i="29"/>
  <c r="Z8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AJ5" i="29"/>
  <c r="AJ6" i="29"/>
  <c r="AI5" i="29"/>
  <c r="F17" i="29"/>
  <c r="AI6" i="29"/>
  <c r="AH5" i="29"/>
  <c r="AH6" i="29"/>
  <c r="AG5" i="29"/>
  <c r="AG6" i="29"/>
  <c r="AF5" i="29"/>
  <c r="AF6" i="29"/>
  <c r="AE5" i="29"/>
  <c r="AE6" i="29"/>
  <c r="AD5" i="29"/>
  <c r="AD6" i="29"/>
  <c r="AC5" i="29"/>
  <c r="AC6" i="29"/>
  <c r="AB5" i="29"/>
  <c r="AB6" i="29"/>
  <c r="AA5" i="29"/>
  <c r="AA6" i="29"/>
  <c r="Z5" i="29"/>
  <c r="Z6" i="29"/>
  <c r="Y5" i="29"/>
  <c r="Y6" i="29"/>
  <c r="X5" i="29"/>
  <c r="X6" i="29"/>
  <c r="W5" i="29"/>
  <c r="W6" i="29"/>
  <c r="V5" i="29"/>
  <c r="V6" i="29"/>
  <c r="U5" i="29"/>
  <c r="U6" i="29"/>
  <c r="T5" i="29"/>
  <c r="T6" i="29"/>
  <c r="S5" i="29"/>
  <c r="S6" i="29"/>
  <c r="R5" i="29"/>
  <c r="R6" i="29"/>
  <c r="Q5" i="29"/>
  <c r="P5" i="29"/>
  <c r="P6" i="29"/>
  <c r="O5" i="29"/>
  <c r="O6" i="29"/>
  <c r="N5" i="29"/>
  <c r="N6" i="29"/>
  <c r="M5" i="29"/>
  <c r="M6" i="29"/>
  <c r="L5" i="29"/>
  <c r="L6" i="29"/>
  <c r="K5" i="29"/>
  <c r="K6" i="29"/>
  <c r="J5" i="29"/>
  <c r="J6" i="29"/>
  <c r="I5" i="29"/>
  <c r="H5" i="29"/>
  <c r="H6" i="29"/>
  <c r="G5" i="29"/>
  <c r="G6" i="29"/>
  <c r="F5" i="29"/>
  <c r="F6" i="29"/>
  <c r="E5" i="29"/>
  <c r="E6" i="29"/>
  <c r="D5" i="29"/>
  <c r="D6" i="29"/>
  <c r="C5" i="29"/>
  <c r="C6" i="29"/>
  <c r="B5" i="29"/>
  <c r="B6" i="29"/>
  <c r="K17" i="28"/>
  <c r="I11" i="27"/>
  <c r="E13" i="27"/>
  <c r="K15" i="28"/>
  <c r="K14" i="28"/>
  <c r="K13" i="28"/>
  <c r="C13" i="28"/>
  <c r="C14" i="28"/>
  <c r="C15" i="28"/>
  <c r="C16" i="28"/>
  <c r="C17" i="28"/>
  <c r="B13" i="28"/>
  <c r="B14" i="28"/>
  <c r="B15" i="28"/>
  <c r="B16" i="28"/>
  <c r="B17" i="28"/>
  <c r="AC9" i="28"/>
  <c r="AB9" i="28"/>
  <c r="AA9" i="28"/>
  <c r="Z9" i="28"/>
  <c r="Y9" i="28"/>
  <c r="X9" i="28"/>
  <c r="W9" i="28"/>
  <c r="V9" i="28"/>
  <c r="U9" i="28"/>
  <c r="T9" i="28"/>
  <c r="S9" i="28"/>
  <c r="R9" i="28"/>
  <c r="Q9" i="28"/>
  <c r="P9" i="28"/>
  <c r="O9" i="28"/>
  <c r="N9" i="28"/>
  <c r="M9" i="28"/>
  <c r="L9" i="28"/>
  <c r="K9" i="28"/>
  <c r="J9" i="28"/>
  <c r="I9" i="28"/>
  <c r="H9" i="28"/>
  <c r="G9" i="28"/>
  <c r="F9" i="28"/>
  <c r="E9" i="28"/>
  <c r="D9" i="28"/>
  <c r="C9" i="28"/>
  <c r="B9" i="28"/>
  <c r="HM8" i="28"/>
  <c r="HL8" i="28"/>
  <c r="HK8" i="28"/>
  <c r="HJ8" i="28"/>
  <c r="HI8" i="28"/>
  <c r="HH8" i="28"/>
  <c r="HG8" i="28"/>
  <c r="HF8" i="28"/>
  <c r="HE8" i="28"/>
  <c r="HD8" i="28"/>
  <c r="HC8" i="28"/>
  <c r="HB8" i="28"/>
  <c r="HA8" i="28"/>
  <c r="GZ8" i="28"/>
  <c r="GY8" i="28"/>
  <c r="GX8" i="28"/>
  <c r="GW8" i="28"/>
  <c r="GV8" i="28"/>
  <c r="GU8" i="28"/>
  <c r="GT8" i="28"/>
  <c r="GS8" i="28"/>
  <c r="GR8" i="28"/>
  <c r="GQ8" i="28"/>
  <c r="GP8" i="28"/>
  <c r="GO8" i="28"/>
  <c r="GN8" i="28"/>
  <c r="GM8" i="28"/>
  <c r="GL8" i="28"/>
  <c r="GK8" i="28"/>
  <c r="GJ8" i="28"/>
  <c r="GI8" i="28"/>
  <c r="GH8" i="28"/>
  <c r="GG8" i="28"/>
  <c r="GF8" i="28"/>
  <c r="GE8" i="28"/>
  <c r="GD8" i="28"/>
  <c r="GC8" i="28"/>
  <c r="GB8" i="28"/>
  <c r="GA8" i="28"/>
  <c r="FZ8" i="28"/>
  <c r="FY8" i="28"/>
  <c r="FX8" i="28"/>
  <c r="FW8" i="28"/>
  <c r="FV8" i="28"/>
  <c r="FU8" i="28"/>
  <c r="FT8" i="28"/>
  <c r="FS8" i="28"/>
  <c r="FR8" i="28"/>
  <c r="FQ8" i="28"/>
  <c r="FP8" i="28"/>
  <c r="FO8" i="28"/>
  <c r="FN8" i="28"/>
  <c r="FM8" i="28"/>
  <c r="FL8" i="28"/>
  <c r="FK8" i="28"/>
  <c r="FJ8" i="28"/>
  <c r="FI8" i="28"/>
  <c r="FH8" i="28"/>
  <c r="FG8" i="28"/>
  <c r="FF8" i="28"/>
  <c r="FE8" i="28"/>
  <c r="FD8" i="28"/>
  <c r="FC8" i="28"/>
  <c r="FB8" i="28"/>
  <c r="FA8" i="28"/>
  <c r="EZ8" i="28"/>
  <c r="EY8" i="28"/>
  <c r="EX8" i="28"/>
  <c r="EW8" i="28"/>
  <c r="EV8" i="28"/>
  <c r="EU8" i="28"/>
  <c r="ET8" i="28"/>
  <c r="ES8" i="28"/>
  <c r="ER8" i="28"/>
  <c r="EQ8" i="28"/>
  <c r="EP8" i="28"/>
  <c r="EO8" i="28"/>
  <c r="EN8" i="28"/>
  <c r="EM8" i="28"/>
  <c r="EL8" i="28"/>
  <c r="EK8" i="28"/>
  <c r="EJ8" i="28"/>
  <c r="EI8" i="28"/>
  <c r="EH8" i="28"/>
  <c r="EG8" i="28"/>
  <c r="EF8" i="28"/>
  <c r="EE8" i="28"/>
  <c r="ED8" i="28"/>
  <c r="EC8" i="28"/>
  <c r="EB8" i="28"/>
  <c r="EA8" i="28"/>
  <c r="DZ8" i="28"/>
  <c r="DY8" i="28"/>
  <c r="DX8" i="28"/>
  <c r="DW8" i="28"/>
  <c r="DV8" i="28"/>
  <c r="DU8" i="28"/>
  <c r="DT8" i="28"/>
  <c r="DS8" i="28"/>
  <c r="DR8" i="28"/>
  <c r="DQ8" i="28"/>
  <c r="DP8" i="28"/>
  <c r="DO8" i="28"/>
  <c r="DN8" i="28"/>
  <c r="DM8" i="28"/>
  <c r="DL8" i="28"/>
  <c r="DK8" i="28"/>
  <c r="DJ8" i="28"/>
  <c r="DI8" i="28"/>
  <c r="DH8" i="28"/>
  <c r="DG8" i="28"/>
  <c r="DF8" i="28"/>
  <c r="DE8" i="28"/>
  <c r="DD8" i="28"/>
  <c r="DC8" i="28"/>
  <c r="DB8" i="28"/>
  <c r="DA8" i="28"/>
  <c r="CZ8" i="28"/>
  <c r="CY8" i="28"/>
  <c r="CX8" i="28"/>
  <c r="CW8" i="28"/>
  <c r="CV8" i="28"/>
  <c r="CU8" i="28"/>
  <c r="CT8" i="28"/>
  <c r="CS8" i="28"/>
  <c r="CR8" i="28"/>
  <c r="CQ8" i="28"/>
  <c r="CP8" i="28"/>
  <c r="CO8" i="28"/>
  <c r="CN8" i="28"/>
  <c r="CM8" i="28"/>
  <c r="CL8" i="28"/>
  <c r="CK8" i="28"/>
  <c r="CJ8" i="28"/>
  <c r="CI8" i="28"/>
  <c r="CH8" i="28"/>
  <c r="CG8" i="28"/>
  <c r="CF8" i="28"/>
  <c r="CE8" i="28"/>
  <c r="CD8" i="28"/>
  <c r="CC8" i="28"/>
  <c r="CB8" i="28"/>
  <c r="CA8" i="28"/>
  <c r="BZ8" i="28"/>
  <c r="BY8" i="28"/>
  <c r="BX8" i="28"/>
  <c r="BW8" i="28"/>
  <c r="BV8" i="28"/>
  <c r="BU8" i="28"/>
  <c r="BT8" i="28"/>
  <c r="BS8" i="28"/>
  <c r="BR8" i="28"/>
  <c r="BQ8" i="28"/>
  <c r="BP8" i="28"/>
  <c r="BO8" i="28"/>
  <c r="BN8" i="28"/>
  <c r="BM8" i="28"/>
  <c r="BL8" i="28"/>
  <c r="BK8" i="28"/>
  <c r="BJ8" i="28"/>
  <c r="BI8" i="28"/>
  <c r="BH8" i="28"/>
  <c r="BG8" i="28"/>
  <c r="BF8" i="28"/>
  <c r="BE8" i="28"/>
  <c r="BD8" i="28"/>
  <c r="BC8" i="28"/>
  <c r="BB8" i="28"/>
  <c r="BA8" i="28"/>
  <c r="AZ8" i="28"/>
  <c r="AY8" i="28"/>
  <c r="AX8" i="28"/>
  <c r="AW8" i="28"/>
  <c r="AV8" i="28"/>
  <c r="AU8" i="28"/>
  <c r="AT8" i="28"/>
  <c r="AS8" i="28"/>
  <c r="AR8" i="28"/>
  <c r="AQ8" i="28"/>
  <c r="AP8" i="28"/>
  <c r="AO8" i="28"/>
  <c r="AN8" i="28"/>
  <c r="AM8" i="28"/>
  <c r="AL8" i="28"/>
  <c r="AK8" i="28"/>
  <c r="AC10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F8" i="28"/>
  <c r="E8" i="28"/>
  <c r="D8" i="28"/>
  <c r="C8" i="28"/>
  <c r="B8" i="28"/>
  <c r="AJ6" i="28"/>
  <c r="AI6" i="28"/>
  <c r="AH6" i="28"/>
  <c r="AG6" i="28"/>
  <c r="AF6" i="28"/>
  <c r="AE6" i="28"/>
  <c r="AC6" i="28"/>
  <c r="AB6" i="28"/>
  <c r="AA6" i="28"/>
  <c r="Z6" i="28"/>
  <c r="Y6" i="28"/>
  <c r="X6" i="28"/>
  <c r="W6" i="28"/>
  <c r="U6" i="28"/>
  <c r="T6" i="28"/>
  <c r="S6" i="28"/>
  <c r="R6" i="28"/>
  <c r="Q6" i="28"/>
  <c r="P6" i="28"/>
  <c r="O6" i="28"/>
  <c r="M6" i="28"/>
  <c r="L6" i="28"/>
  <c r="K6" i="28"/>
  <c r="J6" i="28"/>
  <c r="I6" i="28"/>
  <c r="H6" i="28"/>
  <c r="G6" i="28"/>
  <c r="F6" i="28"/>
  <c r="E6" i="28"/>
  <c r="C6" i="28"/>
  <c r="J16" i="27"/>
  <c r="K16" i="27"/>
  <c r="I16" i="27"/>
  <c r="D16" i="27"/>
  <c r="I11" i="29"/>
  <c r="J15" i="27"/>
  <c r="K15" i="27"/>
  <c r="I15" i="27"/>
  <c r="D15" i="27"/>
  <c r="E15" i="27"/>
  <c r="H15" i="27"/>
  <c r="J14" i="27"/>
  <c r="K14" i="27"/>
  <c r="I14" i="27"/>
  <c r="D14" i="27"/>
  <c r="J13" i="27"/>
  <c r="I13" i="27"/>
  <c r="D13" i="27"/>
  <c r="D19" i="27"/>
  <c r="C13" i="27"/>
  <c r="C14" i="27"/>
  <c r="C15" i="27"/>
  <c r="C16" i="27"/>
  <c r="B13" i="27"/>
  <c r="B14" i="27"/>
  <c r="B15" i="27"/>
  <c r="B16" i="27"/>
  <c r="D9" i="27"/>
  <c r="C9" i="27"/>
  <c r="B9" i="27"/>
  <c r="HM8" i="27"/>
  <c r="HL8" i="27"/>
  <c r="HK8" i="27"/>
  <c r="HJ8" i="27"/>
  <c r="HI8" i="27"/>
  <c r="HH8" i="27"/>
  <c r="HG8" i="27"/>
  <c r="HF8" i="27"/>
  <c r="HE8" i="27"/>
  <c r="HD8" i="27"/>
  <c r="HC8" i="27"/>
  <c r="HB8" i="27"/>
  <c r="HA8" i="27"/>
  <c r="GZ8" i="27"/>
  <c r="GY8" i="27"/>
  <c r="GX8" i="27"/>
  <c r="GW8" i="27"/>
  <c r="GV8" i="27"/>
  <c r="GU8" i="27"/>
  <c r="GT8" i="27"/>
  <c r="GS8" i="27"/>
  <c r="GR8" i="27"/>
  <c r="GQ8" i="27"/>
  <c r="GP8" i="27"/>
  <c r="GO8" i="27"/>
  <c r="GN8" i="27"/>
  <c r="GM8" i="27"/>
  <c r="GL8" i="27"/>
  <c r="GK8" i="27"/>
  <c r="GJ8" i="27"/>
  <c r="GI8" i="27"/>
  <c r="GH8" i="27"/>
  <c r="GG8" i="27"/>
  <c r="GF8" i="27"/>
  <c r="GE8" i="27"/>
  <c r="GD8" i="27"/>
  <c r="GC8" i="27"/>
  <c r="GB8" i="27"/>
  <c r="GA8" i="27"/>
  <c r="FZ8" i="27"/>
  <c r="FY8" i="27"/>
  <c r="FX8" i="27"/>
  <c r="FW8" i="27"/>
  <c r="FV8" i="27"/>
  <c r="FU8" i="27"/>
  <c r="FT8" i="27"/>
  <c r="FS8" i="27"/>
  <c r="FR8" i="27"/>
  <c r="FQ8" i="27"/>
  <c r="FP8" i="27"/>
  <c r="FO8" i="27"/>
  <c r="FN8" i="27"/>
  <c r="FM8" i="27"/>
  <c r="FL8" i="27"/>
  <c r="FK8" i="27"/>
  <c r="FJ8" i="27"/>
  <c r="FI8" i="27"/>
  <c r="FH8" i="27"/>
  <c r="FG8" i="27"/>
  <c r="FF8" i="27"/>
  <c r="FE8" i="27"/>
  <c r="FD8" i="27"/>
  <c r="FC8" i="27"/>
  <c r="FB8" i="27"/>
  <c r="FA8" i="27"/>
  <c r="EZ8" i="27"/>
  <c r="EY8" i="27"/>
  <c r="EX8" i="27"/>
  <c r="EW8" i="27"/>
  <c r="EV8" i="27"/>
  <c r="EU8" i="27"/>
  <c r="ET8" i="27"/>
  <c r="ES8" i="27"/>
  <c r="ER8" i="27"/>
  <c r="EQ8" i="27"/>
  <c r="EP8" i="27"/>
  <c r="EO8" i="27"/>
  <c r="EN8" i="27"/>
  <c r="EM8" i="27"/>
  <c r="EL8" i="27"/>
  <c r="EK8" i="27"/>
  <c r="EJ8" i="27"/>
  <c r="EI8" i="27"/>
  <c r="EH8" i="27"/>
  <c r="EG8" i="27"/>
  <c r="EF8" i="27"/>
  <c r="EE8" i="27"/>
  <c r="ED8" i="27"/>
  <c r="EC8" i="27"/>
  <c r="EB8" i="27"/>
  <c r="EA8" i="27"/>
  <c r="DZ8" i="27"/>
  <c r="DY8" i="27"/>
  <c r="DX8" i="27"/>
  <c r="DW8" i="27"/>
  <c r="DV8" i="27"/>
  <c r="DU8" i="27"/>
  <c r="DT8" i="27"/>
  <c r="DS8" i="27"/>
  <c r="DR8" i="27"/>
  <c r="DQ8" i="27"/>
  <c r="DP8" i="27"/>
  <c r="DO8" i="27"/>
  <c r="DN8" i="27"/>
  <c r="DM8" i="27"/>
  <c r="DL8" i="27"/>
  <c r="DK8" i="27"/>
  <c r="DJ8" i="27"/>
  <c r="DI8" i="27"/>
  <c r="DH8" i="27"/>
  <c r="DG8" i="27"/>
  <c r="DF8" i="27"/>
  <c r="DE8" i="27"/>
  <c r="DD8" i="27"/>
  <c r="DC8" i="27"/>
  <c r="DB8" i="27"/>
  <c r="DA8" i="27"/>
  <c r="CZ8" i="27"/>
  <c r="CY8" i="27"/>
  <c r="CX8" i="27"/>
  <c r="CW8" i="27"/>
  <c r="CV8" i="27"/>
  <c r="CU8" i="27"/>
  <c r="CT8" i="27"/>
  <c r="CS8" i="27"/>
  <c r="CR8" i="27"/>
  <c r="CQ8" i="27"/>
  <c r="CP8" i="27"/>
  <c r="CO8" i="27"/>
  <c r="CN8" i="27"/>
  <c r="CM8" i="27"/>
  <c r="CL8" i="27"/>
  <c r="CK8" i="27"/>
  <c r="CJ8" i="27"/>
  <c r="CI8" i="27"/>
  <c r="CH8" i="27"/>
  <c r="CG8" i="27"/>
  <c r="CF8" i="27"/>
  <c r="CE8" i="27"/>
  <c r="CD8" i="27"/>
  <c r="CC8" i="27"/>
  <c r="CB8" i="27"/>
  <c r="CA8" i="27"/>
  <c r="BZ8" i="27"/>
  <c r="BY8" i="27"/>
  <c r="BX8" i="27"/>
  <c r="BW8" i="27"/>
  <c r="BV8" i="27"/>
  <c r="BU8" i="27"/>
  <c r="BT8" i="27"/>
  <c r="BS8" i="27"/>
  <c r="BR8" i="27"/>
  <c r="BQ8" i="27"/>
  <c r="BP8" i="27"/>
  <c r="BO8" i="27"/>
  <c r="BN8" i="27"/>
  <c r="BM8" i="27"/>
  <c r="BL8" i="27"/>
  <c r="BK8" i="27"/>
  <c r="BJ8" i="27"/>
  <c r="BI8" i="27"/>
  <c r="BH8" i="27"/>
  <c r="BG8" i="27"/>
  <c r="BF8" i="27"/>
  <c r="BE8" i="27"/>
  <c r="BD8" i="27"/>
  <c r="BC8" i="27"/>
  <c r="BB8" i="27"/>
  <c r="BA8" i="27"/>
  <c r="AZ8" i="27"/>
  <c r="AY8" i="27"/>
  <c r="AX8" i="27"/>
  <c r="AW8" i="27"/>
  <c r="AV8" i="27"/>
  <c r="AU8" i="27"/>
  <c r="AT8" i="27"/>
  <c r="AS8" i="27"/>
  <c r="AR8" i="27"/>
  <c r="AQ8" i="27"/>
  <c r="AP8" i="27"/>
  <c r="AO8" i="27"/>
  <c r="AN8" i="27"/>
  <c r="AM8" i="27"/>
  <c r="AL8" i="27"/>
  <c r="AK8" i="27"/>
  <c r="AJ8" i="27"/>
  <c r="AI8" i="27"/>
  <c r="AH8" i="27"/>
  <c r="AG8" i="27"/>
  <c r="AF8" i="27"/>
  <c r="AE8" i="27"/>
  <c r="AD8" i="27"/>
  <c r="D8" i="27"/>
  <c r="C8" i="27"/>
  <c r="B8" i="27"/>
  <c r="AC5" i="27"/>
  <c r="AC6" i="27"/>
  <c r="AB5" i="27"/>
  <c r="AB6" i="27"/>
  <c r="AA5" i="27"/>
  <c r="AA6" i="27"/>
  <c r="Z5" i="27"/>
  <c r="Z6" i="27"/>
  <c r="Y5" i="27"/>
  <c r="Y6" i="27"/>
  <c r="X5" i="27"/>
  <c r="W5" i="27"/>
  <c r="W6" i="27"/>
  <c r="V5" i="27"/>
  <c r="V6" i="27"/>
  <c r="U5" i="27"/>
  <c r="U6" i="27"/>
  <c r="T5" i="27"/>
  <c r="T6" i="27"/>
  <c r="S5" i="27"/>
  <c r="S6" i="27"/>
  <c r="R5" i="27"/>
  <c r="R6" i="27"/>
  <c r="Q5" i="27"/>
  <c r="Q6" i="27"/>
  <c r="P5" i="27"/>
  <c r="P6" i="27"/>
  <c r="O5" i="27"/>
  <c r="O6" i="27"/>
  <c r="N5" i="27"/>
  <c r="N6" i="27"/>
  <c r="M5" i="27"/>
  <c r="M6" i="27"/>
  <c r="L5" i="27"/>
  <c r="L6" i="27"/>
  <c r="K5" i="27"/>
  <c r="K6" i="27"/>
  <c r="J5" i="27"/>
  <c r="J6" i="27"/>
  <c r="I5" i="27"/>
  <c r="I6" i="27"/>
  <c r="H5" i="27"/>
  <c r="H6" i="27"/>
  <c r="G5" i="27"/>
  <c r="G6" i="27"/>
  <c r="F5" i="27"/>
  <c r="F6" i="27"/>
  <c r="E5" i="27"/>
  <c r="E6" i="27"/>
  <c r="D5" i="27"/>
  <c r="C5" i="27"/>
  <c r="C6" i="27"/>
  <c r="B5" i="27"/>
  <c r="B6" i="27"/>
  <c r="J16" i="26"/>
  <c r="K16" i="26"/>
  <c r="I16" i="26"/>
  <c r="J15" i="26"/>
  <c r="K15" i="26"/>
  <c r="I15" i="26"/>
  <c r="D15" i="26"/>
  <c r="J14" i="26"/>
  <c r="K14" i="26"/>
  <c r="I14" i="26"/>
  <c r="D14" i="26"/>
  <c r="J13" i="26"/>
  <c r="I13" i="26"/>
  <c r="D13" i="26"/>
  <c r="D19" i="26"/>
  <c r="C13" i="26"/>
  <c r="C14" i="26"/>
  <c r="C15" i="26"/>
  <c r="C16" i="26"/>
  <c r="B13" i="26"/>
  <c r="B14" i="26"/>
  <c r="B15" i="26"/>
  <c r="B16" i="26"/>
  <c r="AC9" i="26"/>
  <c r="AB9" i="26"/>
  <c r="AA9" i="26"/>
  <c r="Z9" i="26"/>
  <c r="Y9" i="26"/>
  <c r="X9" i="26"/>
  <c r="W9" i="26"/>
  <c r="V9" i="26"/>
  <c r="U9" i="26"/>
  <c r="T9" i="26"/>
  <c r="S9" i="26"/>
  <c r="R9" i="26"/>
  <c r="Q9" i="26"/>
  <c r="P9" i="26"/>
  <c r="O9" i="26"/>
  <c r="N9" i="26"/>
  <c r="M9" i="26"/>
  <c r="L9" i="26"/>
  <c r="K9" i="26"/>
  <c r="J9" i="26"/>
  <c r="I9" i="26"/>
  <c r="H9" i="26"/>
  <c r="G9" i="26"/>
  <c r="F9" i="26"/>
  <c r="E9" i="26"/>
  <c r="D9" i="26"/>
  <c r="C9" i="26"/>
  <c r="B9" i="26"/>
  <c r="HM8" i="26"/>
  <c r="HL8" i="26"/>
  <c r="HK8" i="26"/>
  <c r="HJ8" i="26"/>
  <c r="HI8" i="26"/>
  <c r="HH8" i="26"/>
  <c r="HG8" i="26"/>
  <c r="HF8" i="26"/>
  <c r="HE8" i="26"/>
  <c r="HD8" i="26"/>
  <c r="HC8" i="26"/>
  <c r="HB8" i="26"/>
  <c r="HA8" i="26"/>
  <c r="GZ8" i="26"/>
  <c r="GY8" i="26"/>
  <c r="GX8" i="26"/>
  <c r="GW8" i="26"/>
  <c r="GV8" i="26"/>
  <c r="GU8" i="26"/>
  <c r="GT8" i="26"/>
  <c r="GS8" i="26"/>
  <c r="GR8" i="26"/>
  <c r="GQ8" i="26"/>
  <c r="GP8" i="26"/>
  <c r="GO8" i="26"/>
  <c r="GN8" i="26"/>
  <c r="GM8" i="26"/>
  <c r="GL8" i="26"/>
  <c r="GK8" i="26"/>
  <c r="GJ8" i="26"/>
  <c r="GI8" i="26"/>
  <c r="GH8" i="26"/>
  <c r="GG8" i="26"/>
  <c r="GF8" i="26"/>
  <c r="GE8" i="26"/>
  <c r="GD8" i="26"/>
  <c r="GC8" i="26"/>
  <c r="GB8" i="26"/>
  <c r="GA8" i="26"/>
  <c r="FZ8" i="26"/>
  <c r="FY8" i="26"/>
  <c r="FX8" i="26"/>
  <c r="FW8" i="26"/>
  <c r="FV8" i="26"/>
  <c r="FU8" i="26"/>
  <c r="FT8" i="26"/>
  <c r="FS8" i="26"/>
  <c r="FR8" i="26"/>
  <c r="FQ8" i="26"/>
  <c r="FP8" i="26"/>
  <c r="FO8" i="26"/>
  <c r="FN8" i="26"/>
  <c r="FM8" i="26"/>
  <c r="FL8" i="26"/>
  <c r="FK8" i="26"/>
  <c r="FJ8" i="26"/>
  <c r="FI8" i="26"/>
  <c r="FH8" i="26"/>
  <c r="FG8" i="26"/>
  <c r="FF8" i="26"/>
  <c r="FE8" i="26"/>
  <c r="FD8" i="26"/>
  <c r="FC8" i="26"/>
  <c r="FB8" i="26"/>
  <c r="FA8" i="26"/>
  <c r="EZ8" i="26"/>
  <c r="EY8" i="26"/>
  <c r="EX8" i="26"/>
  <c r="EW8" i="26"/>
  <c r="EV8" i="26"/>
  <c r="EU8" i="26"/>
  <c r="ET8" i="26"/>
  <c r="ES8" i="26"/>
  <c r="ER8" i="26"/>
  <c r="EQ8" i="26"/>
  <c r="EP8" i="26"/>
  <c r="EO8" i="26"/>
  <c r="EN8" i="26"/>
  <c r="EM8" i="26"/>
  <c r="EL8" i="26"/>
  <c r="EK8" i="26"/>
  <c r="EJ8" i="26"/>
  <c r="EI8" i="26"/>
  <c r="EH8" i="26"/>
  <c r="EG8" i="26"/>
  <c r="EF8" i="26"/>
  <c r="EE8" i="26"/>
  <c r="ED8" i="26"/>
  <c r="EC8" i="26"/>
  <c r="EB8" i="26"/>
  <c r="EA8" i="26"/>
  <c r="DZ8" i="26"/>
  <c r="DY8" i="26"/>
  <c r="DX8" i="26"/>
  <c r="DW8" i="26"/>
  <c r="DV8" i="26"/>
  <c r="DU8" i="26"/>
  <c r="DT8" i="26"/>
  <c r="DS8" i="26"/>
  <c r="DR8" i="26"/>
  <c r="DQ8" i="26"/>
  <c r="DP8" i="26"/>
  <c r="DO8" i="26"/>
  <c r="DN8" i="26"/>
  <c r="DM8" i="26"/>
  <c r="DL8" i="26"/>
  <c r="DK8" i="26"/>
  <c r="DJ8" i="26"/>
  <c r="DI8" i="26"/>
  <c r="DH8" i="26"/>
  <c r="DG8" i="26"/>
  <c r="DF8" i="26"/>
  <c r="DE8" i="26"/>
  <c r="DD8" i="26"/>
  <c r="DC8" i="26"/>
  <c r="DB8" i="26"/>
  <c r="DA8" i="26"/>
  <c r="CZ8" i="26"/>
  <c r="CY8" i="26"/>
  <c r="CX8" i="26"/>
  <c r="CW8" i="26"/>
  <c r="CV8" i="26"/>
  <c r="CU8" i="26"/>
  <c r="CT8" i="26"/>
  <c r="CS8" i="26"/>
  <c r="CR8" i="26"/>
  <c r="CQ8" i="26"/>
  <c r="CP8" i="26"/>
  <c r="CO8" i="26"/>
  <c r="CN8" i="26"/>
  <c r="CM8" i="26"/>
  <c r="CL8" i="26"/>
  <c r="CK8" i="26"/>
  <c r="CJ8" i="26"/>
  <c r="CI8" i="26"/>
  <c r="CH8" i="26"/>
  <c r="CG8" i="26"/>
  <c r="CF8" i="26"/>
  <c r="CE8" i="26"/>
  <c r="CD8" i="26"/>
  <c r="CC8" i="26"/>
  <c r="CB8" i="26"/>
  <c r="CA8" i="26"/>
  <c r="BZ8" i="26"/>
  <c r="BY8" i="26"/>
  <c r="BX8" i="26"/>
  <c r="BW8" i="26"/>
  <c r="BV8" i="26"/>
  <c r="BU8" i="26"/>
  <c r="BT8" i="26"/>
  <c r="BS8" i="26"/>
  <c r="BR8" i="26"/>
  <c r="BQ8" i="26"/>
  <c r="BP8" i="26"/>
  <c r="BO8" i="26"/>
  <c r="BN8" i="26"/>
  <c r="BM8" i="26"/>
  <c r="BL8" i="26"/>
  <c r="BK8" i="26"/>
  <c r="BJ8" i="26"/>
  <c r="BI8" i="26"/>
  <c r="BH8" i="26"/>
  <c r="BG8" i="26"/>
  <c r="BF8" i="26"/>
  <c r="BE8" i="26"/>
  <c r="BD8" i="26"/>
  <c r="BC8" i="26"/>
  <c r="BB8" i="26"/>
  <c r="BA8" i="26"/>
  <c r="AZ8" i="26"/>
  <c r="AY8" i="26"/>
  <c r="AX8" i="26"/>
  <c r="AW8" i="26"/>
  <c r="AV8" i="26"/>
  <c r="AU8" i="26"/>
  <c r="AT8" i="26"/>
  <c r="AS8" i="26"/>
  <c r="AR8" i="26"/>
  <c r="AQ8" i="26"/>
  <c r="AP8" i="26"/>
  <c r="AO8" i="26"/>
  <c r="AN8" i="26"/>
  <c r="AM8" i="26"/>
  <c r="AL8" i="26"/>
  <c r="AK8" i="26"/>
  <c r="AJ8" i="26"/>
  <c r="AI8" i="26"/>
  <c r="AH8" i="26"/>
  <c r="AG8" i="26"/>
  <c r="AF8" i="26"/>
  <c r="AE8" i="26"/>
  <c r="AD8" i="26"/>
  <c r="AC8" i="26"/>
  <c r="AB8" i="26"/>
  <c r="AA8" i="26"/>
  <c r="Z8" i="26"/>
  <c r="Y8" i="26"/>
  <c r="X8" i="26"/>
  <c r="W8" i="26"/>
  <c r="V8" i="26"/>
  <c r="U8" i="26"/>
  <c r="T8" i="26"/>
  <c r="S8" i="26"/>
  <c r="R8" i="26"/>
  <c r="Q8" i="26"/>
  <c r="P8" i="26"/>
  <c r="O8" i="26"/>
  <c r="N8" i="26"/>
  <c r="M8" i="26"/>
  <c r="L8" i="26"/>
  <c r="K8" i="26"/>
  <c r="J8" i="26"/>
  <c r="I8" i="26"/>
  <c r="H8" i="26"/>
  <c r="G8" i="26"/>
  <c r="F8" i="26"/>
  <c r="E8" i="26"/>
  <c r="D8" i="26"/>
  <c r="C8" i="26"/>
  <c r="B8" i="26"/>
  <c r="AC5" i="26"/>
  <c r="AC6" i="26"/>
  <c r="AB5" i="26"/>
  <c r="AB6" i="26"/>
  <c r="AA5" i="26"/>
  <c r="AA6" i="26"/>
  <c r="Z5" i="26"/>
  <c r="Z6" i="26"/>
  <c r="Y5" i="26"/>
  <c r="Y6" i="26"/>
  <c r="X5" i="26"/>
  <c r="X6" i="26"/>
  <c r="W5" i="26"/>
  <c r="V5" i="26"/>
  <c r="V6" i="26"/>
  <c r="U5" i="26"/>
  <c r="U6" i="26"/>
  <c r="T5" i="26"/>
  <c r="T6" i="26"/>
  <c r="S5" i="26"/>
  <c r="S6" i="26"/>
  <c r="R5" i="26"/>
  <c r="R6" i="26"/>
  <c r="Q5" i="26"/>
  <c r="Q6" i="26"/>
  <c r="P5" i="26"/>
  <c r="P6" i="26"/>
  <c r="O5" i="26"/>
  <c r="O6" i="26"/>
  <c r="N5" i="26"/>
  <c r="N6" i="26"/>
  <c r="M5" i="26"/>
  <c r="M6" i="26"/>
  <c r="L5" i="26"/>
  <c r="L6" i="26"/>
  <c r="K5" i="26"/>
  <c r="K6" i="26"/>
  <c r="J5" i="26"/>
  <c r="J6" i="26"/>
  <c r="I5" i="26"/>
  <c r="I6" i="26"/>
  <c r="H5" i="26"/>
  <c r="H6" i="26"/>
  <c r="G5" i="26"/>
  <c r="G6" i="26"/>
  <c r="F5" i="26"/>
  <c r="F6" i="26"/>
  <c r="E5" i="26"/>
  <c r="E6" i="26"/>
  <c r="D5" i="26"/>
  <c r="D6" i="26"/>
  <c r="C5" i="26"/>
  <c r="B5" i="26"/>
  <c r="B6" i="26"/>
  <c r="J16" i="25"/>
  <c r="K16" i="25"/>
  <c r="I16" i="25"/>
  <c r="I11" i="26"/>
  <c r="E13" i="26"/>
  <c r="E18" i="26"/>
  <c r="E14" i="26"/>
  <c r="E15" i="26"/>
  <c r="E16" i="26"/>
  <c r="J15" i="25"/>
  <c r="K15" i="25"/>
  <c r="I15" i="25"/>
  <c r="J14" i="25"/>
  <c r="K14" i="25"/>
  <c r="I14" i="25"/>
  <c r="J13" i="25"/>
  <c r="K13" i="25"/>
  <c r="I13" i="25"/>
  <c r="C13" i="25"/>
  <c r="C14" i="25"/>
  <c r="C15" i="25"/>
  <c r="C16" i="25"/>
  <c r="B13" i="25"/>
  <c r="B14" i="25"/>
  <c r="B15" i="25"/>
  <c r="B16" i="25"/>
  <c r="AC9" i="25"/>
  <c r="AB9" i="25"/>
  <c r="AA9" i="25"/>
  <c r="Z9" i="25"/>
  <c r="Y9" i="25"/>
  <c r="X9" i="25"/>
  <c r="W9" i="25"/>
  <c r="V9" i="25"/>
  <c r="U9" i="25"/>
  <c r="T9" i="25"/>
  <c r="N9" i="25"/>
  <c r="F9" i="25"/>
  <c r="HM8" i="25"/>
  <c r="HL8" i="25"/>
  <c r="HK8" i="25"/>
  <c r="HJ8" i="25"/>
  <c r="HI8" i="25"/>
  <c r="HH8" i="25"/>
  <c r="HG8" i="25"/>
  <c r="HF8" i="25"/>
  <c r="HE8" i="25"/>
  <c r="HD8" i="25"/>
  <c r="HC8" i="25"/>
  <c r="HB8" i="25"/>
  <c r="HA8" i="25"/>
  <c r="GZ8" i="25"/>
  <c r="GY8" i="25"/>
  <c r="GX8" i="25"/>
  <c r="GW8" i="25"/>
  <c r="GV8" i="25"/>
  <c r="GU8" i="25"/>
  <c r="GT8" i="25"/>
  <c r="GS8" i="25"/>
  <c r="GR8" i="25"/>
  <c r="GQ8" i="25"/>
  <c r="GP8" i="25"/>
  <c r="GO8" i="25"/>
  <c r="GN8" i="25"/>
  <c r="GM8" i="25"/>
  <c r="GL8" i="25"/>
  <c r="GK8" i="25"/>
  <c r="GJ8" i="25"/>
  <c r="GI8" i="25"/>
  <c r="GH8" i="25"/>
  <c r="GG8" i="25"/>
  <c r="GF8" i="25"/>
  <c r="GE8" i="25"/>
  <c r="GD8" i="25"/>
  <c r="GC8" i="25"/>
  <c r="GB8" i="25"/>
  <c r="GA8" i="25"/>
  <c r="FZ8" i="25"/>
  <c r="FY8" i="25"/>
  <c r="FX8" i="25"/>
  <c r="FW8" i="25"/>
  <c r="FV8" i="25"/>
  <c r="FU8" i="25"/>
  <c r="FT8" i="25"/>
  <c r="FS8" i="25"/>
  <c r="FR8" i="25"/>
  <c r="FQ8" i="25"/>
  <c r="FP8" i="25"/>
  <c r="FO8" i="25"/>
  <c r="FN8" i="25"/>
  <c r="FM8" i="25"/>
  <c r="FL8" i="25"/>
  <c r="FK8" i="25"/>
  <c r="FJ8" i="25"/>
  <c r="FI8" i="25"/>
  <c r="FH8" i="25"/>
  <c r="FG8" i="25"/>
  <c r="FF8" i="25"/>
  <c r="FE8" i="25"/>
  <c r="FD8" i="25"/>
  <c r="FC8" i="25"/>
  <c r="FB8" i="25"/>
  <c r="FA8" i="25"/>
  <c r="EZ8" i="25"/>
  <c r="EY8" i="25"/>
  <c r="EX8" i="25"/>
  <c r="EW8" i="25"/>
  <c r="EV8" i="25"/>
  <c r="EU8" i="25"/>
  <c r="ET8" i="25"/>
  <c r="ES8" i="25"/>
  <c r="ER8" i="25"/>
  <c r="EQ8" i="25"/>
  <c r="EP8" i="25"/>
  <c r="EO8" i="25"/>
  <c r="EN8" i="25"/>
  <c r="EM8" i="25"/>
  <c r="EL8" i="25"/>
  <c r="EK8" i="25"/>
  <c r="EJ8" i="25"/>
  <c r="EI8" i="25"/>
  <c r="EH8" i="25"/>
  <c r="EG8" i="25"/>
  <c r="EF8" i="25"/>
  <c r="EE8" i="25"/>
  <c r="ED8" i="25"/>
  <c r="EC8" i="25"/>
  <c r="EB8" i="25"/>
  <c r="EA8" i="25"/>
  <c r="DZ8" i="25"/>
  <c r="DY8" i="25"/>
  <c r="DX8" i="25"/>
  <c r="DW8" i="25"/>
  <c r="DV8" i="25"/>
  <c r="DU8" i="25"/>
  <c r="DT8" i="25"/>
  <c r="DS8" i="25"/>
  <c r="DR8" i="25"/>
  <c r="DQ8" i="25"/>
  <c r="DP8" i="25"/>
  <c r="DO8" i="25"/>
  <c r="DN8" i="25"/>
  <c r="DM8" i="25"/>
  <c r="DL8" i="25"/>
  <c r="DK8" i="25"/>
  <c r="DJ8" i="25"/>
  <c r="DI8" i="25"/>
  <c r="DH8" i="25"/>
  <c r="DG8" i="25"/>
  <c r="DF8" i="25"/>
  <c r="DE8" i="25"/>
  <c r="DD8" i="25"/>
  <c r="DC8" i="25"/>
  <c r="DB8" i="25"/>
  <c r="DA8" i="25"/>
  <c r="CZ8" i="25"/>
  <c r="CY8" i="25"/>
  <c r="CX8" i="25"/>
  <c r="CW8" i="25"/>
  <c r="CV8" i="25"/>
  <c r="CU8" i="25"/>
  <c r="CT8" i="25"/>
  <c r="CS8" i="25"/>
  <c r="CR8" i="25"/>
  <c r="CQ8" i="25"/>
  <c r="CP8" i="25"/>
  <c r="CO8" i="25"/>
  <c r="CN8" i="25"/>
  <c r="CM8" i="25"/>
  <c r="CL8" i="25"/>
  <c r="CK8" i="25"/>
  <c r="CJ8" i="25"/>
  <c r="CI8" i="25"/>
  <c r="CH8" i="25"/>
  <c r="CG8" i="25"/>
  <c r="CF8" i="25"/>
  <c r="CE8" i="25"/>
  <c r="CD8" i="25"/>
  <c r="CC8" i="25"/>
  <c r="CB8" i="25"/>
  <c r="CA8" i="25"/>
  <c r="BZ8" i="25"/>
  <c r="BY8" i="25"/>
  <c r="BX8" i="25"/>
  <c r="BW8" i="25"/>
  <c r="BV8" i="25"/>
  <c r="BU8" i="25"/>
  <c r="BT8" i="25"/>
  <c r="BS8" i="25"/>
  <c r="BR8" i="25"/>
  <c r="BQ8" i="25"/>
  <c r="BP8" i="25"/>
  <c r="BO8" i="25"/>
  <c r="BN8" i="25"/>
  <c r="BM8" i="25"/>
  <c r="BL8" i="25"/>
  <c r="BK8" i="25"/>
  <c r="BJ8" i="25"/>
  <c r="BI8" i="25"/>
  <c r="BH8" i="25"/>
  <c r="BG8" i="25"/>
  <c r="BF8" i="25"/>
  <c r="BE8" i="25"/>
  <c r="BD8" i="25"/>
  <c r="BC8" i="25"/>
  <c r="BB8" i="25"/>
  <c r="BA8" i="25"/>
  <c r="AZ8" i="25"/>
  <c r="AY8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J8" i="25"/>
  <c r="AI8" i="25"/>
  <c r="AH8" i="25"/>
  <c r="AG8" i="25"/>
  <c r="AF8" i="25"/>
  <c r="AE8" i="25"/>
  <c r="AD8" i="25"/>
  <c r="AC8" i="25"/>
  <c r="AB8" i="25"/>
  <c r="AA8" i="25"/>
  <c r="Z8" i="25"/>
  <c r="Y8" i="25"/>
  <c r="X8" i="25"/>
  <c r="W8" i="25"/>
  <c r="V8" i="25"/>
  <c r="U8" i="25"/>
  <c r="T8" i="25"/>
  <c r="S8" i="25"/>
  <c r="R8" i="25"/>
  <c r="Q8" i="25"/>
  <c r="P8" i="25"/>
  <c r="O8" i="25"/>
  <c r="N8" i="25"/>
  <c r="M8" i="25"/>
  <c r="L8" i="25"/>
  <c r="K8" i="25"/>
  <c r="J8" i="25"/>
  <c r="I8" i="25"/>
  <c r="H8" i="25"/>
  <c r="G8" i="25"/>
  <c r="F8" i="25"/>
  <c r="E8" i="25"/>
  <c r="D8" i="25"/>
  <c r="C8" i="25"/>
  <c r="B8" i="25"/>
  <c r="AC5" i="25"/>
  <c r="AC6" i="25"/>
  <c r="AB5" i="25"/>
  <c r="AB6" i="25"/>
  <c r="AA5" i="25"/>
  <c r="AA6" i="25"/>
  <c r="Z5" i="25"/>
  <c r="Z6" i="25"/>
  <c r="Y5" i="25"/>
  <c r="Y6" i="25"/>
  <c r="X5" i="25"/>
  <c r="W5" i="25"/>
  <c r="W6" i="25"/>
  <c r="V5" i="25"/>
  <c r="V6" i="25"/>
  <c r="U5" i="25"/>
  <c r="U6" i="25"/>
  <c r="T5" i="25"/>
  <c r="T6" i="25"/>
  <c r="S5" i="25"/>
  <c r="S6" i="25"/>
  <c r="R5" i="25"/>
  <c r="R6" i="25"/>
  <c r="Q5" i="25"/>
  <c r="Q6" i="25"/>
  <c r="P5" i="25"/>
  <c r="O5" i="25"/>
  <c r="O6" i="25"/>
  <c r="N5" i="25"/>
  <c r="N6" i="25"/>
  <c r="M5" i="25"/>
  <c r="M6" i="25"/>
  <c r="L5" i="25"/>
  <c r="L6" i="25"/>
  <c r="K5" i="25"/>
  <c r="K6" i="25"/>
  <c r="J5" i="25"/>
  <c r="J6" i="25"/>
  <c r="I5" i="25"/>
  <c r="I6" i="25"/>
  <c r="H5" i="25"/>
  <c r="H6" i="25"/>
  <c r="G5" i="25"/>
  <c r="G6" i="25"/>
  <c r="F5" i="25"/>
  <c r="F6" i="25"/>
  <c r="E5" i="25"/>
  <c r="E6" i="25"/>
  <c r="D5" i="25"/>
  <c r="D6" i="25"/>
  <c r="C5" i="25"/>
  <c r="B5" i="25"/>
  <c r="B6" i="25"/>
  <c r="J17" i="24"/>
  <c r="K17" i="24"/>
  <c r="I17" i="24"/>
  <c r="I13" i="24"/>
  <c r="I14" i="24"/>
  <c r="D17" i="24"/>
  <c r="I11" i="25"/>
  <c r="J16" i="24"/>
  <c r="K16" i="24"/>
  <c r="D16" i="24"/>
  <c r="J15" i="24"/>
  <c r="D15" i="24"/>
  <c r="J14" i="24"/>
  <c r="K14" i="24"/>
  <c r="D14" i="24"/>
  <c r="J13" i="24"/>
  <c r="K13" i="24"/>
  <c r="D13" i="24"/>
  <c r="C13" i="24"/>
  <c r="C14" i="24"/>
  <c r="C15" i="24"/>
  <c r="C16" i="24"/>
  <c r="C17" i="24"/>
  <c r="B13" i="24"/>
  <c r="B14" i="24"/>
  <c r="B15" i="24"/>
  <c r="B16" i="24"/>
  <c r="B17" i="24"/>
  <c r="HM8" i="24"/>
  <c r="HL8" i="24"/>
  <c r="HK8" i="24"/>
  <c r="HJ8" i="24"/>
  <c r="HI8" i="24"/>
  <c r="HH8" i="24"/>
  <c r="HG8" i="24"/>
  <c r="HF8" i="24"/>
  <c r="HE8" i="24"/>
  <c r="HD8" i="24"/>
  <c r="HC8" i="24"/>
  <c r="HB8" i="24"/>
  <c r="HA8" i="24"/>
  <c r="GZ8" i="24"/>
  <c r="GY8" i="24"/>
  <c r="GX8" i="24"/>
  <c r="GW8" i="24"/>
  <c r="GV8" i="24"/>
  <c r="GU8" i="24"/>
  <c r="GT8" i="24"/>
  <c r="GS8" i="24"/>
  <c r="GR8" i="24"/>
  <c r="GQ8" i="24"/>
  <c r="GP8" i="24"/>
  <c r="GO8" i="24"/>
  <c r="GN8" i="24"/>
  <c r="GM8" i="24"/>
  <c r="GL8" i="24"/>
  <c r="GK8" i="24"/>
  <c r="GJ8" i="24"/>
  <c r="GI8" i="24"/>
  <c r="GH8" i="24"/>
  <c r="GG8" i="24"/>
  <c r="GF8" i="24"/>
  <c r="GE8" i="24"/>
  <c r="GD8" i="24"/>
  <c r="GC8" i="24"/>
  <c r="GB8" i="24"/>
  <c r="GA8" i="24"/>
  <c r="FZ8" i="24"/>
  <c r="FY8" i="24"/>
  <c r="FX8" i="24"/>
  <c r="FW8" i="24"/>
  <c r="FV8" i="24"/>
  <c r="FU8" i="24"/>
  <c r="FT8" i="24"/>
  <c r="FS8" i="24"/>
  <c r="FR8" i="24"/>
  <c r="FQ8" i="24"/>
  <c r="FP8" i="24"/>
  <c r="FO8" i="24"/>
  <c r="FN8" i="24"/>
  <c r="FM8" i="24"/>
  <c r="FL8" i="24"/>
  <c r="FK8" i="24"/>
  <c r="FJ8" i="24"/>
  <c r="FI8" i="24"/>
  <c r="FH8" i="24"/>
  <c r="FG8" i="24"/>
  <c r="FF8" i="24"/>
  <c r="FE8" i="24"/>
  <c r="FD8" i="24"/>
  <c r="FC8" i="24"/>
  <c r="FB8" i="24"/>
  <c r="FA8" i="24"/>
  <c r="EZ8" i="24"/>
  <c r="EY8" i="24"/>
  <c r="EX8" i="24"/>
  <c r="EW8" i="24"/>
  <c r="EV8" i="24"/>
  <c r="EU8" i="24"/>
  <c r="ET8" i="24"/>
  <c r="ES8" i="24"/>
  <c r="ER8" i="24"/>
  <c r="EQ8" i="24"/>
  <c r="EP8" i="24"/>
  <c r="EO8" i="24"/>
  <c r="EN8" i="24"/>
  <c r="EM8" i="24"/>
  <c r="EL8" i="24"/>
  <c r="EK8" i="24"/>
  <c r="EJ8" i="24"/>
  <c r="EI8" i="24"/>
  <c r="EH8" i="24"/>
  <c r="EG8" i="24"/>
  <c r="EF8" i="24"/>
  <c r="EE8" i="24"/>
  <c r="ED8" i="24"/>
  <c r="EC8" i="24"/>
  <c r="EB8" i="24"/>
  <c r="EA8" i="24"/>
  <c r="DZ8" i="24"/>
  <c r="DY8" i="24"/>
  <c r="DX8" i="24"/>
  <c r="DW8" i="24"/>
  <c r="DV8" i="24"/>
  <c r="DU8" i="24"/>
  <c r="DT8" i="24"/>
  <c r="DS8" i="24"/>
  <c r="DR8" i="24"/>
  <c r="DQ8" i="24"/>
  <c r="DP8" i="24"/>
  <c r="DO8" i="24"/>
  <c r="DN8" i="24"/>
  <c r="DM8" i="24"/>
  <c r="DL8" i="24"/>
  <c r="DK8" i="24"/>
  <c r="DJ8" i="24"/>
  <c r="DI8" i="24"/>
  <c r="DH8" i="24"/>
  <c r="DG8" i="24"/>
  <c r="DF8" i="24"/>
  <c r="DE8" i="24"/>
  <c r="DD8" i="24"/>
  <c r="DC8" i="24"/>
  <c r="DB8" i="24"/>
  <c r="DA8" i="24"/>
  <c r="CZ8" i="24"/>
  <c r="CY8" i="24"/>
  <c r="CX8" i="24"/>
  <c r="CW8" i="24"/>
  <c r="CV8" i="24"/>
  <c r="CU8" i="24"/>
  <c r="CT8" i="24"/>
  <c r="CS8" i="24"/>
  <c r="CR8" i="24"/>
  <c r="CQ8" i="24"/>
  <c r="CP8" i="24"/>
  <c r="CO8" i="24"/>
  <c r="CN8" i="24"/>
  <c r="CM8" i="24"/>
  <c r="CL8" i="24"/>
  <c r="CK8" i="24"/>
  <c r="CJ8" i="24"/>
  <c r="CI8" i="24"/>
  <c r="CH8" i="24"/>
  <c r="CG8" i="24"/>
  <c r="CF8" i="24"/>
  <c r="CE8" i="24"/>
  <c r="CD8" i="24"/>
  <c r="CC8" i="24"/>
  <c r="CB8" i="24"/>
  <c r="CA8" i="24"/>
  <c r="BZ8" i="24"/>
  <c r="BY8" i="24"/>
  <c r="BX8" i="24"/>
  <c r="BW8" i="24"/>
  <c r="BV8" i="24"/>
  <c r="BU8" i="24"/>
  <c r="BT8" i="24"/>
  <c r="BS8" i="24"/>
  <c r="BR8" i="24"/>
  <c r="BQ8" i="24"/>
  <c r="BP8" i="24"/>
  <c r="BO8" i="24"/>
  <c r="BN8" i="24"/>
  <c r="BM8" i="24"/>
  <c r="BL8" i="24"/>
  <c r="BK8" i="24"/>
  <c r="BJ8" i="24"/>
  <c r="BI8" i="24"/>
  <c r="BH8" i="24"/>
  <c r="BG8" i="24"/>
  <c r="BF8" i="24"/>
  <c r="BE8" i="24"/>
  <c r="BD8" i="24"/>
  <c r="BC8" i="24"/>
  <c r="BB8" i="24"/>
  <c r="BA8" i="24"/>
  <c r="AZ8" i="24"/>
  <c r="AY8" i="24"/>
  <c r="AX8" i="24"/>
  <c r="AW8" i="24"/>
  <c r="AV8" i="24"/>
  <c r="AU8" i="24"/>
  <c r="AT8" i="24"/>
  <c r="AS8" i="24"/>
  <c r="AR8" i="24"/>
  <c r="AQ8" i="24"/>
  <c r="AP8" i="24"/>
  <c r="AO8" i="24"/>
  <c r="AN8" i="24"/>
  <c r="AM8" i="24"/>
  <c r="AL8" i="24"/>
  <c r="AK8" i="24"/>
  <c r="AC8" i="24"/>
  <c r="AB8" i="24"/>
  <c r="AA8" i="24"/>
  <c r="Z8" i="24"/>
  <c r="Y8" i="24"/>
  <c r="X8" i="24"/>
  <c r="W8" i="24"/>
  <c r="V8" i="24"/>
  <c r="U8" i="24"/>
  <c r="T8" i="24"/>
  <c r="S8" i="24"/>
  <c r="R8" i="24"/>
  <c r="Q8" i="24"/>
  <c r="P8" i="24"/>
  <c r="O8" i="24"/>
  <c r="N8" i="24"/>
  <c r="M8" i="24"/>
  <c r="L8" i="24"/>
  <c r="K8" i="24"/>
  <c r="J8" i="24"/>
  <c r="I8" i="24"/>
  <c r="H8" i="24"/>
  <c r="G8" i="24"/>
  <c r="F8" i="24"/>
  <c r="E8" i="24"/>
  <c r="D8" i="24"/>
  <c r="C8" i="24"/>
  <c r="B8" i="24"/>
  <c r="AJ5" i="24"/>
  <c r="AJ6" i="24"/>
  <c r="AI5" i="24"/>
  <c r="AI6" i="24"/>
  <c r="AH5" i="24"/>
  <c r="AH6" i="24"/>
  <c r="AG5" i="24"/>
  <c r="AG6" i="24"/>
  <c r="AF5" i="24"/>
  <c r="AF6" i="24"/>
  <c r="AE5" i="24"/>
  <c r="AE6" i="24"/>
  <c r="AD5" i="24"/>
  <c r="AD6" i="24"/>
  <c r="AC5" i="24"/>
  <c r="AC6" i="24"/>
  <c r="AB5" i="24"/>
  <c r="AB6" i="24"/>
  <c r="AA5" i="24"/>
  <c r="AA6" i="24"/>
  <c r="Z5" i="24"/>
  <c r="Z6" i="24"/>
  <c r="Y5" i="24"/>
  <c r="X6" i="24"/>
  <c r="W6" i="24"/>
  <c r="V6" i="24"/>
  <c r="U6" i="24"/>
  <c r="T6" i="24"/>
  <c r="S5" i="24"/>
  <c r="S6" i="24"/>
  <c r="R5" i="24"/>
  <c r="R6" i="24"/>
  <c r="Q5" i="24"/>
  <c r="Q6" i="24"/>
  <c r="P5" i="24"/>
  <c r="O5" i="24"/>
  <c r="O6" i="24"/>
  <c r="N5" i="24"/>
  <c r="N6" i="24"/>
  <c r="M5" i="24"/>
  <c r="M6" i="24"/>
  <c r="L5" i="24"/>
  <c r="L6" i="24"/>
  <c r="K5" i="24"/>
  <c r="J5" i="24"/>
  <c r="J6" i="24"/>
  <c r="I5" i="24"/>
  <c r="I6" i="24"/>
  <c r="H5" i="24"/>
  <c r="H6" i="24"/>
  <c r="G5" i="24"/>
  <c r="G6" i="24"/>
  <c r="F5" i="24"/>
  <c r="F6" i="24"/>
  <c r="E5" i="24"/>
  <c r="E6" i="24"/>
  <c r="D5" i="24"/>
  <c r="D6" i="24"/>
  <c r="C5" i="24"/>
  <c r="C6" i="24"/>
  <c r="B5" i="24"/>
  <c r="B6" i="24"/>
  <c r="J16" i="23"/>
  <c r="K16" i="23"/>
  <c r="I16" i="23"/>
  <c r="D16" i="23"/>
  <c r="I11" i="24"/>
  <c r="J15" i="23"/>
  <c r="K15" i="23"/>
  <c r="I15" i="23"/>
  <c r="D15" i="23"/>
  <c r="J14" i="23"/>
  <c r="K14" i="23"/>
  <c r="I14" i="23"/>
  <c r="D14" i="23"/>
  <c r="J13" i="23"/>
  <c r="K13" i="23"/>
  <c r="I13" i="23"/>
  <c r="D13" i="23"/>
  <c r="C13" i="23"/>
  <c r="C14" i="23"/>
  <c r="C15" i="23"/>
  <c r="C16" i="23"/>
  <c r="B13" i="23"/>
  <c r="B14" i="23"/>
  <c r="B15" i="23"/>
  <c r="B16" i="23"/>
  <c r="HM8" i="23"/>
  <c r="HL8" i="23"/>
  <c r="HK8" i="23"/>
  <c r="HJ8" i="23"/>
  <c r="HI8" i="23"/>
  <c r="HH8" i="23"/>
  <c r="HG8" i="23"/>
  <c r="HF8" i="23"/>
  <c r="HE8" i="23"/>
  <c r="HD8" i="23"/>
  <c r="HC8" i="23"/>
  <c r="HB8" i="23"/>
  <c r="HA8" i="23"/>
  <c r="GZ8" i="23"/>
  <c r="GY8" i="23"/>
  <c r="GX8" i="23"/>
  <c r="GW8" i="23"/>
  <c r="GV8" i="23"/>
  <c r="GU8" i="23"/>
  <c r="GT8" i="23"/>
  <c r="GS8" i="23"/>
  <c r="GR8" i="23"/>
  <c r="GQ8" i="23"/>
  <c r="GP8" i="23"/>
  <c r="GO8" i="23"/>
  <c r="GN8" i="23"/>
  <c r="GM8" i="23"/>
  <c r="GL8" i="23"/>
  <c r="GK8" i="23"/>
  <c r="GJ8" i="23"/>
  <c r="GI8" i="23"/>
  <c r="GH8" i="23"/>
  <c r="GG8" i="23"/>
  <c r="GF8" i="23"/>
  <c r="GE8" i="23"/>
  <c r="GD8" i="23"/>
  <c r="GC8" i="23"/>
  <c r="GB8" i="23"/>
  <c r="GA8" i="23"/>
  <c r="FZ8" i="23"/>
  <c r="FY8" i="23"/>
  <c r="FX8" i="23"/>
  <c r="FW8" i="23"/>
  <c r="FV8" i="23"/>
  <c r="FU8" i="23"/>
  <c r="FT8" i="23"/>
  <c r="FS8" i="23"/>
  <c r="FR8" i="23"/>
  <c r="FQ8" i="23"/>
  <c r="FP8" i="23"/>
  <c r="FO8" i="23"/>
  <c r="FN8" i="23"/>
  <c r="FM8" i="23"/>
  <c r="FL8" i="23"/>
  <c r="FK8" i="23"/>
  <c r="FJ8" i="23"/>
  <c r="FI8" i="23"/>
  <c r="FH8" i="23"/>
  <c r="FG8" i="23"/>
  <c r="FF8" i="23"/>
  <c r="FE8" i="23"/>
  <c r="FD8" i="23"/>
  <c r="FC8" i="23"/>
  <c r="FB8" i="23"/>
  <c r="FA8" i="23"/>
  <c r="EZ8" i="23"/>
  <c r="EY8" i="23"/>
  <c r="EX8" i="23"/>
  <c r="EW8" i="23"/>
  <c r="EV8" i="23"/>
  <c r="EU8" i="23"/>
  <c r="ET8" i="23"/>
  <c r="ES8" i="23"/>
  <c r="ER8" i="23"/>
  <c r="EQ8" i="23"/>
  <c r="EP8" i="23"/>
  <c r="EO8" i="23"/>
  <c r="EN8" i="23"/>
  <c r="EM8" i="23"/>
  <c r="EL8" i="23"/>
  <c r="EK8" i="23"/>
  <c r="EJ8" i="23"/>
  <c r="EI8" i="23"/>
  <c r="EH8" i="23"/>
  <c r="EG8" i="23"/>
  <c r="EF8" i="23"/>
  <c r="EE8" i="23"/>
  <c r="ED8" i="23"/>
  <c r="EC8" i="23"/>
  <c r="EB8" i="23"/>
  <c r="EA8" i="23"/>
  <c r="DZ8" i="23"/>
  <c r="DY8" i="23"/>
  <c r="DX8" i="23"/>
  <c r="DW8" i="23"/>
  <c r="DV8" i="23"/>
  <c r="DU8" i="23"/>
  <c r="DT8" i="23"/>
  <c r="DS8" i="23"/>
  <c r="DR8" i="23"/>
  <c r="DQ8" i="23"/>
  <c r="DP8" i="23"/>
  <c r="DO8" i="23"/>
  <c r="DN8" i="23"/>
  <c r="DM8" i="23"/>
  <c r="DL8" i="23"/>
  <c r="DK8" i="23"/>
  <c r="DJ8" i="23"/>
  <c r="DI8" i="23"/>
  <c r="DH8" i="23"/>
  <c r="DG8" i="23"/>
  <c r="DF8" i="23"/>
  <c r="DE8" i="23"/>
  <c r="DD8" i="23"/>
  <c r="DC8" i="23"/>
  <c r="DB8" i="23"/>
  <c r="DA8" i="23"/>
  <c r="CZ8" i="23"/>
  <c r="CY8" i="23"/>
  <c r="CX8" i="23"/>
  <c r="CW8" i="23"/>
  <c r="CV8" i="23"/>
  <c r="CU8" i="23"/>
  <c r="CT8" i="23"/>
  <c r="CS8" i="23"/>
  <c r="CR8" i="23"/>
  <c r="CQ8" i="23"/>
  <c r="CP8" i="23"/>
  <c r="CO8" i="23"/>
  <c r="CN8" i="23"/>
  <c r="CM8" i="23"/>
  <c r="CL8" i="23"/>
  <c r="CK8" i="23"/>
  <c r="CJ8" i="23"/>
  <c r="CI8" i="23"/>
  <c r="CH8" i="23"/>
  <c r="CG8" i="23"/>
  <c r="CF8" i="23"/>
  <c r="CE8" i="23"/>
  <c r="CD8" i="23"/>
  <c r="CC8" i="23"/>
  <c r="CB8" i="23"/>
  <c r="CA8" i="23"/>
  <c r="BZ8" i="23"/>
  <c r="BY8" i="23"/>
  <c r="BX8" i="23"/>
  <c r="BW8" i="23"/>
  <c r="BV8" i="23"/>
  <c r="BU8" i="23"/>
  <c r="BT8" i="23"/>
  <c r="BS8" i="23"/>
  <c r="BR8" i="23"/>
  <c r="BQ8" i="23"/>
  <c r="BP8" i="23"/>
  <c r="BO8" i="23"/>
  <c r="BN8" i="23"/>
  <c r="BM8" i="23"/>
  <c r="BL8" i="23"/>
  <c r="BK8" i="23"/>
  <c r="BJ8" i="23"/>
  <c r="BI8" i="23"/>
  <c r="BH8" i="23"/>
  <c r="BG8" i="23"/>
  <c r="BF8" i="23"/>
  <c r="BE8" i="23"/>
  <c r="BD8" i="23"/>
  <c r="BC8" i="23"/>
  <c r="BB8" i="23"/>
  <c r="BA8" i="23"/>
  <c r="AZ8" i="23"/>
  <c r="AY8" i="23"/>
  <c r="AX8" i="23"/>
  <c r="AW8" i="23"/>
  <c r="AV8" i="23"/>
  <c r="AU8" i="23"/>
  <c r="AT8" i="23"/>
  <c r="AS8" i="23"/>
  <c r="AR8" i="23"/>
  <c r="AQ8" i="23"/>
  <c r="AP8" i="23"/>
  <c r="AO8" i="23"/>
  <c r="AN8" i="23"/>
  <c r="AM8" i="23"/>
  <c r="AL8" i="23"/>
  <c r="AK8" i="23"/>
  <c r="AJ8" i="23"/>
  <c r="AI8" i="23"/>
  <c r="AH8" i="23"/>
  <c r="AG8" i="23"/>
  <c r="AF8" i="23"/>
  <c r="AE8" i="23"/>
  <c r="AD8" i="23"/>
  <c r="AC8" i="23"/>
  <c r="AB8" i="23"/>
  <c r="AA8" i="23"/>
  <c r="Z8" i="23"/>
  <c r="Y8" i="23"/>
  <c r="X8" i="23"/>
  <c r="W8" i="23"/>
  <c r="V8" i="23"/>
  <c r="U8" i="23"/>
  <c r="T8" i="23"/>
  <c r="S8" i="23"/>
  <c r="R8" i="23"/>
  <c r="Q8" i="23"/>
  <c r="P8" i="23"/>
  <c r="O8" i="23"/>
  <c r="N8" i="23"/>
  <c r="M8" i="23"/>
  <c r="L8" i="23"/>
  <c r="K8" i="23"/>
  <c r="J8" i="23"/>
  <c r="I8" i="23"/>
  <c r="H8" i="23"/>
  <c r="G8" i="23"/>
  <c r="F8" i="23"/>
  <c r="E8" i="23"/>
  <c r="D8" i="23"/>
  <c r="C8" i="23"/>
  <c r="B8" i="23"/>
  <c r="AC5" i="23"/>
  <c r="AC6" i="23"/>
  <c r="AB5" i="23"/>
  <c r="AB6" i="23"/>
  <c r="AA5" i="23"/>
  <c r="AA6" i="23"/>
  <c r="Z5" i="23"/>
  <c r="Z6" i="23"/>
  <c r="Y5" i="23"/>
  <c r="Y6" i="23"/>
  <c r="X5" i="23"/>
  <c r="X6" i="23"/>
  <c r="W5" i="23"/>
  <c r="W6" i="23"/>
  <c r="V5" i="23"/>
  <c r="V6" i="23"/>
  <c r="U5" i="23"/>
  <c r="U6" i="23"/>
  <c r="T5" i="23"/>
  <c r="T6" i="23"/>
  <c r="S5" i="23"/>
  <c r="S6" i="23"/>
  <c r="R5" i="23"/>
  <c r="R6" i="23"/>
  <c r="Q5" i="23"/>
  <c r="Q6" i="23"/>
  <c r="P5" i="23"/>
  <c r="P6" i="23"/>
  <c r="O5" i="23"/>
  <c r="O6" i="23"/>
  <c r="N5" i="23"/>
  <c r="N6" i="23"/>
  <c r="M5" i="23"/>
  <c r="M6" i="23"/>
  <c r="L5" i="23"/>
  <c r="L6" i="23"/>
  <c r="K5" i="23"/>
  <c r="K6" i="23"/>
  <c r="J5" i="23"/>
  <c r="J6" i="23"/>
  <c r="I5" i="23"/>
  <c r="H5" i="23"/>
  <c r="H6" i="23"/>
  <c r="G5" i="23"/>
  <c r="G6" i="23"/>
  <c r="F5" i="23"/>
  <c r="F6" i="23"/>
  <c r="E5" i="23"/>
  <c r="E6" i="23"/>
  <c r="D5" i="23"/>
  <c r="D6" i="23"/>
  <c r="C5" i="23"/>
  <c r="C6" i="23"/>
  <c r="B5" i="23"/>
  <c r="B6" i="23"/>
  <c r="J17" i="22"/>
  <c r="K17" i="22"/>
  <c r="I17" i="22"/>
  <c r="D17" i="22"/>
  <c r="I11" i="23"/>
  <c r="AD5" i="22"/>
  <c r="AD6" i="22"/>
  <c r="AE5" i="22"/>
  <c r="AE6" i="22"/>
  <c r="AF5" i="22"/>
  <c r="AF6" i="22"/>
  <c r="AG5" i="22"/>
  <c r="AG6" i="22"/>
  <c r="AH5" i="22"/>
  <c r="AH6" i="22"/>
  <c r="AI5" i="22"/>
  <c r="AI6" i="22"/>
  <c r="AJ5" i="22"/>
  <c r="AJ6" i="22"/>
  <c r="J16" i="22"/>
  <c r="K16" i="22"/>
  <c r="I16" i="22"/>
  <c r="D16" i="22"/>
  <c r="J15" i="22"/>
  <c r="K15" i="22"/>
  <c r="I15" i="22"/>
  <c r="D15" i="22"/>
  <c r="J14" i="22"/>
  <c r="I14" i="22"/>
  <c r="D14" i="22"/>
  <c r="J13" i="22"/>
  <c r="K13" i="22"/>
  <c r="I13" i="22"/>
  <c r="D13" i="22"/>
  <c r="C13" i="22"/>
  <c r="C14" i="22"/>
  <c r="C15" i="22"/>
  <c r="C16" i="22"/>
  <c r="C17" i="22"/>
  <c r="B13" i="22"/>
  <c r="B14" i="22"/>
  <c r="B15" i="22"/>
  <c r="B16" i="22"/>
  <c r="B17" i="22"/>
  <c r="HM8" i="22"/>
  <c r="HL8" i="22"/>
  <c r="HK8" i="22"/>
  <c r="HJ8" i="22"/>
  <c r="HI8" i="22"/>
  <c r="HH8" i="22"/>
  <c r="HG8" i="22"/>
  <c r="HF8" i="22"/>
  <c r="HE8" i="22"/>
  <c r="HD8" i="22"/>
  <c r="HC8" i="22"/>
  <c r="HB8" i="22"/>
  <c r="HA8" i="22"/>
  <c r="GZ8" i="22"/>
  <c r="GY8" i="22"/>
  <c r="GX8" i="22"/>
  <c r="GW8" i="22"/>
  <c r="GV8" i="22"/>
  <c r="GU8" i="22"/>
  <c r="GT8" i="22"/>
  <c r="GS8" i="22"/>
  <c r="GR8" i="22"/>
  <c r="GQ8" i="22"/>
  <c r="GP8" i="22"/>
  <c r="GO8" i="22"/>
  <c r="GN8" i="22"/>
  <c r="GM8" i="22"/>
  <c r="GL8" i="22"/>
  <c r="GK8" i="22"/>
  <c r="GJ8" i="22"/>
  <c r="GI8" i="22"/>
  <c r="GH8" i="22"/>
  <c r="GG8" i="22"/>
  <c r="GF8" i="22"/>
  <c r="GE8" i="22"/>
  <c r="GD8" i="22"/>
  <c r="GC8" i="22"/>
  <c r="GB8" i="22"/>
  <c r="GA8" i="22"/>
  <c r="FZ8" i="22"/>
  <c r="FY8" i="22"/>
  <c r="FX8" i="22"/>
  <c r="FW8" i="22"/>
  <c r="FV8" i="22"/>
  <c r="FU8" i="22"/>
  <c r="FT8" i="22"/>
  <c r="FS8" i="22"/>
  <c r="FR8" i="22"/>
  <c r="FQ8" i="22"/>
  <c r="FP8" i="22"/>
  <c r="FO8" i="22"/>
  <c r="FN8" i="22"/>
  <c r="FM8" i="22"/>
  <c r="FL8" i="22"/>
  <c r="FK8" i="22"/>
  <c r="FJ8" i="22"/>
  <c r="FI8" i="22"/>
  <c r="FH8" i="22"/>
  <c r="FG8" i="22"/>
  <c r="FF8" i="22"/>
  <c r="FE8" i="22"/>
  <c r="FD8" i="22"/>
  <c r="FC8" i="22"/>
  <c r="FB8" i="22"/>
  <c r="FA8" i="22"/>
  <c r="EZ8" i="22"/>
  <c r="EY8" i="22"/>
  <c r="EX8" i="22"/>
  <c r="EW8" i="22"/>
  <c r="EV8" i="22"/>
  <c r="EU8" i="22"/>
  <c r="ET8" i="22"/>
  <c r="ES8" i="22"/>
  <c r="ER8" i="22"/>
  <c r="EQ8" i="22"/>
  <c r="EP8" i="22"/>
  <c r="EO8" i="22"/>
  <c r="EN8" i="22"/>
  <c r="EM8" i="22"/>
  <c r="EL8" i="22"/>
  <c r="EK8" i="22"/>
  <c r="EJ8" i="22"/>
  <c r="EI8" i="22"/>
  <c r="EH8" i="22"/>
  <c r="EG8" i="22"/>
  <c r="EF8" i="22"/>
  <c r="EE8" i="22"/>
  <c r="ED8" i="22"/>
  <c r="EC8" i="22"/>
  <c r="EB8" i="22"/>
  <c r="EA8" i="22"/>
  <c r="DZ8" i="22"/>
  <c r="DY8" i="22"/>
  <c r="DX8" i="22"/>
  <c r="DW8" i="22"/>
  <c r="DV8" i="22"/>
  <c r="DU8" i="22"/>
  <c r="DT8" i="22"/>
  <c r="DS8" i="22"/>
  <c r="DR8" i="22"/>
  <c r="DQ8" i="22"/>
  <c r="DP8" i="22"/>
  <c r="DO8" i="22"/>
  <c r="DN8" i="22"/>
  <c r="DM8" i="22"/>
  <c r="DL8" i="22"/>
  <c r="DK8" i="22"/>
  <c r="DJ8" i="22"/>
  <c r="DI8" i="22"/>
  <c r="DH8" i="22"/>
  <c r="DG8" i="22"/>
  <c r="DF8" i="22"/>
  <c r="DE8" i="22"/>
  <c r="DD8" i="22"/>
  <c r="DC8" i="22"/>
  <c r="DB8" i="22"/>
  <c r="DA8" i="22"/>
  <c r="CZ8" i="22"/>
  <c r="CY8" i="22"/>
  <c r="CX8" i="22"/>
  <c r="CW8" i="22"/>
  <c r="CV8" i="22"/>
  <c r="CU8" i="22"/>
  <c r="CT8" i="22"/>
  <c r="CS8" i="22"/>
  <c r="CR8" i="22"/>
  <c r="CQ8" i="22"/>
  <c r="CP8" i="22"/>
  <c r="CO8" i="22"/>
  <c r="CN8" i="22"/>
  <c r="CM8" i="22"/>
  <c r="CL8" i="22"/>
  <c r="CK8" i="22"/>
  <c r="CJ8" i="22"/>
  <c r="CI8" i="22"/>
  <c r="CH8" i="22"/>
  <c r="CG8" i="22"/>
  <c r="CF8" i="22"/>
  <c r="CE8" i="22"/>
  <c r="CD8" i="22"/>
  <c r="CC8" i="22"/>
  <c r="CB8" i="22"/>
  <c r="CA8" i="22"/>
  <c r="BZ8" i="22"/>
  <c r="BY8" i="22"/>
  <c r="BX8" i="22"/>
  <c r="BW8" i="22"/>
  <c r="BV8" i="22"/>
  <c r="BU8" i="22"/>
  <c r="BT8" i="22"/>
  <c r="BS8" i="22"/>
  <c r="BR8" i="22"/>
  <c r="BQ8" i="22"/>
  <c r="BP8" i="22"/>
  <c r="BO8" i="22"/>
  <c r="BN8" i="22"/>
  <c r="BM8" i="22"/>
  <c r="BL8" i="22"/>
  <c r="BK8" i="22"/>
  <c r="BJ8" i="22"/>
  <c r="BI8" i="22"/>
  <c r="BH8" i="22"/>
  <c r="BG8" i="22"/>
  <c r="BF8" i="22"/>
  <c r="BE8" i="22"/>
  <c r="BD8" i="22"/>
  <c r="BC8" i="22"/>
  <c r="BB8" i="22"/>
  <c r="BA8" i="22"/>
  <c r="AZ8" i="22"/>
  <c r="AY8" i="22"/>
  <c r="AX8" i="22"/>
  <c r="AW8" i="22"/>
  <c r="AV8" i="22"/>
  <c r="AU8" i="22"/>
  <c r="AT8" i="22"/>
  <c r="AS8" i="22"/>
  <c r="AR8" i="22"/>
  <c r="AQ8" i="22"/>
  <c r="AP8" i="22"/>
  <c r="AO8" i="22"/>
  <c r="AN8" i="22"/>
  <c r="AM8" i="22"/>
  <c r="AL8" i="22"/>
  <c r="AK8" i="22"/>
  <c r="AC8" i="22"/>
  <c r="AB8" i="22"/>
  <c r="AA8" i="22"/>
  <c r="Z8" i="22"/>
  <c r="Y8" i="22"/>
  <c r="X8" i="22"/>
  <c r="W8" i="22"/>
  <c r="V8" i="22"/>
  <c r="U8" i="22"/>
  <c r="T8" i="22"/>
  <c r="S8" i="22"/>
  <c r="R8" i="22"/>
  <c r="Q8" i="22"/>
  <c r="P8" i="22"/>
  <c r="O8" i="22"/>
  <c r="N8" i="22"/>
  <c r="M8" i="22"/>
  <c r="L8" i="22"/>
  <c r="K8" i="22"/>
  <c r="J8" i="22"/>
  <c r="I8" i="22"/>
  <c r="H8" i="22"/>
  <c r="G8" i="22"/>
  <c r="F8" i="22"/>
  <c r="E8" i="22"/>
  <c r="D8" i="22"/>
  <c r="C8" i="22"/>
  <c r="B8" i="22"/>
  <c r="AC5" i="22"/>
  <c r="AC6" i="22"/>
  <c r="AB5" i="22"/>
  <c r="AB6" i="22"/>
  <c r="AA5" i="22"/>
  <c r="AA6" i="22"/>
  <c r="Z5" i="22"/>
  <c r="Z6" i="22"/>
  <c r="Y5" i="22"/>
  <c r="Y6" i="22"/>
  <c r="X5" i="22"/>
  <c r="X6" i="22"/>
  <c r="W5" i="22"/>
  <c r="W6" i="22"/>
  <c r="V5" i="22"/>
  <c r="V6" i="22"/>
  <c r="U5" i="22"/>
  <c r="U6" i="22"/>
  <c r="T5" i="22"/>
  <c r="T6" i="22"/>
  <c r="S5" i="22"/>
  <c r="S6" i="22"/>
  <c r="R5" i="22"/>
  <c r="R6" i="22"/>
  <c r="Q5" i="22"/>
  <c r="Q6" i="22"/>
  <c r="P5" i="22"/>
  <c r="P6" i="22"/>
  <c r="O5" i="22"/>
  <c r="O6" i="22"/>
  <c r="N5" i="22"/>
  <c r="N6" i="22"/>
  <c r="M5" i="22"/>
  <c r="M6" i="22"/>
  <c r="L5" i="22"/>
  <c r="L6" i="22"/>
  <c r="K5" i="22"/>
  <c r="K6" i="22"/>
  <c r="J5" i="22"/>
  <c r="J6" i="22"/>
  <c r="I5" i="22"/>
  <c r="I6" i="22"/>
  <c r="H5" i="22"/>
  <c r="H6" i="22"/>
  <c r="G5" i="22"/>
  <c r="G6" i="22"/>
  <c r="F5" i="22"/>
  <c r="F6" i="22"/>
  <c r="E5" i="22"/>
  <c r="E6" i="22"/>
  <c r="D5" i="22"/>
  <c r="C5" i="22"/>
  <c r="C6" i="22"/>
  <c r="B5" i="22"/>
  <c r="B6" i="22"/>
  <c r="J16" i="21"/>
  <c r="K16" i="21"/>
  <c r="I16" i="21"/>
  <c r="D16" i="21"/>
  <c r="I11" i="22"/>
  <c r="J15" i="21"/>
  <c r="K15" i="21"/>
  <c r="I15" i="21"/>
  <c r="D15" i="21"/>
  <c r="J14" i="21"/>
  <c r="K14" i="21"/>
  <c r="I14" i="21"/>
  <c r="D14" i="21"/>
  <c r="J13" i="21"/>
  <c r="K13" i="21"/>
  <c r="I13" i="21"/>
  <c r="I18" i="21"/>
  <c r="D13" i="21"/>
  <c r="C13" i="21"/>
  <c r="C14" i="21"/>
  <c r="C15" i="21"/>
  <c r="C16" i="21"/>
  <c r="B13" i="21"/>
  <c r="B14" i="21"/>
  <c r="B15" i="21"/>
  <c r="B16" i="21"/>
  <c r="HM8" i="21"/>
  <c r="HL8" i="21"/>
  <c r="HK8" i="21"/>
  <c r="HJ8" i="21"/>
  <c r="HI8" i="21"/>
  <c r="HH8" i="21"/>
  <c r="HG8" i="21"/>
  <c r="HF8" i="21"/>
  <c r="HE8" i="21"/>
  <c r="HD8" i="21"/>
  <c r="HC8" i="21"/>
  <c r="HB8" i="21"/>
  <c r="HA8" i="21"/>
  <c r="GZ8" i="21"/>
  <c r="GY8" i="21"/>
  <c r="GX8" i="21"/>
  <c r="GW8" i="21"/>
  <c r="GV8" i="21"/>
  <c r="GU8" i="21"/>
  <c r="GT8" i="21"/>
  <c r="GS8" i="21"/>
  <c r="GR8" i="21"/>
  <c r="GQ8" i="21"/>
  <c r="GP8" i="21"/>
  <c r="GO8" i="21"/>
  <c r="GN8" i="21"/>
  <c r="GM8" i="21"/>
  <c r="GL8" i="21"/>
  <c r="GK8" i="21"/>
  <c r="GJ8" i="21"/>
  <c r="GI8" i="21"/>
  <c r="GH8" i="21"/>
  <c r="GG8" i="21"/>
  <c r="GF8" i="21"/>
  <c r="GE8" i="21"/>
  <c r="GD8" i="21"/>
  <c r="GC8" i="21"/>
  <c r="GB8" i="21"/>
  <c r="GA8" i="21"/>
  <c r="FZ8" i="21"/>
  <c r="FY8" i="21"/>
  <c r="FX8" i="21"/>
  <c r="FW8" i="21"/>
  <c r="FV8" i="21"/>
  <c r="FU8" i="21"/>
  <c r="FT8" i="21"/>
  <c r="FS8" i="21"/>
  <c r="FR8" i="21"/>
  <c r="FQ8" i="21"/>
  <c r="FP8" i="21"/>
  <c r="FO8" i="21"/>
  <c r="FN8" i="21"/>
  <c r="FM8" i="21"/>
  <c r="FL8" i="21"/>
  <c r="FK8" i="21"/>
  <c r="FJ8" i="21"/>
  <c r="FI8" i="21"/>
  <c r="FH8" i="21"/>
  <c r="FG8" i="21"/>
  <c r="FF8" i="21"/>
  <c r="FE8" i="21"/>
  <c r="FD8" i="21"/>
  <c r="FC8" i="21"/>
  <c r="FB8" i="21"/>
  <c r="FA8" i="21"/>
  <c r="EZ8" i="21"/>
  <c r="EY8" i="21"/>
  <c r="EX8" i="21"/>
  <c r="EW8" i="21"/>
  <c r="EV8" i="21"/>
  <c r="EU8" i="21"/>
  <c r="ET8" i="21"/>
  <c r="ES8" i="21"/>
  <c r="ER8" i="21"/>
  <c r="EQ8" i="21"/>
  <c r="EP8" i="21"/>
  <c r="EO8" i="21"/>
  <c r="EN8" i="21"/>
  <c r="EM8" i="21"/>
  <c r="EL8" i="21"/>
  <c r="EK8" i="21"/>
  <c r="EJ8" i="21"/>
  <c r="EI8" i="21"/>
  <c r="EH8" i="21"/>
  <c r="EG8" i="21"/>
  <c r="EF8" i="21"/>
  <c r="EE8" i="21"/>
  <c r="ED8" i="21"/>
  <c r="EC8" i="21"/>
  <c r="EB8" i="21"/>
  <c r="EA8" i="21"/>
  <c r="DZ8" i="21"/>
  <c r="DY8" i="21"/>
  <c r="DX8" i="21"/>
  <c r="DW8" i="21"/>
  <c r="DV8" i="21"/>
  <c r="DU8" i="21"/>
  <c r="DT8" i="21"/>
  <c r="DS8" i="21"/>
  <c r="DR8" i="21"/>
  <c r="DQ8" i="21"/>
  <c r="DP8" i="21"/>
  <c r="DO8" i="21"/>
  <c r="DN8" i="21"/>
  <c r="DM8" i="21"/>
  <c r="DL8" i="21"/>
  <c r="DK8" i="21"/>
  <c r="DJ8" i="21"/>
  <c r="DI8" i="21"/>
  <c r="DH8" i="21"/>
  <c r="DG8" i="21"/>
  <c r="DF8" i="21"/>
  <c r="DE8" i="21"/>
  <c r="DD8" i="21"/>
  <c r="DC8" i="21"/>
  <c r="DB8" i="21"/>
  <c r="DA8" i="21"/>
  <c r="CZ8" i="21"/>
  <c r="CY8" i="21"/>
  <c r="CX8" i="21"/>
  <c r="CW8" i="21"/>
  <c r="CV8" i="21"/>
  <c r="CU8" i="21"/>
  <c r="CT8" i="21"/>
  <c r="CS8" i="21"/>
  <c r="CR8" i="21"/>
  <c r="CQ8" i="21"/>
  <c r="CP8" i="21"/>
  <c r="CO8" i="21"/>
  <c r="CN8" i="21"/>
  <c r="CM8" i="21"/>
  <c r="CL8" i="21"/>
  <c r="CK8" i="21"/>
  <c r="CJ8" i="21"/>
  <c r="CI8" i="21"/>
  <c r="CH8" i="21"/>
  <c r="CG8" i="21"/>
  <c r="CF8" i="21"/>
  <c r="CE8" i="21"/>
  <c r="CD8" i="21"/>
  <c r="CC8" i="21"/>
  <c r="CB8" i="21"/>
  <c r="CA8" i="21"/>
  <c r="BZ8" i="21"/>
  <c r="BY8" i="21"/>
  <c r="BX8" i="21"/>
  <c r="BW8" i="21"/>
  <c r="BV8" i="21"/>
  <c r="BU8" i="21"/>
  <c r="BT8" i="21"/>
  <c r="BS8" i="21"/>
  <c r="BR8" i="21"/>
  <c r="BQ8" i="21"/>
  <c r="BP8" i="21"/>
  <c r="BO8" i="21"/>
  <c r="BN8" i="21"/>
  <c r="BM8" i="21"/>
  <c r="BL8" i="21"/>
  <c r="BK8" i="21"/>
  <c r="BJ8" i="21"/>
  <c r="BI8" i="21"/>
  <c r="BH8" i="21"/>
  <c r="BG8" i="21"/>
  <c r="BF8" i="21"/>
  <c r="BE8" i="21"/>
  <c r="BD8" i="21"/>
  <c r="BC8" i="21"/>
  <c r="BB8" i="21"/>
  <c r="BA8" i="21"/>
  <c r="AZ8" i="21"/>
  <c r="AY8" i="21"/>
  <c r="AX8" i="21"/>
  <c r="AW8" i="21"/>
  <c r="AV8" i="21"/>
  <c r="AU8" i="21"/>
  <c r="AT8" i="21"/>
  <c r="AS8" i="21"/>
  <c r="AR8" i="21"/>
  <c r="AQ8" i="21"/>
  <c r="AP8" i="21"/>
  <c r="AO8" i="21"/>
  <c r="AN8" i="21"/>
  <c r="AM8" i="21"/>
  <c r="AL8" i="21"/>
  <c r="AK8" i="21"/>
  <c r="AJ8" i="21"/>
  <c r="AI8" i="21"/>
  <c r="AH8" i="21"/>
  <c r="AG8" i="21"/>
  <c r="AF8" i="21"/>
  <c r="AE8" i="21"/>
  <c r="AD8" i="21"/>
  <c r="AC8" i="21"/>
  <c r="AB8" i="21"/>
  <c r="AA8" i="21"/>
  <c r="Z8" i="21"/>
  <c r="Y8" i="21"/>
  <c r="X8" i="21"/>
  <c r="W8" i="21"/>
  <c r="V8" i="21"/>
  <c r="U8" i="21"/>
  <c r="T8" i="21"/>
  <c r="S8" i="21"/>
  <c r="R8" i="21"/>
  <c r="Q8" i="21"/>
  <c r="P8" i="21"/>
  <c r="O8" i="21"/>
  <c r="N8" i="21"/>
  <c r="M8" i="21"/>
  <c r="L8" i="21"/>
  <c r="K8" i="21"/>
  <c r="J8" i="21"/>
  <c r="I8" i="21"/>
  <c r="H8" i="21"/>
  <c r="G8" i="21"/>
  <c r="F8" i="21"/>
  <c r="E8" i="21"/>
  <c r="D8" i="21"/>
  <c r="C8" i="21"/>
  <c r="B8" i="21"/>
  <c r="AC5" i="21"/>
  <c r="AC6" i="21"/>
  <c r="AB5" i="21"/>
  <c r="AB6" i="21"/>
  <c r="AA5" i="21"/>
  <c r="AA6" i="21"/>
  <c r="Z5" i="21"/>
  <c r="Z6" i="21"/>
  <c r="Y5" i="21"/>
  <c r="Y6" i="21"/>
  <c r="X5" i="21"/>
  <c r="W5" i="21"/>
  <c r="W6" i="21"/>
  <c r="V5" i="21"/>
  <c r="V6" i="21"/>
  <c r="U5" i="21"/>
  <c r="U6" i="21"/>
  <c r="T5" i="21"/>
  <c r="T6" i="21"/>
  <c r="S5" i="21"/>
  <c r="S6" i="21"/>
  <c r="R5" i="21"/>
  <c r="R6" i="21"/>
  <c r="Q5" i="21"/>
  <c r="Q6" i="21"/>
  <c r="P5" i="21"/>
  <c r="P6" i="21"/>
  <c r="O5" i="21"/>
  <c r="O6" i="21"/>
  <c r="N5" i="21"/>
  <c r="N6" i="21"/>
  <c r="M5" i="21"/>
  <c r="M6" i="21"/>
  <c r="L5" i="21"/>
  <c r="L6" i="21"/>
  <c r="K5" i="21"/>
  <c r="K6" i="21"/>
  <c r="J5" i="21"/>
  <c r="J6" i="21"/>
  <c r="I5" i="21"/>
  <c r="I6" i="21"/>
  <c r="H5" i="21"/>
  <c r="H6" i="21"/>
  <c r="G5" i="21"/>
  <c r="G6" i="21"/>
  <c r="F5" i="21"/>
  <c r="F6" i="21"/>
  <c r="E5" i="21"/>
  <c r="E6" i="21"/>
  <c r="D5" i="21"/>
  <c r="D6" i="21"/>
  <c r="C5" i="21"/>
  <c r="C6" i="21"/>
  <c r="B5" i="21"/>
  <c r="C5" i="14"/>
  <c r="D5" i="14"/>
  <c r="D6" i="14"/>
  <c r="E5" i="14"/>
  <c r="E6" i="14"/>
  <c r="F5" i="14"/>
  <c r="F6" i="14"/>
  <c r="G5" i="14"/>
  <c r="G6" i="14"/>
  <c r="H5" i="14"/>
  <c r="H6" i="14"/>
  <c r="I5" i="14"/>
  <c r="I6" i="14"/>
  <c r="J5" i="14"/>
  <c r="J6" i="14"/>
  <c r="K5" i="14"/>
  <c r="K6" i="14"/>
  <c r="L5" i="14"/>
  <c r="L6" i="14"/>
  <c r="M5" i="14"/>
  <c r="M6" i="14"/>
  <c r="N5" i="14"/>
  <c r="N6" i="14"/>
  <c r="O5" i="14"/>
  <c r="O6" i="14"/>
  <c r="P5" i="14"/>
  <c r="P6" i="14"/>
  <c r="Q5" i="14"/>
  <c r="Q6" i="14"/>
  <c r="R5" i="14"/>
  <c r="R6" i="14"/>
  <c r="S5" i="14"/>
  <c r="S6" i="14"/>
  <c r="T5" i="14"/>
  <c r="T6" i="14"/>
  <c r="U5" i="14"/>
  <c r="U6" i="14"/>
  <c r="V5" i="14"/>
  <c r="V6" i="14"/>
  <c r="W5" i="14"/>
  <c r="W6" i="14"/>
  <c r="X5" i="14"/>
  <c r="X6" i="14"/>
  <c r="Y5" i="14"/>
  <c r="Y6" i="14"/>
  <c r="Z5" i="14"/>
  <c r="Z6" i="14"/>
  <c r="AA5" i="14"/>
  <c r="AA6" i="14"/>
  <c r="AB5" i="14"/>
  <c r="AB6" i="14"/>
  <c r="AC5" i="14"/>
  <c r="AC6" i="14"/>
  <c r="B5" i="14"/>
  <c r="J16" i="14"/>
  <c r="K16" i="14"/>
  <c r="I16" i="14"/>
  <c r="D16" i="14"/>
  <c r="I11" i="21"/>
  <c r="J15" i="14"/>
  <c r="K15" i="14"/>
  <c r="I15" i="14"/>
  <c r="D15" i="14"/>
  <c r="E16" i="14"/>
  <c r="J14" i="14"/>
  <c r="I14" i="14"/>
  <c r="D14" i="14"/>
  <c r="J13" i="14"/>
  <c r="K13" i="14"/>
  <c r="I13" i="14"/>
  <c r="D13" i="14"/>
  <c r="E14" i="14"/>
  <c r="C13" i="14"/>
  <c r="C14" i="14"/>
  <c r="C15" i="14"/>
  <c r="C16" i="14"/>
  <c r="B13" i="14"/>
  <c r="B14" i="14"/>
  <c r="B15" i="14"/>
  <c r="B16" i="14"/>
  <c r="HM8" i="14"/>
  <c r="HL8" i="14"/>
  <c r="HK8" i="14"/>
  <c r="HJ8" i="14"/>
  <c r="HI8" i="14"/>
  <c r="HH8" i="14"/>
  <c r="HG8" i="14"/>
  <c r="HF8" i="14"/>
  <c r="HE8" i="14"/>
  <c r="HD8" i="14"/>
  <c r="HC8" i="14"/>
  <c r="HB8" i="14"/>
  <c r="HA8" i="14"/>
  <c r="GZ8" i="14"/>
  <c r="GY8" i="14"/>
  <c r="GX8" i="14"/>
  <c r="GW8" i="14"/>
  <c r="GV8" i="14"/>
  <c r="GU8" i="14"/>
  <c r="GT8" i="14"/>
  <c r="GS8" i="14"/>
  <c r="GR8" i="14"/>
  <c r="GQ8" i="14"/>
  <c r="GP8" i="14"/>
  <c r="GO8" i="14"/>
  <c r="GN8" i="14"/>
  <c r="GM8" i="14"/>
  <c r="GL8" i="14"/>
  <c r="GK8" i="14"/>
  <c r="GJ8" i="14"/>
  <c r="GI8" i="14"/>
  <c r="GH8" i="14"/>
  <c r="GG8" i="14"/>
  <c r="GF8" i="14"/>
  <c r="GE8" i="14"/>
  <c r="GD8" i="14"/>
  <c r="GC8" i="14"/>
  <c r="GB8" i="14"/>
  <c r="GA8" i="14"/>
  <c r="FZ8" i="14"/>
  <c r="FY8" i="14"/>
  <c r="FX8" i="14"/>
  <c r="FW8" i="14"/>
  <c r="FV8" i="14"/>
  <c r="FU8" i="14"/>
  <c r="FT8" i="14"/>
  <c r="FS8" i="14"/>
  <c r="FR8" i="14"/>
  <c r="FQ8" i="14"/>
  <c r="FP8" i="14"/>
  <c r="FO8" i="14"/>
  <c r="FN8" i="14"/>
  <c r="FM8" i="14"/>
  <c r="FL8" i="14"/>
  <c r="FK8" i="14"/>
  <c r="FJ8" i="14"/>
  <c r="FI8" i="14"/>
  <c r="FH8" i="14"/>
  <c r="FG8" i="14"/>
  <c r="FF8" i="14"/>
  <c r="FE8" i="14"/>
  <c r="FD8" i="14"/>
  <c r="FC8" i="14"/>
  <c r="FB8" i="14"/>
  <c r="FA8" i="14"/>
  <c r="EZ8" i="14"/>
  <c r="EY8" i="14"/>
  <c r="EX8" i="14"/>
  <c r="EW8" i="14"/>
  <c r="EV8" i="14"/>
  <c r="EU8" i="14"/>
  <c r="ET8" i="14"/>
  <c r="ES8" i="14"/>
  <c r="ER8" i="14"/>
  <c r="EQ8" i="14"/>
  <c r="EP8" i="14"/>
  <c r="EO8" i="14"/>
  <c r="EN8" i="14"/>
  <c r="EM8" i="14"/>
  <c r="EL8" i="14"/>
  <c r="EK8" i="14"/>
  <c r="EJ8" i="14"/>
  <c r="EI8" i="14"/>
  <c r="EH8" i="14"/>
  <c r="EG8" i="14"/>
  <c r="EF8" i="14"/>
  <c r="EE8" i="14"/>
  <c r="ED8" i="14"/>
  <c r="EC8" i="14"/>
  <c r="EB8" i="14"/>
  <c r="EA8" i="14"/>
  <c r="DZ8" i="14"/>
  <c r="DY8" i="14"/>
  <c r="DX8" i="14"/>
  <c r="DW8" i="14"/>
  <c r="DV8" i="14"/>
  <c r="DU8" i="14"/>
  <c r="DT8" i="14"/>
  <c r="DS8" i="14"/>
  <c r="DR8" i="14"/>
  <c r="DQ8" i="14"/>
  <c r="DP8" i="14"/>
  <c r="DO8" i="14"/>
  <c r="DN8" i="14"/>
  <c r="DM8" i="14"/>
  <c r="DL8" i="14"/>
  <c r="DK8" i="14"/>
  <c r="DJ8" i="14"/>
  <c r="DI8" i="14"/>
  <c r="DH8" i="14"/>
  <c r="DG8" i="14"/>
  <c r="DF8" i="14"/>
  <c r="DE8" i="14"/>
  <c r="DD8" i="14"/>
  <c r="DC8" i="14"/>
  <c r="DB8" i="14"/>
  <c r="DA8" i="14"/>
  <c r="CZ8" i="14"/>
  <c r="CY8" i="14"/>
  <c r="CX8" i="14"/>
  <c r="CW8" i="14"/>
  <c r="CV8" i="14"/>
  <c r="CU8" i="14"/>
  <c r="CT8" i="14"/>
  <c r="CS8" i="14"/>
  <c r="CR8" i="14"/>
  <c r="CQ8" i="14"/>
  <c r="CP8" i="14"/>
  <c r="CO8" i="14"/>
  <c r="CN8" i="14"/>
  <c r="CM8" i="14"/>
  <c r="CL8" i="14"/>
  <c r="CK8" i="14"/>
  <c r="CJ8" i="14"/>
  <c r="CI8" i="14"/>
  <c r="CH8" i="14"/>
  <c r="CG8" i="14"/>
  <c r="CF8" i="14"/>
  <c r="CE8" i="14"/>
  <c r="CD8" i="14"/>
  <c r="CC8" i="14"/>
  <c r="CB8" i="14"/>
  <c r="CA8" i="14"/>
  <c r="BZ8" i="14"/>
  <c r="BY8" i="14"/>
  <c r="BX8" i="14"/>
  <c r="BW8" i="14"/>
  <c r="BV8" i="14"/>
  <c r="BU8" i="14"/>
  <c r="BT8" i="14"/>
  <c r="BS8" i="14"/>
  <c r="BR8" i="14"/>
  <c r="BQ8" i="14"/>
  <c r="BP8" i="14"/>
  <c r="BO8" i="14"/>
  <c r="BN8" i="14"/>
  <c r="BM8" i="14"/>
  <c r="BL8" i="14"/>
  <c r="BK8" i="14"/>
  <c r="BJ8" i="14"/>
  <c r="BI8" i="14"/>
  <c r="BH8" i="14"/>
  <c r="BG8" i="14"/>
  <c r="BF8" i="14"/>
  <c r="BE8" i="14"/>
  <c r="BD8" i="14"/>
  <c r="BC8" i="14"/>
  <c r="BB8" i="14"/>
  <c r="BA8" i="14"/>
  <c r="AZ8" i="14"/>
  <c r="AY8" i="14"/>
  <c r="AX8" i="14"/>
  <c r="AW8" i="14"/>
  <c r="AV8" i="14"/>
  <c r="AU8" i="14"/>
  <c r="AT8" i="14"/>
  <c r="AS8" i="14"/>
  <c r="AR8" i="14"/>
  <c r="AQ8" i="14"/>
  <c r="AP8" i="14"/>
  <c r="AO8" i="14"/>
  <c r="AN8" i="14"/>
  <c r="AM8" i="14"/>
  <c r="AL8" i="14"/>
  <c r="AK8" i="14"/>
  <c r="AJ8" i="14"/>
  <c r="AI8" i="14"/>
  <c r="AH8" i="14"/>
  <c r="AG8" i="14"/>
  <c r="AF8" i="14"/>
  <c r="AE8" i="14"/>
  <c r="AD8" i="14"/>
  <c r="AC8" i="14"/>
  <c r="AB8" i="14"/>
  <c r="AA8" i="14"/>
  <c r="Z8" i="14"/>
  <c r="Y8" i="14"/>
  <c r="X8" i="14"/>
  <c r="W8" i="14"/>
  <c r="V8" i="14"/>
  <c r="U8" i="14"/>
  <c r="T8" i="14"/>
  <c r="S8" i="14"/>
  <c r="R8" i="14"/>
  <c r="Q8" i="14"/>
  <c r="P8" i="14"/>
  <c r="O8" i="14"/>
  <c r="N8" i="14"/>
  <c r="M8" i="14"/>
  <c r="L8" i="14"/>
  <c r="K8" i="14"/>
  <c r="J8" i="14"/>
  <c r="I8" i="14"/>
  <c r="H8" i="14"/>
  <c r="G8" i="14"/>
  <c r="F8" i="14"/>
  <c r="E8" i="14"/>
  <c r="D8" i="14"/>
  <c r="C8" i="14"/>
  <c r="B8" i="14"/>
  <c r="D13" i="5"/>
  <c r="E13" i="5"/>
  <c r="D12" i="5"/>
  <c r="E12" i="5"/>
  <c r="L6" i="12"/>
  <c r="H33" i="32"/>
  <c r="H35" i="32"/>
  <c r="K6" i="12"/>
  <c r="K32" i="12"/>
  <c r="K34" i="12"/>
  <c r="J6" i="12"/>
  <c r="F36" i="32"/>
  <c r="F38" i="32"/>
  <c r="E24" i="32"/>
  <c r="E26" i="32"/>
  <c r="I14" i="12"/>
  <c r="E17" i="32"/>
  <c r="H6" i="12"/>
  <c r="H23" i="12"/>
  <c r="H25" i="12"/>
  <c r="G6" i="12"/>
  <c r="G32" i="12"/>
  <c r="G34" i="12"/>
  <c r="F6" i="12"/>
  <c r="F14" i="12"/>
  <c r="L4" i="12"/>
  <c r="L7" i="12"/>
  <c r="L27" i="12"/>
  <c r="K4" i="12"/>
  <c r="K7" i="12"/>
  <c r="J4" i="12"/>
  <c r="J7" i="12"/>
  <c r="J15" i="12"/>
  <c r="J9" i="12"/>
  <c r="I4" i="12"/>
  <c r="I5" i="12"/>
  <c r="I7" i="12"/>
  <c r="I36" i="12"/>
  <c r="H4" i="12"/>
  <c r="H5" i="12"/>
  <c r="G4" i="12"/>
  <c r="G7" i="12"/>
  <c r="G21" i="12"/>
  <c r="F4" i="12"/>
  <c r="F5" i="12"/>
  <c r="I20" i="12"/>
  <c r="I22" i="12"/>
  <c r="D11" i="5"/>
  <c r="E11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D10" i="5"/>
  <c r="E10" i="5"/>
  <c r="D9" i="5"/>
  <c r="E9" i="5"/>
  <c r="O9" i="25"/>
  <c r="D8" i="5"/>
  <c r="E8" i="5"/>
  <c r="E7" i="5"/>
  <c r="D7" i="5"/>
  <c r="E6" i="5"/>
  <c r="D6" i="5"/>
  <c r="E5" i="5"/>
  <c r="D5" i="5"/>
  <c r="E4" i="5"/>
  <c r="D4" i="5"/>
  <c r="E3" i="5"/>
  <c r="D3" i="5"/>
  <c r="E2" i="5"/>
  <c r="D2" i="5"/>
  <c r="E3" i="1"/>
  <c r="E5" i="1"/>
  <c r="E6" i="1"/>
  <c r="I11" i="12"/>
  <c r="I13" i="12"/>
  <c r="I29" i="12"/>
  <c r="I31" i="12"/>
  <c r="K29" i="12"/>
  <c r="K31" i="12"/>
  <c r="K11" i="12"/>
  <c r="K13" i="12"/>
  <c r="G14" i="32"/>
  <c r="J32" i="12"/>
  <c r="J34" i="12"/>
  <c r="J20" i="12"/>
  <c r="F23" i="32"/>
  <c r="J29" i="12"/>
  <c r="J31" i="12"/>
  <c r="F17" i="31"/>
  <c r="G17" i="31"/>
  <c r="K13" i="31"/>
  <c r="Q6" i="29"/>
  <c r="AD6" i="28"/>
  <c r="C6" i="26"/>
  <c r="W6" i="26"/>
  <c r="B6" i="21"/>
  <c r="B6" i="14"/>
  <c r="J20" i="31"/>
  <c r="I32" i="12"/>
  <c r="I34" i="12"/>
  <c r="I23" i="12"/>
  <c r="I25" i="12"/>
  <c r="I35" i="12"/>
  <c r="I37" i="12"/>
  <c r="I8" i="12"/>
  <c r="E11" i="32"/>
  <c r="I26" i="12"/>
  <c r="I28" i="12"/>
  <c r="I17" i="12"/>
  <c r="I19" i="12"/>
  <c r="C6" i="25"/>
  <c r="B23" i="12"/>
  <c r="B25" i="12"/>
  <c r="B11" i="12"/>
  <c r="B13" i="12"/>
  <c r="B35" i="12"/>
  <c r="B37" i="12"/>
  <c r="C20" i="12"/>
  <c r="C22" i="12"/>
  <c r="C29" i="12"/>
  <c r="C31" i="12"/>
  <c r="C8" i="12"/>
  <c r="C10" i="12"/>
  <c r="C17" i="12"/>
  <c r="C19" i="12"/>
  <c r="E23" i="12"/>
  <c r="E25" i="12"/>
  <c r="E29" i="12"/>
  <c r="E31" i="12"/>
  <c r="E11" i="12"/>
  <c r="E13" i="12"/>
  <c r="E8" i="12"/>
  <c r="E10" i="12"/>
  <c r="E20" i="12"/>
  <c r="E22" i="12"/>
  <c r="E35" i="12"/>
  <c r="E37" i="12"/>
  <c r="D11" i="12"/>
  <c r="D13" i="12"/>
  <c r="D23" i="12"/>
  <c r="D25" i="12"/>
  <c r="D35" i="12"/>
  <c r="D37" i="12"/>
  <c r="C23" i="12"/>
  <c r="C25" i="12"/>
  <c r="C35" i="12"/>
  <c r="C37" i="12"/>
  <c r="B8" i="12"/>
  <c r="B10" i="12"/>
  <c r="B20" i="12"/>
  <c r="B22" i="12"/>
  <c r="B32" i="12"/>
  <c r="B34" i="12"/>
  <c r="D17" i="12"/>
  <c r="D19" i="12"/>
  <c r="D29" i="12"/>
  <c r="D31" i="12"/>
  <c r="E17" i="12"/>
  <c r="E19" i="12"/>
  <c r="E32" i="12"/>
  <c r="E34" i="12"/>
  <c r="D8" i="12"/>
  <c r="D10" i="12"/>
  <c r="D20" i="12"/>
  <c r="D22" i="12"/>
  <c r="D32" i="12"/>
  <c r="D34" i="12"/>
  <c r="C11" i="12"/>
  <c r="C13" i="12"/>
  <c r="C32" i="12"/>
  <c r="C34" i="12"/>
  <c r="B17" i="12"/>
  <c r="B19" i="12"/>
  <c r="B29" i="12"/>
  <c r="B31" i="12"/>
  <c r="B14" i="12"/>
  <c r="B16" i="12"/>
  <c r="B7" i="12"/>
  <c r="B9" i="12"/>
  <c r="C14" i="12"/>
  <c r="C16" i="12"/>
  <c r="D14" i="12"/>
  <c r="D16" i="12"/>
  <c r="D7" i="12"/>
  <c r="D27" i="12"/>
  <c r="E14" i="12"/>
  <c r="E16" i="12"/>
  <c r="E7" i="12"/>
  <c r="E9" i="12"/>
  <c r="B8" i="32"/>
  <c r="F8" i="32"/>
  <c r="G9" i="32"/>
  <c r="F12" i="32"/>
  <c r="E15" i="32"/>
  <c r="H22" i="32"/>
  <c r="E23" i="32"/>
  <c r="E27" i="32"/>
  <c r="E29" i="32"/>
  <c r="E33" i="32"/>
  <c r="E35" i="32"/>
  <c r="F15" i="32"/>
  <c r="E18" i="32"/>
  <c r="F33" i="32"/>
  <c r="F35" i="32"/>
  <c r="E9" i="32"/>
  <c r="F18" i="32"/>
  <c r="E21" i="32"/>
  <c r="E30" i="32"/>
  <c r="E32" i="32"/>
  <c r="E36" i="32"/>
  <c r="E38" i="32"/>
  <c r="F9" i="32"/>
  <c r="E12" i="32"/>
  <c r="G9" i="25"/>
  <c r="AA9" i="24"/>
  <c r="AF9" i="24"/>
  <c r="AG9" i="24"/>
  <c r="AH9" i="24"/>
  <c r="AI9" i="24"/>
  <c r="AJ9" i="24"/>
  <c r="AE9" i="24"/>
  <c r="H9" i="25"/>
  <c r="P9" i="25"/>
  <c r="I9" i="25"/>
  <c r="Q9" i="25"/>
  <c r="B9" i="25"/>
  <c r="J9" i="25"/>
  <c r="R9" i="25"/>
  <c r="C9" i="25"/>
  <c r="K9" i="25"/>
  <c r="S9" i="25"/>
  <c r="D9" i="25"/>
  <c r="L9" i="25"/>
  <c r="E9" i="25"/>
  <c r="M9" i="25"/>
  <c r="P9" i="23"/>
  <c r="F9" i="24"/>
  <c r="X9" i="23"/>
  <c r="N9" i="24"/>
  <c r="AC9" i="24"/>
  <c r="N9" i="23"/>
  <c r="V9" i="23"/>
  <c r="D9" i="24"/>
  <c r="L9" i="24"/>
  <c r="J9" i="23"/>
  <c r="AD9" i="24"/>
  <c r="S9" i="24"/>
  <c r="V9" i="24"/>
  <c r="W9" i="24"/>
  <c r="X9" i="24"/>
  <c r="T9" i="24"/>
  <c r="U9" i="24"/>
  <c r="R9" i="24"/>
  <c r="O9" i="23"/>
  <c r="W9" i="23"/>
  <c r="E9" i="24"/>
  <c r="M9" i="24"/>
  <c r="AB9" i="24"/>
  <c r="Q9" i="23"/>
  <c r="Y9" i="23"/>
  <c r="G9" i="24"/>
  <c r="O9" i="24"/>
  <c r="R9" i="23"/>
  <c r="Z9" i="23"/>
  <c r="H9" i="24"/>
  <c r="P9" i="24"/>
  <c r="D9" i="23"/>
  <c r="S9" i="23"/>
  <c r="AA9" i="23"/>
  <c r="I9" i="24"/>
  <c r="Q9" i="24"/>
  <c r="G9" i="23"/>
  <c r="T9" i="23"/>
  <c r="AB9" i="23"/>
  <c r="B9" i="24"/>
  <c r="J9" i="24"/>
  <c r="Y9" i="24"/>
  <c r="L9" i="23"/>
  <c r="U9" i="23"/>
  <c r="AC9" i="23"/>
  <c r="C9" i="24"/>
  <c r="K9" i="24"/>
  <c r="Z9" i="24"/>
  <c r="B9" i="23"/>
  <c r="AA9" i="22"/>
  <c r="AH9" i="22"/>
  <c r="AI9" i="22"/>
  <c r="AJ9" i="22"/>
  <c r="G30" i="32"/>
  <c r="G32" i="32"/>
  <c r="C9" i="23"/>
  <c r="K9" i="23"/>
  <c r="B27" i="32"/>
  <c r="B29" i="32"/>
  <c r="I16" i="12"/>
  <c r="E9" i="23"/>
  <c r="M9" i="23"/>
  <c r="F9" i="23"/>
  <c r="D6" i="32"/>
  <c r="G15" i="32"/>
  <c r="G12" i="32"/>
  <c r="Z9" i="22"/>
  <c r="H9" i="23"/>
  <c r="G36" i="32"/>
  <c r="G38" i="32"/>
  <c r="K5" i="12"/>
  <c r="AB9" i="22"/>
  <c r="I9" i="23"/>
  <c r="K33" i="12"/>
  <c r="K27" i="12"/>
  <c r="G37" i="32"/>
  <c r="G31" i="32"/>
  <c r="G25" i="32"/>
  <c r="K21" i="12"/>
  <c r="G10" i="32"/>
  <c r="G19" i="32"/>
  <c r="G34" i="32"/>
  <c r="K36" i="12"/>
  <c r="I10" i="12"/>
  <c r="D9" i="32"/>
  <c r="H28" i="32"/>
  <c r="B33" i="32"/>
  <c r="B35" i="32"/>
  <c r="H7" i="12"/>
  <c r="H21" i="12"/>
  <c r="Q9" i="21"/>
  <c r="AD9" i="22"/>
  <c r="AE9" i="22"/>
  <c r="AF9" i="22"/>
  <c r="AG9" i="22"/>
  <c r="AC9" i="22"/>
  <c r="E12" i="12"/>
  <c r="E16" i="24"/>
  <c r="H35" i="12"/>
  <c r="H37" i="12"/>
  <c r="E33" i="12"/>
  <c r="J19" i="25"/>
  <c r="W9" i="22"/>
  <c r="X9" i="22"/>
  <c r="D12" i="32"/>
  <c r="Y9" i="22"/>
  <c r="B33" i="12"/>
  <c r="U9" i="22"/>
  <c r="G27" i="32"/>
  <c r="G29" i="32"/>
  <c r="H25" i="32"/>
  <c r="E13" i="32"/>
  <c r="F30" i="32"/>
  <c r="F32" i="32"/>
  <c r="D24" i="32"/>
  <c r="D26" i="32"/>
  <c r="D36" i="32"/>
  <c r="D38" i="32"/>
  <c r="G24" i="32"/>
  <c r="G26" i="32"/>
  <c r="H37" i="32"/>
  <c r="G13" i="32"/>
  <c r="F14" i="30"/>
  <c r="G11" i="12"/>
  <c r="C14" i="32"/>
  <c r="J8" i="12"/>
  <c r="F11" i="32"/>
  <c r="J26" i="12"/>
  <c r="J28" i="12"/>
  <c r="G18" i="32"/>
  <c r="V9" i="22"/>
  <c r="D21" i="32"/>
  <c r="E15" i="29"/>
  <c r="J22" i="12"/>
  <c r="F21" i="32"/>
  <c r="F19" i="32"/>
  <c r="F34" i="32"/>
  <c r="G21" i="32"/>
  <c r="G16" i="32"/>
  <c r="J18" i="25"/>
  <c r="F15" i="27"/>
  <c r="G15" i="27"/>
  <c r="F13" i="30"/>
  <c r="G13" i="30"/>
  <c r="K24" i="12"/>
  <c r="K17" i="12"/>
  <c r="K19" i="12"/>
  <c r="D27" i="32"/>
  <c r="D29" i="32"/>
  <c r="F22" i="32"/>
  <c r="E18" i="12"/>
  <c r="D15" i="32"/>
  <c r="G33" i="32"/>
  <c r="G35" i="32"/>
  <c r="D30" i="32"/>
  <c r="D32" i="32"/>
  <c r="D18" i="32"/>
  <c r="L5" i="12"/>
  <c r="K14" i="12"/>
  <c r="G17" i="32"/>
  <c r="F28" i="32"/>
  <c r="F16" i="32"/>
  <c r="F9" i="21"/>
  <c r="AA9" i="21"/>
  <c r="C9" i="22"/>
  <c r="G9" i="22"/>
  <c r="K9" i="22"/>
  <c r="O9" i="22"/>
  <c r="S9" i="22"/>
  <c r="T9" i="21"/>
  <c r="AB9" i="21"/>
  <c r="D9" i="22"/>
  <c r="H9" i="22"/>
  <c r="L9" i="22"/>
  <c r="P9" i="22"/>
  <c r="T9" i="22"/>
  <c r="F16" i="27"/>
  <c r="G16" i="27"/>
  <c r="I19" i="27"/>
  <c r="F15" i="29"/>
  <c r="G15" i="29"/>
  <c r="H15" i="29"/>
  <c r="O9" i="14"/>
  <c r="Y9" i="21"/>
  <c r="AC9" i="21"/>
  <c r="E9" i="22"/>
  <c r="I9" i="22"/>
  <c r="M9" i="22"/>
  <c r="Q9" i="22"/>
  <c r="I19" i="26"/>
  <c r="E16" i="29"/>
  <c r="H8" i="32"/>
  <c r="G28" i="32"/>
  <c r="G22" i="32"/>
  <c r="D9" i="14"/>
  <c r="K15" i="12"/>
  <c r="J23" i="12"/>
  <c r="J25" i="12"/>
  <c r="J17" i="12"/>
  <c r="K35" i="12"/>
  <c r="K37" i="12"/>
  <c r="H14" i="12"/>
  <c r="Z9" i="21"/>
  <c r="B9" i="22"/>
  <c r="F9" i="22"/>
  <c r="J9" i="22"/>
  <c r="N9" i="22"/>
  <c r="R9" i="22"/>
  <c r="I18" i="26"/>
  <c r="E14" i="27"/>
  <c r="I20" i="31"/>
  <c r="G12" i="12"/>
  <c r="G24" i="12"/>
  <c r="C16" i="32"/>
  <c r="G33" i="12"/>
  <c r="C28" i="32"/>
  <c r="L29" i="12"/>
  <c r="L31" i="12"/>
  <c r="B12" i="12"/>
  <c r="C12" i="32"/>
  <c r="L8" i="12"/>
  <c r="H11" i="32"/>
  <c r="E21" i="12"/>
  <c r="B21" i="12"/>
  <c r="H27" i="32"/>
  <c r="H29" i="32"/>
  <c r="C15" i="32"/>
  <c r="I21" i="12"/>
  <c r="K18" i="12"/>
  <c r="K9" i="12"/>
  <c r="L20" i="12"/>
  <c r="J19" i="28"/>
  <c r="G23" i="12"/>
  <c r="G25" i="12"/>
  <c r="D43" i="5"/>
  <c r="G5" i="12"/>
  <c r="H9" i="14"/>
  <c r="X9" i="14"/>
  <c r="O9" i="21"/>
  <c r="I19" i="29"/>
  <c r="F15" i="26"/>
  <c r="G15" i="26"/>
  <c r="H15" i="26"/>
  <c r="I6" i="31"/>
  <c r="C33" i="32"/>
  <c r="C35" i="32"/>
  <c r="H24" i="32"/>
  <c r="H26" i="32"/>
  <c r="H12" i="32"/>
  <c r="D10" i="32"/>
  <c r="L11" i="12"/>
  <c r="G35" i="12"/>
  <c r="G37" i="12"/>
  <c r="K9" i="14"/>
  <c r="AA9" i="14"/>
  <c r="I19" i="14"/>
  <c r="B9" i="21"/>
  <c r="R9" i="21"/>
  <c r="C30" i="32"/>
  <c r="C32" i="32"/>
  <c r="C21" i="32"/>
  <c r="D13" i="32"/>
  <c r="L17" i="12"/>
  <c r="L19" i="12"/>
  <c r="G14" i="12"/>
  <c r="K12" i="12"/>
  <c r="C18" i="32"/>
  <c r="L9" i="14"/>
  <c r="AB9" i="14"/>
  <c r="C9" i="21"/>
  <c r="S9" i="21"/>
  <c r="D6" i="22"/>
  <c r="P6" i="25"/>
  <c r="X6" i="27"/>
  <c r="K13" i="27"/>
  <c r="D6" i="28"/>
  <c r="N6" i="28"/>
  <c r="B18" i="12"/>
  <c r="H15" i="32"/>
  <c r="H30" i="32"/>
  <c r="H32" i="32"/>
  <c r="B15" i="32"/>
  <c r="G26" i="12"/>
  <c r="G28" i="12"/>
  <c r="P9" i="14"/>
  <c r="G9" i="21"/>
  <c r="U9" i="21"/>
  <c r="I19" i="28"/>
  <c r="I18" i="30"/>
  <c r="C24" i="32"/>
  <c r="C26" i="32"/>
  <c r="H18" i="32"/>
  <c r="L23" i="12"/>
  <c r="L25" i="12"/>
  <c r="E30" i="12"/>
  <c r="B30" i="12"/>
  <c r="H21" i="32"/>
  <c r="C36" i="32"/>
  <c r="C38" i="32"/>
  <c r="C9" i="32"/>
  <c r="L32" i="12"/>
  <c r="L34" i="12"/>
  <c r="E9" i="14"/>
  <c r="E19" i="26"/>
  <c r="G29" i="12"/>
  <c r="G31" i="12"/>
  <c r="G8" i="12"/>
  <c r="S9" i="14"/>
  <c r="J9" i="21"/>
  <c r="V9" i="21"/>
  <c r="F14" i="26"/>
  <c r="G14" i="26"/>
  <c r="H14" i="26"/>
  <c r="I18" i="27"/>
  <c r="L26" i="12"/>
  <c r="L28" i="12"/>
  <c r="L35" i="12"/>
  <c r="L37" i="12"/>
  <c r="E16" i="32"/>
  <c r="I18" i="12"/>
  <c r="T9" i="14"/>
  <c r="K9" i="21"/>
  <c r="W9" i="21"/>
  <c r="E16" i="25"/>
  <c r="H36" i="32"/>
  <c r="H38" i="32"/>
  <c r="I18" i="14"/>
  <c r="C9" i="14"/>
  <c r="G17" i="12"/>
  <c r="G20" i="12"/>
  <c r="C23" i="32"/>
  <c r="E24" i="12"/>
  <c r="B24" i="12"/>
  <c r="B30" i="32"/>
  <c r="B32" i="32"/>
  <c r="C27" i="32"/>
  <c r="C29" i="32"/>
  <c r="H9" i="32"/>
  <c r="E28" i="32"/>
  <c r="K30" i="12"/>
  <c r="H12" i="12"/>
  <c r="L14" i="12"/>
  <c r="H17" i="32"/>
  <c r="G9" i="14"/>
  <c r="W9" i="14"/>
  <c r="E15" i="14"/>
  <c r="N9" i="21"/>
  <c r="X9" i="21"/>
  <c r="I19" i="30"/>
  <c r="B17" i="32"/>
  <c r="F16" i="12"/>
  <c r="X6" i="25"/>
  <c r="F16" i="25"/>
  <c r="G16" i="25"/>
  <c r="B21" i="32"/>
  <c r="H19" i="32"/>
  <c r="H16" i="32"/>
  <c r="L18" i="12"/>
  <c r="L15" i="12"/>
  <c r="L36" i="12"/>
  <c r="K6" i="24"/>
  <c r="C6" i="31"/>
  <c r="F13" i="31"/>
  <c r="K14" i="14"/>
  <c r="J18" i="14"/>
  <c r="E14" i="32"/>
  <c r="D24" i="12"/>
  <c r="E43" i="5"/>
  <c r="E42" i="5"/>
  <c r="F16" i="21"/>
  <c r="G16" i="21"/>
  <c r="X6" i="21"/>
  <c r="P6" i="24"/>
  <c r="G14" i="30"/>
  <c r="H24" i="12"/>
  <c r="H33" i="12"/>
  <c r="D28" i="32"/>
  <c r="D25" i="32"/>
  <c r="H15" i="12"/>
  <c r="D22" i="32"/>
  <c r="B36" i="32"/>
  <c r="B38" i="32"/>
  <c r="F23" i="12"/>
  <c r="F25" i="12"/>
  <c r="F17" i="12"/>
  <c r="F19" i="12"/>
  <c r="F26" i="12"/>
  <c r="F28" i="12"/>
  <c r="F11" i="12"/>
  <c r="B14" i="32"/>
  <c r="F8" i="12"/>
  <c r="F29" i="12"/>
  <c r="F31" i="12"/>
  <c r="B12" i="32"/>
  <c r="B9" i="32"/>
  <c r="F32" i="12"/>
  <c r="F34" i="12"/>
  <c r="F35" i="12"/>
  <c r="F37" i="12"/>
  <c r="B24" i="32"/>
  <c r="B26" i="32"/>
  <c r="B18" i="32"/>
  <c r="F20" i="12"/>
  <c r="B23" i="32"/>
  <c r="D6" i="27"/>
  <c r="F13" i="27"/>
  <c r="G13" i="27"/>
  <c r="K16" i="28"/>
  <c r="D20" i="29"/>
  <c r="E13" i="29"/>
  <c r="C6" i="32"/>
  <c r="C8" i="32"/>
  <c r="E15" i="12"/>
  <c r="E36" i="12"/>
  <c r="B15" i="12"/>
  <c r="B36" i="12"/>
  <c r="L16" i="12"/>
  <c r="E14" i="29"/>
  <c r="F17" i="24"/>
  <c r="G17" i="24"/>
  <c r="F16" i="29"/>
  <c r="G16" i="29"/>
  <c r="H16" i="29"/>
  <c r="I6" i="23"/>
  <c r="F13" i="29"/>
  <c r="F20" i="29"/>
  <c r="F7" i="12"/>
  <c r="F9" i="12"/>
  <c r="K23" i="12"/>
  <c r="K25" i="12"/>
  <c r="K26" i="12"/>
  <c r="K28" i="12"/>
  <c r="K8" i="12"/>
  <c r="K20" i="12"/>
  <c r="G23" i="32"/>
  <c r="D19" i="14"/>
  <c r="E13" i="14"/>
  <c r="E18" i="14"/>
  <c r="E15" i="25"/>
  <c r="P6" i="30"/>
  <c r="F15" i="30"/>
  <c r="G15" i="30"/>
  <c r="K15" i="24"/>
  <c r="E27" i="12"/>
  <c r="B27" i="12"/>
  <c r="F25" i="32"/>
  <c r="D33" i="32"/>
  <c r="D35" i="32"/>
  <c r="H20" i="12"/>
  <c r="D23" i="32"/>
  <c r="H17" i="12"/>
  <c r="H11" i="12"/>
  <c r="H8" i="12"/>
  <c r="H26" i="12"/>
  <c r="H28" i="12"/>
  <c r="H32" i="12"/>
  <c r="H34" i="12"/>
  <c r="H29" i="12"/>
  <c r="H31" i="12"/>
  <c r="F16" i="23"/>
  <c r="G16" i="23"/>
  <c r="I6" i="29"/>
  <c r="F14" i="29"/>
  <c r="G14" i="29"/>
  <c r="I11" i="30"/>
  <c r="E13" i="30"/>
  <c r="E17" i="29"/>
  <c r="T6" i="31"/>
  <c r="F15" i="31"/>
  <c r="G15" i="31"/>
  <c r="H15" i="31"/>
  <c r="B9" i="14"/>
  <c r="I9" i="14"/>
  <c r="M9" i="14"/>
  <c r="Q9" i="14"/>
  <c r="U9" i="14"/>
  <c r="Y9" i="14"/>
  <c r="AC9" i="14"/>
  <c r="D9" i="21"/>
  <c r="H9" i="21"/>
  <c r="L9" i="21"/>
  <c r="P9" i="21"/>
  <c r="F9" i="14"/>
  <c r="J9" i="14"/>
  <c r="N9" i="14"/>
  <c r="R9" i="14"/>
  <c r="V9" i="14"/>
  <c r="Z9" i="14"/>
  <c r="E9" i="21"/>
  <c r="I9" i="21"/>
  <c r="M9" i="21"/>
  <c r="F16" i="30"/>
  <c r="G16" i="30"/>
  <c r="E14" i="30"/>
  <c r="E6" i="32"/>
  <c r="E8" i="32"/>
  <c r="E14" i="21"/>
  <c r="B20" i="32"/>
  <c r="L10" i="12"/>
  <c r="G20" i="32"/>
  <c r="G13" i="12"/>
  <c r="H14" i="29"/>
  <c r="G22" i="12"/>
  <c r="H36" i="12"/>
  <c r="D34" i="32"/>
  <c r="K16" i="12"/>
  <c r="J19" i="12"/>
  <c r="F20" i="32"/>
  <c r="H16" i="12"/>
  <c r="D17" i="32"/>
  <c r="C17" i="32"/>
  <c r="G16" i="12"/>
  <c r="H23" i="32"/>
  <c r="L22" i="12"/>
  <c r="G10" i="12"/>
  <c r="C11" i="32"/>
  <c r="L13" i="12"/>
  <c r="H14" i="32"/>
  <c r="C20" i="32"/>
  <c r="G19" i="12"/>
  <c r="E19" i="29"/>
  <c r="E20" i="29"/>
  <c r="D14" i="32"/>
  <c r="H13" i="12"/>
  <c r="G11" i="32"/>
  <c r="K10" i="12"/>
  <c r="B28" i="32"/>
  <c r="F33" i="12"/>
  <c r="B13" i="32"/>
  <c r="F10" i="12"/>
  <c r="B11" i="32"/>
  <c r="H14" i="30"/>
  <c r="H22" i="12"/>
  <c r="D11" i="32"/>
  <c r="H10" i="12"/>
  <c r="F22" i="12"/>
  <c r="H19" i="12"/>
  <c r="D20" i="32"/>
  <c r="G13" i="31"/>
  <c r="H13" i="31"/>
  <c r="F15" i="25"/>
  <c r="G15" i="25"/>
  <c r="I19" i="25"/>
  <c r="I18" i="25"/>
  <c r="F13" i="25"/>
  <c r="G13" i="25"/>
  <c r="H16" i="25"/>
  <c r="H15" i="25"/>
  <c r="D19" i="25"/>
  <c r="E13" i="25"/>
  <c r="E14" i="25"/>
  <c r="E17" i="24"/>
  <c r="H17" i="24"/>
  <c r="F14" i="24"/>
  <c r="G14" i="24"/>
  <c r="H14" i="24"/>
  <c r="E15" i="24"/>
  <c r="E14" i="24"/>
  <c r="D20" i="24"/>
  <c r="F16" i="24"/>
  <c r="G16" i="24"/>
  <c r="H16" i="24"/>
  <c r="Y6" i="24"/>
  <c r="F13" i="24"/>
  <c r="G13" i="24"/>
  <c r="E13" i="24"/>
  <c r="I20" i="24"/>
  <c r="C12" i="12"/>
  <c r="C30" i="12"/>
  <c r="C24" i="12"/>
  <c r="C18" i="12"/>
  <c r="C21" i="12"/>
  <c r="C9" i="12"/>
  <c r="C33" i="12"/>
  <c r="C27" i="12"/>
  <c r="C15" i="12"/>
  <c r="C36" i="12"/>
  <c r="G17" i="29"/>
  <c r="H17" i="29"/>
  <c r="F19" i="29"/>
  <c r="H13" i="30"/>
  <c r="G18" i="30"/>
  <c r="G19" i="30"/>
  <c r="E18" i="27"/>
  <c r="E19" i="27"/>
  <c r="H16" i="27"/>
  <c r="E19" i="14"/>
  <c r="G14" i="31"/>
  <c r="H13" i="27"/>
  <c r="G18" i="27"/>
  <c r="H16" i="30"/>
  <c r="E19" i="30"/>
  <c r="E18" i="30"/>
  <c r="B16" i="32"/>
  <c r="D33" i="12"/>
  <c r="M33" i="34"/>
  <c r="M27" i="34"/>
  <c r="M21" i="34"/>
  <c r="M15" i="34"/>
  <c r="M9" i="34"/>
  <c r="M36" i="34"/>
  <c r="M30" i="34"/>
  <c r="M24" i="34"/>
  <c r="M18" i="34"/>
  <c r="M12" i="34"/>
  <c r="F36" i="12"/>
  <c r="B10" i="32"/>
  <c r="F30" i="12"/>
  <c r="F13" i="12"/>
  <c r="F18" i="27"/>
  <c r="H20" i="32"/>
  <c r="J10" i="12"/>
  <c r="H30" i="12"/>
  <c r="G6" i="32"/>
  <c r="F14" i="27"/>
  <c r="G14" i="27"/>
  <c r="H14" i="27"/>
  <c r="J18" i="12"/>
  <c r="D31" i="32"/>
  <c r="L12" i="12"/>
  <c r="H31" i="32"/>
  <c r="I19" i="21"/>
  <c r="E22" i="32"/>
  <c r="F16" i="26"/>
  <c r="G16" i="26"/>
  <c r="H16" i="26"/>
  <c r="I33" i="12"/>
  <c r="E16" i="27"/>
  <c r="H9" i="12"/>
  <c r="C10" i="32"/>
  <c r="G27" i="12"/>
  <c r="G18" i="12"/>
  <c r="F13" i="32"/>
  <c r="H34" i="32"/>
  <c r="J19" i="30"/>
  <c r="J11" i="12"/>
  <c r="G30" i="33"/>
  <c r="G18" i="33"/>
  <c r="G33" i="33"/>
  <c r="G21" i="33"/>
  <c r="G9" i="33"/>
  <c r="G36" i="33"/>
  <c r="G27" i="33"/>
  <c r="C23" i="33"/>
  <c r="C25" i="33"/>
  <c r="C32" i="33"/>
  <c r="C34" i="33"/>
  <c r="C35" i="33"/>
  <c r="C37" i="33"/>
  <c r="C14" i="33"/>
  <c r="C16" i="33"/>
  <c r="C17" i="33"/>
  <c r="C19" i="33"/>
  <c r="C11" i="33"/>
  <c r="C13" i="33"/>
  <c r="C29" i="33"/>
  <c r="C31" i="33"/>
  <c r="C8" i="33"/>
  <c r="C10" i="33"/>
  <c r="C20" i="33"/>
  <c r="C22" i="33"/>
  <c r="F33" i="34"/>
  <c r="F27" i="34"/>
  <c r="F21" i="34"/>
  <c r="F15" i="34"/>
  <c r="F9" i="34"/>
  <c r="F36" i="34"/>
  <c r="F30" i="34"/>
  <c r="F24" i="34"/>
  <c r="F18" i="34"/>
  <c r="F12" i="34"/>
  <c r="B22" i="32"/>
  <c r="G15" i="33"/>
  <c r="D21" i="33"/>
  <c r="D36" i="33"/>
  <c r="D12" i="33"/>
  <c r="D18" i="33"/>
  <c r="D33" i="33"/>
  <c r="D9" i="33"/>
  <c r="D24" i="33"/>
  <c r="D15" i="33"/>
  <c r="D30" i="33"/>
  <c r="D27" i="33"/>
  <c r="F21" i="12"/>
  <c r="F12" i="12"/>
  <c r="F24" i="12"/>
  <c r="F19" i="27"/>
  <c r="H27" i="12"/>
  <c r="J21" i="12"/>
  <c r="D16" i="32"/>
  <c r="H13" i="32"/>
  <c r="L9" i="12"/>
  <c r="F15" i="21"/>
  <c r="G15" i="21"/>
  <c r="E19" i="32"/>
  <c r="I27" i="12"/>
  <c r="D15" i="12"/>
  <c r="I9" i="12"/>
  <c r="I19" i="24"/>
  <c r="E34" i="32"/>
  <c r="G9" i="12"/>
  <c r="C31" i="32"/>
  <c r="C37" i="32"/>
  <c r="F31" i="32"/>
  <c r="J24" i="12"/>
  <c r="I15" i="12"/>
  <c r="F27" i="32"/>
  <c r="F29" i="32"/>
  <c r="F24" i="32"/>
  <c r="F26" i="32"/>
  <c r="J19" i="31"/>
  <c r="G24" i="33"/>
  <c r="C26" i="33"/>
  <c r="C28" i="33"/>
  <c r="E14" i="28"/>
  <c r="D20" i="28"/>
  <c r="F13" i="28"/>
  <c r="B6" i="28"/>
  <c r="B34" i="32"/>
  <c r="D9" i="12"/>
  <c r="J18" i="30"/>
  <c r="K22" i="12"/>
  <c r="B31" i="32"/>
  <c r="F27" i="12"/>
  <c r="H18" i="12"/>
  <c r="D36" i="12"/>
  <c r="D18" i="12"/>
  <c r="L30" i="12"/>
  <c r="L24" i="12"/>
  <c r="J19" i="29"/>
  <c r="E25" i="32"/>
  <c r="I24" i="12"/>
  <c r="I30" i="12"/>
  <c r="E31" i="32"/>
  <c r="E10" i="32"/>
  <c r="C34" i="32"/>
  <c r="C19" i="32"/>
  <c r="E15" i="30"/>
  <c r="H15" i="30"/>
  <c r="H10" i="32"/>
  <c r="F37" i="32"/>
  <c r="D19" i="32"/>
  <c r="J19" i="27"/>
  <c r="E16" i="30"/>
  <c r="L33" i="12"/>
  <c r="J35" i="12"/>
  <c r="J37" i="12"/>
  <c r="J14" i="12"/>
  <c r="E13" i="21"/>
  <c r="E16" i="31"/>
  <c r="E20" i="31"/>
  <c r="E17" i="31"/>
  <c r="H17" i="31"/>
  <c r="G29" i="33"/>
  <c r="G31" i="33"/>
  <c r="G32" i="33"/>
  <c r="G34" i="33"/>
  <c r="G35" i="33"/>
  <c r="G37" i="33"/>
  <c r="G17" i="33"/>
  <c r="G19" i="33"/>
  <c r="G14" i="33"/>
  <c r="G16" i="33"/>
  <c r="G23" i="33"/>
  <c r="G25" i="33"/>
  <c r="G20" i="33"/>
  <c r="G22" i="33"/>
  <c r="E13" i="28"/>
  <c r="F18" i="12"/>
  <c r="F13" i="26"/>
  <c r="J27" i="12"/>
  <c r="J36" i="12"/>
  <c r="J20" i="24"/>
  <c r="W6" i="31"/>
  <c r="F16" i="31"/>
  <c r="G16" i="31"/>
  <c r="H16" i="31"/>
  <c r="E36" i="33"/>
  <c r="E12" i="33"/>
  <c r="E30" i="33"/>
  <c r="E27" i="33"/>
  <c r="E18" i="33"/>
  <c r="E15" i="33"/>
  <c r="E33" i="33"/>
  <c r="E21" i="33"/>
  <c r="M7" i="33"/>
  <c r="M5" i="33"/>
  <c r="K13" i="26"/>
  <c r="J19" i="26"/>
  <c r="B29" i="33"/>
  <c r="B31" i="33"/>
  <c r="B23" i="33"/>
  <c r="B25" i="33"/>
  <c r="B35" i="33"/>
  <c r="B37" i="33"/>
  <c r="B20" i="33"/>
  <c r="B22" i="33"/>
  <c r="B17" i="33"/>
  <c r="B19" i="33"/>
  <c r="B11" i="33"/>
  <c r="B13" i="33"/>
  <c r="B26" i="33"/>
  <c r="B28" i="33"/>
  <c r="B8" i="33"/>
  <c r="B10" i="33"/>
  <c r="L36" i="34"/>
  <c r="L33" i="34"/>
  <c r="L27" i="34"/>
  <c r="L21" i="34"/>
  <c r="L15" i="34"/>
  <c r="L9" i="34"/>
  <c r="L30" i="34"/>
  <c r="L24" i="34"/>
  <c r="L18" i="34"/>
  <c r="L12" i="34"/>
  <c r="B19" i="32"/>
  <c r="J19" i="24"/>
  <c r="G36" i="12"/>
  <c r="D12" i="12"/>
  <c r="C13" i="32"/>
  <c r="C25" i="32"/>
  <c r="J30" i="12"/>
  <c r="G13" i="29"/>
  <c r="B37" i="32"/>
  <c r="B25" i="32"/>
  <c r="F18" i="30"/>
  <c r="F19" i="30"/>
  <c r="D37" i="32"/>
  <c r="D21" i="12"/>
  <c r="J19" i="14"/>
  <c r="L21" i="12"/>
  <c r="F14" i="25"/>
  <c r="I12" i="12"/>
  <c r="E37" i="32"/>
  <c r="G30" i="12"/>
  <c r="G15" i="12"/>
  <c r="E20" i="32"/>
  <c r="J12" i="12"/>
  <c r="F10" i="32"/>
  <c r="D20" i="31"/>
  <c r="E9" i="33"/>
  <c r="H5" i="33"/>
  <c r="H7" i="33"/>
  <c r="F15" i="12"/>
  <c r="J5" i="12"/>
  <c r="F15" i="24"/>
  <c r="G15" i="24"/>
  <c r="H15" i="24"/>
  <c r="D30" i="12"/>
  <c r="C22" i="32"/>
  <c r="J18" i="27"/>
  <c r="J33" i="12"/>
  <c r="J18" i="26"/>
  <c r="G5" i="33"/>
  <c r="F24" i="33"/>
  <c r="B36" i="33"/>
  <c r="L36" i="33"/>
  <c r="I7" i="33"/>
  <c r="I26" i="33"/>
  <c r="I28" i="33"/>
  <c r="H8" i="33"/>
  <c r="H10" i="33"/>
  <c r="J29" i="33"/>
  <c r="J31" i="33"/>
  <c r="H32" i="33"/>
  <c r="H34" i="33"/>
  <c r="H30" i="34"/>
  <c r="H24" i="34"/>
  <c r="H18" i="34"/>
  <c r="H12" i="34"/>
  <c r="H36" i="34"/>
  <c r="H33" i="34"/>
  <c r="H27" i="34"/>
  <c r="H21" i="34"/>
  <c r="H15" i="34"/>
  <c r="H9" i="34"/>
  <c r="F36" i="33"/>
  <c r="B9" i="33"/>
  <c r="B18" i="33"/>
  <c r="F35" i="33"/>
  <c r="F37" i="33"/>
  <c r="F8" i="33"/>
  <c r="F10" i="33"/>
  <c r="L15" i="33"/>
  <c r="I17" i="33"/>
  <c r="I19" i="33"/>
  <c r="J20" i="28"/>
  <c r="I36" i="34"/>
  <c r="I30" i="34"/>
  <c r="I24" i="34"/>
  <c r="I18" i="34"/>
  <c r="I12" i="34"/>
  <c r="I33" i="34"/>
  <c r="I27" i="34"/>
  <c r="I21" i="34"/>
  <c r="I15" i="34"/>
  <c r="I9" i="34"/>
  <c r="F30" i="33"/>
  <c r="B21" i="33"/>
  <c r="B30" i="33"/>
  <c r="L27" i="33"/>
  <c r="F17" i="28"/>
  <c r="G17" i="28"/>
  <c r="H17" i="28"/>
  <c r="F16" i="28"/>
  <c r="G16" i="28"/>
  <c r="H16" i="28"/>
  <c r="K29" i="33"/>
  <c r="K31" i="33"/>
  <c r="K26" i="33"/>
  <c r="K28" i="33"/>
  <c r="K17" i="33"/>
  <c r="K19" i="33"/>
  <c r="K35" i="33"/>
  <c r="K37" i="33"/>
  <c r="I29" i="33"/>
  <c r="I31" i="33"/>
  <c r="I8" i="33"/>
  <c r="I10" i="33"/>
  <c r="F15" i="28"/>
  <c r="G15" i="28"/>
  <c r="H15" i="28"/>
  <c r="F14" i="28"/>
  <c r="G14" i="28"/>
  <c r="F33" i="33"/>
  <c r="B15" i="33"/>
  <c r="I20" i="33"/>
  <c r="I22" i="33"/>
  <c r="E16" i="28"/>
  <c r="D36" i="34"/>
  <c r="D33" i="34"/>
  <c r="D27" i="34"/>
  <c r="D21" i="34"/>
  <c r="D15" i="34"/>
  <c r="D9" i="34"/>
  <c r="D30" i="34"/>
  <c r="D24" i="34"/>
  <c r="D18" i="34"/>
  <c r="D12" i="34"/>
  <c r="F21" i="33"/>
  <c r="E33" i="34"/>
  <c r="E27" i="34"/>
  <c r="E21" i="34"/>
  <c r="E15" i="34"/>
  <c r="E9" i="34"/>
  <c r="E36" i="34"/>
  <c r="E30" i="34"/>
  <c r="E24" i="34"/>
  <c r="E18" i="34"/>
  <c r="E12" i="34"/>
  <c r="D11" i="33"/>
  <c r="D13" i="33"/>
  <c r="B36" i="34"/>
  <c r="G7" i="34"/>
  <c r="J36" i="34"/>
  <c r="C35" i="34"/>
  <c r="C37" i="34"/>
  <c r="K35" i="34"/>
  <c r="K37" i="34"/>
  <c r="D29" i="33"/>
  <c r="D31" i="33"/>
  <c r="D35" i="33"/>
  <c r="D37" i="33"/>
  <c r="B9" i="34"/>
  <c r="J9" i="34"/>
  <c r="B15" i="34"/>
  <c r="J15" i="34"/>
  <c r="B21" i="34"/>
  <c r="J21" i="34"/>
  <c r="B27" i="34"/>
  <c r="J27" i="34"/>
  <c r="B33" i="34"/>
  <c r="J33" i="34"/>
  <c r="I35" i="34"/>
  <c r="I37" i="34"/>
  <c r="C9" i="34"/>
  <c r="K9" i="34"/>
  <c r="D8" i="34"/>
  <c r="D10" i="34"/>
  <c r="L8" i="34"/>
  <c r="L10" i="34"/>
  <c r="C15" i="34"/>
  <c r="K15" i="34"/>
  <c r="D14" i="34"/>
  <c r="D16" i="34"/>
  <c r="L14" i="34"/>
  <c r="L16" i="34"/>
  <c r="C21" i="34"/>
  <c r="K21" i="34"/>
  <c r="D20" i="34"/>
  <c r="D22" i="34"/>
  <c r="L20" i="34"/>
  <c r="L22" i="34"/>
  <c r="C27" i="34"/>
  <c r="K27" i="34"/>
  <c r="D26" i="34"/>
  <c r="D28" i="34"/>
  <c r="L26" i="34"/>
  <c r="L28" i="34"/>
  <c r="C33" i="34"/>
  <c r="K33" i="34"/>
  <c r="D32" i="34"/>
  <c r="D34" i="34"/>
  <c r="L32" i="34"/>
  <c r="L34" i="34"/>
  <c r="C36" i="34"/>
  <c r="K36" i="34"/>
  <c r="D35" i="34"/>
  <c r="D37" i="34"/>
  <c r="L35" i="34"/>
  <c r="L37" i="34"/>
  <c r="I8" i="34"/>
  <c r="I10" i="34"/>
  <c r="C11" i="34"/>
  <c r="C13" i="34"/>
  <c r="K11" i="34"/>
  <c r="K13" i="34"/>
  <c r="I14" i="34"/>
  <c r="I16" i="34"/>
  <c r="C17" i="34"/>
  <c r="C19" i="34"/>
  <c r="K17" i="34"/>
  <c r="K19" i="34"/>
  <c r="E20" i="34"/>
  <c r="E22" i="34"/>
  <c r="I20" i="34"/>
  <c r="I22" i="34"/>
  <c r="M20" i="34"/>
  <c r="M22" i="34"/>
  <c r="C23" i="34"/>
  <c r="C25" i="34"/>
  <c r="K23" i="34"/>
  <c r="K25" i="34"/>
  <c r="E26" i="34"/>
  <c r="E28" i="34"/>
  <c r="I26" i="34"/>
  <c r="I28" i="34"/>
  <c r="M26" i="34"/>
  <c r="M28" i="34"/>
  <c r="E32" i="34"/>
  <c r="E34" i="34"/>
  <c r="M32" i="34"/>
  <c r="M34" i="34"/>
  <c r="D17" i="33"/>
  <c r="D19" i="33"/>
  <c r="B12" i="34"/>
  <c r="J12" i="34"/>
  <c r="B18" i="34"/>
  <c r="J18" i="34"/>
  <c r="B24" i="34"/>
  <c r="J24" i="34"/>
  <c r="C12" i="34"/>
  <c r="K12" i="34"/>
  <c r="D11" i="34"/>
  <c r="D13" i="34"/>
  <c r="L11" i="34"/>
  <c r="L13" i="34"/>
  <c r="F14" i="34"/>
  <c r="F16" i="34"/>
  <c r="C18" i="34"/>
  <c r="K18" i="34"/>
  <c r="D17" i="34"/>
  <c r="D19" i="34"/>
  <c r="L17" i="34"/>
  <c r="L19" i="34"/>
  <c r="F20" i="34"/>
  <c r="F22" i="34"/>
  <c r="C24" i="34"/>
  <c r="K24" i="34"/>
  <c r="D23" i="34"/>
  <c r="D25" i="34"/>
  <c r="L23" i="34"/>
  <c r="L25" i="34"/>
  <c r="F26" i="34"/>
  <c r="F28" i="34"/>
  <c r="F15" i="23"/>
  <c r="G15" i="23"/>
  <c r="E16" i="23"/>
  <c r="H16" i="23"/>
  <c r="I18" i="23"/>
  <c r="I19" i="23"/>
  <c r="F14" i="23"/>
  <c r="G14" i="23"/>
  <c r="J18" i="23"/>
  <c r="J19" i="23"/>
  <c r="E15" i="23"/>
  <c r="D19" i="23"/>
  <c r="E14" i="23"/>
  <c r="F13" i="23"/>
  <c r="E13" i="23"/>
  <c r="E17" i="22"/>
  <c r="D20" i="22"/>
  <c r="E15" i="22"/>
  <c r="E16" i="22"/>
  <c r="F15" i="22"/>
  <c r="G15" i="22"/>
  <c r="F17" i="22"/>
  <c r="G17" i="22"/>
  <c r="F16" i="22"/>
  <c r="G16" i="22"/>
  <c r="H16" i="22"/>
  <c r="F13" i="14"/>
  <c r="G13" i="14"/>
  <c r="I19" i="22"/>
  <c r="I20" i="22"/>
  <c r="F14" i="22"/>
  <c r="G14" i="22"/>
  <c r="J19" i="22"/>
  <c r="K14" i="22"/>
  <c r="J20" i="22"/>
  <c r="E14" i="22"/>
  <c r="E13" i="22"/>
  <c r="F14" i="14"/>
  <c r="G14" i="14"/>
  <c r="H14" i="14"/>
  <c r="F15" i="14"/>
  <c r="G15" i="14"/>
  <c r="H15" i="14"/>
  <c r="C6" i="14"/>
  <c r="F16" i="14"/>
  <c r="G16" i="14"/>
  <c r="H16" i="14"/>
  <c r="F13" i="22"/>
  <c r="D19" i="21"/>
  <c r="E15" i="21"/>
  <c r="H15" i="21"/>
  <c r="E16" i="21"/>
  <c r="H16" i="21"/>
  <c r="F14" i="21"/>
  <c r="G14" i="21"/>
  <c r="H14" i="21"/>
  <c r="J18" i="21"/>
  <c r="J19" i="21"/>
  <c r="F13" i="21"/>
  <c r="G13" i="21"/>
  <c r="E18" i="25"/>
  <c r="H13" i="25"/>
  <c r="E19" i="25"/>
  <c r="E20" i="24"/>
  <c r="F19" i="24"/>
  <c r="H13" i="24"/>
  <c r="H19" i="24"/>
  <c r="E19" i="24"/>
  <c r="I15" i="33"/>
  <c r="I12" i="33"/>
  <c r="I24" i="33"/>
  <c r="I27" i="33"/>
  <c r="I33" i="33"/>
  <c r="I21" i="33"/>
  <c r="I9" i="33"/>
  <c r="I30" i="33"/>
  <c r="I36" i="33"/>
  <c r="I18" i="33"/>
  <c r="H14" i="28"/>
  <c r="H13" i="29"/>
  <c r="G20" i="29"/>
  <c r="G19" i="29"/>
  <c r="F17" i="32"/>
  <c r="J16" i="12"/>
  <c r="H18" i="30"/>
  <c r="H19" i="30"/>
  <c r="E19" i="31"/>
  <c r="H15" i="22"/>
  <c r="H19" i="27"/>
  <c r="H18" i="27"/>
  <c r="H13" i="21"/>
  <c r="H24" i="33"/>
  <c r="H27" i="33"/>
  <c r="H21" i="33"/>
  <c r="H9" i="33"/>
  <c r="H30" i="33"/>
  <c r="H18" i="33"/>
  <c r="H36" i="33"/>
  <c r="H12" i="33"/>
  <c r="H15" i="33"/>
  <c r="H33" i="33"/>
  <c r="G13" i="26"/>
  <c r="F18" i="26"/>
  <c r="F19" i="26"/>
  <c r="G19" i="24"/>
  <c r="F14" i="32"/>
  <c r="J13" i="12"/>
  <c r="G20" i="24"/>
  <c r="G19" i="27"/>
  <c r="F20" i="31"/>
  <c r="H14" i="31"/>
  <c r="G19" i="31"/>
  <c r="G20" i="31"/>
  <c r="G14" i="25"/>
  <c r="F18" i="25"/>
  <c r="F19" i="25"/>
  <c r="G36" i="34"/>
  <c r="G33" i="34"/>
  <c r="G27" i="34"/>
  <c r="G21" i="34"/>
  <c r="G15" i="34"/>
  <c r="G9" i="34"/>
  <c r="G30" i="34"/>
  <c r="G24" i="34"/>
  <c r="G18" i="34"/>
  <c r="G12" i="34"/>
  <c r="M33" i="33"/>
  <c r="M30" i="33"/>
  <c r="M27" i="33"/>
  <c r="M18" i="33"/>
  <c r="M15" i="33"/>
  <c r="M21" i="33"/>
  <c r="M9" i="33"/>
  <c r="M36" i="33"/>
  <c r="M12" i="33"/>
  <c r="M24" i="33"/>
  <c r="E20" i="28"/>
  <c r="E19" i="28"/>
  <c r="F20" i="28"/>
  <c r="G13" i="28"/>
  <c r="F19" i="28"/>
  <c r="F19" i="31"/>
  <c r="H15" i="23"/>
  <c r="H20" i="24"/>
  <c r="H14" i="23"/>
  <c r="F18" i="23"/>
  <c r="G13" i="23"/>
  <c r="H13" i="23"/>
  <c r="E18" i="23"/>
  <c r="E19" i="23"/>
  <c r="H17" i="22"/>
  <c r="E19" i="22"/>
  <c r="H14" i="22"/>
  <c r="F19" i="22"/>
  <c r="E20" i="22"/>
  <c r="F18" i="14"/>
  <c r="H13" i="14"/>
  <c r="G18" i="14"/>
  <c r="G19" i="14"/>
  <c r="G13" i="22"/>
  <c r="E19" i="21"/>
  <c r="E18" i="21"/>
  <c r="G19" i="21"/>
  <c r="G18" i="21"/>
  <c r="F18" i="21"/>
  <c r="H19" i="21"/>
  <c r="H18" i="21"/>
  <c r="H20" i="31"/>
  <c r="H19" i="31"/>
  <c r="H19" i="29"/>
  <c r="H20" i="29"/>
  <c r="G19" i="25"/>
  <c r="H14" i="25"/>
  <c r="G18" i="25"/>
  <c r="G19" i="26"/>
  <c r="H13" i="26"/>
  <c r="G18" i="26"/>
  <c r="H13" i="28"/>
  <c r="G20" i="28"/>
  <c r="G19" i="28"/>
  <c r="H18" i="23"/>
  <c r="H19" i="23"/>
  <c r="G18" i="23"/>
  <c r="G19" i="23"/>
  <c r="H18" i="14"/>
  <c r="H24" i="14"/>
  <c r="H19" i="14"/>
  <c r="G20" i="22"/>
  <c r="G19" i="22"/>
  <c r="H13" i="22"/>
  <c r="H18" i="25"/>
  <c r="H19" i="25"/>
  <c r="H20" i="28"/>
  <c r="H19" i="28"/>
  <c r="H18" i="26"/>
  <c r="H19" i="26"/>
  <c r="H20" i="22"/>
  <c r="H19" i="22"/>
</calcChain>
</file>

<file path=xl/sharedStrings.xml><?xml version="1.0" encoding="utf-8"?>
<sst xmlns="http://schemas.openxmlformats.org/spreadsheetml/2006/main" count="458" uniqueCount="79">
  <si>
    <t>減肥計劃</t>
  </si>
  <si>
    <t>基本資料</t>
  </si>
  <si>
    <t>體重狀況分析</t>
  </si>
  <si>
    <t>身高</t>
  </si>
  <si>
    <t>身體質量指數BMI</t>
  </si>
  <si>
    <t>體重</t>
  </si>
  <si>
    <t>Body Mass Index</t>
  </si>
  <si>
    <t>您目前的狀況屬於</t>
  </si>
  <si>
    <t>您最佳的體重介於</t>
  </si>
  <si>
    <t>到</t>
  </si>
  <si>
    <r>
      <t xml:space="preserve">身體質量指數BMI </t>
    </r>
    <r>
      <rPr>
        <sz val="8"/>
        <color indexed="8"/>
        <rFont val="Arial Unicode MS"/>
        <family val="2"/>
      </rPr>
      <t>= 體重(公斤) / 身高2(公尺2)</t>
    </r>
  </si>
  <si>
    <t>進行體重紀錄</t>
  </si>
  <si>
    <t>(kg/m2)</t>
  </si>
  <si>
    <t>體重過輕</t>
  </si>
  <si>
    <t>BMI ＜ 18.5</t>
  </si>
  <si>
    <t>正常範圍</t>
  </si>
  <si>
    <t>18.5≦BMI＜24</t>
  </si>
  <si>
    <t>異常範圍</t>
  </si>
  <si>
    <t>過      重：24≦BMI＜27</t>
  </si>
  <si>
    <t>輕度肥胖：27≦BMI＜30</t>
  </si>
  <si>
    <t>中度肥胖：30≦BMI＜35</t>
  </si>
  <si>
    <t>重度肥胖：BMI≧35　</t>
  </si>
  <si>
    <t>日期</t>
  </si>
  <si>
    <t>Start Date</t>
  </si>
  <si>
    <t>End Date</t>
  </si>
  <si>
    <t>Delta(KG)</t>
  </si>
  <si>
    <t>SUM</t>
  </si>
  <si>
    <t>体重</t>
  </si>
  <si>
    <t>状況</t>
  </si>
  <si>
    <t>目标</t>
  </si>
  <si>
    <t>Average</t>
  </si>
  <si>
    <t>摄入Cal</t>
  </si>
  <si>
    <t>消耗Cal</t>
  </si>
  <si>
    <t>Delta Cal</t>
  </si>
  <si>
    <t>Delta(Cal)</t>
  </si>
  <si>
    <t>ShouldKG</t>
  </si>
  <si>
    <t>Delta KG</t>
  </si>
  <si>
    <t>DeltaCal</t>
  </si>
  <si>
    <t>基础消耗</t>
  </si>
  <si>
    <t>月份</t>
  </si>
  <si>
    <t>步数</t>
  </si>
  <si>
    <t>大卡</t>
  </si>
  <si>
    <t>步数/卡</t>
  </si>
  <si>
    <t>质量</t>
  </si>
  <si>
    <t>Totals</t>
  </si>
  <si>
    <t>平均每月</t>
  </si>
  <si>
    <t>平均</t>
  </si>
  <si>
    <t>总步数</t>
  </si>
  <si>
    <t>总热量</t>
  </si>
  <si>
    <t>摄入热量</t>
  </si>
  <si>
    <t>消耗</t>
  </si>
  <si>
    <t>摄入</t>
  </si>
  <si>
    <t>0.4/W</t>
  </si>
  <si>
    <t>0.5/W</t>
  </si>
  <si>
    <t>0.6/W</t>
  </si>
  <si>
    <t>0.7/W</t>
  </si>
  <si>
    <t>0.8/W</t>
  </si>
  <si>
    <t>0.9/W</t>
  </si>
  <si>
    <t>1/W</t>
  </si>
  <si>
    <t>Weekly</t>
  </si>
  <si>
    <t>Cal/Week</t>
  </si>
  <si>
    <t>Cal/Day</t>
  </si>
  <si>
    <t>Monthly</t>
  </si>
  <si>
    <t>Cal/Month</t>
  </si>
  <si>
    <t>Total Cals</t>
  </si>
  <si>
    <t>Weight</t>
  </si>
  <si>
    <t>速度</t>
  </si>
  <si>
    <t>Current(20170607)</t>
  </si>
  <si>
    <t>日平均摄入热量</t>
  </si>
  <si>
    <t>手环每天多计热量</t>
  </si>
  <si>
    <t>初始</t>
  </si>
  <si>
    <t>平均摄入</t>
  </si>
  <si>
    <t>预测201706~201801</t>
  </si>
  <si>
    <t>0.3/W</t>
  </si>
  <si>
    <t>0.2/W</t>
  </si>
  <si>
    <t>0.1/W</t>
  </si>
  <si>
    <t>0.0/W</t>
  </si>
  <si>
    <t>0.15/W</t>
    <phoneticPr fontId="13" type="noConversion"/>
  </si>
  <si>
    <t>初始Delta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</si>
</sst>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;@"/>
    <numFmt numFmtId="165" formatCode="0.0_ "/>
    <numFmt numFmtId="166" formatCode="0.000"/>
  </numFmts>
  <fonts count="32">
    <font>
      <sz val="12"/>
      <color indexed="8"/>
      <name val="宋体"/>
      <charset val="134"/>
    </font>
    <font>
      <sz val="12"/>
      <name val="宋体"/>
      <family val="3"/>
      <charset val="134"/>
    </font>
    <font>
      <sz val="8"/>
      <color indexed="8"/>
      <name val="Arial Unicode MS"/>
      <family val="2"/>
    </font>
    <font>
      <sz val="11"/>
      <color indexed="8"/>
      <name val="Arial Unicode MS"/>
      <family val="2"/>
    </font>
    <font>
      <sz val="12"/>
      <color indexed="8"/>
      <name val="Arial Unicode MS"/>
      <family val="2"/>
    </font>
    <font>
      <sz val="14"/>
      <color indexed="8"/>
      <name val="Arial Unicode MS"/>
      <family val="2"/>
    </font>
    <font>
      <sz val="22"/>
      <color indexed="9"/>
      <name val="微軟正黑體"/>
      <family val="2"/>
      <charset val="134"/>
    </font>
    <font>
      <sz val="22"/>
      <color indexed="8"/>
      <name val="Arial Unicode MS"/>
      <family val="2"/>
    </font>
    <font>
      <sz val="14"/>
      <color indexed="9"/>
      <name val="Arial Unicode MS"/>
      <family val="2"/>
    </font>
    <font>
      <sz val="16"/>
      <color indexed="9"/>
      <name val="Arial Unicode MS"/>
      <family val="2"/>
    </font>
    <font>
      <sz val="10"/>
      <color indexed="8"/>
      <name val="Arial Unicode MS"/>
      <family val="2"/>
    </font>
    <font>
      <sz val="12"/>
      <color indexed="9"/>
      <name val="宋体"/>
      <family val="3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12"/>
      <color rgb="FFFF0000"/>
      <name val="宋体"/>
      <family val="3"/>
      <charset val="13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92D050"/>
      <name val="宋体"/>
      <family val="3"/>
      <charset val="134"/>
    </font>
    <font>
      <sz val="9"/>
      <name val="宋体"/>
      <family val="3"/>
      <charset val="134"/>
    </font>
    <font>
      <sz val="11"/>
      <name val="Calibri"/>
      <family val="3"/>
      <charset val="134"/>
      <scheme val="minor"/>
    </font>
    <font>
      <sz val="12"/>
      <color rgb="FF00B050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ck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ck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  <border>
      <left style="thin">
        <color indexed="63"/>
      </left>
      <right style="thick">
        <color indexed="63"/>
      </right>
      <top style="thin">
        <color indexed="63"/>
      </top>
      <bottom style="thick">
        <color indexed="63"/>
      </bottom>
      <diagonal/>
    </border>
    <border>
      <left style="thick">
        <color indexed="63"/>
      </left>
      <right style="thin">
        <color indexed="63"/>
      </right>
      <top style="thin">
        <color indexed="63"/>
      </top>
      <bottom style="thick">
        <color indexed="63"/>
      </bottom>
      <diagonal/>
    </border>
  </borders>
  <cellStyleXfs count="9">
    <xf numFmtId="0" fontId="0" fillId="0" borderId="0">
      <alignment vertical="center"/>
    </xf>
    <xf numFmtId="0" fontId="12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5" fillId="2" borderId="0" xfId="2" applyFont="1">
      <alignment vertical="center"/>
    </xf>
    <xf numFmtId="0" fontId="8" fillId="5" borderId="0" xfId="4" applyFont="1" applyProtection="1">
      <alignment vertical="center"/>
      <protection locked="0"/>
    </xf>
    <xf numFmtId="0" fontId="8" fillId="3" borderId="0" xfId="7" applyFont="1">
      <alignment vertical="center"/>
    </xf>
    <xf numFmtId="0" fontId="8" fillId="4" borderId="0" xfId="8" applyFont="1">
      <alignment vertical="center"/>
    </xf>
    <xf numFmtId="0" fontId="5" fillId="0" borderId="0" xfId="0" applyFont="1" applyAlignment="1">
      <alignment vertical="center" wrapText="1"/>
    </xf>
    <xf numFmtId="165" fontId="8" fillId="4" borderId="0" xfId="8" applyNumberFormat="1" applyFont="1" applyAlignment="1" applyProtection="1">
      <alignment horizontal="center" vertical="center"/>
      <protection hidden="1"/>
    </xf>
    <xf numFmtId="0" fontId="8" fillId="4" borderId="0" xfId="8" applyFont="1" applyAlignment="1" applyProtection="1">
      <alignment horizontal="center" vertical="center"/>
      <protection hidden="1"/>
    </xf>
    <xf numFmtId="0" fontId="3" fillId="4" borderId="2" xfId="3" applyFont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0" borderId="0" xfId="0" applyAlignment="1"/>
    <xf numFmtId="0" fontId="17" fillId="0" borderId="0" xfId="1" applyFont="1" applyFill="1">
      <alignment vertical="center"/>
    </xf>
    <xf numFmtId="164" fontId="17" fillId="2" borderId="0" xfId="1" applyNumberFormat="1" applyFont="1" applyProtection="1">
      <alignment vertical="center"/>
      <protection locked="0"/>
    </xf>
    <xf numFmtId="164" fontId="17" fillId="0" borderId="0" xfId="1" applyNumberFormat="1" applyFont="1" applyFill="1" applyProtection="1">
      <alignment vertical="center"/>
      <protection locked="0"/>
    </xf>
    <xf numFmtId="0" fontId="18" fillId="0" borderId="0" xfId="0" applyFont="1">
      <alignment vertical="center"/>
    </xf>
    <xf numFmtId="0" fontId="17" fillId="0" borderId="0" xfId="1" applyFont="1" applyFill="1" applyProtection="1">
      <alignment vertical="center"/>
      <protection locked="0"/>
    </xf>
    <xf numFmtId="0" fontId="17" fillId="0" borderId="0" xfId="0" applyFont="1">
      <alignment vertical="center"/>
    </xf>
    <xf numFmtId="166" fontId="18" fillId="0" borderId="0" xfId="0" applyNumberFormat="1" applyFont="1">
      <alignment vertical="center"/>
    </xf>
    <xf numFmtId="0" fontId="17" fillId="10" borderId="0" xfId="0" applyFont="1" applyFill="1">
      <alignment vertical="center"/>
    </xf>
    <xf numFmtId="0" fontId="19" fillId="10" borderId="0" xfId="0" applyFont="1" applyFill="1" applyAlignment="1" applyProtection="1">
      <alignment horizontal="right" vertical="center"/>
      <protection hidden="1"/>
    </xf>
    <xf numFmtId="0" fontId="19" fillId="0" borderId="0" xfId="0" applyFont="1">
      <alignment vertical="center"/>
    </xf>
    <xf numFmtId="165" fontId="18" fillId="10" borderId="0" xfId="0" applyNumberFormat="1" applyFont="1" applyFill="1" applyProtection="1">
      <alignment vertical="center"/>
      <protection hidden="1"/>
    </xf>
    <xf numFmtId="165" fontId="18" fillId="0" borderId="0" xfId="0" applyNumberFormat="1" applyFont="1">
      <alignment vertical="center"/>
    </xf>
    <xf numFmtId="0" fontId="20" fillId="10" borderId="0" xfId="0" applyFont="1" applyFill="1">
      <alignment vertical="center"/>
    </xf>
    <xf numFmtId="0" fontId="18" fillId="10" borderId="0" xfId="0" applyFont="1" applyFill="1">
      <alignment vertical="center"/>
    </xf>
    <xf numFmtId="0" fontId="21" fillId="0" borderId="0" xfId="0" applyFont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23" fillId="0" borderId="0" xfId="0" applyFont="1">
      <alignment vertical="center"/>
    </xf>
    <xf numFmtId="14" fontId="24" fillId="0" borderId="0" xfId="0" applyNumberFormat="1" applyFont="1">
      <alignment vertical="center"/>
    </xf>
    <xf numFmtId="0" fontId="24" fillId="0" borderId="0" xfId="0" applyFont="1">
      <alignment vertical="center"/>
    </xf>
    <xf numFmtId="14" fontId="0" fillId="0" borderId="0" xfId="0" applyNumberFormat="1" applyAlignment="1"/>
    <xf numFmtId="0" fontId="0" fillId="11" borderId="0" xfId="0" applyFill="1" applyAlignment="1"/>
    <xf numFmtId="0" fontId="25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1" fillId="0" borderId="0" xfId="0" applyFont="1" applyAlignment="1"/>
    <xf numFmtId="0" fontId="28" fillId="0" borderId="0" xfId="0" applyFont="1" applyAlignment="1"/>
    <xf numFmtId="0" fontId="30" fillId="0" borderId="0" xfId="0" applyFont="1" applyAlignment="1"/>
    <xf numFmtId="0" fontId="31" fillId="0" borderId="0" xfId="0" applyFont="1" applyAlignment="1"/>
    <xf numFmtId="0" fontId="12" fillId="0" borderId="0" xfId="0" applyFont="1" applyAlignment="1"/>
    <xf numFmtId="0" fontId="1" fillId="11" borderId="0" xfId="0" applyFont="1" applyFill="1" applyAlignment="1"/>
    <xf numFmtId="0" fontId="10" fillId="8" borderId="1" xfId="0" applyFont="1" applyFill="1" applyBorder="1" applyAlignment="1">
      <alignment horizontal="center" vertical="top" wrapText="1"/>
    </xf>
    <xf numFmtId="0" fontId="10" fillId="8" borderId="9" xfId="0" applyFont="1" applyFill="1" applyBorder="1" applyAlignment="1">
      <alignment horizontal="center" vertical="top" wrapText="1"/>
    </xf>
    <xf numFmtId="0" fontId="10" fillId="8" borderId="10" xfId="0" applyFont="1" applyFill="1" applyBorder="1" applyAlignment="1">
      <alignment horizontal="center" vertical="top" wrapText="1"/>
    </xf>
    <xf numFmtId="0" fontId="10" fillId="8" borderId="11" xfId="0" applyFont="1" applyFill="1" applyBorder="1" applyAlignment="1">
      <alignment horizontal="center" vertical="top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12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165" fontId="8" fillId="3" borderId="0" xfId="7" applyNumberFormat="1" applyFont="1" applyAlignment="1" applyProtection="1">
      <alignment horizontal="center" vertical="center"/>
      <protection hidden="1"/>
    </xf>
    <xf numFmtId="0" fontId="6" fillId="7" borderId="0" xfId="6" applyFont="1" applyAlignment="1">
      <alignment horizontal="center" vertical="center"/>
    </xf>
    <xf numFmtId="0" fontId="8" fillId="3" borderId="0" xfId="7" applyFont="1" applyAlignment="1">
      <alignment horizontal="center" vertical="center"/>
    </xf>
    <xf numFmtId="0" fontId="9" fillId="6" borderId="0" xfId="5" applyFont="1" applyAlignment="1" applyProtection="1">
      <alignment horizontal="center" vertical="center"/>
      <protection hidden="1"/>
    </xf>
    <xf numFmtId="0" fontId="4" fillId="4" borderId="3" xfId="3" applyFont="1" applyBorder="1" applyAlignment="1">
      <alignment horizontal="center" vertical="center" wrapText="1"/>
    </xf>
    <xf numFmtId="0" fontId="4" fillId="4" borderId="4" xfId="3" applyFont="1" applyBorder="1" applyAlignment="1">
      <alignment horizontal="center" vertical="center" wrapText="1"/>
    </xf>
    <xf numFmtId="0" fontId="4" fillId="4" borderId="5" xfId="3" applyFont="1" applyBorder="1" applyAlignment="1">
      <alignment horizontal="center" vertical="center" wrapText="1"/>
    </xf>
    <xf numFmtId="0" fontId="3" fillId="4" borderId="6" xfId="3" applyFont="1" applyBorder="1" applyAlignment="1">
      <alignment horizontal="center" vertical="center" wrapText="1"/>
    </xf>
    <xf numFmtId="0" fontId="3" fillId="4" borderId="7" xfId="3" applyFont="1" applyBorder="1" applyAlignment="1">
      <alignment horizontal="center" vertical="center" wrapText="1"/>
    </xf>
    <xf numFmtId="0" fontId="3" fillId="4" borderId="8" xfId="3" applyFont="1" applyBorder="1" applyAlignment="1">
      <alignment horizontal="center" vertical="center" wrapText="1"/>
    </xf>
  </cellXfs>
  <cellStyles count="9">
    <cellStyle name="40% - 着色 3" xfId="1" builtinId="39"/>
    <cellStyle name="60% - 着色 3" xfId="2" builtinId="40"/>
    <cellStyle name="60% - 着色 5" xfId="3" builtinId="48"/>
    <cellStyle name="常规" xfId="0" builtinId="0"/>
    <cellStyle name="着色 1" xfId="4" builtinId="29"/>
    <cellStyle name="着色 2" xfId="5" builtinId="33"/>
    <cellStyle name="着色 3" xfId="6" builtinId="37"/>
    <cellStyle name="着色 4" xfId="7" builtinId="41"/>
    <cellStyle name="着色 5" xfId="8" builtinId="45"/>
  </cellStyles>
  <dxfs count="12"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  <dxf>
      <font>
        <b val="0"/>
        <condense val="0"/>
        <extend val="0"/>
        <color indexed="10"/>
      </font>
      <fill>
        <patternFill patternType="solid">
          <fgColor indexed="64"/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9636;&#37325;&#32000;&#37636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</xdr:row>
      <xdr:rowOff>152400</xdr:rowOff>
    </xdr:from>
    <xdr:to>
      <xdr:col>2</xdr:col>
      <xdr:colOff>180975</xdr:colOff>
      <xdr:row>9</xdr:row>
      <xdr:rowOff>161925</xdr:rowOff>
    </xdr:to>
    <xdr:sp macro="" textlink="">
      <xdr:nvSpPr>
        <xdr:cNvPr id="2" name="向右箭號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247775" y="2390775"/>
          <a:ext cx="828675" cy="504825"/>
        </a:xfrm>
        <a:prstGeom prst="rightArrow">
          <a:avLst>
            <a:gd name="adj1" fmla="val 50000"/>
            <a:gd name="adj2" fmla="val 65098"/>
          </a:avLst>
        </a:prstGeom>
        <a:solidFill>
          <a:srgbClr val="4F81BD"/>
        </a:solidFill>
        <a:ln w="25400" cmpd="sng">
          <a:solidFill>
            <a:srgbClr val="385D8A"/>
          </a:solidFill>
          <a:miter lim="800000"/>
        </a:ln>
      </xdr:spPr>
      <xdr:txBody>
        <a:bodyPr vertOverflow="clip" wrap="square" lIns="27432" tIns="27432" rIns="27432" bIns="27432" anchor="ctr" upright="1"/>
        <a:lstStyle/>
        <a:p>
          <a:pPr algn="ctr" rtl="0">
            <a:defRPr sz="1000"/>
          </a:pPr>
          <a:r>
            <a:rPr lang="en-US" sz="1100" b="0" i="0" u="none" strike="noStrike" baseline="0">
              <a:solidFill>
                <a:srgbClr val="FFFFFF"/>
              </a:solidFill>
              <a:latin typeface="Calibri"/>
            </a:rPr>
            <a:t>GO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opLeftCell="A10" workbookViewId="0">
      <selection activeCell="B5" sqref="B5"/>
    </sheetView>
  </sheetViews>
  <sheetFormatPr defaultColWidth="9" defaultRowHeight="20.25"/>
  <cols>
    <col min="1" max="1" width="15.875" style="1" customWidth="1"/>
    <col min="2" max="3" width="9" style="1"/>
    <col min="4" max="4" width="21.5" style="1" bestFit="1" customWidth="1"/>
    <col min="5" max="5" width="8.125" style="1" customWidth="1"/>
    <col min="6" max="6" width="6.875" style="1" customWidth="1"/>
    <col min="7" max="7" width="11.875" style="1" bestFit="1" customWidth="1"/>
    <col min="8" max="8" width="9" style="1"/>
    <col min="9" max="9" width="18" style="1" customWidth="1"/>
    <col min="10" max="10" width="22.625" style="1" customWidth="1"/>
    <col min="11" max="11" width="12.625" style="1" customWidth="1"/>
    <col min="12" max="16384" width="9" style="1"/>
  </cols>
  <sheetData>
    <row r="1" spans="1:13" ht="39" customHeight="1">
      <c r="A1" s="54" t="s">
        <v>0</v>
      </c>
      <c r="B1" s="54"/>
      <c r="C1" s="54"/>
      <c r="D1" s="54"/>
      <c r="E1" s="54"/>
      <c r="F1" s="54"/>
      <c r="G1" s="54"/>
      <c r="H1" s="2"/>
      <c r="I1" s="2"/>
      <c r="M1" s="12"/>
    </row>
    <row r="2" spans="1:13" ht="24.75" customHeight="1">
      <c r="A2" s="3" t="s">
        <v>1</v>
      </c>
      <c r="B2" s="3"/>
      <c r="D2" s="55" t="s">
        <v>2</v>
      </c>
      <c r="E2" s="55"/>
      <c r="F2" s="55"/>
      <c r="G2" s="55"/>
    </row>
    <row r="3" spans="1:13" ht="21.75" customHeight="1">
      <c r="A3" s="3" t="s">
        <v>3</v>
      </c>
      <c r="B3" s="4">
        <v>160</v>
      </c>
      <c r="D3" s="5" t="s">
        <v>4</v>
      </c>
      <c r="E3" s="53">
        <f>B4/(B3/100)^2</f>
        <v>23.281249999999996</v>
      </c>
      <c r="F3" s="53"/>
      <c r="G3" s="53"/>
    </row>
    <row r="4" spans="1:13" ht="21.75" customHeight="1">
      <c r="A4" s="3" t="s">
        <v>5</v>
      </c>
      <c r="B4" s="4">
        <v>59.6</v>
      </c>
      <c r="D4" s="5" t="s">
        <v>6</v>
      </c>
      <c r="E4" s="53"/>
      <c r="F4" s="53"/>
      <c r="G4" s="53"/>
    </row>
    <row r="5" spans="1:13" ht="21.75" customHeight="1">
      <c r="D5" s="6" t="s">
        <v>7</v>
      </c>
      <c r="E5" s="56" t="str">
        <f>IF(E3&lt;18.5,"體重過輕",IF(E3&lt;24,"正常範圍",IF(E3&lt;27,"過重",IF(E3&lt;30,"輕度肥胖",IF(E3&lt;35,"中度肥胖","重度肥胖")))))</f>
        <v>正常範圍</v>
      </c>
      <c r="F5" s="56"/>
      <c r="G5" s="56"/>
    </row>
    <row r="6" spans="1:13" ht="21.75" customHeight="1">
      <c r="A6" s="7"/>
      <c r="B6" s="7"/>
      <c r="D6" s="6" t="s">
        <v>8</v>
      </c>
      <c r="E6" s="8">
        <f>18.5*(($B$3/100)^2)</f>
        <v>47.360000000000007</v>
      </c>
      <c r="F6" s="9" t="s">
        <v>9</v>
      </c>
      <c r="G6" s="8">
        <f>24*(($B$3/100)^2)</f>
        <v>61.440000000000012</v>
      </c>
    </row>
    <row r="7" spans="1:13" ht="25.5" customHeight="1"/>
    <row r="8" spans="1:13" ht="19.7" customHeight="1">
      <c r="A8" s="7"/>
      <c r="D8" s="57" t="s">
        <v>10</v>
      </c>
      <c r="E8" s="58"/>
      <c r="F8" s="58"/>
      <c r="G8" s="59"/>
    </row>
    <row r="9" spans="1:13" ht="19.7" customHeight="1">
      <c r="A9" s="1" t="s">
        <v>11</v>
      </c>
      <c r="D9" s="10" t="s">
        <v>12</v>
      </c>
      <c r="E9" s="60"/>
      <c r="F9" s="61"/>
      <c r="G9" s="62"/>
    </row>
    <row r="10" spans="1:13" ht="19.7" customHeight="1">
      <c r="D10" s="11" t="s">
        <v>13</v>
      </c>
      <c r="E10" s="51" t="s">
        <v>14</v>
      </c>
      <c r="F10" s="51"/>
      <c r="G10" s="52"/>
    </row>
    <row r="11" spans="1:13" ht="19.7" customHeight="1">
      <c r="D11" s="11" t="s">
        <v>15</v>
      </c>
      <c r="E11" s="51" t="s">
        <v>16</v>
      </c>
      <c r="F11" s="51"/>
      <c r="G11" s="52"/>
    </row>
    <row r="12" spans="1:13" ht="19.7" customHeight="1">
      <c r="D12" s="49" t="s">
        <v>17</v>
      </c>
      <c r="E12" s="45" t="s">
        <v>18</v>
      </c>
      <c r="F12" s="45"/>
      <c r="G12" s="46"/>
    </row>
    <row r="13" spans="1:13" ht="19.7" customHeight="1">
      <c r="D13" s="49"/>
      <c r="E13" s="45" t="s">
        <v>19</v>
      </c>
      <c r="F13" s="45"/>
      <c r="G13" s="46"/>
    </row>
    <row r="14" spans="1:13" ht="19.7" customHeight="1">
      <c r="D14" s="49"/>
      <c r="E14" s="45" t="s">
        <v>20</v>
      </c>
      <c r="F14" s="45"/>
      <c r="G14" s="46"/>
    </row>
    <row r="15" spans="1:13" ht="19.7" customHeight="1">
      <c r="D15" s="50"/>
      <c r="E15" s="47" t="s">
        <v>21</v>
      </c>
      <c r="F15" s="47"/>
      <c r="G15" s="48"/>
    </row>
  </sheetData>
  <sheetProtection password="EB07" sheet="1" objects="1" scenarios="1"/>
  <mergeCells count="13">
    <mergeCell ref="A1:G1"/>
    <mergeCell ref="D2:G2"/>
    <mergeCell ref="E5:G5"/>
    <mergeCell ref="D8:G8"/>
    <mergeCell ref="E9:G9"/>
    <mergeCell ref="E14:G14"/>
    <mergeCell ref="E15:G15"/>
    <mergeCell ref="D12:D15"/>
    <mergeCell ref="E10:G10"/>
    <mergeCell ref="E3:G4"/>
    <mergeCell ref="E11:G11"/>
    <mergeCell ref="E12:G12"/>
    <mergeCell ref="E13:G13"/>
  </mergeCells>
  <phoneticPr fontId="13" type="noConversion"/>
  <pageMargins left="0.7" right="0.7" top="0.75" bottom="0.75" header="0.3" footer="0.3"/>
  <pageSetup paperSize="9" orientation="portrait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M19"/>
  <sheetViews>
    <sheetView topLeftCell="A4" workbookViewId="0">
      <selection activeCell="I19" sqref="I19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7.375" style="17" customWidth="1"/>
    <col min="7" max="16384" width="7.125" style="17"/>
  </cols>
  <sheetData>
    <row r="1" spans="1:221">
      <c r="A1" s="14" t="s">
        <v>22</v>
      </c>
      <c r="B1" s="15">
        <v>43494</v>
      </c>
      <c r="C1" s="16">
        <v>43495</v>
      </c>
      <c r="D1" s="16">
        <v>43496</v>
      </c>
      <c r="E1" s="16">
        <v>43497</v>
      </c>
      <c r="F1" s="16">
        <v>43498</v>
      </c>
      <c r="G1" s="16">
        <v>43499</v>
      </c>
      <c r="H1" s="16">
        <v>43500</v>
      </c>
      <c r="I1" s="15">
        <v>43501</v>
      </c>
      <c r="J1" s="16">
        <v>43502</v>
      </c>
      <c r="K1" s="16">
        <v>43503</v>
      </c>
      <c r="L1" s="16">
        <v>43504</v>
      </c>
      <c r="M1" s="16">
        <v>43505</v>
      </c>
      <c r="N1" s="16">
        <v>43506</v>
      </c>
      <c r="O1" s="16">
        <v>43507</v>
      </c>
      <c r="P1" s="15">
        <v>43508</v>
      </c>
      <c r="Q1" s="16">
        <v>43509</v>
      </c>
      <c r="R1" s="16">
        <v>43510</v>
      </c>
      <c r="S1" s="16">
        <v>43511</v>
      </c>
      <c r="T1" s="16">
        <v>43512</v>
      </c>
      <c r="U1" s="16">
        <v>43513</v>
      </c>
      <c r="V1" s="16">
        <v>43514</v>
      </c>
      <c r="W1" s="15">
        <v>43515</v>
      </c>
      <c r="X1" s="16">
        <v>43516</v>
      </c>
      <c r="Y1" s="16">
        <v>43517</v>
      </c>
      <c r="Z1" s="16">
        <v>43518</v>
      </c>
      <c r="AA1" s="16">
        <v>43519</v>
      </c>
      <c r="AB1" s="16">
        <v>43520</v>
      </c>
      <c r="AC1" s="16">
        <v>43521</v>
      </c>
    </row>
    <row r="2" spans="1:221">
      <c r="A2" s="14" t="s">
        <v>27</v>
      </c>
      <c r="B2" s="18">
        <v>59.9</v>
      </c>
      <c r="C2" s="18">
        <v>59.5</v>
      </c>
      <c r="D2" s="18">
        <v>59.5</v>
      </c>
      <c r="E2" s="18">
        <v>60.5</v>
      </c>
      <c r="F2" s="18">
        <v>60.1</v>
      </c>
      <c r="G2" s="18">
        <v>59.9</v>
      </c>
      <c r="H2" s="18">
        <v>60.6</v>
      </c>
      <c r="I2" s="18">
        <v>62.7</v>
      </c>
      <c r="J2" s="18">
        <v>64.3</v>
      </c>
      <c r="K2" s="18">
        <v>62.5</v>
      </c>
      <c r="L2" s="18">
        <v>62.9</v>
      </c>
      <c r="M2" s="18">
        <v>62.3</v>
      </c>
      <c r="N2" s="18">
        <v>63</v>
      </c>
      <c r="O2" s="18">
        <v>62.8</v>
      </c>
      <c r="P2" s="18">
        <v>62.8</v>
      </c>
      <c r="Q2" s="18">
        <v>61.3</v>
      </c>
      <c r="R2" s="18">
        <v>61.4</v>
      </c>
      <c r="S2" s="18">
        <v>61.5</v>
      </c>
      <c r="T2" s="18">
        <v>61.3</v>
      </c>
      <c r="U2" s="18">
        <v>61.6</v>
      </c>
      <c r="V2" s="18">
        <v>62.2</v>
      </c>
      <c r="W2" s="18">
        <v>62.1</v>
      </c>
      <c r="X2" s="18">
        <v>62</v>
      </c>
      <c r="Y2" s="18">
        <v>61.5</v>
      </c>
      <c r="Z2" s="18">
        <v>61.3</v>
      </c>
      <c r="AA2" s="18">
        <v>61</v>
      </c>
      <c r="AB2" s="18">
        <v>62.5</v>
      </c>
      <c r="AC2" s="18">
        <v>63.2</v>
      </c>
    </row>
    <row r="3" spans="1:221">
      <c r="A3" s="19" t="s">
        <v>32</v>
      </c>
      <c r="B3" s="17">
        <v>872</v>
      </c>
      <c r="C3" s="17">
        <v>899</v>
      </c>
      <c r="D3" s="17">
        <v>385</v>
      </c>
      <c r="E3" s="17">
        <v>526</v>
      </c>
      <c r="F3" s="17">
        <v>583</v>
      </c>
      <c r="G3" s="17">
        <v>188</v>
      </c>
      <c r="H3" s="17">
        <v>224</v>
      </c>
      <c r="I3" s="17">
        <v>1055</v>
      </c>
      <c r="J3" s="17">
        <v>637</v>
      </c>
      <c r="K3" s="17">
        <v>274</v>
      </c>
      <c r="L3" s="17">
        <v>225</v>
      </c>
      <c r="M3" s="17">
        <v>636</v>
      </c>
      <c r="N3" s="17">
        <v>405</v>
      </c>
      <c r="O3" s="17">
        <v>556</v>
      </c>
      <c r="P3" s="17">
        <v>808</v>
      </c>
      <c r="Q3" s="17">
        <v>986</v>
      </c>
      <c r="R3" s="17">
        <v>735</v>
      </c>
      <c r="S3" s="17">
        <v>736</v>
      </c>
      <c r="T3" s="17">
        <v>486</v>
      </c>
      <c r="U3" s="17">
        <v>251</v>
      </c>
      <c r="V3" s="17">
        <v>414</v>
      </c>
      <c r="W3" s="17">
        <v>504</v>
      </c>
      <c r="X3" s="17">
        <v>1179</v>
      </c>
      <c r="Y3" s="17">
        <v>679</v>
      </c>
      <c r="Z3" s="17">
        <v>689</v>
      </c>
      <c r="AA3" s="17">
        <v>805</v>
      </c>
      <c r="AB3" s="17">
        <v>393</v>
      </c>
      <c r="AC3" s="17">
        <v>525</v>
      </c>
    </row>
    <row r="4" spans="1:221">
      <c r="A4" s="19" t="s">
        <v>31</v>
      </c>
      <c r="B4" s="17">
        <v>1200</v>
      </c>
      <c r="C4" s="17">
        <v>1286</v>
      </c>
      <c r="D4" s="17">
        <v>2411</v>
      </c>
      <c r="E4" s="17">
        <v>1635</v>
      </c>
      <c r="F4" s="17">
        <v>2199</v>
      </c>
      <c r="G4" s="17">
        <v>1959</v>
      </c>
      <c r="H4" s="17">
        <v>2655</v>
      </c>
      <c r="I4" s="17">
        <v>2274</v>
      </c>
      <c r="J4" s="17">
        <v>1818</v>
      </c>
      <c r="K4" s="17">
        <v>3415</v>
      </c>
      <c r="L4" s="17">
        <v>3111</v>
      </c>
      <c r="M4" s="17">
        <v>3920</v>
      </c>
      <c r="N4" s="17">
        <v>1611</v>
      </c>
      <c r="O4" s="17">
        <v>1328</v>
      </c>
      <c r="P4" s="17">
        <v>949</v>
      </c>
      <c r="Q4" s="17">
        <v>1303</v>
      </c>
      <c r="R4" s="17">
        <v>1526</v>
      </c>
      <c r="S4" s="17">
        <v>1319</v>
      </c>
      <c r="T4" s="17">
        <v>2511</v>
      </c>
      <c r="U4" s="17">
        <v>1254</v>
      </c>
      <c r="V4" s="17">
        <v>1437</v>
      </c>
      <c r="W4" s="17">
        <v>1436</v>
      </c>
      <c r="X4" s="17">
        <v>1432</v>
      </c>
      <c r="Y4" s="17">
        <v>1385</v>
      </c>
      <c r="Z4" s="17">
        <v>1343</v>
      </c>
      <c r="AA4" s="17">
        <v>2491</v>
      </c>
      <c r="AB4" s="17">
        <v>2169</v>
      </c>
      <c r="AC4" s="17">
        <v>1452</v>
      </c>
    </row>
    <row r="5" spans="1:221">
      <c r="A5" s="19" t="s">
        <v>33</v>
      </c>
      <c r="B5" s="17">
        <f>$B$11+B3-B4-$F$11</f>
        <v>772</v>
      </c>
      <c r="C5" s="17">
        <f t="shared" ref="C5:AC5" si="0">$B$11+C3-C4-$F$11</f>
        <v>713</v>
      </c>
      <c r="D5" s="17">
        <f t="shared" si="0"/>
        <v>-926</v>
      </c>
      <c r="E5" s="17">
        <f t="shared" si="0"/>
        <v>-9</v>
      </c>
      <c r="F5" s="17">
        <f t="shared" si="0"/>
        <v>-516</v>
      </c>
      <c r="G5" s="17">
        <f t="shared" si="0"/>
        <v>-671</v>
      </c>
      <c r="H5" s="17">
        <f t="shared" si="0"/>
        <v>-1331</v>
      </c>
      <c r="I5" s="17">
        <f t="shared" si="0"/>
        <v>-119</v>
      </c>
      <c r="J5" s="17">
        <f t="shared" si="0"/>
        <v>-81</v>
      </c>
      <c r="K5" s="17">
        <f t="shared" si="0"/>
        <v>-2041</v>
      </c>
      <c r="L5" s="17">
        <f t="shared" si="0"/>
        <v>-1786</v>
      </c>
      <c r="M5" s="17">
        <f t="shared" si="0"/>
        <v>-2184</v>
      </c>
      <c r="N5" s="17">
        <f t="shared" si="0"/>
        <v>-106</v>
      </c>
      <c r="O5" s="17">
        <f t="shared" si="0"/>
        <v>328</v>
      </c>
      <c r="P5" s="17">
        <f t="shared" si="0"/>
        <v>959</v>
      </c>
      <c r="Q5" s="17">
        <f t="shared" si="0"/>
        <v>783</v>
      </c>
      <c r="R5" s="17">
        <f t="shared" si="0"/>
        <v>309</v>
      </c>
      <c r="S5" s="17">
        <f t="shared" si="0"/>
        <v>517</v>
      </c>
      <c r="T5" s="17">
        <f t="shared" si="0"/>
        <v>-925</v>
      </c>
      <c r="U5" s="17">
        <f t="shared" si="0"/>
        <v>97</v>
      </c>
      <c r="V5" s="17">
        <f t="shared" si="0"/>
        <v>77</v>
      </c>
      <c r="W5" s="17">
        <f t="shared" si="0"/>
        <v>168</v>
      </c>
      <c r="X5" s="17">
        <f t="shared" si="0"/>
        <v>847</v>
      </c>
      <c r="Y5" s="17">
        <f t="shared" si="0"/>
        <v>394</v>
      </c>
      <c r="Z5" s="17">
        <f t="shared" si="0"/>
        <v>446</v>
      </c>
      <c r="AA5" s="17">
        <f t="shared" si="0"/>
        <v>-586</v>
      </c>
      <c r="AB5" s="17">
        <f t="shared" si="0"/>
        <v>-676</v>
      </c>
      <c r="AC5" s="17">
        <f t="shared" si="0"/>
        <v>173</v>
      </c>
    </row>
    <row r="6" spans="1:221" hidden="1">
      <c r="A6" s="19" t="s">
        <v>36</v>
      </c>
      <c r="B6" s="20">
        <f>B5/7700</f>
        <v>0.10025974025974026</v>
      </c>
      <c r="C6" s="20">
        <f t="shared" ref="C6:AC6" si="1">C5/7700</f>
        <v>9.2597402597402595E-2</v>
      </c>
      <c r="D6" s="20">
        <f t="shared" si="1"/>
        <v>-0.12025974025974026</v>
      </c>
      <c r="E6" s="20">
        <f t="shared" si="1"/>
        <v>-1.1688311688311688E-3</v>
      </c>
      <c r="F6" s="20">
        <f t="shared" si="1"/>
        <v>-6.701298701298701E-2</v>
      </c>
      <c r="G6" s="20">
        <f t="shared" si="1"/>
        <v>-8.7142857142857147E-2</v>
      </c>
      <c r="H6" s="20">
        <f t="shared" si="1"/>
        <v>-0.17285714285714285</v>
      </c>
      <c r="I6" s="20">
        <f t="shared" si="1"/>
        <v>-1.5454545454545455E-2</v>
      </c>
      <c r="J6" s="20">
        <f t="shared" si="1"/>
        <v>-1.0519480519480519E-2</v>
      </c>
      <c r="K6" s="20">
        <f t="shared" si="1"/>
        <v>-0.26506493506493506</v>
      </c>
      <c r="L6" s="20">
        <f t="shared" si="1"/>
        <v>-0.23194805194805196</v>
      </c>
      <c r="M6" s="20">
        <f t="shared" si="1"/>
        <v>-0.28363636363636363</v>
      </c>
      <c r="N6" s="20">
        <f t="shared" si="1"/>
        <v>-1.3766233766233767E-2</v>
      </c>
      <c r="O6" s="20">
        <f t="shared" si="1"/>
        <v>4.2597402597402599E-2</v>
      </c>
      <c r="P6" s="20">
        <f t="shared" si="1"/>
        <v>0.12454545454545454</v>
      </c>
      <c r="Q6" s="20">
        <f t="shared" si="1"/>
        <v>0.10168831168831169</v>
      </c>
      <c r="R6" s="20">
        <f t="shared" si="1"/>
        <v>4.0129870129870127E-2</v>
      </c>
      <c r="S6" s="20">
        <f t="shared" si="1"/>
        <v>6.7142857142857143E-2</v>
      </c>
      <c r="T6" s="20">
        <f t="shared" si="1"/>
        <v>-0.12012987012987013</v>
      </c>
      <c r="U6" s="20">
        <f t="shared" si="1"/>
        <v>1.2597402597402597E-2</v>
      </c>
      <c r="V6" s="20">
        <f t="shared" si="1"/>
        <v>0.01</v>
      </c>
      <c r="W6" s="20">
        <f t="shared" si="1"/>
        <v>2.181818181818182E-2</v>
      </c>
      <c r="X6" s="20">
        <f t="shared" si="1"/>
        <v>0.11</v>
      </c>
      <c r="Y6" s="20">
        <f t="shared" si="1"/>
        <v>5.1168831168831169E-2</v>
      </c>
      <c r="Z6" s="20">
        <f t="shared" si="1"/>
        <v>5.7922077922077923E-2</v>
      </c>
      <c r="AA6" s="20">
        <f t="shared" si="1"/>
        <v>-7.6103896103896104E-2</v>
      </c>
      <c r="AB6" s="20">
        <f t="shared" si="1"/>
        <v>-8.7792207792207796E-2</v>
      </c>
      <c r="AC6" s="20">
        <f t="shared" si="1"/>
        <v>2.2467532467532466E-2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=</v>
      </c>
      <c r="E8" s="22" t="str">
        <f t="shared" si="2"/>
        <v>N</v>
      </c>
      <c r="F8" s="22" t="str">
        <f t="shared" si="2"/>
        <v>Y</v>
      </c>
      <c r="G8" s="22" t="str">
        <f t="shared" si="2"/>
        <v>Y</v>
      </c>
      <c r="H8" s="22" t="str">
        <f t="shared" si="2"/>
        <v>N</v>
      </c>
      <c r="I8" s="22" t="str">
        <f t="shared" si="2"/>
        <v>N</v>
      </c>
      <c r="J8" s="22" t="str">
        <f t="shared" si="2"/>
        <v>N</v>
      </c>
      <c r="K8" s="22" t="str">
        <f t="shared" si="2"/>
        <v>Y</v>
      </c>
      <c r="L8" s="22" t="str">
        <f t="shared" si="2"/>
        <v>N</v>
      </c>
      <c r="M8" s="22" t="str">
        <f t="shared" si="2"/>
        <v>Y</v>
      </c>
      <c r="N8" s="22" t="str">
        <f t="shared" si="2"/>
        <v>N</v>
      </c>
      <c r="O8" s="22" t="str">
        <f t="shared" si="2"/>
        <v>Y</v>
      </c>
      <c r="P8" s="22" t="str">
        <f t="shared" si="2"/>
        <v>=</v>
      </c>
      <c r="Q8" s="22" t="str">
        <f t="shared" si="2"/>
        <v>Y</v>
      </c>
      <c r="R8" s="22" t="str">
        <f>IF(R2=0,"",IF(R2-Q2&gt;0,"N",IF(R2-Q2=0,"=","Y")))</f>
        <v>N</v>
      </c>
      <c r="S8" s="22" t="str">
        <f>IF(S2=0,"",IF(S2-R2&gt;0,"N",IF(S2-R2=0,"=","Y")))</f>
        <v>N</v>
      </c>
      <c r="T8" s="22" t="str">
        <f t="shared" si="2"/>
        <v>Y</v>
      </c>
      <c r="U8" s="22" t="str">
        <f t="shared" si="2"/>
        <v>N</v>
      </c>
      <c r="V8" s="22" t="str">
        <f t="shared" si="2"/>
        <v>N</v>
      </c>
      <c r="W8" s="22" t="str">
        <f t="shared" si="2"/>
        <v>Y</v>
      </c>
      <c r="X8" s="22" t="str">
        <f t="shared" si="2"/>
        <v>Y</v>
      </c>
      <c r="Y8" s="22" t="str">
        <f t="shared" si="2"/>
        <v>Y</v>
      </c>
      <c r="Z8" s="22" t="str">
        <f t="shared" si="2"/>
        <v>Y</v>
      </c>
      <c r="AA8" s="22" t="str">
        <f t="shared" si="2"/>
        <v>Y</v>
      </c>
      <c r="AB8" s="22" t="str">
        <f t="shared" si="2"/>
        <v>N</v>
      </c>
      <c r="AC8" s="22" t="str">
        <f t="shared" si="2"/>
        <v>N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-1.5400000000000134</v>
      </c>
      <c r="C9" s="24">
        <f>IF(C2="","",C2-Base!$G$6)</f>
        <v>-1.9400000000000119</v>
      </c>
      <c r="D9" s="24">
        <f>IF(D2="","",D2-Base!$G$6)</f>
        <v>-1.9400000000000119</v>
      </c>
      <c r="E9" s="24">
        <f>IF(E2="","",E2-Base!$G$6)</f>
        <v>-0.94000000000001194</v>
      </c>
      <c r="F9" s="24">
        <f>IF(F2="","",F2-Base!$G$6)</f>
        <v>-1.3400000000000105</v>
      </c>
      <c r="G9" s="24">
        <f>IF(G2="","",G2-Base!$G$6)</f>
        <v>-1.5400000000000134</v>
      </c>
      <c r="H9" s="24">
        <f>IF(H2="","",H2-Base!$G$6)</f>
        <v>-0.84000000000001052</v>
      </c>
      <c r="I9" s="24">
        <f>IF(I2="","",I2-Base!$G$6)</f>
        <v>1.2599999999999909</v>
      </c>
      <c r="J9" s="24">
        <f>IF(J2="","",J2-Base!$G$6)</f>
        <v>2.8599999999999852</v>
      </c>
      <c r="K9" s="24">
        <f>IF(K2="","",K2-Base!$G$6)</f>
        <v>1.0599999999999881</v>
      </c>
      <c r="L9" s="24">
        <f>IF(L2="","",L2-Base!$G$6)</f>
        <v>1.4599999999999866</v>
      </c>
      <c r="M9" s="24">
        <f>IF(M2="","",M2-Base!$G$6)</f>
        <v>0.85999999999998522</v>
      </c>
      <c r="N9" s="24">
        <f>IF(N2="","",N2-Base!$G$6)</f>
        <v>1.5599999999999881</v>
      </c>
      <c r="O9" s="24">
        <f>IF(O2="","",O2-Base!$G$6)</f>
        <v>1.3599999999999852</v>
      </c>
      <c r="P9" s="24">
        <f>IF(P2="","",P2-Base!$G$6)</f>
        <v>1.3599999999999852</v>
      </c>
      <c r="Q9" s="24">
        <f>IF(Q2="","",Q2-Base!$G$6)</f>
        <v>-0.14000000000001478</v>
      </c>
      <c r="R9" s="24">
        <f>IF(R2="","",R2-Base!$G$6)</f>
        <v>-4.0000000000013358E-2</v>
      </c>
      <c r="S9" s="24">
        <f>IF(S2="","",S2-Base!$G$6)</f>
        <v>5.9999999999988063E-2</v>
      </c>
      <c r="T9" s="24">
        <f>IF(T2="","",T2-Base!$G$6)</f>
        <v>-0.14000000000001478</v>
      </c>
      <c r="U9" s="24">
        <f>IF(U2="","",U2-Base!$G$6)</f>
        <v>0.15999999999998948</v>
      </c>
      <c r="V9" s="24">
        <f>IF(V2="","",V2-Base!$G$6)</f>
        <v>0.75999999999999091</v>
      </c>
      <c r="W9" s="24">
        <f>IF(W2="","",W2-Base!$G$6)</f>
        <v>0.65999999999998948</v>
      </c>
      <c r="X9" s="24">
        <f>IF(X2="","",X2-Base!$G$6)</f>
        <v>0.55999999999998806</v>
      </c>
      <c r="Y9" s="24">
        <f>IF(Y2="","",Y2-Base!$G$6)</f>
        <v>5.9999999999988063E-2</v>
      </c>
      <c r="Z9" s="24">
        <f>IF(Z2="","",Z2-Base!$G$6)</f>
        <v>-0.14000000000001478</v>
      </c>
      <c r="AA9" s="24">
        <f>IF(AA2="","",AA2-Base!$G$6)</f>
        <v>-0.44000000000001194</v>
      </c>
      <c r="AB9" s="24">
        <f>IF(AB2="","",AB2-Base!$G$6)</f>
        <v>1.0599999999999881</v>
      </c>
      <c r="AC9" s="24">
        <f>IF(AC2="","",AC2-Base!$G$6)</f>
        <v>1.7599999999999909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300</v>
      </c>
      <c r="H11" s="17" t="s">
        <v>70</v>
      </c>
      <c r="I11" s="17">
        <f>'01'!D16</f>
        <v>60.32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43494</v>
      </c>
      <c r="C13" s="32">
        <f>H$1</f>
        <v>43500</v>
      </c>
      <c r="D13" s="33">
        <f>ROUNDDOWN(AVERAGE(B2:H2),2)</f>
        <v>60</v>
      </c>
      <c r="E13" s="17">
        <f>I11-D13</f>
        <v>0.32000000000000028</v>
      </c>
      <c r="F13" s="17">
        <f>SUM(B5:H5)</f>
        <v>-1968</v>
      </c>
      <c r="G13" s="17">
        <f>F13/7700</f>
        <v>-0.25558441558441558</v>
      </c>
      <c r="H13" s="17">
        <f>(G13-E13)*7700</f>
        <v>-4432.0000000000018</v>
      </c>
      <c r="I13" s="17">
        <f>SUM(B3:H3)</f>
        <v>3677</v>
      </c>
      <c r="J13" s="17">
        <f>SUM(B4:H4)</f>
        <v>13345</v>
      </c>
      <c r="K13" s="17">
        <f>J13/7</f>
        <v>1906.4285714285713</v>
      </c>
    </row>
    <row r="14" spans="1:221">
      <c r="B14" s="32">
        <f t="shared" ref="B14:C16" si="6">B13+7</f>
        <v>43501</v>
      </c>
      <c r="C14" s="32">
        <f t="shared" si="6"/>
        <v>43507</v>
      </c>
      <c r="D14" s="33">
        <f>ROUNDDOWN(AVERAGE(I2:O2),2)</f>
        <v>62.92</v>
      </c>
      <c r="E14" s="17">
        <f>D13-D14</f>
        <v>-2.9200000000000017</v>
      </c>
      <c r="F14" s="17">
        <f>SUM($I$5:$O$5)</f>
        <v>-5989</v>
      </c>
      <c r="G14" s="17">
        <f>F14/7700</f>
        <v>-0.77779220779220781</v>
      </c>
      <c r="H14" s="17">
        <f>(G14-E14)*7700</f>
        <v>16495.000000000015</v>
      </c>
      <c r="I14" s="17">
        <f>SUM($I$3:$O$3)</f>
        <v>3788</v>
      </c>
      <c r="J14" s="17">
        <f>SUM($I$4:$O$4)</f>
        <v>17477</v>
      </c>
      <c r="K14" s="17">
        <f>J14/7</f>
        <v>2496.7142857142858</v>
      </c>
    </row>
    <row r="15" spans="1:221">
      <c r="B15" s="32">
        <f t="shared" si="6"/>
        <v>43508</v>
      </c>
      <c r="C15" s="32">
        <f t="shared" si="6"/>
        <v>43514</v>
      </c>
      <c r="D15" s="33">
        <f>ROUNDDOWN(AVERAGE(P2:V2),2)</f>
        <v>61.72</v>
      </c>
      <c r="E15" s="17">
        <f>D14-D15</f>
        <v>1.2000000000000028</v>
      </c>
      <c r="F15" s="17">
        <f>SUM($P$5:$V$5)</f>
        <v>1817</v>
      </c>
      <c r="G15" s="17">
        <f>F15/7700</f>
        <v>0.23597402597402597</v>
      </c>
      <c r="H15" s="17">
        <f>(G15-E15)*7700</f>
        <v>-7423.0000000000218</v>
      </c>
      <c r="I15" s="17">
        <f>SUM($P$3:$V$3)</f>
        <v>4416</v>
      </c>
      <c r="J15" s="17">
        <f>SUM($P$4:$V$4)</f>
        <v>10299</v>
      </c>
      <c r="K15" s="17">
        <f>J15/7</f>
        <v>1471.2857142857142</v>
      </c>
    </row>
    <row r="16" spans="1:221">
      <c r="B16" s="32">
        <f t="shared" si="6"/>
        <v>43515</v>
      </c>
      <c r="C16" s="32">
        <f t="shared" si="6"/>
        <v>43521</v>
      </c>
      <c r="D16" s="33">
        <f>ROUNDDOWN(AVERAGE(W2:AC2),2)</f>
        <v>61.94</v>
      </c>
      <c r="E16" s="17">
        <f>D15-D16</f>
        <v>-0.21999999999999886</v>
      </c>
      <c r="F16" s="17">
        <f>SUM($W$5:$AC$5)</f>
        <v>766</v>
      </c>
      <c r="G16" s="17">
        <f>F16/7700</f>
        <v>9.9480519480519475E-2</v>
      </c>
      <c r="H16" s="17">
        <f>(G16-E16)*7700</f>
        <v>2459.9999999999914</v>
      </c>
      <c r="I16" s="17">
        <f>SUM($W$3:$AC$3)</f>
        <v>4774</v>
      </c>
      <c r="J16" s="17">
        <f>SUM($W$4:$AC$4)</f>
        <v>11708</v>
      </c>
      <c r="K16" s="17">
        <f>J16/7</f>
        <v>1672.5714285714287</v>
      </c>
    </row>
    <row r="18" spans="1:10">
      <c r="A18" s="19" t="s">
        <v>26</v>
      </c>
      <c r="E18" s="17">
        <f t="shared" ref="E18:J18" si="7">SUM(E13:E17)</f>
        <v>-1.6199999999999974</v>
      </c>
      <c r="F18" s="17">
        <f t="shared" si="7"/>
        <v>-5374</v>
      </c>
      <c r="G18" s="17">
        <f t="shared" si="7"/>
        <v>-0.69792207792207783</v>
      </c>
      <c r="H18" s="17">
        <f t="shared" si="7"/>
        <v>7099.9999999999818</v>
      </c>
      <c r="I18" s="17">
        <f t="shared" si="7"/>
        <v>16655</v>
      </c>
      <c r="J18" s="17">
        <f t="shared" si="7"/>
        <v>52829</v>
      </c>
    </row>
    <row r="19" spans="1:10">
      <c r="A19" s="19" t="s">
        <v>46</v>
      </c>
      <c r="D19" s="17">
        <f>AVERAGE(D13:D16)</f>
        <v>61.644999999999996</v>
      </c>
      <c r="E19" s="17">
        <f>AVERAGE(E13:E16)</f>
        <v>-0.40499999999999936</v>
      </c>
      <c r="F19" s="17">
        <f>AVERAGE(F13:F16)/7</f>
        <v>-191.92857142857142</v>
      </c>
      <c r="G19" s="17">
        <f>AVERAGE(G13:G16)</f>
        <v>-0.17448051948051946</v>
      </c>
      <c r="H19" s="17">
        <f>AVERAGE(H13:H16)/7</f>
        <v>253.57142857142793</v>
      </c>
      <c r="I19" s="17">
        <f>AVERAGE(I13:I16)/7</f>
        <v>594.82142857142856</v>
      </c>
      <c r="J19" s="17">
        <f>AVERAGE(J13:J16)/7</f>
        <v>1886.75</v>
      </c>
    </row>
  </sheetData>
  <phoneticPr fontId="16" type="noConversion"/>
  <conditionalFormatting sqref="B8:IV8">
    <cfRule type="cellIs" dxfId="3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M20"/>
  <sheetViews>
    <sheetView topLeftCell="A4" zoomScaleNormal="100" workbookViewId="0">
      <selection activeCell="J19" sqref="J19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125" style="17" customWidth="1"/>
    <col min="9" max="16384" width="7.125" style="17"/>
  </cols>
  <sheetData>
    <row r="1" spans="1:221">
      <c r="A1" s="14" t="s">
        <v>22</v>
      </c>
      <c r="B1" s="15">
        <v>43522</v>
      </c>
      <c r="C1" s="16">
        <v>43523</v>
      </c>
      <c r="D1" s="16">
        <v>43524</v>
      </c>
      <c r="E1" s="16">
        <v>43525</v>
      </c>
      <c r="F1" s="16">
        <v>43526</v>
      </c>
      <c r="G1" s="16">
        <v>43527</v>
      </c>
      <c r="H1" s="16">
        <v>43528</v>
      </c>
      <c r="I1" s="15">
        <v>43529</v>
      </c>
      <c r="J1" s="16">
        <v>43530</v>
      </c>
      <c r="K1" s="16">
        <v>43531</v>
      </c>
      <c r="L1" s="16">
        <v>43532</v>
      </c>
      <c r="M1" s="16">
        <v>43533</v>
      </c>
      <c r="N1" s="16">
        <v>43534</v>
      </c>
      <c r="O1" s="16">
        <v>43535</v>
      </c>
      <c r="P1" s="15">
        <v>43536</v>
      </c>
      <c r="Q1" s="16">
        <v>43537</v>
      </c>
      <c r="R1" s="16">
        <v>43538</v>
      </c>
      <c r="S1" s="16">
        <v>43539</v>
      </c>
      <c r="T1" s="16">
        <v>43540</v>
      </c>
      <c r="U1" s="16">
        <v>43541</v>
      </c>
      <c r="V1" s="16">
        <v>43542</v>
      </c>
      <c r="W1" s="15">
        <v>43543</v>
      </c>
      <c r="X1" s="16">
        <v>43544</v>
      </c>
      <c r="Y1" s="16">
        <v>43545</v>
      </c>
      <c r="Z1" s="16">
        <v>43546</v>
      </c>
      <c r="AA1" s="16">
        <v>43547</v>
      </c>
      <c r="AB1" s="16">
        <v>43548</v>
      </c>
      <c r="AC1" s="16">
        <v>43549</v>
      </c>
      <c r="AD1" s="15">
        <v>43550</v>
      </c>
      <c r="AE1" s="16">
        <v>43551</v>
      </c>
      <c r="AF1" s="16">
        <v>43552</v>
      </c>
      <c r="AG1" s="16">
        <v>43553</v>
      </c>
      <c r="AH1" s="16">
        <v>43554</v>
      </c>
      <c r="AI1" s="16">
        <v>43555</v>
      </c>
      <c r="AJ1" s="16">
        <v>43556</v>
      </c>
    </row>
    <row r="2" spans="1:221">
      <c r="A2" s="14" t="s">
        <v>27</v>
      </c>
      <c r="B2" s="18">
        <v>62.6</v>
      </c>
      <c r="C2" s="18">
        <v>61.8</v>
      </c>
      <c r="D2" s="18">
        <v>61.8</v>
      </c>
      <c r="E2" s="18">
        <v>61.5</v>
      </c>
      <c r="F2" s="18">
        <v>61.5</v>
      </c>
      <c r="G2" s="18">
        <v>61.5</v>
      </c>
      <c r="H2" s="18">
        <v>62</v>
      </c>
      <c r="I2" s="18">
        <v>61.6</v>
      </c>
      <c r="J2" s="18">
        <v>61.4</v>
      </c>
      <c r="K2" s="18">
        <v>61</v>
      </c>
      <c r="L2" s="18">
        <v>60.8</v>
      </c>
      <c r="M2" s="18">
        <v>60.3</v>
      </c>
      <c r="N2" s="18">
        <v>61.1</v>
      </c>
      <c r="O2" s="18">
        <v>62.4</v>
      </c>
      <c r="P2" s="18">
        <v>62.2</v>
      </c>
      <c r="Q2" s="18">
        <v>62</v>
      </c>
      <c r="R2" s="18">
        <v>61.3</v>
      </c>
      <c r="S2" s="18">
        <v>61.6</v>
      </c>
      <c r="T2" s="18">
        <v>61.9</v>
      </c>
      <c r="U2" s="18">
        <v>61.9</v>
      </c>
      <c r="V2" s="18">
        <v>61.8</v>
      </c>
      <c r="W2" s="18">
        <v>61.8</v>
      </c>
      <c r="X2" s="18">
        <v>61.7</v>
      </c>
      <c r="Y2" s="18">
        <v>61.3</v>
      </c>
      <c r="Z2" s="18">
        <v>61.2</v>
      </c>
      <c r="AA2" s="18">
        <v>60.8</v>
      </c>
      <c r="AB2" s="18">
        <v>61.7</v>
      </c>
      <c r="AC2" s="18">
        <v>62.5</v>
      </c>
      <c r="AD2" s="17">
        <v>62</v>
      </c>
      <c r="AE2" s="17">
        <v>61.9</v>
      </c>
      <c r="AF2" s="17">
        <v>61.4</v>
      </c>
      <c r="AG2" s="17">
        <v>61.1</v>
      </c>
      <c r="AH2" s="17">
        <v>61</v>
      </c>
      <c r="AI2" s="17">
        <v>62.1</v>
      </c>
      <c r="AJ2" s="17">
        <v>63.1</v>
      </c>
    </row>
    <row r="3" spans="1:221">
      <c r="A3" s="19" t="s">
        <v>32</v>
      </c>
      <c r="B3" s="17">
        <v>653</v>
      </c>
      <c r="C3" s="17">
        <v>747</v>
      </c>
      <c r="D3" s="17">
        <v>470</v>
      </c>
      <c r="E3" s="17">
        <v>589</v>
      </c>
      <c r="F3" s="17">
        <v>542</v>
      </c>
      <c r="G3" s="17">
        <v>649</v>
      </c>
      <c r="H3" s="17">
        <v>364</v>
      </c>
      <c r="I3" s="17">
        <v>685</v>
      </c>
      <c r="J3" s="17">
        <v>839</v>
      </c>
      <c r="K3" s="17">
        <v>774</v>
      </c>
      <c r="L3" s="17">
        <v>610</v>
      </c>
      <c r="M3" s="17">
        <v>286</v>
      </c>
      <c r="N3" s="17">
        <v>787</v>
      </c>
      <c r="O3" s="17">
        <v>575</v>
      </c>
      <c r="P3" s="17">
        <v>622</v>
      </c>
      <c r="Q3" s="17">
        <v>687</v>
      </c>
      <c r="R3" s="17">
        <v>779</v>
      </c>
      <c r="S3" s="17">
        <v>581</v>
      </c>
      <c r="T3" s="17">
        <v>378</v>
      </c>
      <c r="U3" s="17">
        <v>502</v>
      </c>
      <c r="V3" s="17">
        <v>513</v>
      </c>
      <c r="W3" s="17">
        <v>654</v>
      </c>
      <c r="X3" s="17">
        <v>284</v>
      </c>
      <c r="Y3" s="17">
        <v>644</v>
      </c>
      <c r="Z3" s="17">
        <v>505</v>
      </c>
      <c r="AA3" s="17">
        <v>395</v>
      </c>
      <c r="AB3" s="17">
        <v>460</v>
      </c>
      <c r="AC3" s="17">
        <v>313</v>
      </c>
      <c r="AD3" s="17">
        <v>667</v>
      </c>
      <c r="AE3" s="17">
        <v>702</v>
      </c>
      <c r="AF3" s="17">
        <v>659</v>
      </c>
      <c r="AG3" s="17">
        <v>364</v>
      </c>
      <c r="AH3" s="17">
        <v>396</v>
      </c>
      <c r="AI3" s="17">
        <v>930</v>
      </c>
      <c r="AJ3" s="17">
        <v>336</v>
      </c>
    </row>
    <row r="4" spans="1:221">
      <c r="A4" s="19" t="s">
        <v>31</v>
      </c>
      <c r="B4" s="17">
        <v>1169</v>
      </c>
      <c r="C4" s="17">
        <v>1328</v>
      </c>
      <c r="D4" s="17">
        <v>1303</v>
      </c>
      <c r="E4" s="17">
        <v>1749</v>
      </c>
      <c r="F4" s="17">
        <v>1575</v>
      </c>
      <c r="G4" s="17">
        <v>2269</v>
      </c>
      <c r="H4" s="17">
        <v>1481</v>
      </c>
      <c r="I4" s="17">
        <v>1133</v>
      </c>
      <c r="J4" s="17">
        <v>1428</v>
      </c>
      <c r="K4" s="17">
        <v>1130</v>
      </c>
      <c r="L4" s="17">
        <v>1409</v>
      </c>
      <c r="M4" s="17">
        <v>2643</v>
      </c>
      <c r="N4" s="17">
        <v>2925</v>
      </c>
      <c r="O4" s="17">
        <v>2687</v>
      </c>
      <c r="P4" s="17">
        <v>1366</v>
      </c>
      <c r="Q4" s="17">
        <v>1150</v>
      </c>
      <c r="R4" s="17">
        <v>1418</v>
      </c>
      <c r="S4" s="17">
        <v>2801</v>
      </c>
      <c r="T4" s="17">
        <v>2362</v>
      </c>
      <c r="U4" s="17">
        <v>1650</v>
      </c>
      <c r="V4" s="17">
        <v>1478</v>
      </c>
      <c r="W4" s="17">
        <v>1380</v>
      </c>
      <c r="X4" s="17">
        <v>1295</v>
      </c>
      <c r="Y4" s="17">
        <v>1140</v>
      </c>
      <c r="Z4" s="17">
        <v>1406</v>
      </c>
      <c r="AA4" s="17">
        <v>2542</v>
      </c>
      <c r="AB4" s="17">
        <v>2508</v>
      </c>
      <c r="AC4" s="17">
        <v>1339</v>
      </c>
      <c r="AD4" s="17">
        <v>1505</v>
      </c>
      <c r="AE4" s="17">
        <v>1298</v>
      </c>
      <c r="AF4" s="17">
        <v>1329</v>
      </c>
      <c r="AG4" s="17">
        <v>1593</v>
      </c>
      <c r="AH4" s="17">
        <v>2524</v>
      </c>
      <c r="AI4" s="17">
        <v>2154</v>
      </c>
      <c r="AJ4" s="17">
        <v>1469</v>
      </c>
    </row>
    <row r="5" spans="1:221">
      <c r="A5" s="19" t="s">
        <v>33</v>
      </c>
      <c r="B5" s="17">
        <f>$B$11+B3-B4-$F$11</f>
        <v>634</v>
      </c>
      <c r="C5" s="17">
        <f t="shared" ref="C5:U5" si="0">$B$11+C3-C4-$F$11</f>
        <v>569</v>
      </c>
      <c r="D5" s="17">
        <f t="shared" si="0"/>
        <v>317</v>
      </c>
      <c r="E5" s="17">
        <f t="shared" si="0"/>
        <v>-10</v>
      </c>
      <c r="F5" s="17">
        <f t="shared" si="0"/>
        <v>117</v>
      </c>
      <c r="G5" s="17">
        <f t="shared" si="0"/>
        <v>-470</v>
      </c>
      <c r="H5" s="17">
        <f t="shared" si="0"/>
        <v>33</v>
      </c>
      <c r="I5" s="17">
        <f t="shared" si="0"/>
        <v>702</v>
      </c>
      <c r="J5" s="17">
        <f t="shared" si="0"/>
        <v>561</v>
      </c>
      <c r="K5" s="17">
        <f t="shared" si="0"/>
        <v>794</v>
      </c>
      <c r="L5" s="17">
        <f t="shared" si="0"/>
        <v>351</v>
      </c>
      <c r="M5" s="17">
        <f t="shared" si="0"/>
        <v>-1207</v>
      </c>
      <c r="N5" s="17">
        <f t="shared" si="0"/>
        <v>-988</v>
      </c>
      <c r="O5" s="17">
        <f t="shared" si="0"/>
        <v>-962</v>
      </c>
      <c r="P5" s="17">
        <f t="shared" si="0"/>
        <v>406</v>
      </c>
      <c r="Q5" s="17">
        <f t="shared" si="0"/>
        <v>687</v>
      </c>
      <c r="R5" s="17">
        <f t="shared" si="0"/>
        <v>511</v>
      </c>
      <c r="S5" s="17">
        <f t="shared" si="0"/>
        <v>-1070</v>
      </c>
      <c r="T5" s="17">
        <f t="shared" si="0"/>
        <v>-834</v>
      </c>
      <c r="U5" s="17">
        <f t="shared" si="0"/>
        <v>2</v>
      </c>
      <c r="V5" s="17">
        <f t="shared" ref="V5:AG5" si="1">$B$11+V3-V4-$F$11</f>
        <v>185</v>
      </c>
      <c r="W5" s="17">
        <f t="shared" si="1"/>
        <v>424</v>
      </c>
      <c r="X5" s="17">
        <f t="shared" si="1"/>
        <v>139</v>
      </c>
      <c r="Y5" s="17">
        <f t="shared" si="1"/>
        <v>654</v>
      </c>
      <c r="Z5" s="17">
        <f t="shared" si="1"/>
        <v>249</v>
      </c>
      <c r="AA5" s="17">
        <f t="shared" si="1"/>
        <v>-997</v>
      </c>
      <c r="AB5" s="17">
        <f t="shared" si="1"/>
        <v>-898</v>
      </c>
      <c r="AC5" s="17">
        <f t="shared" si="1"/>
        <v>124</v>
      </c>
      <c r="AD5" s="17">
        <f t="shared" si="1"/>
        <v>312</v>
      </c>
      <c r="AE5" s="17">
        <f t="shared" si="1"/>
        <v>554</v>
      </c>
      <c r="AF5" s="17">
        <f t="shared" si="1"/>
        <v>480</v>
      </c>
      <c r="AG5" s="17">
        <f t="shared" si="1"/>
        <v>-79</v>
      </c>
      <c r="AH5" s="17">
        <f t="shared" ref="AH5:AJ5" si="2">$B$11+AH3-AH4-$F$11</f>
        <v>-978</v>
      </c>
      <c r="AI5" s="17">
        <f t="shared" si="2"/>
        <v>-74</v>
      </c>
      <c r="AJ5" s="17">
        <f t="shared" si="2"/>
        <v>17</v>
      </c>
    </row>
    <row r="6" spans="1:221" ht="8.4499999999999993" hidden="1" customHeight="1">
      <c r="A6" s="19" t="s">
        <v>36</v>
      </c>
      <c r="B6" s="20">
        <f>B5/7700</f>
        <v>8.2337662337662335E-2</v>
      </c>
      <c r="C6" s="20">
        <f t="shared" ref="C6:AJ6" si="3">C5/7700</f>
        <v>7.389610389610389E-2</v>
      </c>
      <c r="D6" s="20">
        <f t="shared" si="3"/>
        <v>4.1168831168831167E-2</v>
      </c>
      <c r="E6" s="20">
        <f t="shared" si="3"/>
        <v>-1.2987012987012987E-3</v>
      </c>
      <c r="F6" s="20">
        <f t="shared" si="3"/>
        <v>1.5194805194805195E-2</v>
      </c>
      <c r="G6" s="20">
        <f t="shared" si="3"/>
        <v>-6.1038961038961038E-2</v>
      </c>
      <c r="H6" s="20">
        <f t="shared" si="3"/>
        <v>4.2857142857142859E-3</v>
      </c>
      <c r="I6" s="20">
        <f t="shared" si="3"/>
        <v>9.1168831168831163E-2</v>
      </c>
      <c r="J6" s="20">
        <f t="shared" si="3"/>
        <v>7.2857142857142856E-2</v>
      </c>
      <c r="K6" s="20">
        <f t="shared" si="3"/>
        <v>0.10311688311688312</v>
      </c>
      <c r="L6" s="20">
        <f t="shared" si="3"/>
        <v>4.5584415584415582E-2</v>
      </c>
      <c r="M6" s="20">
        <f t="shared" si="3"/>
        <v>-0.15675324675324676</v>
      </c>
      <c r="N6" s="20">
        <f t="shared" si="3"/>
        <v>-0.12831168831168832</v>
      </c>
      <c r="O6" s="20">
        <f t="shared" si="3"/>
        <v>-0.12493506493506494</v>
      </c>
      <c r="P6" s="20">
        <f t="shared" si="3"/>
        <v>5.2727272727272727E-2</v>
      </c>
      <c r="Q6" s="20">
        <f t="shared" si="3"/>
        <v>8.9220779220779214E-2</v>
      </c>
      <c r="R6" s="20">
        <f t="shared" si="3"/>
        <v>6.6363636363636361E-2</v>
      </c>
      <c r="S6" s="20">
        <f t="shared" si="3"/>
        <v>-0.13896103896103895</v>
      </c>
      <c r="T6" s="20">
        <f t="shared" si="3"/>
        <v>-0.10831168831168832</v>
      </c>
      <c r="U6" s="20">
        <f t="shared" si="3"/>
        <v>2.5974025974025974E-4</v>
      </c>
      <c r="V6" s="20">
        <f t="shared" si="3"/>
        <v>2.4025974025974027E-2</v>
      </c>
      <c r="W6" s="20">
        <f t="shared" si="3"/>
        <v>5.5064935064935067E-2</v>
      </c>
      <c r="X6" s="20">
        <f t="shared" si="3"/>
        <v>1.8051948051948052E-2</v>
      </c>
      <c r="Y6" s="20">
        <f t="shared" si="3"/>
        <v>8.4935064935064933E-2</v>
      </c>
      <c r="Z6" s="20">
        <f t="shared" si="3"/>
        <v>3.2337662337662339E-2</v>
      </c>
      <c r="AA6" s="20">
        <f t="shared" si="3"/>
        <v>-0.12948051948051947</v>
      </c>
      <c r="AB6" s="20">
        <f t="shared" si="3"/>
        <v>-0.11662337662337663</v>
      </c>
      <c r="AC6" s="20">
        <f t="shared" si="3"/>
        <v>1.6103896103896103E-2</v>
      </c>
      <c r="AD6" s="20">
        <f t="shared" si="3"/>
        <v>4.0519480519480518E-2</v>
      </c>
      <c r="AE6" s="20">
        <f t="shared" si="3"/>
        <v>7.1948051948051941E-2</v>
      </c>
      <c r="AF6" s="20">
        <f t="shared" si="3"/>
        <v>6.2337662337662338E-2</v>
      </c>
      <c r="AG6" s="20">
        <f t="shared" si="3"/>
        <v>-1.025974025974026E-2</v>
      </c>
      <c r="AH6" s="20">
        <f t="shared" si="3"/>
        <v>-0.12701298701298702</v>
      </c>
      <c r="AI6" s="20">
        <f t="shared" si="3"/>
        <v>-9.6103896103896108E-3</v>
      </c>
      <c r="AJ6" s="20">
        <f t="shared" si="3"/>
        <v>2.207792207792208E-3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D8" si="4">IF(D2=0,"",IF(D2-C2&gt;0,"N",IF(D2-C2=0,"=","Y")))</f>
        <v>=</v>
      </c>
      <c r="E8" s="22" t="str">
        <f t="shared" si="4"/>
        <v>Y</v>
      </c>
      <c r="F8" s="22" t="str">
        <f t="shared" si="4"/>
        <v>=</v>
      </c>
      <c r="G8" s="22" t="str">
        <f t="shared" si="4"/>
        <v>=</v>
      </c>
      <c r="H8" s="22" t="str">
        <f t="shared" si="4"/>
        <v>N</v>
      </c>
      <c r="I8" s="22" t="str">
        <f t="shared" si="4"/>
        <v>Y</v>
      </c>
      <c r="J8" s="22" t="str">
        <f t="shared" si="4"/>
        <v>Y</v>
      </c>
      <c r="K8" s="22" t="str">
        <f t="shared" si="4"/>
        <v>Y</v>
      </c>
      <c r="L8" s="22" t="str">
        <f t="shared" si="4"/>
        <v>Y</v>
      </c>
      <c r="M8" s="22" t="str">
        <f t="shared" si="4"/>
        <v>Y</v>
      </c>
      <c r="N8" s="22" t="str">
        <f t="shared" si="4"/>
        <v>N</v>
      </c>
      <c r="O8" s="22" t="str">
        <f t="shared" si="4"/>
        <v>N</v>
      </c>
      <c r="P8" s="22" t="str">
        <f t="shared" si="4"/>
        <v>Y</v>
      </c>
      <c r="Q8" s="22" t="str">
        <f t="shared" si="4"/>
        <v>Y</v>
      </c>
      <c r="R8" s="22" t="str">
        <f>IF(R2=0,"",IF(R2-Q2&gt;0,"N",IF(R2-Q2=0,"=","Y")))</f>
        <v>Y</v>
      </c>
      <c r="S8" s="22" t="str">
        <f>IF(S2=0,"",IF(S2-R2&gt;0,"N",IF(S2-R2=0,"=","Y")))</f>
        <v>N</v>
      </c>
      <c r="T8" s="22" t="str">
        <f t="shared" si="4"/>
        <v>N</v>
      </c>
      <c r="U8" s="22" t="str">
        <f t="shared" si="4"/>
        <v>=</v>
      </c>
      <c r="V8" s="22" t="str">
        <f t="shared" si="4"/>
        <v>Y</v>
      </c>
      <c r="W8" s="22" t="str">
        <f t="shared" si="4"/>
        <v>=</v>
      </c>
      <c r="X8" s="22" t="str">
        <f t="shared" si="4"/>
        <v>Y</v>
      </c>
      <c r="Y8" s="22" t="str">
        <f t="shared" si="4"/>
        <v>Y</v>
      </c>
      <c r="Z8" s="22" t="str">
        <f t="shared" si="4"/>
        <v>Y</v>
      </c>
      <c r="AA8" s="22" t="str">
        <f t="shared" si="4"/>
        <v>Y</v>
      </c>
      <c r="AB8" s="22" t="str">
        <f t="shared" si="4"/>
        <v>N</v>
      </c>
      <c r="AC8" s="22" t="str">
        <f t="shared" si="4"/>
        <v>N</v>
      </c>
      <c r="AD8" s="22" t="str">
        <f t="shared" si="4"/>
        <v>Y</v>
      </c>
      <c r="AE8" s="22" t="str">
        <f t="shared" ref="AE8" si="5">IF(AE2=0,"",IF(AE2-AD2&gt;0,"N",IF(AE2-AD2=0,"=","Y")))</f>
        <v>Y</v>
      </c>
      <c r="AF8" s="22" t="str">
        <f t="shared" ref="AF8" si="6">IF(AF2=0,"",IF(AF2-AE2&gt;0,"N",IF(AF2-AE2=0,"=","Y")))</f>
        <v>Y</v>
      </c>
      <c r="AG8" s="22" t="str">
        <f t="shared" ref="AG8" si="7">IF(AG2=0,"",IF(AG2-AF2&gt;0,"N",IF(AG2-AF2=0,"=","Y")))</f>
        <v>Y</v>
      </c>
      <c r="AH8" s="22" t="str">
        <f t="shared" ref="AH8" si="8">IF(AH2=0,"",IF(AH2-AG2&gt;0,"N",IF(AH2-AG2=0,"=","Y")))</f>
        <v>Y</v>
      </c>
      <c r="AI8" s="22" t="str">
        <f t="shared" ref="AI8" si="9">IF(AI2=0,"",IF(AI2-AH2&gt;0,"N",IF(AI2-AH2=0,"=","Y")))</f>
        <v>N</v>
      </c>
      <c r="AJ8" s="22" t="str">
        <f t="shared" ref="AJ8" si="10">IF(AJ2=0,"",IF(AJ2-AI2&gt;0,"N",IF(AJ2-AI2=0,"=","Y")))</f>
        <v>N</v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>
        <f>IF(B2="","",B2-Base!$G$6)</f>
        <v>1.1599999999999895</v>
      </c>
      <c r="C9" s="24">
        <f>IF(C2="","",C2-Base!$G$6)</f>
        <v>0.35999999999998522</v>
      </c>
      <c r="D9" s="24">
        <f>IF(D2="","",D2-Base!$G$6)</f>
        <v>0.35999999999998522</v>
      </c>
      <c r="E9" s="24">
        <f>IF(E2="","",E2-Base!$G$6)</f>
        <v>5.9999999999988063E-2</v>
      </c>
      <c r="F9" s="24">
        <f>IF(F2="","",F2-Base!$G$6)</f>
        <v>5.9999999999988063E-2</v>
      </c>
      <c r="G9" s="24">
        <f>IF(G2="","",G2-Base!$G$6)</f>
        <v>5.9999999999988063E-2</v>
      </c>
      <c r="H9" s="24">
        <f>IF(H2="","",H2-Base!$G$6)</f>
        <v>0.55999999999998806</v>
      </c>
      <c r="I9" s="24">
        <f>IF(I2="","",I2-Base!$G$6)</f>
        <v>0.15999999999998948</v>
      </c>
      <c r="J9" s="24">
        <f>IF(J2="","",J2-Base!$G$6)</f>
        <v>-4.0000000000013358E-2</v>
      </c>
      <c r="K9" s="24">
        <f>IF(K2="","",K2-Base!$G$6)</f>
        <v>-0.44000000000001194</v>
      </c>
      <c r="L9" s="24">
        <f>IF(L2="","",L2-Base!$G$6)</f>
        <v>-0.64000000000001478</v>
      </c>
      <c r="M9" s="24">
        <f>IF(M2="","",M2-Base!$G$6)</f>
        <v>-1.1400000000000148</v>
      </c>
      <c r="N9" s="24">
        <f>IF(N2="","",N2-Base!$G$6)</f>
        <v>-0.34000000000001052</v>
      </c>
      <c r="O9" s="24">
        <f>IF(O2="","",O2-Base!$G$6)</f>
        <v>0.95999999999998664</v>
      </c>
      <c r="P9" s="24">
        <f>IF(P2="","",P2-Base!$G$6)</f>
        <v>0.75999999999999091</v>
      </c>
      <c r="Q9" s="24">
        <f>IF(Q2="","",Q2-Base!$G$6)</f>
        <v>0.55999999999998806</v>
      </c>
      <c r="R9" s="24">
        <f>IF(R2="","",R2-Base!$G$6)</f>
        <v>-0.14000000000001478</v>
      </c>
      <c r="S9" s="24">
        <f>IF(S2="","",S2-Base!$G$6)</f>
        <v>0.15999999999998948</v>
      </c>
      <c r="T9" s="24">
        <f>IF(T2="","",T2-Base!$G$6)</f>
        <v>0.45999999999998664</v>
      </c>
      <c r="U9" s="24">
        <f>IF(U2="","",U2-Base!$G$6)</f>
        <v>0.45999999999998664</v>
      </c>
      <c r="V9" s="24">
        <f>IF(V2="","",V2-Base!$G$6)</f>
        <v>0.35999999999998522</v>
      </c>
      <c r="W9" s="24">
        <f>IF(W2="","",W2-Base!$G$6)</f>
        <v>0.35999999999998522</v>
      </c>
      <c r="X9" s="24">
        <f>IF(X2="","",X2-Base!$G$6)</f>
        <v>0.25999999999999091</v>
      </c>
      <c r="Y9" s="24">
        <f>IF(Y2="","",Y2-Base!$G$6)</f>
        <v>-0.14000000000001478</v>
      </c>
      <c r="Z9" s="24">
        <f>IF(Z2="","",Z2-Base!$G$6)</f>
        <v>-0.24000000000000909</v>
      </c>
      <c r="AA9" s="24">
        <f>IF(AA2="","",AA2-Base!$G$6)</f>
        <v>-0.64000000000001478</v>
      </c>
      <c r="AB9" s="24">
        <f>IF(AB2="","",AB2-Base!$G$6)</f>
        <v>0.25999999999999091</v>
      </c>
      <c r="AC9" s="24">
        <f>IF(AC2="","",AC2-Base!$G$6)</f>
        <v>1.0599999999999881</v>
      </c>
      <c r="AD9" s="24">
        <f>IF(AD2="","",AD2-Base!$G$6)</f>
        <v>0.55999999999998806</v>
      </c>
      <c r="AE9" s="24">
        <f>IF(AE2="","",AE2-Base!$G$6)</f>
        <v>0.45999999999998664</v>
      </c>
      <c r="AF9" s="24">
        <f>IF(AF2="","",AF2-Base!$G$6)</f>
        <v>-4.0000000000013358E-2</v>
      </c>
      <c r="AG9" s="24">
        <f>IF(AG2="","",AG2-Base!$G$6)</f>
        <v>-0.34000000000001052</v>
      </c>
      <c r="AH9" s="24">
        <f>IF(AH2="","",AH2-Base!$G$6)</f>
        <v>-0.44000000000001194</v>
      </c>
      <c r="AI9" s="24">
        <f>IF(AI2="","",AI2-Base!$G$6)</f>
        <v>0.65999999999998948</v>
      </c>
      <c r="AJ9" s="24">
        <f>IF(AJ2="","",AJ2-Base!$G$6)</f>
        <v>1.6599999999999895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250</v>
      </c>
      <c r="H11" s="17" t="s">
        <v>70</v>
      </c>
      <c r="I11" s="17">
        <f>'02'!D16</f>
        <v>61.94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43522</v>
      </c>
      <c r="C13" s="32">
        <f>H$1</f>
        <v>43528</v>
      </c>
      <c r="D13" s="33">
        <f>ROUNDDOWN(AVERAGE(B2:H2),2)</f>
        <v>61.81</v>
      </c>
      <c r="E13" s="17">
        <f>I11-D13</f>
        <v>0.12999999999999545</v>
      </c>
      <c r="F13" s="17">
        <f>SUM(B5:H5)</f>
        <v>1190</v>
      </c>
      <c r="G13" s="17">
        <f>F13/7700</f>
        <v>0.15454545454545454</v>
      </c>
      <c r="H13" s="17">
        <f t="shared" ref="H13:H17" si="14">(G13-E13)*7700</f>
        <v>189.00000000003499</v>
      </c>
      <c r="I13" s="17">
        <f>SUM(B3:H3)</f>
        <v>4014</v>
      </c>
      <c r="J13" s="17">
        <f>SUM(B4:H4)</f>
        <v>10874</v>
      </c>
      <c r="K13" s="17">
        <f>J13/7</f>
        <v>1553.4285714285713</v>
      </c>
    </row>
    <row r="14" spans="1:221">
      <c r="B14" s="32">
        <f t="shared" ref="B14:C16" si="15">B13+7</f>
        <v>43529</v>
      </c>
      <c r="C14" s="32">
        <f t="shared" si="15"/>
        <v>43535</v>
      </c>
      <c r="D14" s="33">
        <f>ROUNDDOWN(AVERAGE(I2:O2),2)</f>
        <v>61.22</v>
      </c>
      <c r="E14" s="17">
        <f>D13-D14</f>
        <v>0.59000000000000341</v>
      </c>
      <c r="F14" s="17">
        <f>SUM($I$5:$O$5)</f>
        <v>-749</v>
      </c>
      <c r="G14" s="17">
        <f>F14/7700</f>
        <v>-9.7272727272727275E-2</v>
      </c>
      <c r="H14" s="17">
        <f t="shared" si="14"/>
        <v>-5292.0000000000264</v>
      </c>
      <c r="I14" s="17">
        <f>SUM($I$3:$O$3)</f>
        <v>4556</v>
      </c>
      <c r="J14" s="17">
        <f>SUM($I$4:$O$4)</f>
        <v>13355</v>
      </c>
      <c r="K14" s="17">
        <f>J14/7</f>
        <v>1907.8571428571429</v>
      </c>
    </row>
    <row r="15" spans="1:221">
      <c r="B15" s="32">
        <f t="shared" si="15"/>
        <v>43536</v>
      </c>
      <c r="C15" s="32">
        <f t="shared" si="15"/>
        <v>43542</v>
      </c>
      <c r="D15" s="33">
        <f>ROUNDDOWN(AVERAGE(P2:V2),2)</f>
        <v>61.81</v>
      </c>
      <c r="E15" s="17">
        <f>D14-D15</f>
        <v>-0.59000000000000341</v>
      </c>
      <c r="F15" s="17">
        <f>SUM($P$5:$V$5)</f>
        <v>-113</v>
      </c>
      <c r="G15" s="17">
        <f>F15/7700</f>
        <v>-1.4675324675324675E-2</v>
      </c>
      <c r="H15" s="17">
        <f t="shared" si="14"/>
        <v>4430.0000000000264</v>
      </c>
      <c r="I15" s="17">
        <f>SUM($P$3:$V$3)</f>
        <v>4062</v>
      </c>
      <c r="J15" s="17">
        <f>SUM($P$4:$V$4)</f>
        <v>12225</v>
      </c>
      <c r="K15" s="17">
        <f>J15/7</f>
        <v>1746.4285714285713</v>
      </c>
    </row>
    <row r="16" spans="1:221">
      <c r="B16" s="32">
        <f t="shared" si="15"/>
        <v>43543</v>
      </c>
      <c r="C16" s="32">
        <f t="shared" si="15"/>
        <v>43549</v>
      </c>
      <c r="D16" s="33">
        <f>ROUNDDOWN(AVERAGE(W2:AC2),2)</f>
        <v>61.57</v>
      </c>
      <c r="E16" s="17">
        <f>D15-D16</f>
        <v>0.24000000000000199</v>
      </c>
      <c r="F16" s="17">
        <f>SUM($W$5:$AC$5)</f>
        <v>-305</v>
      </c>
      <c r="G16" s="17">
        <f>F16/7700</f>
        <v>-3.961038961038961E-2</v>
      </c>
      <c r="H16" s="17">
        <f t="shared" si="14"/>
        <v>-2153.000000000015</v>
      </c>
      <c r="I16" s="17">
        <f>SUM($W$3:$AC$3)</f>
        <v>3255</v>
      </c>
      <c r="J16" s="17">
        <f>SUM($W$4:$AC$4)</f>
        <v>11610</v>
      </c>
      <c r="K16" s="17">
        <f>J16/7</f>
        <v>1658.5714285714287</v>
      </c>
    </row>
    <row r="17" spans="1:11">
      <c r="B17" s="32">
        <f>B16+7</f>
        <v>43550</v>
      </c>
      <c r="C17" s="32">
        <f>C16+7</f>
        <v>43556</v>
      </c>
      <c r="D17" s="33">
        <f>ROUNDDOWN(AVERAGE(AD2:AJ2),2)</f>
        <v>61.8</v>
      </c>
      <c r="E17" s="17">
        <f>D16-D17</f>
        <v>-0.22999999999999687</v>
      </c>
      <c r="F17" s="17">
        <f>SUM($AD$5:$AJ$5)</f>
        <v>232</v>
      </c>
      <c r="G17" s="17">
        <f>F17/7700</f>
        <v>3.0129870129870132E-2</v>
      </c>
      <c r="H17" s="17">
        <f t="shared" si="14"/>
        <v>2002.9999999999759</v>
      </c>
      <c r="I17" s="17">
        <f>SUM($AD$3:$AJ$3)</f>
        <v>4054</v>
      </c>
      <c r="J17" s="17">
        <f>SUM($AD$4:$AJ$4)</f>
        <v>11872</v>
      </c>
      <c r="K17" s="17">
        <f>J17/7</f>
        <v>1696</v>
      </c>
    </row>
    <row r="19" spans="1:11">
      <c r="A19" s="19" t="s">
        <v>26</v>
      </c>
      <c r="E19" s="17">
        <f t="shared" ref="E19:J19" si="16">SUM(E13:E18)</f>
        <v>0.14000000000000057</v>
      </c>
      <c r="F19" s="17">
        <f t="shared" si="16"/>
        <v>255</v>
      </c>
      <c r="G19" s="17">
        <f t="shared" si="16"/>
        <v>3.3116883116883114E-2</v>
      </c>
      <c r="H19" s="17">
        <f t="shared" si="16"/>
        <v>-823.00000000000455</v>
      </c>
      <c r="I19" s="17">
        <f t="shared" si="16"/>
        <v>19941</v>
      </c>
      <c r="J19" s="17">
        <f t="shared" si="16"/>
        <v>59936</v>
      </c>
    </row>
    <row r="20" spans="1:11">
      <c r="A20" s="19" t="s">
        <v>46</v>
      </c>
      <c r="D20" s="17">
        <f>AVERAGE(D14:D17)</f>
        <v>61.599999999999994</v>
      </c>
      <c r="E20" s="17">
        <f>AVERAGE(E13:E16)</f>
        <v>9.2499999999999361E-2</v>
      </c>
      <c r="F20" s="17">
        <f>AVERAGE(F13:F17)/7</f>
        <v>7.2857142857142856</v>
      </c>
      <c r="G20" s="17">
        <f>AVERAGE(G13:G16)</f>
        <v>7.4675324675324561E-4</v>
      </c>
      <c r="H20" s="17">
        <f>AVERAGE(H13:H16)/7</f>
        <v>-100.92857142857073</v>
      </c>
      <c r="I20" s="17">
        <f>AVERAGE(I13:I16)/7</f>
        <v>567.39285714285711</v>
      </c>
      <c r="J20" s="17">
        <f>AVERAGE(J13:J16)/7</f>
        <v>1716.5714285714287</v>
      </c>
    </row>
  </sheetData>
  <phoneticPr fontId="16" type="noConversion"/>
  <conditionalFormatting sqref="B8:IV8">
    <cfRule type="cellIs" dxfId="2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M19"/>
  <sheetViews>
    <sheetView workbookViewId="0">
      <selection activeCell="F20" sqref="F20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43557</v>
      </c>
      <c r="C1" s="16">
        <v>43558</v>
      </c>
      <c r="D1" s="16">
        <v>43559</v>
      </c>
      <c r="E1" s="16">
        <v>43560</v>
      </c>
      <c r="F1" s="16">
        <v>43561</v>
      </c>
      <c r="G1" s="16">
        <v>43562</v>
      </c>
      <c r="H1" s="16">
        <v>43563</v>
      </c>
      <c r="I1" s="15">
        <v>43564</v>
      </c>
      <c r="J1" s="16">
        <v>43565</v>
      </c>
      <c r="K1" s="16">
        <v>43566</v>
      </c>
      <c r="L1" s="16">
        <v>43567</v>
      </c>
      <c r="M1" s="16">
        <v>43568</v>
      </c>
      <c r="N1" s="16">
        <v>43569</v>
      </c>
      <c r="O1" s="16">
        <v>43570</v>
      </c>
      <c r="P1" s="15">
        <v>43571</v>
      </c>
      <c r="Q1" s="16">
        <v>43572</v>
      </c>
      <c r="R1" s="16">
        <v>43573</v>
      </c>
      <c r="S1" s="16">
        <v>43574</v>
      </c>
      <c r="T1" s="16">
        <v>43575</v>
      </c>
      <c r="U1" s="16">
        <v>43576</v>
      </c>
      <c r="V1" s="16">
        <v>43577</v>
      </c>
      <c r="W1" s="15">
        <v>43578</v>
      </c>
      <c r="X1" s="16">
        <v>43579</v>
      </c>
      <c r="Y1" s="16">
        <v>43580</v>
      </c>
      <c r="Z1" s="16">
        <v>43581</v>
      </c>
      <c r="AA1" s="16">
        <v>43582</v>
      </c>
      <c r="AB1" s="16">
        <v>43583</v>
      </c>
      <c r="AC1" s="16">
        <v>43584</v>
      </c>
    </row>
    <row r="2" spans="1:221">
      <c r="A2" s="14" t="s">
        <v>27</v>
      </c>
      <c r="B2" s="18">
        <v>62.7</v>
      </c>
      <c r="C2" s="18">
        <v>62</v>
      </c>
      <c r="D2" s="18">
        <v>61.6</v>
      </c>
      <c r="E2" s="18">
        <v>61.3</v>
      </c>
      <c r="F2" s="18">
        <v>62.4</v>
      </c>
      <c r="G2" s="18">
        <v>63</v>
      </c>
      <c r="H2" s="18">
        <v>62.5</v>
      </c>
      <c r="I2" s="18">
        <v>62.4</v>
      </c>
      <c r="J2" s="18">
        <v>61.6</v>
      </c>
      <c r="K2" s="18">
        <v>61.6</v>
      </c>
      <c r="L2" s="18">
        <v>61.8</v>
      </c>
      <c r="M2" s="18">
        <v>61.5</v>
      </c>
      <c r="N2" s="18">
        <v>61.1</v>
      </c>
      <c r="O2" s="18">
        <v>62</v>
      </c>
      <c r="P2" s="18">
        <v>61.7</v>
      </c>
      <c r="Q2" s="18">
        <v>61.3</v>
      </c>
      <c r="R2" s="18">
        <v>61.1</v>
      </c>
      <c r="S2" s="18">
        <v>60.9</v>
      </c>
      <c r="T2" s="18">
        <v>61</v>
      </c>
      <c r="U2" s="18">
        <v>61.7</v>
      </c>
      <c r="V2" s="18">
        <v>61.7</v>
      </c>
      <c r="W2" s="18">
        <v>61.2</v>
      </c>
      <c r="X2" s="18">
        <v>61</v>
      </c>
      <c r="Y2" s="18">
        <v>60.9</v>
      </c>
      <c r="Z2" s="18">
        <v>61.3</v>
      </c>
      <c r="AA2" s="18">
        <v>61.4</v>
      </c>
      <c r="AB2" s="18">
        <v>61.2</v>
      </c>
      <c r="AC2" s="18">
        <v>61.4</v>
      </c>
    </row>
    <row r="3" spans="1:221">
      <c r="A3" s="19" t="s">
        <v>32</v>
      </c>
      <c r="B3" s="17">
        <v>469</v>
      </c>
      <c r="C3" s="17">
        <v>509</v>
      </c>
      <c r="D3" s="17">
        <v>283</v>
      </c>
      <c r="E3" s="17">
        <v>291</v>
      </c>
      <c r="F3" s="17">
        <v>403</v>
      </c>
      <c r="G3" s="17">
        <v>340</v>
      </c>
      <c r="H3" s="17">
        <v>509</v>
      </c>
      <c r="I3" s="17">
        <v>379</v>
      </c>
      <c r="J3" s="17">
        <v>527</v>
      </c>
      <c r="K3" s="17">
        <v>468</v>
      </c>
      <c r="L3" s="17">
        <v>621</v>
      </c>
      <c r="M3" s="17">
        <v>475</v>
      </c>
      <c r="N3" s="17">
        <v>578</v>
      </c>
      <c r="O3" s="17">
        <v>352</v>
      </c>
      <c r="P3" s="17">
        <v>531</v>
      </c>
      <c r="Q3" s="17">
        <v>540</v>
      </c>
      <c r="R3" s="17">
        <v>496</v>
      </c>
      <c r="S3" s="17">
        <v>432</v>
      </c>
      <c r="T3" s="17">
        <v>213</v>
      </c>
      <c r="U3" s="17">
        <v>602</v>
      </c>
      <c r="V3" s="17">
        <v>343</v>
      </c>
      <c r="W3" s="17">
        <v>404</v>
      </c>
      <c r="X3" s="17">
        <v>464</v>
      </c>
      <c r="Y3" s="17">
        <v>484</v>
      </c>
      <c r="Z3" s="17">
        <v>356</v>
      </c>
      <c r="AA3" s="17">
        <v>182</v>
      </c>
      <c r="AB3" s="17">
        <v>515</v>
      </c>
      <c r="AC3" s="17">
        <v>624</v>
      </c>
    </row>
    <row r="4" spans="1:221">
      <c r="A4" s="19" t="s">
        <v>31</v>
      </c>
      <c r="B4" s="17">
        <v>1233</v>
      </c>
      <c r="C4" s="17">
        <v>1053</v>
      </c>
      <c r="D4" s="17">
        <v>1105</v>
      </c>
      <c r="E4" s="17">
        <v>1875</v>
      </c>
      <c r="F4" s="17">
        <v>2134</v>
      </c>
      <c r="G4" s="17">
        <v>1543</v>
      </c>
      <c r="H4" s="17">
        <v>1426</v>
      </c>
      <c r="I4" s="17">
        <v>1047</v>
      </c>
      <c r="J4" s="17">
        <v>1166</v>
      </c>
      <c r="K4" s="17">
        <v>1278</v>
      </c>
      <c r="L4" s="17">
        <v>1167</v>
      </c>
      <c r="M4" s="17">
        <v>1204</v>
      </c>
      <c r="N4" s="17">
        <v>1633</v>
      </c>
      <c r="O4" s="17">
        <v>1489</v>
      </c>
      <c r="P4" s="17">
        <v>1130</v>
      </c>
      <c r="Q4" s="17">
        <v>958</v>
      </c>
      <c r="R4" s="17">
        <v>1010</v>
      </c>
      <c r="S4" s="17">
        <v>1000</v>
      </c>
      <c r="T4" s="17">
        <v>2020</v>
      </c>
      <c r="U4" s="17">
        <v>1403</v>
      </c>
      <c r="V4" s="17">
        <v>1272</v>
      </c>
      <c r="W4" s="17">
        <v>1242</v>
      </c>
      <c r="X4" s="17">
        <v>1264</v>
      </c>
      <c r="Y4" s="17">
        <v>1187</v>
      </c>
      <c r="Z4" s="17">
        <v>1730</v>
      </c>
      <c r="AA4" s="17">
        <v>2093</v>
      </c>
      <c r="AB4" s="17">
        <v>1225</v>
      </c>
      <c r="AC4" s="17">
        <v>1317</v>
      </c>
    </row>
    <row r="5" spans="1:221">
      <c r="A5" s="19" t="s">
        <v>33</v>
      </c>
      <c r="B5" s="17">
        <f>$B$11+B3-B4-$F$11</f>
        <v>436</v>
      </c>
      <c r="C5" s="17">
        <f t="shared" ref="C5:AC5" si="0">$B$11+C3-C4-$F$11</f>
        <v>656</v>
      </c>
      <c r="D5" s="17">
        <f t="shared" si="0"/>
        <v>378</v>
      </c>
      <c r="E5" s="17">
        <f t="shared" si="0"/>
        <v>-384</v>
      </c>
      <c r="F5" s="17">
        <f t="shared" si="0"/>
        <v>-531</v>
      </c>
      <c r="G5" s="17">
        <f t="shared" si="0"/>
        <v>-3</v>
      </c>
      <c r="H5" s="17">
        <f t="shared" si="0"/>
        <v>283</v>
      </c>
      <c r="I5" s="17">
        <f t="shared" si="0"/>
        <v>532</v>
      </c>
      <c r="J5" s="17">
        <f t="shared" si="0"/>
        <v>561</v>
      </c>
      <c r="K5" s="17">
        <f t="shared" si="0"/>
        <v>390</v>
      </c>
      <c r="L5" s="17">
        <f t="shared" si="0"/>
        <v>654</v>
      </c>
      <c r="M5" s="17">
        <f t="shared" si="0"/>
        <v>471</v>
      </c>
      <c r="N5" s="17">
        <f t="shared" si="0"/>
        <v>145</v>
      </c>
      <c r="O5" s="17">
        <f t="shared" si="0"/>
        <v>63</v>
      </c>
      <c r="P5" s="17">
        <f t="shared" si="0"/>
        <v>601</v>
      </c>
      <c r="Q5" s="17">
        <f t="shared" si="0"/>
        <v>782</v>
      </c>
      <c r="R5" s="17">
        <f t="shared" si="0"/>
        <v>686</v>
      </c>
      <c r="S5" s="17">
        <f t="shared" si="0"/>
        <v>632</v>
      </c>
      <c r="T5" s="17">
        <f t="shared" si="0"/>
        <v>-607</v>
      </c>
      <c r="U5" s="17">
        <f t="shared" si="0"/>
        <v>399</v>
      </c>
      <c r="V5" s="17">
        <f t="shared" si="0"/>
        <v>271</v>
      </c>
      <c r="W5" s="17">
        <f t="shared" si="0"/>
        <v>362</v>
      </c>
      <c r="X5" s="17">
        <f t="shared" si="0"/>
        <v>400</v>
      </c>
      <c r="Y5" s="17">
        <f t="shared" si="0"/>
        <v>497</v>
      </c>
      <c r="Z5" s="17">
        <f t="shared" si="0"/>
        <v>-174</v>
      </c>
      <c r="AA5" s="17">
        <f t="shared" si="0"/>
        <v>-711</v>
      </c>
      <c r="AB5" s="17">
        <f t="shared" si="0"/>
        <v>490</v>
      </c>
      <c r="AC5" s="17">
        <f t="shared" si="0"/>
        <v>507</v>
      </c>
    </row>
    <row r="6" spans="1:221" hidden="1">
      <c r="A6" s="19" t="s">
        <v>36</v>
      </c>
      <c r="B6" s="20">
        <f>B5/7700</f>
        <v>5.6623376623376624E-2</v>
      </c>
      <c r="C6" s="20">
        <f t="shared" ref="C6:AC6" si="1">C5/7700</f>
        <v>8.5194805194805198E-2</v>
      </c>
      <c r="D6" s="20">
        <f t="shared" si="1"/>
        <v>4.9090909090909088E-2</v>
      </c>
      <c r="E6" s="20">
        <f t="shared" si="1"/>
        <v>-4.987012987012987E-2</v>
      </c>
      <c r="F6" s="20">
        <f t="shared" si="1"/>
        <v>-6.8961038961038959E-2</v>
      </c>
      <c r="G6" s="20">
        <f t="shared" si="1"/>
        <v>-3.8961038961038961E-4</v>
      </c>
      <c r="H6" s="20">
        <f t="shared" si="1"/>
        <v>3.6753246753246753E-2</v>
      </c>
      <c r="I6" s="20">
        <f t="shared" si="1"/>
        <v>6.9090909090909092E-2</v>
      </c>
      <c r="J6" s="20">
        <f t="shared" si="1"/>
        <v>7.2857142857142856E-2</v>
      </c>
      <c r="K6" s="20">
        <f t="shared" si="1"/>
        <v>5.0649350649350652E-2</v>
      </c>
      <c r="L6" s="20">
        <f t="shared" si="1"/>
        <v>8.4935064935064933E-2</v>
      </c>
      <c r="M6" s="20">
        <f t="shared" si="1"/>
        <v>6.1168831168831171E-2</v>
      </c>
      <c r="N6" s="20">
        <f t="shared" si="1"/>
        <v>1.8831168831168831E-2</v>
      </c>
      <c r="O6" s="20">
        <f t="shared" si="1"/>
        <v>8.1818181818181825E-3</v>
      </c>
      <c r="P6" s="20">
        <f t="shared" si="1"/>
        <v>7.8051948051948053E-2</v>
      </c>
      <c r="Q6" s="20">
        <f t="shared" si="1"/>
        <v>0.10155844155844156</v>
      </c>
      <c r="R6" s="20">
        <f t="shared" si="1"/>
        <v>8.9090909090909096E-2</v>
      </c>
      <c r="S6" s="20">
        <f t="shared" si="1"/>
        <v>8.2077922077922083E-2</v>
      </c>
      <c r="T6" s="20">
        <f t="shared" si="1"/>
        <v>-7.8831168831168835E-2</v>
      </c>
      <c r="U6" s="20">
        <f t="shared" si="1"/>
        <v>5.1818181818181819E-2</v>
      </c>
      <c r="V6" s="20">
        <f t="shared" si="1"/>
        <v>3.5194805194805195E-2</v>
      </c>
      <c r="W6" s="20">
        <f t="shared" si="1"/>
        <v>4.7012987012987013E-2</v>
      </c>
      <c r="X6" s="20">
        <f t="shared" si="1"/>
        <v>5.1948051948051951E-2</v>
      </c>
      <c r="Y6" s="20">
        <f t="shared" si="1"/>
        <v>6.4545454545454545E-2</v>
      </c>
      <c r="Z6" s="20">
        <f t="shared" si="1"/>
        <v>-2.2597402597402599E-2</v>
      </c>
      <c r="AA6" s="20">
        <f t="shared" si="1"/>
        <v>-9.2337662337662343E-2</v>
      </c>
      <c r="AB6" s="20">
        <f t="shared" si="1"/>
        <v>6.363636363636363E-2</v>
      </c>
      <c r="AC6" s="20">
        <f t="shared" si="1"/>
        <v>6.5844155844155844E-2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Y</v>
      </c>
      <c r="E8" s="22" t="str">
        <f t="shared" si="2"/>
        <v>Y</v>
      </c>
      <c r="F8" s="22" t="str">
        <f t="shared" si="2"/>
        <v>N</v>
      </c>
      <c r="G8" s="22" t="str">
        <f t="shared" si="2"/>
        <v>N</v>
      </c>
      <c r="H8" s="22" t="str">
        <f t="shared" si="2"/>
        <v>Y</v>
      </c>
      <c r="I8" s="22" t="str">
        <f t="shared" si="2"/>
        <v>Y</v>
      </c>
      <c r="J8" s="22" t="str">
        <f t="shared" si="2"/>
        <v>Y</v>
      </c>
      <c r="K8" s="22" t="str">
        <f t="shared" si="2"/>
        <v>=</v>
      </c>
      <c r="L8" s="22" t="str">
        <f t="shared" si="2"/>
        <v>N</v>
      </c>
      <c r="M8" s="22" t="str">
        <f t="shared" si="2"/>
        <v>Y</v>
      </c>
      <c r="N8" s="22" t="str">
        <f t="shared" si="2"/>
        <v>Y</v>
      </c>
      <c r="O8" s="22" t="str">
        <f t="shared" si="2"/>
        <v>N</v>
      </c>
      <c r="P8" s="22" t="str">
        <f t="shared" si="2"/>
        <v>Y</v>
      </c>
      <c r="Q8" s="22" t="str">
        <f t="shared" si="2"/>
        <v>Y</v>
      </c>
      <c r="R8" s="22" t="str">
        <f>IF(R2=0,"",IF(R2-Q2&gt;0,"N",IF(R2-Q2=0,"=","Y")))</f>
        <v>Y</v>
      </c>
      <c r="S8" s="22" t="str">
        <f>IF(S2=0,"",IF(S2-R2&gt;0,"N",IF(S2-R2=0,"=","Y")))</f>
        <v>Y</v>
      </c>
      <c r="T8" s="22" t="str">
        <f t="shared" si="2"/>
        <v>N</v>
      </c>
      <c r="U8" s="22" t="str">
        <f t="shared" si="2"/>
        <v>N</v>
      </c>
      <c r="V8" s="22" t="str">
        <f t="shared" si="2"/>
        <v>=</v>
      </c>
      <c r="W8" s="22" t="str">
        <f t="shared" si="2"/>
        <v>Y</v>
      </c>
      <c r="X8" s="22" t="str">
        <f t="shared" si="2"/>
        <v>Y</v>
      </c>
      <c r="Y8" s="22" t="str">
        <f t="shared" si="2"/>
        <v>Y</v>
      </c>
      <c r="Z8" s="22" t="str">
        <f t="shared" si="2"/>
        <v>N</v>
      </c>
      <c r="AA8" s="22" t="str">
        <f t="shared" si="2"/>
        <v>N</v>
      </c>
      <c r="AB8" s="22" t="str">
        <f t="shared" si="2"/>
        <v>Y</v>
      </c>
      <c r="AC8" s="22" t="str">
        <f t="shared" si="2"/>
        <v>N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1.2599999999999909</v>
      </c>
      <c r="C9" s="24">
        <f>IF(C2="","",C2-Base!$G$6)</f>
        <v>0.55999999999998806</v>
      </c>
      <c r="D9" s="24">
        <f>IF(D2="","",D2-Base!$G$6)</f>
        <v>0.15999999999998948</v>
      </c>
      <c r="E9" s="24">
        <f>IF(E2="","",E2-Base!$G$6)</f>
        <v>-0.14000000000001478</v>
      </c>
      <c r="F9" s="24">
        <f>IF(F2="","",F2-Base!$G$6)</f>
        <v>0.95999999999998664</v>
      </c>
      <c r="G9" s="24">
        <f>IF(G2="","",G2-Base!$G$6)</f>
        <v>1.5599999999999881</v>
      </c>
      <c r="H9" s="24">
        <f>IF(H2="","",H2-Base!$G$6)</f>
        <v>1.0599999999999881</v>
      </c>
      <c r="I9" s="24">
        <f>IF(I2="","",I2-Base!$G$6)</f>
        <v>0.95999999999998664</v>
      </c>
      <c r="J9" s="24">
        <f>IF(J2="","",J2-Base!$G$6)</f>
        <v>0.15999999999998948</v>
      </c>
      <c r="K9" s="24">
        <f>IF(K2="","",K2-Base!$G$6)</f>
        <v>0.15999999999998948</v>
      </c>
      <c r="L9" s="24">
        <f>IF(L2="","",L2-Base!$G$6)</f>
        <v>0.35999999999998522</v>
      </c>
      <c r="M9" s="24">
        <f>IF(M2="","",M2-Base!$G$6)</f>
        <v>5.9999999999988063E-2</v>
      </c>
      <c r="N9" s="24">
        <f>IF(N2="","",N2-Base!$G$6)</f>
        <v>-0.34000000000001052</v>
      </c>
      <c r="O9" s="24">
        <f>IF(O2="","",O2-Base!$G$6)</f>
        <v>0.55999999999998806</v>
      </c>
      <c r="P9" s="24">
        <f>IF(P2="","",P2-Base!$G$6)</f>
        <v>0.25999999999999091</v>
      </c>
      <c r="Q9" s="24">
        <f>IF(Q2="","",Q2-Base!$G$6)</f>
        <v>-0.14000000000001478</v>
      </c>
      <c r="R9" s="24">
        <f>IF(R2="","",R2-Base!$G$6)</f>
        <v>-0.34000000000001052</v>
      </c>
      <c r="S9" s="24">
        <f>IF(S2="","",S2-Base!$G$6)</f>
        <v>-0.54000000000001336</v>
      </c>
      <c r="T9" s="24">
        <f>IF(T2="","",T2-Base!$G$6)</f>
        <v>-0.44000000000001194</v>
      </c>
      <c r="U9" s="24">
        <f>IF(U2="","",U2-Base!$G$6)</f>
        <v>0.25999999999999091</v>
      </c>
      <c r="V9" s="24">
        <f>IF(V2="","",V2-Base!$G$6)</f>
        <v>0.25999999999999091</v>
      </c>
      <c r="W9" s="24">
        <f>IF(W2="","",W2-Base!$G$6)</f>
        <v>-0.24000000000000909</v>
      </c>
      <c r="X9" s="24">
        <f>IF(X2="","",X2-Base!$G$6)</f>
        <v>-0.44000000000001194</v>
      </c>
      <c r="Y9" s="24">
        <f>IF(Y2="","",Y2-Base!$G$6)</f>
        <v>-0.54000000000001336</v>
      </c>
      <c r="Z9" s="24">
        <f>IF(Z2="","",Z2-Base!$G$6)</f>
        <v>-0.14000000000001478</v>
      </c>
      <c r="AA9" s="24">
        <f>IF(AA2="","",AA2-Base!$G$6)</f>
        <v>-4.0000000000013358E-2</v>
      </c>
      <c r="AB9" s="24">
        <f>IF(AB2="","",AB2-Base!$G$6)</f>
        <v>-0.24000000000000909</v>
      </c>
      <c r="AC9" s="24">
        <f>IF(AC2="","",AC2-Base!$G$6)</f>
        <v>-4.0000000000013358E-2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>
        <f>'03'!D17</f>
        <v>61.8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43557</v>
      </c>
      <c r="C13" s="32">
        <f>H$1</f>
        <v>43563</v>
      </c>
      <c r="D13" s="33">
        <f>ROUNDDOWN(AVERAGE(B2:H2),2)</f>
        <v>62.21</v>
      </c>
      <c r="E13" s="17">
        <f>I11-D13</f>
        <v>-0.41000000000000369</v>
      </c>
      <c r="F13" s="17">
        <f>SUM(B5:H5)</f>
        <v>835</v>
      </c>
      <c r="G13" s="17">
        <f>F13/7700</f>
        <v>0.10844155844155844</v>
      </c>
      <c r="H13" s="17">
        <f>(G13-E13)*7700</f>
        <v>3992.0000000000286</v>
      </c>
      <c r="I13" s="17">
        <f>SUM(B3:H3)</f>
        <v>2804</v>
      </c>
      <c r="J13" s="17">
        <f>SUM(B4:H4)</f>
        <v>10369</v>
      </c>
      <c r="K13" s="17">
        <f>J13/7</f>
        <v>1481.2857142857142</v>
      </c>
    </row>
    <row r="14" spans="1:221">
      <c r="B14" s="32">
        <f t="shared" ref="B14:C16" si="6">B13+7</f>
        <v>43564</v>
      </c>
      <c r="C14" s="32">
        <f t="shared" si="6"/>
        <v>43570</v>
      </c>
      <c r="D14" s="33">
        <f>ROUNDDOWN(AVERAGE(I2:O2),2)</f>
        <v>61.71</v>
      </c>
      <c r="E14" s="17">
        <f>D13-D14</f>
        <v>0.5</v>
      </c>
      <c r="F14" s="17">
        <f>SUM($I$5:$O$5)</f>
        <v>2816</v>
      </c>
      <c r="G14" s="17">
        <f>F14/7700</f>
        <v>0.36571428571428571</v>
      </c>
      <c r="H14" s="17">
        <f>(G14-E14)*7700</f>
        <v>-1034</v>
      </c>
      <c r="I14" s="17">
        <f>SUM($I$3:$O$3)</f>
        <v>3400</v>
      </c>
      <c r="J14" s="17">
        <f>SUM($I$4:$O$4)</f>
        <v>8984</v>
      </c>
      <c r="K14" s="17">
        <f>J14/7</f>
        <v>1283.4285714285713</v>
      </c>
    </row>
    <row r="15" spans="1:221">
      <c r="B15" s="32">
        <f t="shared" si="6"/>
        <v>43571</v>
      </c>
      <c r="C15" s="32">
        <f t="shared" si="6"/>
        <v>43577</v>
      </c>
      <c r="D15" s="33">
        <f>ROUNDDOWN(AVERAGE(P2:V2),2)</f>
        <v>61.34</v>
      </c>
      <c r="E15" s="17">
        <f>D14-D15</f>
        <v>0.36999999999999744</v>
      </c>
      <c r="F15" s="17">
        <f>SUM($P$5:$V$5)</f>
        <v>2764</v>
      </c>
      <c r="G15" s="17">
        <f>F15/7700</f>
        <v>0.35896103896103898</v>
      </c>
      <c r="H15" s="17">
        <f>(G15-E15)*7700</f>
        <v>-84.999999999980147</v>
      </c>
      <c r="I15" s="17">
        <f>SUM($P$3:$V$3)</f>
        <v>3157</v>
      </c>
      <c r="J15" s="17">
        <f>SUM($P$4:$V$4)</f>
        <v>8793</v>
      </c>
      <c r="K15" s="17">
        <f>J15/7</f>
        <v>1256.1428571428571</v>
      </c>
    </row>
    <row r="16" spans="1:221">
      <c r="B16" s="32">
        <f t="shared" si="6"/>
        <v>43578</v>
      </c>
      <c r="C16" s="32">
        <f t="shared" si="6"/>
        <v>43584</v>
      </c>
      <c r="D16" s="33">
        <f>ROUNDDOWN(AVERAGE(W2:AC2),2)</f>
        <v>61.2</v>
      </c>
      <c r="E16" s="17">
        <f>D15-D16</f>
        <v>0.14000000000000057</v>
      </c>
      <c r="F16" s="17">
        <f>SUM($W$5:$AC$5)</f>
        <v>1371</v>
      </c>
      <c r="G16" s="17">
        <f>F16/7700</f>
        <v>0.17805194805194804</v>
      </c>
      <c r="H16" s="17">
        <f>(G16-E16)*7700</f>
        <v>292.99999999999557</v>
      </c>
      <c r="I16" s="17">
        <f>SUM($W$3:$AC$3)</f>
        <v>3029</v>
      </c>
      <c r="J16" s="17">
        <f>SUM($W$4:$AC$4)</f>
        <v>10058</v>
      </c>
      <c r="K16" s="17">
        <f>J16/7</f>
        <v>1436.8571428571429</v>
      </c>
    </row>
    <row r="18" spans="1:10">
      <c r="A18" s="19" t="s">
        <v>26</v>
      </c>
      <c r="E18" s="17">
        <f t="shared" ref="E18:J18" si="7">SUM(E13:E17)</f>
        <v>0.59999999999999432</v>
      </c>
      <c r="F18" s="17">
        <f t="shared" si="7"/>
        <v>7786</v>
      </c>
      <c r="G18" s="17">
        <f t="shared" si="7"/>
        <v>1.0111688311688312</v>
      </c>
      <c r="H18" s="17">
        <f t="shared" si="7"/>
        <v>3166.0000000000441</v>
      </c>
      <c r="I18" s="17">
        <f t="shared" si="7"/>
        <v>12390</v>
      </c>
      <c r="J18" s="17">
        <f t="shared" si="7"/>
        <v>38204</v>
      </c>
    </row>
    <row r="19" spans="1:10">
      <c r="A19" s="19" t="s">
        <v>46</v>
      </c>
      <c r="D19" s="17">
        <f>AVERAGE(D13:D16)</f>
        <v>61.614999999999995</v>
      </c>
      <c r="E19" s="17">
        <f>AVERAGE(E13:E16)</f>
        <v>0.14999999999999858</v>
      </c>
      <c r="F19" s="17">
        <f>AVERAGE(F13:F16)/7</f>
        <v>278.07142857142856</v>
      </c>
      <c r="G19" s="17">
        <f>AVERAGE(G13:G16)</f>
        <v>0.25279220779220779</v>
      </c>
      <c r="H19" s="17">
        <f>AVERAGE(H13:H16)/7</f>
        <v>113.07142857143015</v>
      </c>
      <c r="I19" s="17">
        <f>AVERAGE(I13:I16)/7</f>
        <v>442.5</v>
      </c>
      <c r="J19" s="17">
        <f>AVERAGE(J13:J16)/7</f>
        <v>1364.4285714285713</v>
      </c>
    </row>
  </sheetData>
  <phoneticPr fontId="16" type="noConversion"/>
  <conditionalFormatting sqref="B8:IV8">
    <cfRule type="cellIs" dxfId="1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M20"/>
  <sheetViews>
    <sheetView zoomScaleNormal="100" workbookViewId="0">
      <selection activeCell="H19" sqref="H19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8.5" style="17" bestFit="1" customWidth="1"/>
    <col min="9" max="19" width="7.125" style="17"/>
    <col min="20" max="20" width="7.75" style="17" customWidth="1"/>
    <col min="21" max="16384" width="7.125" style="17"/>
  </cols>
  <sheetData>
    <row r="1" spans="1:221">
      <c r="A1" s="14" t="s">
        <v>22</v>
      </c>
      <c r="B1" s="15">
        <v>43220</v>
      </c>
      <c r="C1" s="16">
        <v>43221</v>
      </c>
      <c r="D1" s="16">
        <v>43222</v>
      </c>
      <c r="E1" s="16">
        <v>43223</v>
      </c>
      <c r="F1" s="16">
        <v>43224</v>
      </c>
      <c r="G1" s="16">
        <v>43225</v>
      </c>
      <c r="H1" s="16">
        <v>43226</v>
      </c>
      <c r="I1" s="15">
        <v>43227</v>
      </c>
      <c r="J1" s="16">
        <v>43228</v>
      </c>
      <c r="K1" s="16">
        <v>43229</v>
      </c>
      <c r="L1" s="16">
        <v>43230</v>
      </c>
      <c r="M1" s="16">
        <v>43231</v>
      </c>
      <c r="N1" s="16">
        <v>43232</v>
      </c>
      <c r="O1" s="16">
        <v>43233</v>
      </c>
      <c r="P1" s="15">
        <v>43234</v>
      </c>
      <c r="Q1" s="16">
        <v>43235</v>
      </c>
      <c r="R1" s="16">
        <v>43236</v>
      </c>
      <c r="S1" s="16">
        <v>43237</v>
      </c>
      <c r="T1" s="16">
        <v>43238</v>
      </c>
      <c r="U1" s="16">
        <v>43239</v>
      </c>
      <c r="V1" s="16">
        <v>43240</v>
      </c>
      <c r="W1" s="15">
        <v>43241</v>
      </c>
      <c r="X1" s="16">
        <v>43242</v>
      </c>
      <c r="Y1" s="16">
        <v>43243</v>
      </c>
      <c r="Z1" s="16">
        <v>43244</v>
      </c>
      <c r="AA1" s="16">
        <v>43245</v>
      </c>
      <c r="AB1" s="16">
        <v>43246</v>
      </c>
      <c r="AC1" s="16">
        <v>43247</v>
      </c>
      <c r="AD1" s="15">
        <v>43248</v>
      </c>
      <c r="AE1" s="16">
        <v>43249</v>
      </c>
      <c r="AF1" s="16">
        <v>43250</v>
      </c>
      <c r="AG1" s="16">
        <v>43251</v>
      </c>
      <c r="AH1" s="16">
        <v>43252</v>
      </c>
      <c r="AI1" s="16">
        <v>43253</v>
      </c>
      <c r="AJ1" s="16">
        <v>43254</v>
      </c>
    </row>
    <row r="2" spans="1:221">
      <c r="A2" s="14" t="s">
        <v>27</v>
      </c>
      <c r="B2" s="18">
        <v>61</v>
      </c>
      <c r="C2" s="18">
        <v>62</v>
      </c>
      <c r="D2" s="18">
        <v>62.3</v>
      </c>
      <c r="E2" s="18">
        <v>63</v>
      </c>
      <c r="F2" s="18">
        <v>63.1</v>
      </c>
      <c r="G2" s="18">
        <v>63.3</v>
      </c>
      <c r="H2" s="18">
        <v>62.9</v>
      </c>
      <c r="I2" s="18">
        <v>62.6</v>
      </c>
      <c r="J2" s="18">
        <v>62</v>
      </c>
      <c r="K2" s="18">
        <v>62</v>
      </c>
      <c r="L2" s="18">
        <v>62.3</v>
      </c>
      <c r="M2" s="18">
        <v>62</v>
      </c>
      <c r="N2" s="18">
        <v>61.8</v>
      </c>
      <c r="O2" s="18">
        <v>62.7</v>
      </c>
      <c r="P2" s="18">
        <v>62.5</v>
      </c>
      <c r="Q2" s="18">
        <v>61.8</v>
      </c>
      <c r="R2" s="18">
        <v>61.5</v>
      </c>
      <c r="S2" s="18">
        <v>61</v>
      </c>
      <c r="T2" s="17">
        <v>60.9</v>
      </c>
      <c r="U2" s="17">
        <v>61.7</v>
      </c>
      <c r="V2" s="17">
        <v>63</v>
      </c>
      <c r="W2" s="17">
        <v>62.1</v>
      </c>
      <c r="X2" s="17">
        <v>61.5</v>
      </c>
      <c r="Y2" s="18">
        <v>61.4</v>
      </c>
      <c r="Z2" s="18">
        <v>61.4</v>
      </c>
      <c r="AA2" s="18">
        <v>60.9</v>
      </c>
      <c r="AB2" s="18">
        <v>61.7</v>
      </c>
      <c r="AC2" s="18">
        <v>62.3</v>
      </c>
      <c r="AD2" s="17">
        <v>62.3</v>
      </c>
      <c r="AE2" s="17">
        <v>61.5</v>
      </c>
      <c r="AF2" s="17">
        <v>61.8</v>
      </c>
      <c r="AG2" s="17">
        <v>61.6</v>
      </c>
      <c r="AH2" s="17">
        <v>61.6</v>
      </c>
      <c r="AI2" s="17">
        <v>61.7</v>
      </c>
      <c r="AJ2" s="17">
        <v>63.3</v>
      </c>
    </row>
    <row r="3" spans="1:221">
      <c r="A3" s="19" t="s">
        <v>32</v>
      </c>
      <c r="B3" s="17">
        <v>342</v>
      </c>
      <c r="C3" s="17">
        <v>1729</v>
      </c>
      <c r="D3" s="17">
        <v>300</v>
      </c>
      <c r="E3" s="17">
        <v>160</v>
      </c>
      <c r="F3" s="17">
        <v>418</v>
      </c>
      <c r="G3" s="17">
        <v>382</v>
      </c>
      <c r="H3" s="17">
        <v>543</v>
      </c>
      <c r="I3" s="17">
        <v>374</v>
      </c>
      <c r="J3" s="17">
        <v>469</v>
      </c>
      <c r="K3" s="17">
        <v>285</v>
      </c>
      <c r="L3" s="17">
        <v>466</v>
      </c>
      <c r="M3" s="17">
        <v>302</v>
      </c>
      <c r="N3" s="17">
        <v>430</v>
      </c>
      <c r="O3" s="17">
        <v>324</v>
      </c>
      <c r="P3" s="17">
        <v>429</v>
      </c>
      <c r="Q3" s="17">
        <v>464</v>
      </c>
      <c r="R3" s="17">
        <v>611</v>
      </c>
      <c r="S3" s="17">
        <v>471</v>
      </c>
      <c r="T3" s="18">
        <v>366</v>
      </c>
      <c r="U3" s="18">
        <v>445</v>
      </c>
      <c r="V3" s="18">
        <v>362</v>
      </c>
      <c r="W3" s="18">
        <v>421</v>
      </c>
      <c r="X3" s="18">
        <v>503</v>
      </c>
      <c r="Y3" s="17">
        <v>491</v>
      </c>
      <c r="Z3" s="17">
        <v>363</v>
      </c>
      <c r="AA3" s="17">
        <v>575</v>
      </c>
      <c r="AB3" s="17">
        <v>418</v>
      </c>
      <c r="AC3" s="17">
        <v>436</v>
      </c>
      <c r="AD3" s="17">
        <v>451</v>
      </c>
      <c r="AE3" s="17">
        <v>454</v>
      </c>
      <c r="AF3" s="17">
        <v>476</v>
      </c>
      <c r="AG3" s="17">
        <v>665</v>
      </c>
      <c r="AH3" s="17">
        <v>315</v>
      </c>
      <c r="AI3" s="17">
        <v>281</v>
      </c>
      <c r="AJ3" s="17">
        <v>446</v>
      </c>
    </row>
    <row r="4" spans="1:221">
      <c r="A4" s="19" t="s">
        <v>31</v>
      </c>
      <c r="B4" s="17">
        <v>1645</v>
      </c>
      <c r="C4" s="17">
        <v>2479</v>
      </c>
      <c r="D4" s="17">
        <v>2254</v>
      </c>
      <c r="E4" s="17">
        <v>2458</v>
      </c>
      <c r="F4" s="17">
        <v>1991</v>
      </c>
      <c r="G4" s="17">
        <v>1492</v>
      </c>
      <c r="H4" s="17">
        <v>1162</v>
      </c>
      <c r="I4" s="17">
        <v>1026</v>
      </c>
      <c r="J4" s="17">
        <v>1219</v>
      </c>
      <c r="K4" s="17">
        <v>1473</v>
      </c>
      <c r="L4" s="17">
        <v>1341</v>
      </c>
      <c r="M4" s="17">
        <v>1910</v>
      </c>
      <c r="N4" s="17">
        <v>2728</v>
      </c>
      <c r="O4" s="17">
        <v>1329</v>
      </c>
      <c r="P4" s="17">
        <v>1127</v>
      </c>
      <c r="Q4" s="17">
        <v>1216</v>
      </c>
      <c r="R4" s="17">
        <v>1178</v>
      </c>
      <c r="S4" s="17">
        <v>1248</v>
      </c>
      <c r="T4" s="17">
        <v>1701</v>
      </c>
      <c r="U4" s="17">
        <v>2226</v>
      </c>
      <c r="V4" s="17">
        <v>1328</v>
      </c>
      <c r="W4" s="17">
        <v>1456</v>
      </c>
      <c r="X4" s="17">
        <v>1160</v>
      </c>
      <c r="Y4" s="17">
        <v>1130</v>
      </c>
      <c r="Z4" s="17">
        <v>1106</v>
      </c>
      <c r="AA4" s="17">
        <v>2803</v>
      </c>
      <c r="AB4" s="17">
        <v>1985</v>
      </c>
      <c r="AC4" s="17">
        <v>1504</v>
      </c>
      <c r="AD4" s="17">
        <v>1016</v>
      </c>
      <c r="AE4" s="17">
        <v>1316</v>
      </c>
      <c r="AF4" s="17">
        <v>1163</v>
      </c>
      <c r="AG4" s="17">
        <v>1686</v>
      </c>
      <c r="AH4" s="17">
        <v>2120</v>
      </c>
      <c r="AI4" s="17">
        <v>2995</v>
      </c>
      <c r="AJ4" s="17">
        <v>1402</v>
      </c>
    </row>
    <row r="5" spans="1:221">
      <c r="A5" s="19" t="s">
        <v>33</v>
      </c>
      <c r="B5" s="17">
        <f>$B$11+B3-B4-$F$11</f>
        <v>-103</v>
      </c>
      <c r="C5" s="17">
        <f t="shared" ref="C5:AJ5" si="0">$B$11+C3-C4-$F$11</f>
        <v>450</v>
      </c>
      <c r="D5" s="17">
        <f t="shared" si="0"/>
        <v>-754</v>
      </c>
      <c r="E5" s="17">
        <f t="shared" si="0"/>
        <v>-1098</v>
      </c>
      <c r="F5" s="17">
        <f t="shared" si="0"/>
        <v>-373</v>
      </c>
      <c r="G5" s="17">
        <f t="shared" si="0"/>
        <v>90</v>
      </c>
      <c r="H5" s="17">
        <f t="shared" si="0"/>
        <v>581</v>
      </c>
      <c r="I5" s="17">
        <f t="shared" si="0"/>
        <v>548</v>
      </c>
      <c r="J5" s="17">
        <f t="shared" si="0"/>
        <v>450</v>
      </c>
      <c r="K5" s="17">
        <f t="shared" si="0"/>
        <v>12</v>
      </c>
      <c r="L5" s="17">
        <f t="shared" si="0"/>
        <v>325</v>
      </c>
      <c r="M5" s="17">
        <f t="shared" si="0"/>
        <v>-408</v>
      </c>
      <c r="N5" s="17">
        <f t="shared" si="0"/>
        <v>-1098</v>
      </c>
      <c r="O5" s="17">
        <f t="shared" si="0"/>
        <v>195</v>
      </c>
      <c r="P5" s="17">
        <f t="shared" si="0"/>
        <v>502</v>
      </c>
      <c r="Q5" s="17">
        <f t="shared" si="0"/>
        <v>448</v>
      </c>
      <c r="R5" s="17">
        <f t="shared" si="0"/>
        <v>633</v>
      </c>
      <c r="S5" s="17">
        <f t="shared" si="0"/>
        <v>423</v>
      </c>
      <c r="T5" s="17">
        <f t="shared" si="0"/>
        <v>-135</v>
      </c>
      <c r="U5" s="17">
        <f t="shared" si="0"/>
        <v>-581</v>
      </c>
      <c r="V5" s="17">
        <f t="shared" si="0"/>
        <v>234</v>
      </c>
      <c r="W5" s="17">
        <f t="shared" si="0"/>
        <v>165</v>
      </c>
      <c r="X5" s="17">
        <f t="shared" si="0"/>
        <v>543</v>
      </c>
      <c r="Y5" s="17">
        <f t="shared" si="0"/>
        <v>561</v>
      </c>
      <c r="Z5" s="17">
        <f t="shared" si="0"/>
        <v>457</v>
      </c>
      <c r="AA5" s="17">
        <f t="shared" si="0"/>
        <v>-1028</v>
      </c>
      <c r="AB5" s="17">
        <f t="shared" si="0"/>
        <v>-367</v>
      </c>
      <c r="AC5" s="17">
        <f t="shared" si="0"/>
        <v>132</v>
      </c>
      <c r="AD5" s="17">
        <f t="shared" si="0"/>
        <v>635</v>
      </c>
      <c r="AE5" s="17">
        <f t="shared" si="0"/>
        <v>338</v>
      </c>
      <c r="AF5" s="17">
        <f t="shared" si="0"/>
        <v>513</v>
      </c>
      <c r="AG5" s="17">
        <f t="shared" si="0"/>
        <v>179</v>
      </c>
      <c r="AH5" s="17">
        <f t="shared" si="0"/>
        <v>-605</v>
      </c>
      <c r="AI5" s="17">
        <f t="shared" si="0"/>
        <v>-1514</v>
      </c>
      <c r="AJ5" s="17">
        <f t="shared" si="0"/>
        <v>244</v>
      </c>
    </row>
    <row r="6" spans="1:221" ht="8.4499999999999993" hidden="1" customHeight="1">
      <c r="A6" s="19" t="s">
        <v>36</v>
      </c>
      <c r="B6" s="20">
        <f>B5/7700</f>
        <v>-1.3376623376623377E-2</v>
      </c>
      <c r="C6" s="20">
        <f t="shared" ref="C6:AJ6" si="1">C5/7700</f>
        <v>5.844155844155844E-2</v>
      </c>
      <c r="D6" s="20">
        <f t="shared" si="1"/>
        <v>-9.7922077922077924E-2</v>
      </c>
      <c r="E6" s="20">
        <f t="shared" si="1"/>
        <v>-0.14259740259740258</v>
      </c>
      <c r="F6" s="20">
        <f t="shared" si="1"/>
        <v>-4.8441558441558438E-2</v>
      </c>
      <c r="G6" s="20">
        <f t="shared" si="1"/>
        <v>1.1688311688311689E-2</v>
      </c>
      <c r="H6" s="20">
        <f t="shared" si="1"/>
        <v>7.5454545454545455E-2</v>
      </c>
      <c r="I6" s="20">
        <f t="shared" si="1"/>
        <v>7.1168831168831173E-2</v>
      </c>
      <c r="J6" s="20">
        <f t="shared" si="1"/>
        <v>5.844155844155844E-2</v>
      </c>
      <c r="K6" s="20">
        <f t="shared" si="1"/>
        <v>1.5584415584415584E-3</v>
      </c>
      <c r="L6" s="20">
        <f t="shared" si="1"/>
        <v>4.2207792207792208E-2</v>
      </c>
      <c r="M6" s="20">
        <f t="shared" si="1"/>
        <v>-5.2987012987012985E-2</v>
      </c>
      <c r="N6" s="20">
        <f t="shared" si="1"/>
        <v>-0.14259740259740258</v>
      </c>
      <c r="O6" s="20">
        <f t="shared" si="1"/>
        <v>2.5324675324675326E-2</v>
      </c>
      <c r="P6" s="20">
        <f t="shared" si="1"/>
        <v>6.5194805194805194E-2</v>
      </c>
      <c r="Q6" s="20">
        <f t="shared" si="1"/>
        <v>5.8181818181818182E-2</v>
      </c>
      <c r="R6" s="20">
        <f t="shared" si="1"/>
        <v>8.2207792207792202E-2</v>
      </c>
      <c r="S6" s="20">
        <f t="shared" si="1"/>
        <v>5.4935064935064934E-2</v>
      </c>
      <c r="T6" s="20">
        <f t="shared" si="1"/>
        <v>-1.7532467532467531E-2</v>
      </c>
      <c r="U6" s="20">
        <f t="shared" si="1"/>
        <v>-7.5454545454545455E-2</v>
      </c>
      <c r="V6" s="20">
        <f t="shared" si="1"/>
        <v>3.038961038961039E-2</v>
      </c>
      <c r="W6" s="20">
        <f t="shared" si="1"/>
        <v>2.1428571428571429E-2</v>
      </c>
      <c r="X6" s="20">
        <f t="shared" si="1"/>
        <v>7.0519480519480524E-2</v>
      </c>
      <c r="Y6" s="20">
        <f t="shared" si="1"/>
        <v>7.2857142857142856E-2</v>
      </c>
      <c r="Z6" s="20">
        <f t="shared" si="1"/>
        <v>5.9350649350649348E-2</v>
      </c>
      <c r="AA6" s="20">
        <f t="shared" si="1"/>
        <v>-0.13350649350649352</v>
      </c>
      <c r="AB6" s="20">
        <f t="shared" si="1"/>
        <v>-4.7662337662337663E-2</v>
      </c>
      <c r="AC6" s="20">
        <f t="shared" si="1"/>
        <v>1.7142857142857144E-2</v>
      </c>
      <c r="AD6" s="20">
        <f t="shared" si="1"/>
        <v>8.2467532467532467E-2</v>
      </c>
      <c r="AE6" s="20">
        <f t="shared" si="1"/>
        <v>4.3896103896103898E-2</v>
      </c>
      <c r="AF6" s="20">
        <f t="shared" si="1"/>
        <v>6.6623376623376626E-2</v>
      </c>
      <c r="AG6" s="20">
        <f t="shared" si="1"/>
        <v>2.3246753246753248E-2</v>
      </c>
      <c r="AH6" s="20">
        <f t="shared" si="1"/>
        <v>-7.857142857142857E-2</v>
      </c>
      <c r="AI6" s="20">
        <f t="shared" si="1"/>
        <v>-0.19662337662337662</v>
      </c>
      <c r="AJ6" s="20">
        <f t="shared" si="1"/>
        <v>3.1688311688311689E-2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N</v>
      </c>
      <c r="D8" s="22" t="str">
        <f t="shared" ref="D8:AC8" si="2">IF(D2=0,"",IF(D2-C2&gt;0,"N",IF(D2-C2=0,"=","Y")))</f>
        <v>N</v>
      </c>
      <c r="E8" s="22" t="str">
        <f t="shared" si="2"/>
        <v>N</v>
      </c>
      <c r="F8" s="22" t="str">
        <f t="shared" si="2"/>
        <v>N</v>
      </c>
      <c r="G8" s="22" t="str">
        <f t="shared" si="2"/>
        <v>N</v>
      </c>
      <c r="H8" s="22" t="str">
        <f t="shared" si="2"/>
        <v>Y</v>
      </c>
      <c r="I8" s="22" t="str">
        <f t="shared" si="2"/>
        <v>Y</v>
      </c>
      <c r="J8" s="22" t="str">
        <f t="shared" si="2"/>
        <v>Y</v>
      </c>
      <c r="K8" s="22" t="str">
        <f t="shared" si="2"/>
        <v>=</v>
      </c>
      <c r="L8" s="22" t="str">
        <f t="shared" si="2"/>
        <v>N</v>
      </c>
      <c r="M8" s="22" t="str">
        <f t="shared" si="2"/>
        <v>Y</v>
      </c>
      <c r="N8" s="22" t="str">
        <f t="shared" si="2"/>
        <v>Y</v>
      </c>
      <c r="O8" s="22" t="str">
        <f t="shared" si="2"/>
        <v>N</v>
      </c>
      <c r="P8" s="22" t="str">
        <f t="shared" si="2"/>
        <v>Y</v>
      </c>
      <c r="Q8" s="22" t="str">
        <f t="shared" si="2"/>
        <v>Y</v>
      </c>
      <c r="R8" s="22" t="str">
        <f>IF(R2=0,"",IF(R2-Q2&gt;0,"N",IF(R2-Q2=0,"=","Y")))</f>
        <v>Y</v>
      </c>
      <c r="S8" s="22" t="str">
        <f>IF(S2=0,"",IF(S2-R2&gt;0,"N",IF(S2-R2=0,"=","Y")))</f>
        <v>Y</v>
      </c>
      <c r="T8" s="22" t="str">
        <f>IF(T3=0,"",IF(T3-S2&gt;0,"N",IF(T3-S2=0,"=","Y")))</f>
        <v>N</v>
      </c>
      <c r="U8" s="22" t="str">
        <f>IF(U3=0,"",IF(U3-T3&gt;0,"N",IF(U3-T3=0,"=","Y")))</f>
        <v>N</v>
      </c>
      <c r="V8" s="22" t="str">
        <f>IF(V3=0,"",IF(V3-U3&gt;0,"N",IF(V3-U3=0,"=","Y")))</f>
        <v>Y</v>
      </c>
      <c r="W8" s="22" t="str">
        <f>IF(W3=0,"",IF(W3-V3&gt;0,"N",IF(W3-V3=0,"=","Y")))</f>
        <v>N</v>
      </c>
      <c r="X8" s="22" t="str">
        <f>IF(X3=0,"",IF(X3-W3&gt;0,"N",IF(X3-W3=0,"=","Y")))</f>
        <v>N</v>
      </c>
      <c r="Y8" s="22" t="str">
        <f>IF(Y2=0,"",IF(Y2-X3&gt;0,"N",IF(Y2-X3=0,"=","Y")))</f>
        <v>Y</v>
      </c>
      <c r="Z8" s="22" t="str">
        <f t="shared" si="2"/>
        <v>=</v>
      </c>
      <c r="AA8" s="22" t="str">
        <f t="shared" si="2"/>
        <v>Y</v>
      </c>
      <c r="AB8" s="22" t="str">
        <f t="shared" si="2"/>
        <v>N</v>
      </c>
      <c r="AC8" s="22" t="str">
        <f t="shared" si="2"/>
        <v>N</v>
      </c>
      <c r="AD8" s="22" t="str">
        <f t="shared" ref="AD8" si="3">IF(AD2=0,"",IF(AD2-AC2&gt;0,"N",IF(AD2-AC2=0,"=","Y")))</f>
        <v>=</v>
      </c>
      <c r="AE8" s="22" t="str">
        <f t="shared" ref="AE8" si="4">IF(AE2=0,"",IF(AE2-AD2&gt;0,"N",IF(AE2-AD2=0,"=","Y")))</f>
        <v>Y</v>
      </c>
      <c r="AF8" s="22" t="str">
        <f t="shared" ref="AF8" si="5">IF(AF2=0,"",IF(AF2-AE2&gt;0,"N",IF(AF2-AE2=0,"=","Y")))</f>
        <v>N</v>
      </c>
      <c r="AG8" s="22" t="str">
        <f t="shared" ref="AG8" si="6">IF(AG2=0,"",IF(AG2-AF2&gt;0,"N",IF(AG2-AF2=0,"=","Y")))</f>
        <v>Y</v>
      </c>
      <c r="AH8" s="22" t="str">
        <f t="shared" ref="AH8" si="7">IF(AH2=0,"",IF(AH2-AG2&gt;0,"N",IF(AH2-AG2=0,"=","Y")))</f>
        <v>=</v>
      </c>
      <c r="AI8" s="22" t="str">
        <f t="shared" ref="AI8" si="8">IF(AI2=0,"",IF(AI2-AH2&gt;0,"N",IF(AI2-AH2=0,"=","Y")))</f>
        <v>N</v>
      </c>
      <c r="AJ8" s="22" t="str">
        <f t="shared" ref="AJ8" si="9">IF(AJ2=0,"",IF(AJ2-AI2&gt;0,"N",IF(AJ2-AI2=0,"=","Y")))</f>
        <v>N</v>
      </c>
      <c r="AK8" s="23" t="str">
        <f t="shared" ref="AK8:CP8" si="10">IF(AK2=0,"",IF(AK2-AJ2&gt;0,"減肥失敗",IF(AK2-AJ2=0,"體重不變","減肥成功")))</f>
        <v/>
      </c>
      <c r="AL8" s="23" t="str">
        <f t="shared" si="10"/>
        <v/>
      </c>
      <c r="AM8" s="23" t="str">
        <f t="shared" si="10"/>
        <v/>
      </c>
      <c r="AN8" s="23" t="str">
        <f t="shared" si="10"/>
        <v/>
      </c>
      <c r="AO8" s="23" t="str">
        <f t="shared" si="10"/>
        <v/>
      </c>
      <c r="AP8" s="23" t="str">
        <f t="shared" si="10"/>
        <v/>
      </c>
      <c r="AQ8" s="23" t="str">
        <f t="shared" si="10"/>
        <v/>
      </c>
      <c r="AR8" s="23" t="str">
        <f t="shared" si="10"/>
        <v/>
      </c>
      <c r="AS8" s="23" t="str">
        <f t="shared" si="10"/>
        <v/>
      </c>
      <c r="AT8" s="23" t="str">
        <f t="shared" si="10"/>
        <v/>
      </c>
      <c r="AU8" s="23" t="str">
        <f t="shared" si="10"/>
        <v/>
      </c>
      <c r="AV8" s="23" t="str">
        <f t="shared" si="10"/>
        <v/>
      </c>
      <c r="AW8" s="23" t="str">
        <f t="shared" si="10"/>
        <v/>
      </c>
      <c r="AX8" s="23" t="str">
        <f t="shared" si="10"/>
        <v/>
      </c>
      <c r="AY8" s="23" t="str">
        <f t="shared" si="10"/>
        <v/>
      </c>
      <c r="AZ8" s="23" t="str">
        <f t="shared" si="10"/>
        <v/>
      </c>
      <c r="BA8" s="23" t="str">
        <f t="shared" si="10"/>
        <v/>
      </c>
      <c r="BB8" s="23" t="str">
        <f t="shared" si="10"/>
        <v/>
      </c>
      <c r="BC8" s="23" t="str">
        <f t="shared" si="10"/>
        <v/>
      </c>
      <c r="BD8" s="23" t="str">
        <f t="shared" si="10"/>
        <v/>
      </c>
      <c r="BE8" s="23" t="str">
        <f t="shared" si="10"/>
        <v/>
      </c>
      <c r="BF8" s="23" t="str">
        <f t="shared" si="10"/>
        <v/>
      </c>
      <c r="BG8" s="23" t="str">
        <f t="shared" si="10"/>
        <v/>
      </c>
      <c r="BH8" s="23" t="str">
        <f t="shared" si="10"/>
        <v/>
      </c>
      <c r="BI8" s="23" t="str">
        <f t="shared" si="10"/>
        <v/>
      </c>
      <c r="BJ8" s="23" t="str">
        <f t="shared" si="10"/>
        <v/>
      </c>
      <c r="BK8" s="23" t="str">
        <f t="shared" si="10"/>
        <v/>
      </c>
      <c r="BL8" s="23" t="str">
        <f t="shared" si="10"/>
        <v/>
      </c>
      <c r="BM8" s="23" t="str">
        <f t="shared" si="10"/>
        <v/>
      </c>
      <c r="BN8" s="23" t="str">
        <f t="shared" si="10"/>
        <v/>
      </c>
      <c r="BO8" s="23" t="str">
        <f t="shared" si="10"/>
        <v/>
      </c>
      <c r="BP8" s="23" t="str">
        <f t="shared" si="10"/>
        <v/>
      </c>
      <c r="BQ8" s="23" t="str">
        <f t="shared" si="10"/>
        <v/>
      </c>
      <c r="BR8" s="23" t="str">
        <f t="shared" si="10"/>
        <v/>
      </c>
      <c r="BS8" s="23" t="str">
        <f t="shared" si="10"/>
        <v/>
      </c>
      <c r="BT8" s="23" t="str">
        <f t="shared" si="10"/>
        <v/>
      </c>
      <c r="BU8" s="23" t="str">
        <f t="shared" si="10"/>
        <v/>
      </c>
      <c r="BV8" s="23" t="str">
        <f t="shared" si="10"/>
        <v/>
      </c>
      <c r="BW8" s="23" t="str">
        <f t="shared" si="10"/>
        <v/>
      </c>
      <c r="BX8" s="23" t="str">
        <f t="shared" si="10"/>
        <v/>
      </c>
      <c r="BY8" s="23" t="str">
        <f t="shared" si="10"/>
        <v/>
      </c>
      <c r="BZ8" s="23" t="str">
        <f t="shared" si="10"/>
        <v/>
      </c>
      <c r="CA8" s="23" t="str">
        <f t="shared" si="10"/>
        <v/>
      </c>
      <c r="CB8" s="23" t="str">
        <f t="shared" si="10"/>
        <v/>
      </c>
      <c r="CC8" s="23" t="str">
        <f t="shared" si="10"/>
        <v/>
      </c>
      <c r="CD8" s="23" t="str">
        <f t="shared" si="10"/>
        <v/>
      </c>
      <c r="CE8" s="23" t="str">
        <f t="shared" si="10"/>
        <v/>
      </c>
      <c r="CF8" s="23" t="str">
        <f t="shared" si="10"/>
        <v/>
      </c>
      <c r="CG8" s="23" t="str">
        <f t="shared" si="10"/>
        <v/>
      </c>
      <c r="CH8" s="23" t="str">
        <f t="shared" si="10"/>
        <v/>
      </c>
      <c r="CI8" s="23" t="str">
        <f t="shared" si="10"/>
        <v/>
      </c>
      <c r="CJ8" s="23" t="str">
        <f t="shared" si="10"/>
        <v/>
      </c>
      <c r="CK8" s="23" t="str">
        <f t="shared" si="10"/>
        <v/>
      </c>
      <c r="CL8" s="23" t="str">
        <f t="shared" si="10"/>
        <v/>
      </c>
      <c r="CM8" s="23" t="str">
        <f t="shared" si="10"/>
        <v/>
      </c>
      <c r="CN8" s="23" t="str">
        <f t="shared" si="10"/>
        <v/>
      </c>
      <c r="CO8" s="23" t="str">
        <f t="shared" si="10"/>
        <v/>
      </c>
      <c r="CP8" s="23" t="str">
        <f t="shared" si="10"/>
        <v/>
      </c>
      <c r="CQ8" s="23" t="str">
        <f t="shared" ref="CQ8:FB8" si="11">IF(CQ2=0,"",IF(CQ2-CP2&gt;0,"減肥失敗",IF(CQ2-CP2=0,"體重不變","減肥成功")))</f>
        <v/>
      </c>
      <c r="CR8" s="23" t="str">
        <f t="shared" si="11"/>
        <v/>
      </c>
      <c r="CS8" s="23" t="str">
        <f t="shared" si="11"/>
        <v/>
      </c>
      <c r="CT8" s="23" t="str">
        <f t="shared" si="11"/>
        <v/>
      </c>
      <c r="CU8" s="23" t="str">
        <f t="shared" si="11"/>
        <v/>
      </c>
      <c r="CV8" s="23" t="str">
        <f t="shared" si="11"/>
        <v/>
      </c>
      <c r="CW8" s="23" t="str">
        <f t="shared" si="11"/>
        <v/>
      </c>
      <c r="CX8" s="23" t="str">
        <f t="shared" si="11"/>
        <v/>
      </c>
      <c r="CY8" s="23" t="str">
        <f t="shared" si="11"/>
        <v/>
      </c>
      <c r="CZ8" s="23" t="str">
        <f t="shared" si="11"/>
        <v/>
      </c>
      <c r="DA8" s="23" t="str">
        <f t="shared" si="11"/>
        <v/>
      </c>
      <c r="DB8" s="23" t="str">
        <f t="shared" si="11"/>
        <v/>
      </c>
      <c r="DC8" s="23" t="str">
        <f t="shared" si="11"/>
        <v/>
      </c>
      <c r="DD8" s="23" t="str">
        <f t="shared" si="11"/>
        <v/>
      </c>
      <c r="DE8" s="23" t="str">
        <f t="shared" si="11"/>
        <v/>
      </c>
      <c r="DF8" s="23" t="str">
        <f t="shared" si="11"/>
        <v/>
      </c>
      <c r="DG8" s="23" t="str">
        <f t="shared" si="11"/>
        <v/>
      </c>
      <c r="DH8" s="23" t="str">
        <f t="shared" si="11"/>
        <v/>
      </c>
      <c r="DI8" s="23" t="str">
        <f t="shared" si="11"/>
        <v/>
      </c>
      <c r="DJ8" s="23" t="str">
        <f t="shared" si="11"/>
        <v/>
      </c>
      <c r="DK8" s="23" t="str">
        <f t="shared" si="11"/>
        <v/>
      </c>
      <c r="DL8" s="23" t="str">
        <f t="shared" si="11"/>
        <v/>
      </c>
      <c r="DM8" s="23" t="str">
        <f t="shared" si="11"/>
        <v/>
      </c>
      <c r="DN8" s="23" t="str">
        <f t="shared" si="11"/>
        <v/>
      </c>
      <c r="DO8" s="23" t="str">
        <f t="shared" si="11"/>
        <v/>
      </c>
      <c r="DP8" s="23" t="str">
        <f t="shared" si="11"/>
        <v/>
      </c>
      <c r="DQ8" s="23" t="str">
        <f t="shared" si="11"/>
        <v/>
      </c>
      <c r="DR8" s="23" t="str">
        <f t="shared" si="11"/>
        <v/>
      </c>
      <c r="DS8" s="23" t="str">
        <f t="shared" si="11"/>
        <v/>
      </c>
      <c r="DT8" s="23" t="str">
        <f t="shared" si="11"/>
        <v/>
      </c>
      <c r="DU8" s="23" t="str">
        <f t="shared" si="11"/>
        <v/>
      </c>
      <c r="DV8" s="23" t="str">
        <f t="shared" si="11"/>
        <v/>
      </c>
      <c r="DW8" s="23" t="str">
        <f t="shared" si="11"/>
        <v/>
      </c>
      <c r="DX8" s="23" t="str">
        <f t="shared" si="11"/>
        <v/>
      </c>
      <c r="DY8" s="23" t="str">
        <f t="shared" si="11"/>
        <v/>
      </c>
      <c r="DZ8" s="23" t="str">
        <f t="shared" si="11"/>
        <v/>
      </c>
      <c r="EA8" s="23" t="str">
        <f t="shared" si="11"/>
        <v/>
      </c>
      <c r="EB8" s="23" t="str">
        <f t="shared" si="11"/>
        <v/>
      </c>
      <c r="EC8" s="23" t="str">
        <f t="shared" si="11"/>
        <v/>
      </c>
      <c r="ED8" s="23" t="str">
        <f t="shared" si="11"/>
        <v/>
      </c>
      <c r="EE8" s="23" t="str">
        <f t="shared" si="11"/>
        <v/>
      </c>
      <c r="EF8" s="23" t="str">
        <f t="shared" si="11"/>
        <v/>
      </c>
      <c r="EG8" s="23" t="str">
        <f t="shared" si="11"/>
        <v/>
      </c>
      <c r="EH8" s="23" t="str">
        <f t="shared" si="11"/>
        <v/>
      </c>
      <c r="EI8" s="23" t="str">
        <f t="shared" si="11"/>
        <v/>
      </c>
      <c r="EJ8" s="23" t="str">
        <f t="shared" si="11"/>
        <v/>
      </c>
      <c r="EK8" s="23" t="str">
        <f t="shared" si="11"/>
        <v/>
      </c>
      <c r="EL8" s="23" t="str">
        <f t="shared" si="11"/>
        <v/>
      </c>
      <c r="EM8" s="23" t="str">
        <f t="shared" si="11"/>
        <v/>
      </c>
      <c r="EN8" s="23" t="str">
        <f t="shared" si="11"/>
        <v/>
      </c>
      <c r="EO8" s="23" t="str">
        <f t="shared" si="11"/>
        <v/>
      </c>
      <c r="EP8" s="23" t="str">
        <f t="shared" si="11"/>
        <v/>
      </c>
      <c r="EQ8" s="23" t="str">
        <f t="shared" si="11"/>
        <v/>
      </c>
      <c r="ER8" s="23" t="str">
        <f t="shared" si="11"/>
        <v/>
      </c>
      <c r="ES8" s="23" t="str">
        <f t="shared" si="11"/>
        <v/>
      </c>
      <c r="ET8" s="23" t="str">
        <f t="shared" si="11"/>
        <v/>
      </c>
      <c r="EU8" s="23" t="str">
        <f t="shared" si="11"/>
        <v/>
      </c>
      <c r="EV8" s="23" t="str">
        <f t="shared" si="11"/>
        <v/>
      </c>
      <c r="EW8" s="23" t="str">
        <f t="shared" si="11"/>
        <v/>
      </c>
      <c r="EX8" s="23" t="str">
        <f t="shared" si="11"/>
        <v/>
      </c>
      <c r="EY8" s="23" t="str">
        <f t="shared" si="11"/>
        <v/>
      </c>
      <c r="EZ8" s="23" t="str">
        <f t="shared" si="11"/>
        <v/>
      </c>
      <c r="FA8" s="23" t="str">
        <f t="shared" si="11"/>
        <v/>
      </c>
      <c r="FB8" s="23" t="str">
        <f t="shared" si="11"/>
        <v/>
      </c>
      <c r="FC8" s="23" t="str">
        <f t="shared" ref="FC8:HM8" si="12">IF(FC2=0,"",IF(FC2-FB2&gt;0,"減肥失敗",IF(FC2-FB2=0,"體重不變","減肥成功")))</f>
        <v/>
      </c>
      <c r="FD8" s="23" t="str">
        <f t="shared" si="12"/>
        <v/>
      </c>
      <c r="FE8" s="23" t="str">
        <f t="shared" si="12"/>
        <v/>
      </c>
      <c r="FF8" s="23" t="str">
        <f t="shared" si="12"/>
        <v/>
      </c>
      <c r="FG8" s="23" t="str">
        <f t="shared" si="12"/>
        <v/>
      </c>
      <c r="FH8" s="23" t="str">
        <f t="shared" si="12"/>
        <v/>
      </c>
      <c r="FI8" s="23" t="str">
        <f t="shared" si="12"/>
        <v/>
      </c>
      <c r="FJ8" s="23" t="str">
        <f t="shared" si="12"/>
        <v/>
      </c>
      <c r="FK8" s="23" t="str">
        <f t="shared" si="12"/>
        <v/>
      </c>
      <c r="FL8" s="23" t="str">
        <f t="shared" si="12"/>
        <v/>
      </c>
      <c r="FM8" s="23" t="str">
        <f t="shared" si="12"/>
        <v/>
      </c>
      <c r="FN8" s="23" t="str">
        <f t="shared" si="12"/>
        <v/>
      </c>
      <c r="FO8" s="23" t="str">
        <f t="shared" si="12"/>
        <v/>
      </c>
      <c r="FP8" s="23" t="str">
        <f t="shared" si="12"/>
        <v/>
      </c>
      <c r="FQ8" s="23" t="str">
        <f t="shared" si="12"/>
        <v/>
      </c>
      <c r="FR8" s="23" t="str">
        <f t="shared" si="12"/>
        <v/>
      </c>
      <c r="FS8" s="23" t="str">
        <f t="shared" si="12"/>
        <v/>
      </c>
      <c r="FT8" s="23" t="str">
        <f t="shared" si="12"/>
        <v/>
      </c>
      <c r="FU8" s="23" t="str">
        <f t="shared" si="12"/>
        <v/>
      </c>
      <c r="FV8" s="23" t="str">
        <f t="shared" si="12"/>
        <v/>
      </c>
      <c r="FW8" s="23" t="str">
        <f t="shared" si="12"/>
        <v/>
      </c>
      <c r="FX8" s="23" t="str">
        <f t="shared" si="12"/>
        <v/>
      </c>
      <c r="FY8" s="23" t="str">
        <f t="shared" si="12"/>
        <v/>
      </c>
      <c r="FZ8" s="23" t="str">
        <f t="shared" si="12"/>
        <v/>
      </c>
      <c r="GA8" s="23" t="str">
        <f t="shared" si="12"/>
        <v/>
      </c>
      <c r="GB8" s="23" t="str">
        <f t="shared" si="12"/>
        <v/>
      </c>
      <c r="GC8" s="23" t="str">
        <f t="shared" si="12"/>
        <v/>
      </c>
      <c r="GD8" s="23" t="str">
        <f t="shared" si="12"/>
        <v/>
      </c>
      <c r="GE8" s="23" t="str">
        <f t="shared" si="12"/>
        <v/>
      </c>
      <c r="GF8" s="23" t="str">
        <f t="shared" si="12"/>
        <v/>
      </c>
      <c r="GG8" s="23" t="str">
        <f t="shared" si="12"/>
        <v/>
      </c>
      <c r="GH8" s="23" t="str">
        <f t="shared" si="12"/>
        <v/>
      </c>
      <c r="GI8" s="23" t="str">
        <f t="shared" si="12"/>
        <v/>
      </c>
      <c r="GJ8" s="23" t="str">
        <f t="shared" si="12"/>
        <v/>
      </c>
      <c r="GK8" s="23" t="str">
        <f t="shared" si="12"/>
        <v/>
      </c>
      <c r="GL8" s="23" t="str">
        <f t="shared" si="12"/>
        <v/>
      </c>
      <c r="GM8" s="23" t="str">
        <f t="shared" si="12"/>
        <v/>
      </c>
      <c r="GN8" s="23" t="str">
        <f t="shared" si="12"/>
        <v/>
      </c>
      <c r="GO8" s="23" t="str">
        <f t="shared" si="12"/>
        <v/>
      </c>
      <c r="GP8" s="23" t="str">
        <f t="shared" si="12"/>
        <v/>
      </c>
      <c r="GQ8" s="23" t="str">
        <f t="shared" si="12"/>
        <v/>
      </c>
      <c r="GR8" s="23" t="str">
        <f t="shared" si="12"/>
        <v/>
      </c>
      <c r="GS8" s="23" t="str">
        <f t="shared" si="12"/>
        <v/>
      </c>
      <c r="GT8" s="23" t="str">
        <f t="shared" si="12"/>
        <v/>
      </c>
      <c r="GU8" s="23" t="str">
        <f t="shared" si="12"/>
        <v/>
      </c>
      <c r="GV8" s="23" t="str">
        <f t="shared" si="12"/>
        <v/>
      </c>
      <c r="GW8" s="23" t="str">
        <f t="shared" si="12"/>
        <v/>
      </c>
      <c r="GX8" s="23" t="str">
        <f t="shared" si="12"/>
        <v/>
      </c>
      <c r="GY8" s="23" t="str">
        <f t="shared" si="12"/>
        <v/>
      </c>
      <c r="GZ8" s="23" t="str">
        <f t="shared" si="12"/>
        <v/>
      </c>
      <c r="HA8" s="23" t="str">
        <f t="shared" si="12"/>
        <v/>
      </c>
      <c r="HB8" s="23" t="str">
        <f t="shared" si="12"/>
        <v/>
      </c>
      <c r="HC8" s="23" t="str">
        <f t="shared" si="12"/>
        <v/>
      </c>
      <c r="HD8" s="23" t="str">
        <f t="shared" si="12"/>
        <v/>
      </c>
      <c r="HE8" s="23" t="str">
        <f t="shared" si="12"/>
        <v/>
      </c>
      <c r="HF8" s="23" t="str">
        <f t="shared" si="12"/>
        <v/>
      </c>
      <c r="HG8" s="23" t="str">
        <f t="shared" si="12"/>
        <v/>
      </c>
      <c r="HH8" s="23" t="str">
        <f t="shared" si="12"/>
        <v/>
      </c>
      <c r="HI8" s="23" t="str">
        <f t="shared" si="12"/>
        <v/>
      </c>
      <c r="HJ8" s="23" t="str">
        <f t="shared" si="12"/>
        <v/>
      </c>
      <c r="HK8" s="23" t="str">
        <f t="shared" si="12"/>
        <v/>
      </c>
      <c r="HL8" s="23" t="str">
        <f t="shared" si="12"/>
        <v/>
      </c>
      <c r="HM8" s="23" t="str">
        <f t="shared" si="12"/>
        <v/>
      </c>
    </row>
    <row r="9" spans="1:221">
      <c r="A9" s="21" t="s">
        <v>29</v>
      </c>
      <c r="B9" s="24">
        <f>IF(B2="","",B2-Base!$G$6)</f>
        <v>-0.44000000000001194</v>
      </c>
      <c r="C9" s="24">
        <f>IF(C2="","",C2-Base!$G$6)</f>
        <v>0.55999999999998806</v>
      </c>
      <c r="D9" s="24">
        <f>IF(D2="","",D2-Base!$G$6)</f>
        <v>0.85999999999998522</v>
      </c>
      <c r="E9" s="24">
        <f>IF(E2="","",E2-Base!$G$6)</f>
        <v>1.5599999999999881</v>
      </c>
      <c r="F9" s="24">
        <f>IF(F2="","",F2-Base!$G$6)</f>
        <v>1.6599999999999895</v>
      </c>
      <c r="G9" s="24">
        <f>IF(G2="","",G2-Base!$G$6)</f>
        <v>1.8599999999999852</v>
      </c>
      <c r="H9" s="24">
        <f>IF(H2="","",H2-Base!$G$6)</f>
        <v>1.4599999999999866</v>
      </c>
      <c r="I9" s="24">
        <f>IF(I2="","",I2-Base!$G$6)</f>
        <v>1.1599999999999895</v>
      </c>
      <c r="J9" s="24">
        <f>IF(J2="","",J2-Base!$G$6)</f>
        <v>0.55999999999998806</v>
      </c>
      <c r="K9" s="24">
        <f>IF(K2="","",K2-Base!$G$6)</f>
        <v>0.55999999999998806</v>
      </c>
      <c r="L9" s="24">
        <f>IF(L2="","",L2-Base!$G$6)</f>
        <v>0.85999999999998522</v>
      </c>
      <c r="M9" s="24">
        <f>IF(M2="","",M2-Base!$G$6)</f>
        <v>0.55999999999998806</v>
      </c>
      <c r="N9" s="24">
        <f>IF(N2="","",N2-Base!$G$6)</f>
        <v>0.35999999999998522</v>
      </c>
      <c r="O9" s="24">
        <f>IF(O2="","",O2-Base!$G$6)</f>
        <v>1.2599999999999909</v>
      </c>
      <c r="P9" s="24">
        <f>IF(P2="","",P2-Base!$G$6)</f>
        <v>1.0599999999999881</v>
      </c>
      <c r="Q9" s="24">
        <f>IF(Q2="","",Q2-Base!$G$6)</f>
        <v>0.35999999999998522</v>
      </c>
      <c r="R9" s="24">
        <f>IF(R2="","",R2-Base!$G$6)</f>
        <v>5.9999999999988063E-2</v>
      </c>
      <c r="S9" s="24">
        <f>IF(S2="","",S2-Base!$G$6)</f>
        <v>-0.44000000000001194</v>
      </c>
      <c r="T9" s="24">
        <f>IF(T2="","",T2-Base!$G$6)</f>
        <v>-0.54000000000001336</v>
      </c>
      <c r="U9" s="24">
        <f>IF(U2="","",U2-Base!$G$6)</f>
        <v>0.25999999999999091</v>
      </c>
      <c r="V9" s="24">
        <f>IF(V2="","",V2-Base!$G$6)</f>
        <v>1.5599999999999881</v>
      </c>
      <c r="W9" s="24">
        <f>IF(W2="","",W2-Base!$G$6)</f>
        <v>0.65999999999998948</v>
      </c>
      <c r="X9" s="24">
        <f>IF(X2="","",X2-Base!$G$6)</f>
        <v>5.9999999999988063E-2</v>
      </c>
      <c r="Y9" s="24">
        <f>IF(Y2="","",Y2-Base!$G$6)</f>
        <v>-4.0000000000013358E-2</v>
      </c>
      <c r="Z9" s="24">
        <f>IF(Z2="","",Z2-Base!$G$6)</f>
        <v>-4.0000000000013358E-2</v>
      </c>
      <c r="AA9" s="24">
        <f>IF(AA2="","",AA2-Base!$G$6)</f>
        <v>-0.54000000000001336</v>
      </c>
      <c r="AB9" s="24">
        <f>IF(AB2="","",AB2-Base!$G$6)</f>
        <v>0.25999999999999091</v>
      </c>
      <c r="AC9" s="24">
        <f>IF(AC2="","",AC2-Base!$G$6)</f>
        <v>0.85999999999998522</v>
      </c>
      <c r="AD9" s="24">
        <f>IF(AD2="","",AD2-Base!$G$6)</f>
        <v>0.85999999999998522</v>
      </c>
      <c r="AE9" s="24">
        <f>IF(AE2="","",AE2-Base!$G$6)</f>
        <v>5.9999999999988063E-2</v>
      </c>
      <c r="AF9" s="24">
        <f>IF(AF2="","",AF2-Base!$G$6)</f>
        <v>0.35999999999998522</v>
      </c>
      <c r="AG9" s="24">
        <f>IF(AG2="","",AG2-Base!$G$6)</f>
        <v>0.15999999999998948</v>
      </c>
      <c r="AH9" s="24">
        <f>IF(AH2="","",AH2-Base!$G$6)</f>
        <v>0.15999999999998948</v>
      </c>
      <c r="AI9" s="24">
        <f>IF(AI2="","",AI2-Base!$G$6)</f>
        <v>0.25999999999999091</v>
      </c>
      <c r="AJ9" s="24">
        <f>IF(AJ2="","",AJ2-Base!$G$6)</f>
        <v>1.8599999999999852</v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>
        <f>'04'!D16</f>
        <v>61.2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43220</v>
      </c>
      <c r="C13" s="32">
        <f>H$1</f>
        <v>43226</v>
      </c>
      <c r="D13" s="33">
        <f>ROUNDDOWN(AVERAGE(B2:H2),2)</f>
        <v>62.51</v>
      </c>
      <c r="E13" s="17">
        <f>I11-D13</f>
        <v>-1.3099999999999952</v>
      </c>
      <c r="F13" s="17">
        <f>SUM(B5:H5)</f>
        <v>-1207</v>
      </c>
      <c r="G13" s="17">
        <f>F13/7700</f>
        <v>-0.15675324675324676</v>
      </c>
      <c r="H13" s="17">
        <f>(G13-E13)*7700</f>
        <v>8879.9999999999618</v>
      </c>
      <c r="I13" s="17">
        <f>SUM(B3:H3)</f>
        <v>3874</v>
      </c>
      <c r="J13" s="17">
        <f>SUM(B4:H4)</f>
        <v>13481</v>
      </c>
      <c r="K13" s="17">
        <f>J13/7</f>
        <v>1925.8571428571429</v>
      </c>
    </row>
    <row r="14" spans="1:221">
      <c r="B14" s="32">
        <f t="shared" ref="B14:C17" si="13">B13+7</f>
        <v>43227</v>
      </c>
      <c r="C14" s="32">
        <f t="shared" si="13"/>
        <v>43233</v>
      </c>
      <c r="D14" s="33">
        <f>ROUNDDOWN(AVERAGE(I2:O2),2)</f>
        <v>62.2</v>
      </c>
      <c r="E14" s="17">
        <f>D13-D14</f>
        <v>0.30999999999999517</v>
      </c>
      <c r="F14" s="17">
        <f>SUM($I$5:$O$5)</f>
        <v>24</v>
      </c>
      <c r="G14" s="17">
        <f>F14/7700</f>
        <v>3.1168831168831169E-3</v>
      </c>
      <c r="H14" s="17">
        <f>(G14-E14)*7700</f>
        <v>-2362.9999999999627</v>
      </c>
      <c r="I14" s="17">
        <f>SUM($I$3:$O$3)</f>
        <v>2650</v>
      </c>
      <c r="J14" s="17">
        <f>SUM($I$4:$O$4)</f>
        <v>11026</v>
      </c>
      <c r="K14" s="17">
        <f>J14/7</f>
        <v>1575.1428571428571</v>
      </c>
    </row>
    <row r="15" spans="1:221">
      <c r="B15" s="32">
        <f t="shared" si="13"/>
        <v>43234</v>
      </c>
      <c r="C15" s="32">
        <f t="shared" si="13"/>
        <v>43240</v>
      </c>
      <c r="D15" s="33">
        <f>ROUNDDOWN(AVERAGE(P2:V2),2)</f>
        <v>61.77</v>
      </c>
      <c r="E15" s="17">
        <f>D14-D15</f>
        <v>0.42999999999999972</v>
      </c>
      <c r="F15" s="17">
        <f>SUM($P$5:$V$5)</f>
        <v>1524</v>
      </c>
      <c r="G15" s="17">
        <f>F15/7700</f>
        <v>0.19792207792207792</v>
      </c>
      <c r="H15" s="17">
        <f>(G15-E15)*7700</f>
        <v>-1786.999999999998</v>
      </c>
      <c r="I15" s="17">
        <f>SUM($P$3:$V$3)</f>
        <v>3148</v>
      </c>
      <c r="J15" s="17">
        <f>SUM($P$4:$V$4)</f>
        <v>10024</v>
      </c>
      <c r="K15" s="17">
        <f>J15/7</f>
        <v>1432</v>
      </c>
    </row>
    <row r="16" spans="1:221">
      <c r="B16" s="32">
        <f t="shared" si="13"/>
        <v>43241</v>
      </c>
      <c r="C16" s="32">
        <f t="shared" si="13"/>
        <v>43247</v>
      </c>
      <c r="D16" s="33">
        <f>ROUNDDOWN(AVERAGE(W2:AC2),2)</f>
        <v>61.61</v>
      </c>
      <c r="E16" s="17">
        <f>D15-D16</f>
        <v>0.16000000000000369</v>
      </c>
      <c r="F16" s="17">
        <f>SUM($W$5:$AC$5)</f>
        <v>463</v>
      </c>
      <c r="G16" s="17">
        <f>F16/7700</f>
        <v>6.012987012987013E-2</v>
      </c>
      <c r="H16" s="17">
        <f>(G16-E16)*7700</f>
        <v>-769.00000000002842</v>
      </c>
      <c r="I16" s="17">
        <f>SUM($W$3:$AC$3)</f>
        <v>3207</v>
      </c>
      <c r="J16" s="17">
        <f>SUM($W$4:$AC$4)</f>
        <v>11144</v>
      </c>
      <c r="K16" s="17">
        <f>J16/7</f>
        <v>1592</v>
      </c>
    </row>
    <row r="17" spans="1:11">
      <c r="B17" s="32">
        <f t="shared" si="13"/>
        <v>43248</v>
      </c>
      <c r="C17" s="32">
        <f t="shared" si="13"/>
        <v>43254</v>
      </c>
      <c r="D17" s="33">
        <f>ROUNDDOWN(AVERAGE(AD2:AJ2),2)</f>
        <v>61.97</v>
      </c>
      <c r="E17" s="17">
        <f>D16-D17</f>
        <v>-0.35999999999999943</v>
      </c>
      <c r="F17" s="17">
        <f>SUM($AD$5:$AJ$5)</f>
        <v>-210</v>
      </c>
      <c r="G17" s="17">
        <f>F17/7700</f>
        <v>-2.7272727272727271E-2</v>
      </c>
      <c r="H17" s="17">
        <f>(G17-E17)*7700</f>
        <v>2561.9999999999955</v>
      </c>
      <c r="I17" s="17">
        <f>SUM($AD$3:$AJ$3)</f>
        <v>3088</v>
      </c>
      <c r="J17" s="17">
        <f>SUM($AD$4:$AJ$4)</f>
        <v>11698</v>
      </c>
      <c r="K17" s="17">
        <f>J17/7</f>
        <v>1671.1428571428571</v>
      </c>
    </row>
    <row r="19" spans="1:11">
      <c r="A19" s="19" t="s">
        <v>26</v>
      </c>
      <c r="E19" s="17">
        <f t="shared" ref="E19:J19" si="14">SUM(E13:E18)</f>
        <v>-0.76999999999999602</v>
      </c>
      <c r="F19" s="17">
        <f t="shared" si="14"/>
        <v>594</v>
      </c>
      <c r="G19" s="17">
        <f t="shared" si="14"/>
        <v>7.7142857142857152E-2</v>
      </c>
      <c r="H19" s="17">
        <f t="shared" si="14"/>
        <v>6522.9999999999682</v>
      </c>
      <c r="I19" s="17">
        <f t="shared" si="14"/>
        <v>15967</v>
      </c>
      <c r="J19" s="17">
        <f t="shared" si="14"/>
        <v>57373</v>
      </c>
    </row>
    <row r="20" spans="1:11">
      <c r="A20" s="19" t="s">
        <v>46</v>
      </c>
      <c r="D20" s="17">
        <f>AVERAGE(D13:D17)</f>
        <v>62.012000000000015</v>
      </c>
      <c r="E20" s="17">
        <f>AVERAGE(E13:E17)</f>
        <v>-0.15399999999999919</v>
      </c>
      <c r="F20" s="17">
        <f>AVERAGE(F13:F17)/7</f>
        <v>16.971428571428572</v>
      </c>
      <c r="G20" s="17">
        <f>AVERAGE(G13:G17)</f>
        <v>1.542857142857143E-2</v>
      </c>
      <c r="H20" s="17">
        <f>AVERAGE(H13:H17)/7</f>
        <v>186.37142857142766</v>
      </c>
      <c r="I20" s="17">
        <f>AVERAGE(I13:I17)/7</f>
        <v>456.2</v>
      </c>
      <c r="J20" s="17">
        <f>AVERAGE(J13:J17)/7</f>
        <v>1639.2285714285715</v>
      </c>
    </row>
  </sheetData>
  <phoneticPr fontId="16" type="noConversion"/>
  <conditionalFormatting sqref="B8:IV8">
    <cfRule type="cellIs" dxfId="0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45"/>
  <sheetViews>
    <sheetView workbookViewId="0">
      <selection activeCell="F28" sqref="F28"/>
    </sheetView>
  </sheetViews>
  <sheetFormatPr defaultRowHeight="14.25"/>
  <cols>
    <col min="9" max="9" width="13.625" customWidth="1"/>
  </cols>
  <sheetData>
    <row r="1" spans="1:9">
      <c r="A1" s="13" t="s">
        <v>39</v>
      </c>
      <c r="B1" s="13" t="s">
        <v>40</v>
      </c>
      <c r="C1" s="13" t="s">
        <v>41</v>
      </c>
      <c r="D1" s="13" t="s">
        <v>42</v>
      </c>
      <c r="E1" s="13" t="s">
        <v>43</v>
      </c>
      <c r="F1" s="13" t="s">
        <v>47</v>
      </c>
      <c r="G1" s="13" t="s">
        <v>48</v>
      </c>
      <c r="H1" s="13" t="s">
        <v>49</v>
      </c>
      <c r="I1" s="13" t="s">
        <v>68</v>
      </c>
    </row>
    <row r="2" spans="1:9">
      <c r="A2" s="13">
        <v>201612</v>
      </c>
      <c r="B2" s="13">
        <v>53990</v>
      </c>
      <c r="C2" s="13">
        <v>1563</v>
      </c>
      <c r="D2" s="13">
        <f t="shared" ref="D2:D13" si="0">B2/C2</f>
        <v>34.542546385156747</v>
      </c>
      <c r="E2" s="13">
        <f t="shared" ref="E2:E13" si="1">C2/7700</f>
        <v>0.20298701298701299</v>
      </c>
      <c r="F2" s="13">
        <f>B2</f>
        <v>53990</v>
      </c>
      <c r="G2" s="13">
        <f>C2</f>
        <v>1563</v>
      </c>
      <c r="H2" s="13"/>
    </row>
    <row r="3" spans="1:9">
      <c r="A3" s="13">
        <v>201701</v>
      </c>
      <c r="B3" s="13">
        <v>187886</v>
      </c>
      <c r="C3" s="13">
        <v>5490</v>
      </c>
      <c r="D3" s="13">
        <f t="shared" si="0"/>
        <v>34.223315118397089</v>
      </c>
      <c r="E3" s="13">
        <f t="shared" si="1"/>
        <v>0.71298701298701295</v>
      </c>
      <c r="F3" s="13">
        <f>SUM(F2,B3)</f>
        <v>241876</v>
      </c>
      <c r="G3" s="13">
        <f>SUM(G2,C3)</f>
        <v>7053</v>
      </c>
      <c r="H3" s="13"/>
    </row>
    <row r="4" spans="1:9">
      <c r="A4" s="13">
        <v>201702</v>
      </c>
      <c r="B4" s="13">
        <v>225966</v>
      </c>
      <c r="C4" s="13">
        <v>7182</v>
      </c>
      <c r="D4" s="13">
        <f t="shared" si="0"/>
        <v>31.462823725981622</v>
      </c>
      <c r="E4" s="13">
        <f t="shared" si="1"/>
        <v>0.93272727272727274</v>
      </c>
      <c r="F4" s="13">
        <f t="shared" ref="F4:F11" si="2">SUM(F3,B4)</f>
        <v>467842</v>
      </c>
      <c r="G4" s="13">
        <f t="shared" ref="G4:G9" si="3">SUM(G3,C4)</f>
        <v>14235</v>
      </c>
    </row>
    <row r="5" spans="1:9">
      <c r="A5" s="13">
        <v>201703</v>
      </c>
      <c r="B5" s="13">
        <v>247284</v>
      </c>
      <c r="C5" s="13">
        <v>6768</v>
      </c>
      <c r="D5" s="13">
        <f t="shared" si="0"/>
        <v>36.537234042553195</v>
      </c>
      <c r="E5" s="13">
        <f t="shared" si="1"/>
        <v>0.87896103896103894</v>
      </c>
      <c r="F5" s="13">
        <f t="shared" si="2"/>
        <v>715126</v>
      </c>
      <c r="G5" s="13">
        <f t="shared" si="3"/>
        <v>21003</v>
      </c>
    </row>
    <row r="6" spans="1:9">
      <c r="A6" s="13">
        <v>201704</v>
      </c>
      <c r="B6" s="13">
        <v>352632</v>
      </c>
      <c r="C6" s="13">
        <v>12696</v>
      </c>
      <c r="D6" s="13">
        <f t="shared" si="0"/>
        <v>27.775047258979207</v>
      </c>
      <c r="E6" s="13">
        <f t="shared" si="1"/>
        <v>1.6488311688311688</v>
      </c>
      <c r="F6" s="13">
        <f t="shared" si="2"/>
        <v>1067758</v>
      </c>
      <c r="G6" s="13">
        <f t="shared" si="3"/>
        <v>33699</v>
      </c>
    </row>
    <row r="7" spans="1:9">
      <c r="A7" s="13">
        <v>201705</v>
      </c>
      <c r="B7" s="13">
        <v>569417</v>
      </c>
      <c r="C7" s="13">
        <v>24670</v>
      </c>
      <c r="D7" s="13">
        <f t="shared" si="0"/>
        <v>23.0813538710985</v>
      </c>
      <c r="E7" s="13">
        <f t="shared" si="1"/>
        <v>3.203896103896104</v>
      </c>
      <c r="F7" s="13">
        <f t="shared" si="2"/>
        <v>1637175</v>
      </c>
      <c r="G7" s="13">
        <f t="shared" si="3"/>
        <v>58369</v>
      </c>
      <c r="I7">
        <v>1505</v>
      </c>
    </row>
    <row r="8" spans="1:9">
      <c r="A8" s="13">
        <v>201706</v>
      </c>
      <c r="B8" s="13">
        <v>632876</v>
      </c>
      <c r="C8" s="13">
        <v>26090</v>
      </c>
      <c r="D8" s="13">
        <f t="shared" si="0"/>
        <v>24.257416634725949</v>
      </c>
      <c r="E8" s="13">
        <f t="shared" si="1"/>
        <v>3.3883116883116884</v>
      </c>
      <c r="F8" s="13">
        <f t="shared" si="2"/>
        <v>2270051</v>
      </c>
      <c r="G8" s="13">
        <f t="shared" si="3"/>
        <v>84459</v>
      </c>
      <c r="H8" s="13"/>
      <c r="I8">
        <v>1505</v>
      </c>
    </row>
    <row r="9" spans="1:9">
      <c r="A9" s="13">
        <v>201707</v>
      </c>
      <c r="B9" s="13">
        <v>568600</v>
      </c>
      <c r="C9" s="13">
        <v>19252</v>
      </c>
      <c r="D9" s="13">
        <f t="shared" si="0"/>
        <v>29.534593808435488</v>
      </c>
      <c r="E9" s="13">
        <f t="shared" si="1"/>
        <v>2.5002597402597404</v>
      </c>
      <c r="F9" s="13">
        <f t="shared" si="2"/>
        <v>2838651</v>
      </c>
      <c r="G9" s="13">
        <f t="shared" si="3"/>
        <v>103711</v>
      </c>
      <c r="H9" s="13">
        <v>48330</v>
      </c>
      <c r="I9">
        <v>1380</v>
      </c>
    </row>
    <row r="10" spans="1:9">
      <c r="A10" s="13">
        <v>201708</v>
      </c>
      <c r="B10" s="13">
        <v>571687</v>
      </c>
      <c r="C10" s="13">
        <v>18651</v>
      </c>
      <c r="D10" s="13">
        <f t="shared" si="0"/>
        <v>30.651814916090292</v>
      </c>
      <c r="E10" s="13">
        <f t="shared" si="1"/>
        <v>2.422207792207792</v>
      </c>
      <c r="F10" s="13">
        <f t="shared" si="2"/>
        <v>3410338</v>
      </c>
      <c r="G10" s="13">
        <f>SUM(G9,C10)</f>
        <v>122362</v>
      </c>
      <c r="H10">
        <v>45135</v>
      </c>
      <c r="I10">
        <v>1612</v>
      </c>
    </row>
    <row r="11" spans="1:9">
      <c r="A11" s="13">
        <v>201709</v>
      </c>
      <c r="B11" s="13">
        <v>586503</v>
      </c>
      <c r="C11" s="13">
        <v>22515</v>
      </c>
      <c r="D11" s="13">
        <f t="shared" si="0"/>
        <v>26.049433710859429</v>
      </c>
      <c r="E11" s="13">
        <f t="shared" si="1"/>
        <v>2.924025974025974</v>
      </c>
      <c r="F11" s="13">
        <f t="shared" si="2"/>
        <v>3996841</v>
      </c>
      <c r="G11" s="13">
        <f>SUM(G10,C11)</f>
        <v>144877</v>
      </c>
      <c r="H11">
        <v>48515</v>
      </c>
      <c r="I11">
        <v>1386</v>
      </c>
    </row>
    <row r="12" spans="1:9">
      <c r="A12" s="13">
        <v>201710</v>
      </c>
      <c r="B12" s="13">
        <v>560810</v>
      </c>
      <c r="C12" s="13">
        <v>21167</v>
      </c>
      <c r="D12" s="13">
        <f t="shared" si="0"/>
        <v>26.494543393017434</v>
      </c>
      <c r="E12" s="13">
        <f t="shared" si="1"/>
        <v>2.7489610389610388</v>
      </c>
      <c r="F12" s="13">
        <f>SUM(F11,B12)</f>
        <v>4557651</v>
      </c>
      <c r="G12" s="13">
        <f>SUM(G11,C12)</f>
        <v>166044</v>
      </c>
      <c r="H12">
        <v>44087</v>
      </c>
      <c r="I12">
        <v>1575</v>
      </c>
    </row>
    <row r="13" spans="1:9">
      <c r="A13" s="13">
        <v>201711</v>
      </c>
      <c r="B13" s="13">
        <v>509750</v>
      </c>
      <c r="C13" s="13">
        <v>20794</v>
      </c>
      <c r="D13" s="13">
        <f t="shared" si="0"/>
        <v>24.514282966240263</v>
      </c>
      <c r="E13" s="13">
        <f t="shared" si="1"/>
        <v>2.7005194805194805</v>
      </c>
      <c r="F13" s="13">
        <f>SUM(F12,B13)</f>
        <v>5067401</v>
      </c>
      <c r="G13" s="13">
        <f>SUM(G12,C13)</f>
        <v>186838</v>
      </c>
      <c r="H13">
        <v>43992</v>
      </c>
      <c r="I13">
        <v>1571</v>
      </c>
    </row>
    <row r="14" spans="1:9">
      <c r="A14" s="13">
        <v>201712</v>
      </c>
      <c r="B14" s="13">
        <v>520978</v>
      </c>
      <c r="C14" s="13">
        <v>22757</v>
      </c>
      <c r="D14" s="13">
        <f>B14/C14</f>
        <v>22.893087841103835</v>
      </c>
      <c r="E14" s="13">
        <f t="shared" ref="E14:E26" si="4">C14/7700</f>
        <v>2.9554545454545456</v>
      </c>
      <c r="F14" s="13">
        <f>SUM(F13,B14)</f>
        <v>5588379</v>
      </c>
      <c r="G14" s="13">
        <f>SUM(G13,C14)</f>
        <v>209595</v>
      </c>
      <c r="H14">
        <v>54492</v>
      </c>
      <c r="I14">
        <v>1557</v>
      </c>
    </row>
    <row r="15" spans="1:9">
      <c r="A15" s="13">
        <v>201801</v>
      </c>
      <c r="B15" s="13">
        <v>519318</v>
      </c>
      <c r="C15" s="13">
        <v>21094</v>
      </c>
      <c r="D15" s="13">
        <f>B15/C15</f>
        <v>24.619228216554472</v>
      </c>
      <c r="E15" s="13">
        <f t="shared" si="4"/>
        <v>2.7394805194805194</v>
      </c>
      <c r="F15" s="13">
        <f t="shared" ref="F15:F26" si="5">SUM(F14,B15)</f>
        <v>6107697</v>
      </c>
      <c r="G15" s="13">
        <f t="shared" ref="G15:G26" si="6">SUM(G14,C15)</f>
        <v>230689</v>
      </c>
      <c r="H15">
        <v>43666</v>
      </c>
      <c r="I15">
        <v>1560</v>
      </c>
    </row>
    <row r="16" spans="1:9">
      <c r="A16" s="13">
        <v>201802</v>
      </c>
      <c r="B16" s="13">
        <v>484403</v>
      </c>
      <c r="C16" s="13">
        <v>20453</v>
      </c>
      <c r="D16" s="13">
        <f>B16/C16</f>
        <v>23.683713880604312</v>
      </c>
      <c r="E16" s="13">
        <f t="shared" si="4"/>
        <v>2.6562337662337661</v>
      </c>
      <c r="F16" s="13">
        <f t="shared" si="5"/>
        <v>6592100</v>
      </c>
      <c r="G16" s="13">
        <f t="shared" si="6"/>
        <v>251142</v>
      </c>
      <c r="H16">
        <v>48955</v>
      </c>
      <c r="I16">
        <v>1748</v>
      </c>
    </row>
    <row r="17" spans="1:9">
      <c r="A17" s="13">
        <v>201803</v>
      </c>
      <c r="B17" s="13">
        <v>536337</v>
      </c>
      <c r="C17" s="13">
        <v>20991</v>
      </c>
      <c r="D17" s="13">
        <f>B17/C17</f>
        <v>25.550807488923823</v>
      </c>
      <c r="E17" s="13">
        <f t="shared" si="4"/>
        <v>2.7261038961038961</v>
      </c>
      <c r="F17" s="13">
        <f t="shared" si="5"/>
        <v>7128437</v>
      </c>
      <c r="G17" s="13">
        <f t="shared" si="6"/>
        <v>272133</v>
      </c>
      <c r="H17">
        <v>53956</v>
      </c>
      <c r="I17">
        <v>1559</v>
      </c>
    </row>
    <row r="18" spans="1:9">
      <c r="A18" s="13">
        <v>201804</v>
      </c>
      <c r="B18" s="13">
        <v>484329</v>
      </c>
      <c r="C18" s="13">
        <v>18907</v>
      </c>
      <c r="D18" s="13">
        <f>B18/C18</f>
        <v>25.616385465700535</v>
      </c>
      <c r="E18" s="13">
        <f t="shared" si="4"/>
        <v>2.4554545454545456</v>
      </c>
      <c r="F18" s="13">
        <f t="shared" si="5"/>
        <v>7612766</v>
      </c>
      <c r="G18" s="13">
        <f t="shared" si="6"/>
        <v>291040</v>
      </c>
      <c r="H18">
        <v>47027</v>
      </c>
      <c r="I18">
        <v>1680</v>
      </c>
    </row>
    <row r="19" spans="1:9">
      <c r="A19" s="13">
        <v>201805</v>
      </c>
      <c r="B19" s="13">
        <v>531000</v>
      </c>
      <c r="C19" s="13">
        <v>21541</v>
      </c>
      <c r="D19" s="13">
        <f t="shared" ref="D19:D26" si="7">B19/C19</f>
        <v>24.650666171486932</v>
      </c>
      <c r="E19" s="13">
        <f t="shared" si="4"/>
        <v>2.7975324675324673</v>
      </c>
      <c r="F19" s="13">
        <f t="shared" si="5"/>
        <v>8143766</v>
      </c>
      <c r="G19" s="13">
        <f>SUM(G18,C20)</f>
        <v>308572</v>
      </c>
      <c r="H19">
        <v>61498</v>
      </c>
      <c r="I19">
        <v>1757</v>
      </c>
    </row>
    <row r="20" spans="1:9">
      <c r="A20" s="13">
        <v>201806</v>
      </c>
      <c r="B20" s="13">
        <v>448120</v>
      </c>
      <c r="C20" s="13">
        <v>17532</v>
      </c>
      <c r="D20" s="13">
        <f t="shared" si="7"/>
        <v>25.560118640200777</v>
      </c>
      <c r="E20" s="13">
        <f t="shared" si="4"/>
        <v>2.2768831168831167</v>
      </c>
      <c r="F20" s="13">
        <f t="shared" si="5"/>
        <v>8591886</v>
      </c>
      <c r="G20" s="13">
        <f>SUM(G19,C21)</f>
        <v>326405</v>
      </c>
      <c r="H20">
        <v>47713</v>
      </c>
      <c r="I20">
        <v>1704</v>
      </c>
    </row>
    <row r="21" spans="1:9">
      <c r="A21" s="13">
        <v>201807</v>
      </c>
      <c r="B21" s="13">
        <v>456974</v>
      </c>
      <c r="C21" s="13">
        <v>17833</v>
      </c>
      <c r="D21" s="13">
        <f t="shared" si="7"/>
        <v>25.625189255873941</v>
      </c>
      <c r="E21" s="13">
        <f t="shared" si="4"/>
        <v>2.3159740259740258</v>
      </c>
      <c r="F21" s="13">
        <f t="shared" si="5"/>
        <v>9048860</v>
      </c>
      <c r="G21" s="13">
        <f t="shared" si="6"/>
        <v>344238</v>
      </c>
      <c r="H21">
        <v>44160</v>
      </c>
      <c r="I21">
        <v>1577</v>
      </c>
    </row>
    <row r="22" spans="1:9">
      <c r="A22" s="13">
        <v>201808</v>
      </c>
      <c r="B22" s="13">
        <v>531590</v>
      </c>
      <c r="C22" s="13">
        <v>20181</v>
      </c>
      <c r="D22" s="13">
        <f t="shared" si="7"/>
        <v>26.341112928001586</v>
      </c>
      <c r="E22" s="13">
        <f t="shared" si="4"/>
        <v>2.6209090909090911</v>
      </c>
      <c r="F22" s="13">
        <f t="shared" si="5"/>
        <v>9580450</v>
      </c>
      <c r="G22" s="13">
        <f t="shared" si="6"/>
        <v>364419</v>
      </c>
      <c r="H22">
        <v>58733</v>
      </c>
      <c r="I22">
        <v>1678</v>
      </c>
    </row>
    <row r="23" spans="1:9">
      <c r="A23" s="13">
        <v>201809</v>
      </c>
      <c r="B23" s="13">
        <v>460335</v>
      </c>
      <c r="C23" s="13">
        <v>17958</v>
      </c>
      <c r="D23" s="13">
        <f t="shared" si="7"/>
        <v>25.633979284998329</v>
      </c>
      <c r="E23" s="13">
        <f t="shared" si="4"/>
        <v>2.3322077922077922</v>
      </c>
      <c r="F23" s="13">
        <f t="shared" si="5"/>
        <v>10040785</v>
      </c>
      <c r="G23" s="13">
        <f t="shared" si="6"/>
        <v>382377</v>
      </c>
      <c r="H23">
        <v>47030</v>
      </c>
      <c r="I23">
        <v>1680</v>
      </c>
    </row>
    <row r="24" spans="1:9">
      <c r="A24" s="13">
        <v>201810</v>
      </c>
      <c r="B24" s="13">
        <v>460739</v>
      </c>
      <c r="C24" s="13">
        <v>18515</v>
      </c>
      <c r="D24" s="13">
        <f t="shared" si="7"/>
        <v>24.884634080475291</v>
      </c>
      <c r="E24" s="13">
        <f t="shared" si="4"/>
        <v>2.4045454545454548</v>
      </c>
      <c r="F24" s="13">
        <f t="shared" si="5"/>
        <v>10501524</v>
      </c>
      <c r="G24" s="13">
        <f t="shared" si="6"/>
        <v>400892</v>
      </c>
      <c r="H24">
        <v>53424</v>
      </c>
      <c r="I24">
        <v>1723</v>
      </c>
    </row>
    <row r="25" spans="1:9">
      <c r="A25" s="13">
        <v>201811</v>
      </c>
      <c r="B25" s="13">
        <v>405909</v>
      </c>
      <c r="C25" s="13">
        <v>15481</v>
      </c>
      <c r="D25" s="13">
        <f t="shared" si="7"/>
        <v>26.219817841224728</v>
      </c>
      <c r="E25" s="13">
        <f t="shared" si="4"/>
        <v>2.0105194805194806</v>
      </c>
      <c r="F25" s="13">
        <f t="shared" si="5"/>
        <v>10907433</v>
      </c>
      <c r="G25" s="13">
        <f t="shared" si="6"/>
        <v>416373</v>
      </c>
      <c r="H25">
        <v>48415</v>
      </c>
      <c r="I25">
        <v>1647</v>
      </c>
    </row>
    <row r="26" spans="1:9">
      <c r="A26" s="13">
        <v>201812</v>
      </c>
      <c r="B26" s="13">
        <v>445382</v>
      </c>
      <c r="C26" s="13">
        <v>19507</v>
      </c>
      <c r="D26" s="13">
        <f t="shared" si="7"/>
        <v>22.83190649510432</v>
      </c>
      <c r="E26" s="13">
        <f t="shared" si="4"/>
        <v>2.5333766233766233</v>
      </c>
      <c r="F26" s="13">
        <f t="shared" si="5"/>
        <v>11352815</v>
      </c>
      <c r="G26" s="13">
        <f t="shared" si="6"/>
        <v>435880</v>
      </c>
      <c r="H26">
        <v>47454</v>
      </c>
      <c r="I26">
        <v>1605</v>
      </c>
    </row>
    <row r="27" spans="1:9">
      <c r="A27" s="13">
        <v>201901</v>
      </c>
      <c r="B27" s="13"/>
      <c r="C27" s="13"/>
      <c r="D27" s="13"/>
      <c r="E27" s="13"/>
      <c r="F27" s="13"/>
      <c r="G27" s="13"/>
    </row>
    <row r="28" spans="1:9">
      <c r="A28" s="13">
        <v>201902</v>
      </c>
      <c r="B28" s="13"/>
      <c r="C28" s="13"/>
      <c r="D28" s="13"/>
      <c r="E28" s="13"/>
      <c r="F28" s="13"/>
      <c r="G28" s="13"/>
    </row>
    <row r="29" spans="1:9">
      <c r="A29" s="13">
        <v>201903</v>
      </c>
      <c r="B29" s="13"/>
      <c r="C29" s="13"/>
      <c r="D29" s="13"/>
      <c r="E29" s="13"/>
      <c r="F29" s="13"/>
      <c r="G29" s="13"/>
    </row>
    <row r="30" spans="1:9">
      <c r="A30" s="13">
        <v>201904</v>
      </c>
      <c r="B30" s="13"/>
      <c r="C30" s="13"/>
      <c r="D30" s="13"/>
      <c r="E30" s="13"/>
      <c r="F30" s="13"/>
      <c r="G30" s="13"/>
    </row>
    <row r="31" spans="1:9">
      <c r="A31" s="13">
        <v>201905</v>
      </c>
      <c r="B31" s="13"/>
      <c r="C31" s="13"/>
      <c r="D31" s="13"/>
      <c r="E31" s="13"/>
      <c r="F31" s="13"/>
      <c r="G31" s="13"/>
    </row>
    <row r="32" spans="1:9">
      <c r="A32" s="13">
        <v>201906</v>
      </c>
      <c r="B32" s="13"/>
      <c r="C32" s="13"/>
      <c r="D32" s="13"/>
      <c r="E32" s="13"/>
      <c r="F32" s="13"/>
      <c r="G32" s="13"/>
    </row>
    <row r="33" spans="1:10">
      <c r="A33" s="13">
        <v>201907</v>
      </c>
      <c r="B33" s="13"/>
      <c r="C33" s="13"/>
      <c r="D33" s="13"/>
      <c r="E33" s="13"/>
      <c r="F33" s="13"/>
      <c r="G33" s="13"/>
    </row>
    <row r="34" spans="1:10">
      <c r="A34" s="13">
        <v>201908</v>
      </c>
      <c r="B34" s="13"/>
      <c r="C34" s="13"/>
      <c r="D34" s="13"/>
      <c r="E34" s="13"/>
      <c r="F34" s="13"/>
      <c r="G34" s="13"/>
    </row>
    <row r="35" spans="1:10">
      <c r="A35" s="13">
        <v>201909</v>
      </c>
      <c r="B35" s="13"/>
      <c r="C35" s="13"/>
      <c r="D35" s="13"/>
      <c r="E35" s="13"/>
      <c r="F35" s="13"/>
      <c r="G35" s="13"/>
    </row>
    <row r="36" spans="1:10">
      <c r="A36" s="13">
        <v>201910</v>
      </c>
      <c r="B36" s="13"/>
      <c r="C36" s="13"/>
      <c r="D36" s="13"/>
      <c r="E36" s="13"/>
      <c r="F36" s="13"/>
      <c r="G36" s="13"/>
    </row>
    <row r="37" spans="1:10">
      <c r="A37" s="13">
        <v>201911</v>
      </c>
      <c r="B37" s="13"/>
      <c r="C37" s="13"/>
      <c r="D37" s="13"/>
      <c r="E37" s="13"/>
      <c r="F37" s="13"/>
      <c r="G37" s="13"/>
    </row>
    <row r="38" spans="1:10">
      <c r="A38" s="13">
        <v>201912</v>
      </c>
      <c r="B38" s="13"/>
      <c r="C38" s="13"/>
      <c r="D38" s="13"/>
      <c r="E38" s="13"/>
      <c r="F38" s="13"/>
      <c r="G38" s="13"/>
    </row>
    <row r="39" spans="1:10">
      <c r="A39" s="13"/>
      <c r="B39" s="13"/>
      <c r="C39" s="13"/>
      <c r="D39" s="13"/>
      <c r="E39" s="13"/>
      <c r="F39" s="13"/>
      <c r="G39" s="13"/>
    </row>
    <row r="40" spans="1:10">
      <c r="A40" s="13"/>
      <c r="B40" s="13"/>
      <c r="C40" s="13"/>
      <c r="D40" s="13"/>
      <c r="E40" s="13"/>
      <c r="F40" s="13"/>
      <c r="G40" s="13"/>
    </row>
    <row r="41" spans="1:10">
      <c r="A41" s="13"/>
      <c r="B41" s="13"/>
      <c r="C41" s="13"/>
      <c r="D41" s="13"/>
      <c r="E41" s="13"/>
      <c r="F41" s="13"/>
      <c r="G41" s="13"/>
    </row>
    <row r="42" spans="1:10">
      <c r="A42" s="13" t="s">
        <v>44</v>
      </c>
      <c r="B42" s="13">
        <f>SUM(B2:B41)</f>
        <v>11352815</v>
      </c>
      <c r="C42" s="13">
        <f>SUM(C2:C41)</f>
        <v>439588</v>
      </c>
      <c r="D42" s="13"/>
      <c r="E42" s="13">
        <f>SUM(E2:E41)</f>
        <v>57.089350649350664</v>
      </c>
      <c r="F42" s="13"/>
      <c r="G42" s="13"/>
    </row>
    <row r="43" spans="1:10">
      <c r="A43" s="13" t="s">
        <v>45</v>
      </c>
      <c r="B43" s="13">
        <f>AVERAGE(B3:B41)</f>
        <v>470784.375</v>
      </c>
      <c r="C43" s="13">
        <f>AVERAGE(C3:C41)</f>
        <v>18251.041666666668</v>
      </c>
      <c r="D43" s="13">
        <f>AVERAGE(D2:D41)</f>
        <v>26.929402136871527</v>
      </c>
      <c r="E43" s="13">
        <f>AVERAGE(E2:E41)</f>
        <v>2.2835740259740267</v>
      </c>
      <c r="F43" s="13"/>
      <c r="G43" s="13"/>
      <c r="I43">
        <v>8617244</v>
      </c>
      <c r="J43">
        <v>330986</v>
      </c>
    </row>
    <row r="44" spans="1:10">
      <c r="I44">
        <f>18735+6623</f>
        <v>25358</v>
      </c>
      <c r="J44">
        <f>632+241</f>
        <v>873</v>
      </c>
    </row>
    <row r="45" spans="1:10">
      <c r="I45">
        <f>I43-I44-B42</f>
        <v>-2760929</v>
      </c>
      <c r="J45">
        <f>J43-J44-C42</f>
        <v>-109475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D5502-7B4A-431F-847A-7BFF5AC5D52A}">
  <dimension ref="A1:M37"/>
  <sheetViews>
    <sheetView topLeftCell="A11" workbookViewId="0">
      <selection activeCell="N11" sqref="N11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3">
      <c r="A1" s="13" t="s">
        <v>66</v>
      </c>
      <c r="B1" s="13" t="s">
        <v>76</v>
      </c>
      <c r="C1" s="13" t="s">
        <v>75</v>
      </c>
      <c r="D1" s="43" t="s">
        <v>77</v>
      </c>
      <c r="E1" s="13" t="s">
        <v>74</v>
      </c>
      <c r="F1" s="13" t="s">
        <v>73</v>
      </c>
      <c r="G1" s="13" t="s">
        <v>52</v>
      </c>
      <c r="H1" s="13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</row>
    <row r="2" spans="1:13">
      <c r="A2" s="34">
        <v>43248</v>
      </c>
      <c r="B2" s="13">
        <v>62.2</v>
      </c>
      <c r="C2" s="13">
        <v>62.2</v>
      </c>
      <c r="D2" s="13">
        <v>62.2</v>
      </c>
      <c r="E2" s="13">
        <v>62.2</v>
      </c>
      <c r="F2" s="13">
        <v>62.2</v>
      </c>
      <c r="G2" s="13">
        <v>62.2</v>
      </c>
      <c r="H2" s="13">
        <v>62.2</v>
      </c>
      <c r="I2" s="13">
        <v>62.2</v>
      </c>
      <c r="J2" s="13">
        <v>62.2</v>
      </c>
      <c r="K2" s="13">
        <v>62.2</v>
      </c>
      <c r="L2" s="13">
        <v>62.2</v>
      </c>
      <c r="M2" s="13">
        <v>62.2</v>
      </c>
    </row>
    <row r="3" spans="1:13" hidden="1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0.3</v>
      </c>
      <c r="G3" s="13">
        <v>0.4</v>
      </c>
      <c r="H3" s="13">
        <v>0.5</v>
      </c>
      <c r="I3" s="13">
        <v>0.6</v>
      </c>
      <c r="J3" s="13">
        <v>0.7</v>
      </c>
      <c r="K3" s="13">
        <v>0.8</v>
      </c>
      <c r="L3" s="13">
        <v>0.9</v>
      </c>
      <c r="M3" s="13">
        <v>1</v>
      </c>
    </row>
    <row r="4" spans="1:13">
      <c r="A4" s="13" t="s">
        <v>60</v>
      </c>
      <c r="B4" s="13">
        <f t="shared" ref="B4:M4" si="0">B3*7700</f>
        <v>0</v>
      </c>
      <c r="C4" s="13">
        <f t="shared" si="0"/>
        <v>770</v>
      </c>
      <c r="D4" s="13">
        <f t="shared" si="0"/>
        <v>1155</v>
      </c>
      <c r="E4" s="13">
        <f t="shared" si="0"/>
        <v>1540</v>
      </c>
      <c r="F4" s="13">
        <f t="shared" si="0"/>
        <v>2310</v>
      </c>
      <c r="G4" s="13">
        <f t="shared" si="0"/>
        <v>3080</v>
      </c>
      <c r="H4" s="13">
        <f t="shared" si="0"/>
        <v>3850</v>
      </c>
      <c r="I4" s="13">
        <f t="shared" si="0"/>
        <v>4620</v>
      </c>
      <c r="J4" s="13">
        <f t="shared" si="0"/>
        <v>5390</v>
      </c>
      <c r="K4" s="13">
        <f t="shared" si="0"/>
        <v>6160</v>
      </c>
      <c r="L4" s="13">
        <f t="shared" si="0"/>
        <v>6930</v>
      </c>
      <c r="M4" s="13">
        <f t="shared" si="0"/>
        <v>7700</v>
      </c>
    </row>
    <row r="5" spans="1:13">
      <c r="A5" s="13" t="s">
        <v>61</v>
      </c>
      <c r="B5" s="13">
        <f t="shared" ref="B5:M5" si="1">B4/7</f>
        <v>0</v>
      </c>
      <c r="C5" s="13">
        <f t="shared" si="1"/>
        <v>110</v>
      </c>
      <c r="D5" s="13">
        <f t="shared" si="1"/>
        <v>165</v>
      </c>
      <c r="E5" s="13">
        <f t="shared" si="1"/>
        <v>220</v>
      </c>
      <c r="F5" s="13">
        <f t="shared" si="1"/>
        <v>330</v>
      </c>
      <c r="G5" s="13">
        <f t="shared" si="1"/>
        <v>440</v>
      </c>
      <c r="H5" s="13">
        <f t="shared" si="1"/>
        <v>550</v>
      </c>
      <c r="I5" s="13">
        <f t="shared" si="1"/>
        <v>660</v>
      </c>
      <c r="J5" s="13">
        <f t="shared" si="1"/>
        <v>770</v>
      </c>
      <c r="K5" s="13">
        <f t="shared" si="1"/>
        <v>880</v>
      </c>
      <c r="L5" s="13">
        <f t="shared" si="1"/>
        <v>990</v>
      </c>
      <c r="M5" s="13">
        <f t="shared" si="1"/>
        <v>1100</v>
      </c>
    </row>
    <row r="6" spans="1:13" hidden="1">
      <c r="A6" s="13" t="s">
        <v>62</v>
      </c>
      <c r="B6" s="13">
        <f t="shared" ref="B6:M7" si="2">B3*4</f>
        <v>0</v>
      </c>
      <c r="C6" s="13">
        <f t="shared" si="2"/>
        <v>0.4</v>
      </c>
      <c r="D6" s="13">
        <f t="shared" si="2"/>
        <v>0.6</v>
      </c>
      <c r="E6" s="13">
        <f t="shared" si="2"/>
        <v>0.8</v>
      </c>
      <c r="F6" s="13">
        <f t="shared" si="2"/>
        <v>1.2</v>
      </c>
      <c r="G6" s="13">
        <f t="shared" si="2"/>
        <v>1.6</v>
      </c>
      <c r="H6" s="13">
        <f t="shared" si="2"/>
        <v>2</v>
      </c>
      <c r="I6" s="13">
        <f t="shared" si="2"/>
        <v>2.4</v>
      </c>
      <c r="J6" s="13">
        <f t="shared" si="2"/>
        <v>2.8</v>
      </c>
      <c r="K6" s="13">
        <f t="shared" si="2"/>
        <v>3.2</v>
      </c>
      <c r="L6" s="13">
        <f t="shared" si="2"/>
        <v>3.6</v>
      </c>
      <c r="M6" s="13">
        <f t="shared" si="2"/>
        <v>4</v>
      </c>
    </row>
    <row r="7" spans="1:13" hidden="1">
      <c r="A7" s="13" t="s">
        <v>63</v>
      </c>
      <c r="B7" s="13">
        <f t="shared" si="2"/>
        <v>0</v>
      </c>
      <c r="C7" s="13">
        <f t="shared" si="2"/>
        <v>3080</v>
      </c>
      <c r="D7" s="13">
        <f t="shared" si="2"/>
        <v>4620</v>
      </c>
      <c r="E7" s="13">
        <f t="shared" si="2"/>
        <v>6160</v>
      </c>
      <c r="F7" s="13">
        <f t="shared" si="2"/>
        <v>9240</v>
      </c>
      <c r="G7" s="13">
        <f t="shared" si="2"/>
        <v>12320</v>
      </c>
      <c r="H7" s="13">
        <f t="shared" si="2"/>
        <v>15400</v>
      </c>
      <c r="I7" s="13">
        <f t="shared" si="2"/>
        <v>18480</v>
      </c>
      <c r="J7" s="13">
        <f t="shared" si="2"/>
        <v>21560</v>
      </c>
      <c r="K7" s="13">
        <f t="shared" si="2"/>
        <v>24640</v>
      </c>
      <c r="L7" s="13">
        <f t="shared" si="2"/>
        <v>27720</v>
      </c>
      <c r="M7" s="13">
        <f t="shared" si="2"/>
        <v>30800</v>
      </c>
    </row>
    <row r="8" spans="1:13">
      <c r="A8" s="34">
        <f>A2+28</f>
        <v>43276</v>
      </c>
      <c r="B8" s="13">
        <f t="shared" ref="B8:M8" si="3">B$6*1</f>
        <v>0</v>
      </c>
      <c r="C8" s="13">
        <f t="shared" si="3"/>
        <v>0.4</v>
      </c>
      <c r="D8" s="13">
        <f t="shared" si="3"/>
        <v>0.6</v>
      </c>
      <c r="E8" s="13">
        <f t="shared" si="3"/>
        <v>0.8</v>
      </c>
      <c r="F8" s="13">
        <f t="shared" si="3"/>
        <v>1.2</v>
      </c>
      <c r="G8" s="13">
        <f t="shared" si="3"/>
        <v>1.6</v>
      </c>
      <c r="H8" s="13">
        <f t="shared" si="3"/>
        <v>2</v>
      </c>
      <c r="I8" s="13">
        <f t="shared" si="3"/>
        <v>2.4</v>
      </c>
      <c r="J8" s="13">
        <f t="shared" si="3"/>
        <v>2.8</v>
      </c>
      <c r="K8" s="13">
        <f t="shared" si="3"/>
        <v>3.2</v>
      </c>
      <c r="L8" s="13">
        <f t="shared" si="3"/>
        <v>3.6</v>
      </c>
      <c r="M8" s="13">
        <f t="shared" si="3"/>
        <v>4</v>
      </c>
    </row>
    <row r="9" spans="1:13">
      <c r="A9" s="34" t="s">
        <v>64</v>
      </c>
      <c r="B9" s="13">
        <f t="shared" ref="B9:M9" si="4">B$7*1</f>
        <v>0</v>
      </c>
      <c r="C9" s="13">
        <f t="shared" si="4"/>
        <v>3080</v>
      </c>
      <c r="D9" s="39">
        <f t="shared" si="4"/>
        <v>4620</v>
      </c>
      <c r="E9" s="39">
        <f t="shared" si="4"/>
        <v>6160</v>
      </c>
      <c r="F9" s="39">
        <f t="shared" si="4"/>
        <v>9240</v>
      </c>
      <c r="G9" s="39">
        <f t="shared" si="4"/>
        <v>12320</v>
      </c>
      <c r="H9" s="39">
        <f t="shared" si="4"/>
        <v>15400</v>
      </c>
      <c r="I9" s="39">
        <f t="shared" si="4"/>
        <v>18480</v>
      </c>
      <c r="J9" s="39">
        <f t="shared" si="4"/>
        <v>21560</v>
      </c>
      <c r="K9" s="39">
        <f t="shared" si="4"/>
        <v>24640</v>
      </c>
      <c r="L9" s="39">
        <f t="shared" si="4"/>
        <v>27720</v>
      </c>
      <c r="M9" s="39">
        <f t="shared" si="4"/>
        <v>30800</v>
      </c>
    </row>
    <row r="10" spans="1:13">
      <c r="A10" s="13" t="s">
        <v>65</v>
      </c>
      <c r="B10" s="13">
        <f t="shared" ref="B10:M10" si="5">B$2-B$8</f>
        <v>62.2</v>
      </c>
      <c r="C10" s="35">
        <f t="shared" si="5"/>
        <v>61.800000000000004</v>
      </c>
      <c r="D10" s="39">
        <f t="shared" si="5"/>
        <v>61.6</v>
      </c>
      <c r="E10" s="39">
        <f t="shared" si="5"/>
        <v>61.400000000000006</v>
      </c>
      <c r="F10" s="39">
        <f t="shared" si="5"/>
        <v>61</v>
      </c>
      <c r="G10" s="39">
        <f t="shared" si="5"/>
        <v>60.6</v>
      </c>
      <c r="H10" s="39">
        <f t="shared" si="5"/>
        <v>60.2</v>
      </c>
      <c r="I10" s="39">
        <f t="shared" si="5"/>
        <v>59.800000000000004</v>
      </c>
      <c r="J10" s="39">
        <f t="shared" si="5"/>
        <v>59.400000000000006</v>
      </c>
      <c r="K10" s="39">
        <f t="shared" si="5"/>
        <v>59</v>
      </c>
      <c r="L10" s="39">
        <f t="shared" si="5"/>
        <v>58.6</v>
      </c>
      <c r="M10" s="39">
        <f t="shared" si="5"/>
        <v>58.2</v>
      </c>
    </row>
    <row r="11" spans="1:13">
      <c r="A11" s="34">
        <f>A8+28</f>
        <v>43304</v>
      </c>
      <c r="B11" s="13">
        <f t="shared" ref="B11:M11" si="6">B$6*2</f>
        <v>0</v>
      </c>
      <c r="C11" s="13">
        <f t="shared" si="6"/>
        <v>0.8</v>
      </c>
      <c r="D11" s="39">
        <f t="shared" si="6"/>
        <v>1.2</v>
      </c>
      <c r="E11" s="39">
        <f t="shared" si="6"/>
        <v>1.6</v>
      </c>
      <c r="F11" s="39">
        <f t="shared" si="6"/>
        <v>2.4</v>
      </c>
      <c r="G11" s="39">
        <f t="shared" si="6"/>
        <v>3.2</v>
      </c>
      <c r="H11" s="39">
        <f t="shared" si="6"/>
        <v>4</v>
      </c>
      <c r="I11" s="39">
        <f t="shared" si="6"/>
        <v>4.8</v>
      </c>
      <c r="J11" s="39">
        <f t="shared" si="6"/>
        <v>5.6</v>
      </c>
      <c r="K11" s="39">
        <f t="shared" si="6"/>
        <v>6.4</v>
      </c>
      <c r="L11" s="39">
        <f t="shared" si="6"/>
        <v>7.2</v>
      </c>
      <c r="M11" s="39">
        <f t="shared" si="6"/>
        <v>8</v>
      </c>
    </row>
    <row r="12" spans="1:13">
      <c r="A12" s="34" t="s">
        <v>64</v>
      </c>
      <c r="B12" s="13">
        <f t="shared" ref="B12:M12" si="7">B$7*2</f>
        <v>0</v>
      </c>
      <c r="C12" s="13">
        <f t="shared" si="7"/>
        <v>6160</v>
      </c>
      <c r="D12" s="39">
        <f t="shared" si="7"/>
        <v>9240</v>
      </c>
      <c r="E12" s="39">
        <f t="shared" si="7"/>
        <v>12320</v>
      </c>
      <c r="F12" s="39">
        <f t="shared" si="7"/>
        <v>18480</v>
      </c>
      <c r="G12" s="39">
        <f t="shared" si="7"/>
        <v>24640</v>
      </c>
      <c r="H12" s="39">
        <f t="shared" si="7"/>
        <v>30800</v>
      </c>
      <c r="I12" s="39">
        <f t="shared" si="7"/>
        <v>36960</v>
      </c>
      <c r="J12" s="39">
        <f t="shared" si="7"/>
        <v>43120</v>
      </c>
      <c r="K12" s="39">
        <f t="shared" si="7"/>
        <v>49280</v>
      </c>
      <c r="L12" s="39">
        <f t="shared" si="7"/>
        <v>55440</v>
      </c>
      <c r="M12" s="39">
        <f t="shared" si="7"/>
        <v>61600</v>
      </c>
    </row>
    <row r="13" spans="1:13">
      <c r="A13" s="13" t="s">
        <v>65</v>
      </c>
      <c r="B13" s="13">
        <f t="shared" ref="B13:M13" si="8">B$2-B$11</f>
        <v>62.2</v>
      </c>
      <c r="C13" s="35">
        <f t="shared" si="8"/>
        <v>61.400000000000006</v>
      </c>
      <c r="D13" s="39">
        <f t="shared" si="8"/>
        <v>61</v>
      </c>
      <c r="E13" s="39">
        <f t="shared" si="8"/>
        <v>60.6</v>
      </c>
      <c r="F13" s="39">
        <f t="shared" si="8"/>
        <v>59.800000000000004</v>
      </c>
      <c r="G13" s="39">
        <f t="shared" si="8"/>
        <v>59</v>
      </c>
      <c r="H13" s="39">
        <f t="shared" si="8"/>
        <v>58.2</v>
      </c>
      <c r="I13" s="42">
        <f t="shared" si="8"/>
        <v>57.400000000000006</v>
      </c>
      <c r="J13" s="42">
        <f t="shared" si="8"/>
        <v>56.6</v>
      </c>
      <c r="K13" s="42">
        <f t="shared" si="8"/>
        <v>55.800000000000004</v>
      </c>
      <c r="L13" s="42">
        <f t="shared" si="8"/>
        <v>55</v>
      </c>
      <c r="M13" s="42">
        <f t="shared" si="8"/>
        <v>54.2</v>
      </c>
    </row>
    <row r="14" spans="1:13">
      <c r="A14" s="34">
        <f>A11+28</f>
        <v>43332</v>
      </c>
      <c r="B14" s="13">
        <f t="shared" ref="B14:M14" si="9">B$6*3</f>
        <v>0</v>
      </c>
      <c r="C14" s="13">
        <f t="shared" si="9"/>
        <v>1.2000000000000002</v>
      </c>
      <c r="D14" s="39">
        <f t="shared" si="9"/>
        <v>1.7999999999999998</v>
      </c>
      <c r="E14" s="39">
        <f t="shared" si="9"/>
        <v>2.4000000000000004</v>
      </c>
      <c r="F14" s="39">
        <f t="shared" si="9"/>
        <v>3.5999999999999996</v>
      </c>
      <c r="G14" s="39">
        <f t="shared" si="9"/>
        <v>4.8000000000000007</v>
      </c>
      <c r="H14" s="39">
        <f t="shared" si="9"/>
        <v>6</v>
      </c>
      <c r="I14" s="39">
        <f t="shared" si="9"/>
        <v>7.1999999999999993</v>
      </c>
      <c r="J14" s="39">
        <f t="shared" si="9"/>
        <v>8.3999999999999986</v>
      </c>
      <c r="K14" s="39">
        <f t="shared" si="9"/>
        <v>9.6000000000000014</v>
      </c>
      <c r="L14" s="39">
        <f t="shared" si="9"/>
        <v>10.8</v>
      </c>
      <c r="M14" s="39">
        <f t="shared" si="9"/>
        <v>12</v>
      </c>
    </row>
    <row r="15" spans="1:13">
      <c r="A15" s="34" t="s">
        <v>64</v>
      </c>
      <c r="B15" s="13">
        <f t="shared" ref="B15:M15" si="10">B$7*3</f>
        <v>0</v>
      </c>
      <c r="C15" s="13">
        <f t="shared" si="10"/>
        <v>9240</v>
      </c>
      <c r="D15" s="39">
        <f t="shared" si="10"/>
        <v>13860</v>
      </c>
      <c r="E15" s="39">
        <f t="shared" si="10"/>
        <v>18480</v>
      </c>
      <c r="F15" s="39">
        <f t="shared" si="10"/>
        <v>27720</v>
      </c>
      <c r="G15" s="39">
        <f t="shared" si="10"/>
        <v>36960</v>
      </c>
      <c r="H15" s="39">
        <f t="shared" si="10"/>
        <v>46200</v>
      </c>
      <c r="I15" s="39">
        <f t="shared" si="10"/>
        <v>55440</v>
      </c>
      <c r="J15" s="39">
        <f t="shared" si="10"/>
        <v>64680</v>
      </c>
      <c r="K15" s="39">
        <f t="shared" si="10"/>
        <v>73920</v>
      </c>
      <c r="L15" s="39">
        <f t="shared" si="10"/>
        <v>83160</v>
      </c>
      <c r="M15" s="39">
        <f t="shared" si="10"/>
        <v>92400</v>
      </c>
    </row>
    <row r="16" spans="1:13">
      <c r="A16" s="13" t="s">
        <v>65</v>
      </c>
      <c r="B16" s="13">
        <f t="shared" ref="B16:M16" si="11">B$2-B$14</f>
        <v>62.2</v>
      </c>
      <c r="C16" s="13">
        <f t="shared" si="11"/>
        <v>61</v>
      </c>
      <c r="D16" s="44">
        <f t="shared" si="11"/>
        <v>60.400000000000006</v>
      </c>
      <c r="E16" s="39">
        <f t="shared" si="11"/>
        <v>59.800000000000004</v>
      </c>
      <c r="F16" s="39">
        <f t="shared" si="11"/>
        <v>58.6</v>
      </c>
      <c r="G16" s="42">
        <f t="shared" si="11"/>
        <v>57.400000000000006</v>
      </c>
      <c r="H16" s="42">
        <f t="shared" si="11"/>
        <v>56.2</v>
      </c>
      <c r="I16" s="39">
        <f t="shared" si="11"/>
        <v>55</v>
      </c>
      <c r="J16" s="39">
        <f t="shared" si="11"/>
        <v>53.800000000000004</v>
      </c>
      <c r="K16" s="39">
        <f t="shared" si="11"/>
        <v>52.6</v>
      </c>
      <c r="L16" s="39">
        <f t="shared" si="11"/>
        <v>51.400000000000006</v>
      </c>
      <c r="M16" s="39">
        <f t="shared" si="11"/>
        <v>50.2</v>
      </c>
    </row>
    <row r="17" spans="1:13">
      <c r="A17" s="34">
        <f>A14+28</f>
        <v>43360</v>
      </c>
      <c r="B17" s="13">
        <f t="shared" ref="B17:M17" si="12">B$6*4</f>
        <v>0</v>
      </c>
      <c r="C17" s="13">
        <f t="shared" si="12"/>
        <v>1.6</v>
      </c>
      <c r="D17" s="39">
        <f t="shared" si="12"/>
        <v>2.4</v>
      </c>
      <c r="E17" s="39">
        <f t="shared" si="12"/>
        <v>3.2</v>
      </c>
      <c r="F17" s="39">
        <f t="shared" si="12"/>
        <v>4.8</v>
      </c>
      <c r="G17" s="39">
        <f t="shared" si="12"/>
        <v>6.4</v>
      </c>
      <c r="H17" s="39">
        <f t="shared" si="12"/>
        <v>8</v>
      </c>
      <c r="I17" s="39">
        <f t="shared" si="12"/>
        <v>9.6</v>
      </c>
      <c r="J17" s="39">
        <f t="shared" si="12"/>
        <v>11.2</v>
      </c>
      <c r="K17" s="39">
        <f t="shared" si="12"/>
        <v>12.8</v>
      </c>
      <c r="L17" s="39">
        <f t="shared" si="12"/>
        <v>14.4</v>
      </c>
      <c r="M17" s="39">
        <f t="shared" si="12"/>
        <v>16</v>
      </c>
    </row>
    <row r="18" spans="1:13">
      <c r="A18" s="34" t="s">
        <v>64</v>
      </c>
      <c r="B18" s="13">
        <f t="shared" ref="B18:M18" si="13">B$7*4</f>
        <v>0</v>
      </c>
      <c r="C18" s="13">
        <f t="shared" si="13"/>
        <v>12320</v>
      </c>
      <c r="D18" s="39">
        <f t="shared" si="13"/>
        <v>18480</v>
      </c>
      <c r="E18" s="39">
        <f t="shared" si="13"/>
        <v>24640</v>
      </c>
      <c r="F18" s="39">
        <f t="shared" si="13"/>
        <v>36960</v>
      </c>
      <c r="G18" s="39">
        <f t="shared" si="13"/>
        <v>49280</v>
      </c>
      <c r="H18" s="39">
        <f t="shared" si="13"/>
        <v>61600</v>
      </c>
      <c r="I18" s="39">
        <f t="shared" si="13"/>
        <v>73920</v>
      </c>
      <c r="J18" s="39">
        <f t="shared" si="13"/>
        <v>86240</v>
      </c>
      <c r="K18" s="39">
        <f t="shared" si="13"/>
        <v>98560</v>
      </c>
      <c r="L18" s="39">
        <f t="shared" si="13"/>
        <v>110880</v>
      </c>
      <c r="M18" s="39">
        <f t="shared" si="13"/>
        <v>123200</v>
      </c>
    </row>
    <row r="19" spans="1:13">
      <c r="A19" s="13" t="s">
        <v>65</v>
      </c>
      <c r="B19" s="13">
        <f t="shared" ref="B19:M19" si="14">B$2-B$17</f>
        <v>62.2</v>
      </c>
      <c r="C19" s="13">
        <f t="shared" si="14"/>
        <v>60.6</v>
      </c>
      <c r="D19" s="44">
        <f t="shared" si="14"/>
        <v>59.800000000000004</v>
      </c>
      <c r="E19" s="39">
        <f t="shared" si="14"/>
        <v>59</v>
      </c>
      <c r="F19" s="42">
        <f t="shared" si="14"/>
        <v>57.400000000000006</v>
      </c>
      <c r="G19" s="39">
        <f t="shared" si="14"/>
        <v>55.800000000000004</v>
      </c>
      <c r="H19" s="39">
        <f t="shared" si="14"/>
        <v>54.2</v>
      </c>
      <c r="I19" s="39">
        <f t="shared" si="14"/>
        <v>52.6</v>
      </c>
      <c r="J19" s="39">
        <f t="shared" si="14"/>
        <v>51</v>
      </c>
      <c r="K19" s="39">
        <f t="shared" si="14"/>
        <v>49.400000000000006</v>
      </c>
      <c r="L19" s="39">
        <f t="shared" si="14"/>
        <v>47.800000000000004</v>
      </c>
      <c r="M19" s="39">
        <f t="shared" si="14"/>
        <v>46.2</v>
      </c>
    </row>
    <row r="20" spans="1:13">
      <c r="A20" s="34">
        <f>A17+28</f>
        <v>43388</v>
      </c>
      <c r="B20" s="13">
        <f t="shared" ref="B20:M20" si="15">B$6*5</f>
        <v>0</v>
      </c>
      <c r="C20" s="13">
        <f t="shared" si="15"/>
        <v>2</v>
      </c>
      <c r="D20" s="39">
        <f t="shared" si="15"/>
        <v>3</v>
      </c>
      <c r="E20" s="39">
        <f t="shared" si="15"/>
        <v>4</v>
      </c>
      <c r="F20" s="39">
        <f t="shared" si="15"/>
        <v>6</v>
      </c>
      <c r="G20" s="39">
        <f t="shared" si="15"/>
        <v>8</v>
      </c>
      <c r="H20" s="39">
        <f t="shared" si="15"/>
        <v>10</v>
      </c>
      <c r="I20" s="39">
        <f t="shared" si="15"/>
        <v>12</v>
      </c>
      <c r="J20" s="39">
        <f t="shared" si="15"/>
        <v>14</v>
      </c>
      <c r="K20" s="39">
        <f t="shared" si="15"/>
        <v>16</v>
      </c>
      <c r="L20" s="39">
        <f t="shared" si="15"/>
        <v>18</v>
      </c>
      <c r="M20" s="39">
        <f t="shared" si="15"/>
        <v>20</v>
      </c>
    </row>
    <row r="21" spans="1:13">
      <c r="A21" s="34" t="s">
        <v>64</v>
      </c>
      <c r="B21" s="13">
        <f t="shared" ref="B21:M21" si="16">B$7*5</f>
        <v>0</v>
      </c>
      <c r="C21" s="13">
        <f t="shared" si="16"/>
        <v>15400</v>
      </c>
      <c r="D21" s="39">
        <f t="shared" si="16"/>
        <v>23100</v>
      </c>
      <c r="E21" s="39">
        <f t="shared" si="16"/>
        <v>30800</v>
      </c>
      <c r="F21" s="39">
        <f t="shared" si="16"/>
        <v>46200</v>
      </c>
      <c r="G21" s="39">
        <f t="shared" si="16"/>
        <v>61600</v>
      </c>
      <c r="H21" s="39">
        <f t="shared" si="16"/>
        <v>77000</v>
      </c>
      <c r="I21" s="39">
        <f t="shared" si="16"/>
        <v>92400</v>
      </c>
      <c r="J21" s="39">
        <f t="shared" si="16"/>
        <v>107800</v>
      </c>
      <c r="K21" s="39">
        <f t="shared" si="16"/>
        <v>123200</v>
      </c>
      <c r="L21" s="39">
        <f t="shared" si="16"/>
        <v>138600</v>
      </c>
      <c r="M21" s="39">
        <f t="shared" si="16"/>
        <v>154000</v>
      </c>
    </row>
    <row r="22" spans="1:13">
      <c r="A22" s="13" t="s">
        <v>65</v>
      </c>
      <c r="B22" s="35">
        <f t="shared" ref="B22:M22" si="17">B$2-B$20</f>
        <v>62.2</v>
      </c>
      <c r="C22" s="13">
        <f t="shared" si="17"/>
        <v>60.2</v>
      </c>
      <c r="D22" s="39">
        <f t="shared" si="17"/>
        <v>59.2</v>
      </c>
      <c r="E22" s="39">
        <f t="shared" si="17"/>
        <v>58.2</v>
      </c>
      <c r="F22" s="39">
        <f t="shared" si="17"/>
        <v>56.2</v>
      </c>
      <c r="G22" s="39">
        <f t="shared" si="17"/>
        <v>54.2</v>
      </c>
      <c r="H22" s="39">
        <f t="shared" si="17"/>
        <v>52.2</v>
      </c>
      <c r="I22" s="39">
        <f t="shared" si="17"/>
        <v>50.2</v>
      </c>
      <c r="J22" s="39">
        <f t="shared" si="17"/>
        <v>48.2</v>
      </c>
      <c r="K22" s="39">
        <f t="shared" si="17"/>
        <v>46.2</v>
      </c>
      <c r="L22" s="39">
        <f t="shared" si="17"/>
        <v>44.2</v>
      </c>
      <c r="M22" s="39">
        <f t="shared" si="17"/>
        <v>42.2</v>
      </c>
    </row>
    <row r="23" spans="1:13">
      <c r="A23" s="34">
        <f>A20+28</f>
        <v>43416</v>
      </c>
      <c r="B23" s="13">
        <f t="shared" ref="B23:M23" si="18">B$6*6</f>
        <v>0</v>
      </c>
      <c r="C23" s="13">
        <f t="shared" si="18"/>
        <v>2.4000000000000004</v>
      </c>
      <c r="D23" s="39">
        <f t="shared" si="18"/>
        <v>3.5999999999999996</v>
      </c>
      <c r="E23" s="39">
        <f t="shared" si="18"/>
        <v>4.8000000000000007</v>
      </c>
      <c r="F23" s="39">
        <f t="shared" si="18"/>
        <v>7.1999999999999993</v>
      </c>
      <c r="G23" s="39">
        <f t="shared" si="18"/>
        <v>9.6000000000000014</v>
      </c>
      <c r="H23" s="39">
        <f t="shared" si="18"/>
        <v>12</v>
      </c>
      <c r="I23" s="39">
        <f t="shared" si="18"/>
        <v>14.399999999999999</v>
      </c>
      <c r="J23" s="39">
        <f t="shared" si="18"/>
        <v>16.799999999999997</v>
      </c>
      <c r="K23" s="39">
        <f t="shared" si="18"/>
        <v>19.200000000000003</v>
      </c>
      <c r="L23" s="39">
        <f t="shared" si="18"/>
        <v>21.6</v>
      </c>
      <c r="M23" s="39">
        <f t="shared" si="18"/>
        <v>24</v>
      </c>
    </row>
    <row r="24" spans="1:13">
      <c r="A24" s="34" t="s">
        <v>64</v>
      </c>
      <c r="B24" s="13">
        <f t="shared" ref="B24:M24" si="19">B$7*6</f>
        <v>0</v>
      </c>
      <c r="C24" s="13">
        <f t="shared" si="19"/>
        <v>18480</v>
      </c>
      <c r="D24" s="39">
        <f t="shared" si="19"/>
        <v>27720</v>
      </c>
      <c r="E24" s="39">
        <f t="shared" si="19"/>
        <v>36960</v>
      </c>
      <c r="F24" s="39">
        <f t="shared" si="19"/>
        <v>55440</v>
      </c>
      <c r="G24" s="39">
        <f t="shared" si="19"/>
        <v>73920</v>
      </c>
      <c r="H24" s="39">
        <f t="shared" si="19"/>
        <v>92400</v>
      </c>
      <c r="I24" s="39">
        <f t="shared" si="19"/>
        <v>110880</v>
      </c>
      <c r="J24" s="39">
        <f t="shared" si="19"/>
        <v>129360</v>
      </c>
      <c r="K24" s="39">
        <f t="shared" si="19"/>
        <v>147840</v>
      </c>
      <c r="L24" s="39">
        <f t="shared" si="19"/>
        <v>166320</v>
      </c>
      <c r="M24" s="39">
        <f t="shared" si="19"/>
        <v>184800</v>
      </c>
    </row>
    <row r="25" spans="1:13">
      <c r="A25" s="13" t="s">
        <v>65</v>
      </c>
      <c r="B25" s="13">
        <f t="shared" ref="B25:M25" si="20">B$2-B23</f>
        <v>62.2</v>
      </c>
      <c r="C25" s="35">
        <f t="shared" si="20"/>
        <v>59.800000000000004</v>
      </c>
      <c r="D25" s="39">
        <f t="shared" si="20"/>
        <v>58.6</v>
      </c>
      <c r="E25" s="42">
        <f t="shared" si="20"/>
        <v>57.400000000000006</v>
      </c>
      <c r="F25" s="39">
        <f t="shared" si="20"/>
        <v>55</v>
      </c>
      <c r="G25" s="39">
        <f t="shared" si="20"/>
        <v>52.6</v>
      </c>
      <c r="H25" s="39">
        <f t="shared" si="20"/>
        <v>50.2</v>
      </c>
      <c r="I25" s="39">
        <f t="shared" si="20"/>
        <v>47.800000000000004</v>
      </c>
      <c r="J25" s="39">
        <f t="shared" si="20"/>
        <v>45.400000000000006</v>
      </c>
      <c r="K25" s="39">
        <f t="shared" si="20"/>
        <v>43</v>
      </c>
      <c r="L25" s="39">
        <f t="shared" si="20"/>
        <v>40.6</v>
      </c>
      <c r="M25" s="39">
        <f t="shared" si="20"/>
        <v>38.200000000000003</v>
      </c>
    </row>
    <row r="26" spans="1:13">
      <c r="A26" s="34">
        <f>A23+28</f>
        <v>43444</v>
      </c>
      <c r="B26" s="13">
        <f t="shared" ref="B26:M26" si="21">B$6*7</f>
        <v>0</v>
      </c>
      <c r="C26" s="13">
        <f t="shared" si="21"/>
        <v>2.8000000000000003</v>
      </c>
      <c r="D26" s="39">
        <f t="shared" si="21"/>
        <v>4.2</v>
      </c>
      <c r="E26" s="39">
        <f t="shared" si="21"/>
        <v>5.6000000000000005</v>
      </c>
      <c r="F26" s="39">
        <f t="shared" si="21"/>
        <v>8.4</v>
      </c>
      <c r="G26" s="39">
        <f t="shared" si="21"/>
        <v>11.200000000000001</v>
      </c>
      <c r="H26" s="39">
        <f t="shared" si="21"/>
        <v>14</v>
      </c>
      <c r="I26" s="39">
        <f t="shared" si="21"/>
        <v>16.8</v>
      </c>
      <c r="J26" s="39">
        <f t="shared" si="21"/>
        <v>19.599999999999998</v>
      </c>
      <c r="K26" s="39">
        <f t="shared" si="21"/>
        <v>22.400000000000002</v>
      </c>
      <c r="L26" s="39">
        <f t="shared" si="21"/>
        <v>25.2</v>
      </c>
      <c r="M26" s="39">
        <f t="shared" si="21"/>
        <v>28</v>
      </c>
    </row>
    <row r="27" spans="1:13">
      <c r="A27" s="34" t="s">
        <v>64</v>
      </c>
      <c r="B27" s="13">
        <f t="shared" ref="B27:M27" si="22">B$7*7</f>
        <v>0</v>
      </c>
      <c r="C27" s="13">
        <f t="shared" si="22"/>
        <v>21560</v>
      </c>
      <c r="D27" s="39">
        <f t="shared" si="22"/>
        <v>32340</v>
      </c>
      <c r="E27" s="39">
        <f t="shared" si="22"/>
        <v>43120</v>
      </c>
      <c r="F27" s="39">
        <f t="shared" si="22"/>
        <v>64680</v>
      </c>
      <c r="G27" s="39">
        <f t="shared" si="22"/>
        <v>86240</v>
      </c>
      <c r="H27" s="39">
        <f t="shared" si="22"/>
        <v>107800</v>
      </c>
      <c r="I27" s="39">
        <f t="shared" si="22"/>
        <v>129360</v>
      </c>
      <c r="J27" s="39">
        <f t="shared" si="22"/>
        <v>150920</v>
      </c>
      <c r="K27" s="39">
        <f t="shared" si="22"/>
        <v>172480</v>
      </c>
      <c r="L27" s="39">
        <f t="shared" si="22"/>
        <v>194040</v>
      </c>
      <c r="M27" s="39">
        <f t="shared" si="22"/>
        <v>215600</v>
      </c>
    </row>
    <row r="28" spans="1:13" ht="15.75">
      <c r="A28" s="13" t="s">
        <v>65</v>
      </c>
      <c r="B28" s="35">
        <f t="shared" ref="B28:M28" si="23">B$2-B26</f>
        <v>62.2</v>
      </c>
      <c r="C28" s="13">
        <f t="shared" si="23"/>
        <v>59.400000000000006</v>
      </c>
      <c r="D28" s="42">
        <f t="shared" si="23"/>
        <v>58</v>
      </c>
      <c r="E28" s="39">
        <f t="shared" si="23"/>
        <v>56.6</v>
      </c>
      <c r="F28" s="39">
        <f t="shared" si="23"/>
        <v>53.800000000000004</v>
      </c>
      <c r="G28" s="39">
        <f t="shared" si="23"/>
        <v>51</v>
      </c>
      <c r="H28" s="39">
        <f t="shared" si="23"/>
        <v>48.2</v>
      </c>
      <c r="I28" s="39">
        <f t="shared" si="23"/>
        <v>45.400000000000006</v>
      </c>
      <c r="J28" s="41">
        <f t="shared" si="23"/>
        <v>42.600000000000009</v>
      </c>
      <c r="K28" s="39">
        <f t="shared" si="23"/>
        <v>39.799999999999997</v>
      </c>
      <c r="L28" s="39">
        <f t="shared" si="23"/>
        <v>37</v>
      </c>
      <c r="M28" s="39">
        <f t="shared" si="23"/>
        <v>34.200000000000003</v>
      </c>
    </row>
    <row r="29" spans="1:13">
      <c r="A29" s="34">
        <f>A26+28</f>
        <v>43472</v>
      </c>
      <c r="B29" s="13">
        <f t="shared" ref="B29:M29" si="24">B$6*8</f>
        <v>0</v>
      </c>
      <c r="C29" s="13">
        <f t="shared" si="24"/>
        <v>3.2</v>
      </c>
      <c r="D29" s="39">
        <f t="shared" si="24"/>
        <v>4.8</v>
      </c>
      <c r="E29" s="39">
        <f t="shared" si="24"/>
        <v>6.4</v>
      </c>
      <c r="F29" s="39">
        <f t="shared" si="24"/>
        <v>9.6</v>
      </c>
      <c r="G29" s="39">
        <f t="shared" si="24"/>
        <v>12.8</v>
      </c>
      <c r="H29" s="39">
        <f t="shared" si="24"/>
        <v>16</v>
      </c>
      <c r="I29" s="39">
        <f t="shared" si="24"/>
        <v>19.2</v>
      </c>
      <c r="J29" s="39">
        <f t="shared" si="24"/>
        <v>22.4</v>
      </c>
      <c r="K29" s="39">
        <f t="shared" si="24"/>
        <v>25.6</v>
      </c>
      <c r="L29" s="39">
        <f t="shared" si="24"/>
        <v>28.8</v>
      </c>
      <c r="M29" s="39">
        <f t="shared" si="24"/>
        <v>32</v>
      </c>
    </row>
    <row r="30" spans="1:13">
      <c r="A30" s="34" t="s">
        <v>64</v>
      </c>
      <c r="B30" s="13">
        <f t="shared" ref="B30:M30" si="25">B$7*8</f>
        <v>0</v>
      </c>
      <c r="C30" s="13">
        <f t="shared" si="25"/>
        <v>24640</v>
      </c>
      <c r="D30" s="39">
        <f t="shared" si="25"/>
        <v>36960</v>
      </c>
      <c r="E30" s="39">
        <f t="shared" si="25"/>
        <v>49280</v>
      </c>
      <c r="F30" s="39">
        <f t="shared" si="25"/>
        <v>73920</v>
      </c>
      <c r="G30" s="39">
        <f t="shared" si="25"/>
        <v>98560</v>
      </c>
      <c r="H30" s="39">
        <f t="shared" si="25"/>
        <v>123200</v>
      </c>
      <c r="I30" s="39">
        <f t="shared" si="25"/>
        <v>147840</v>
      </c>
      <c r="J30" s="39">
        <f t="shared" si="25"/>
        <v>172480</v>
      </c>
      <c r="K30" s="39">
        <f t="shared" si="25"/>
        <v>197120</v>
      </c>
      <c r="L30" s="39">
        <f t="shared" si="25"/>
        <v>221760</v>
      </c>
      <c r="M30" s="39">
        <f t="shared" si="25"/>
        <v>246400</v>
      </c>
    </row>
    <row r="31" spans="1:13" ht="15.75">
      <c r="A31" s="13" t="s">
        <v>65</v>
      </c>
      <c r="B31" s="35">
        <f t="shared" ref="B31:M31" si="26">B$2-B29</f>
        <v>62.2</v>
      </c>
      <c r="C31" s="13">
        <f t="shared" si="26"/>
        <v>59</v>
      </c>
      <c r="D31" s="39">
        <f t="shared" si="26"/>
        <v>57.400000000000006</v>
      </c>
      <c r="E31" s="39">
        <f t="shared" si="26"/>
        <v>55.800000000000004</v>
      </c>
      <c r="F31" s="39">
        <f t="shared" si="26"/>
        <v>52.6</v>
      </c>
      <c r="G31" s="39">
        <f t="shared" si="26"/>
        <v>49.400000000000006</v>
      </c>
      <c r="H31" s="39">
        <f t="shared" si="26"/>
        <v>46.2</v>
      </c>
      <c r="I31" s="39">
        <f t="shared" si="26"/>
        <v>43</v>
      </c>
      <c r="J31" s="41">
        <f t="shared" si="26"/>
        <v>39.800000000000004</v>
      </c>
      <c r="K31" s="39">
        <f t="shared" si="26"/>
        <v>36.6</v>
      </c>
      <c r="L31" s="39">
        <f t="shared" si="26"/>
        <v>33.400000000000006</v>
      </c>
      <c r="M31" s="39">
        <f t="shared" si="26"/>
        <v>30.200000000000003</v>
      </c>
    </row>
    <row r="32" spans="1:13">
      <c r="A32" s="34">
        <f>A29+28</f>
        <v>43500</v>
      </c>
      <c r="B32" s="13">
        <f t="shared" ref="B32:M32" si="27">B$6*9</f>
        <v>0</v>
      </c>
      <c r="C32" s="13">
        <f t="shared" si="27"/>
        <v>3.6</v>
      </c>
      <c r="D32" s="39">
        <f t="shared" si="27"/>
        <v>5.3999999999999995</v>
      </c>
      <c r="E32" s="39">
        <f t="shared" si="27"/>
        <v>7.2</v>
      </c>
      <c r="F32" s="39">
        <f t="shared" si="27"/>
        <v>10.799999999999999</v>
      </c>
      <c r="G32" s="39">
        <f t="shared" si="27"/>
        <v>14.4</v>
      </c>
      <c r="H32" s="39">
        <f t="shared" si="27"/>
        <v>18</v>
      </c>
      <c r="I32" s="39">
        <f t="shared" si="27"/>
        <v>21.599999999999998</v>
      </c>
      <c r="J32" s="39">
        <f t="shared" si="27"/>
        <v>25.2</v>
      </c>
      <c r="K32" s="39">
        <f t="shared" si="27"/>
        <v>28.8</v>
      </c>
      <c r="L32" s="39">
        <f t="shared" si="27"/>
        <v>32.4</v>
      </c>
      <c r="M32" s="39">
        <f t="shared" si="27"/>
        <v>36</v>
      </c>
    </row>
    <row r="33" spans="1:13">
      <c r="A33" s="34" t="s">
        <v>64</v>
      </c>
      <c r="B33" s="13">
        <f t="shared" ref="B33:M33" si="28">B$7*9</f>
        <v>0</v>
      </c>
      <c r="C33" s="13">
        <f t="shared" si="28"/>
        <v>27720</v>
      </c>
      <c r="D33" s="39">
        <f t="shared" si="28"/>
        <v>41580</v>
      </c>
      <c r="E33" s="39">
        <f t="shared" si="28"/>
        <v>55440</v>
      </c>
      <c r="F33" s="39">
        <f t="shared" si="28"/>
        <v>83160</v>
      </c>
      <c r="G33" s="39">
        <f t="shared" si="28"/>
        <v>110880</v>
      </c>
      <c r="H33" s="39">
        <f t="shared" si="28"/>
        <v>138600</v>
      </c>
      <c r="I33" s="39">
        <f t="shared" si="28"/>
        <v>166320</v>
      </c>
      <c r="J33" s="39">
        <f t="shared" si="28"/>
        <v>194040</v>
      </c>
      <c r="K33" s="39">
        <f t="shared" si="28"/>
        <v>221760</v>
      </c>
      <c r="L33" s="39">
        <f t="shared" si="28"/>
        <v>249480</v>
      </c>
      <c r="M33" s="39">
        <f t="shared" si="28"/>
        <v>277200</v>
      </c>
    </row>
    <row r="34" spans="1:13" ht="15.75">
      <c r="A34" s="13" t="s">
        <v>65</v>
      </c>
      <c r="B34" s="35">
        <f t="shared" ref="B34:M34" si="29">B$2-B32</f>
        <v>62.2</v>
      </c>
      <c r="C34" s="13">
        <f t="shared" si="29"/>
        <v>58.6</v>
      </c>
      <c r="D34" s="39">
        <f t="shared" si="29"/>
        <v>56.800000000000004</v>
      </c>
      <c r="E34" s="39">
        <f t="shared" si="29"/>
        <v>55</v>
      </c>
      <c r="F34" s="39">
        <f t="shared" si="29"/>
        <v>51.400000000000006</v>
      </c>
      <c r="G34" s="39">
        <f t="shared" si="29"/>
        <v>47.800000000000004</v>
      </c>
      <c r="H34" s="39">
        <f t="shared" si="29"/>
        <v>44.2</v>
      </c>
      <c r="I34" s="39">
        <f t="shared" si="29"/>
        <v>40.600000000000009</v>
      </c>
      <c r="J34" s="41">
        <f t="shared" si="29"/>
        <v>37</v>
      </c>
      <c r="K34" s="39">
        <f t="shared" si="29"/>
        <v>33.400000000000006</v>
      </c>
      <c r="L34" s="39">
        <f t="shared" si="29"/>
        <v>29.800000000000004</v>
      </c>
      <c r="M34" s="39">
        <f t="shared" si="29"/>
        <v>26.200000000000003</v>
      </c>
    </row>
    <row r="35" spans="1:13">
      <c r="A35" s="34">
        <f>A32+28</f>
        <v>43528</v>
      </c>
      <c r="B35" s="13">
        <f t="shared" ref="B35:M35" si="30">B$6*10</f>
        <v>0</v>
      </c>
      <c r="C35" s="13">
        <f t="shared" si="30"/>
        <v>4</v>
      </c>
      <c r="D35" s="39">
        <f t="shared" si="30"/>
        <v>6</v>
      </c>
      <c r="E35" s="39">
        <f t="shared" si="30"/>
        <v>8</v>
      </c>
      <c r="F35" s="39">
        <f t="shared" si="30"/>
        <v>12</v>
      </c>
      <c r="G35" s="39">
        <f t="shared" si="30"/>
        <v>16</v>
      </c>
      <c r="H35" s="39">
        <f t="shared" si="30"/>
        <v>20</v>
      </c>
      <c r="I35" s="39">
        <f t="shared" si="30"/>
        <v>24</v>
      </c>
      <c r="J35" s="39">
        <f t="shared" si="30"/>
        <v>28</v>
      </c>
      <c r="K35" s="39">
        <f t="shared" si="30"/>
        <v>32</v>
      </c>
      <c r="L35" s="39">
        <f t="shared" si="30"/>
        <v>36</v>
      </c>
      <c r="M35" s="39">
        <f t="shared" si="30"/>
        <v>40</v>
      </c>
    </row>
    <row r="36" spans="1:13">
      <c r="A36" s="34" t="s">
        <v>64</v>
      </c>
      <c r="B36" s="13">
        <f t="shared" ref="B36:M36" si="31">B$7*10</f>
        <v>0</v>
      </c>
      <c r="C36" s="13">
        <f t="shared" si="31"/>
        <v>30800</v>
      </c>
      <c r="D36" s="39">
        <f t="shared" si="31"/>
        <v>46200</v>
      </c>
      <c r="E36" s="39">
        <f t="shared" si="31"/>
        <v>61600</v>
      </c>
      <c r="F36" s="39">
        <f t="shared" si="31"/>
        <v>92400</v>
      </c>
      <c r="G36" s="39">
        <f t="shared" si="31"/>
        <v>123200</v>
      </c>
      <c r="H36" s="39">
        <f t="shared" si="31"/>
        <v>154000</v>
      </c>
      <c r="I36" s="39">
        <f t="shared" si="31"/>
        <v>184800</v>
      </c>
      <c r="J36" s="39">
        <f t="shared" si="31"/>
        <v>215600</v>
      </c>
      <c r="K36" s="39">
        <f t="shared" si="31"/>
        <v>246400</v>
      </c>
      <c r="L36" s="39">
        <f t="shared" si="31"/>
        <v>277200</v>
      </c>
      <c r="M36" s="39">
        <f t="shared" si="31"/>
        <v>308000</v>
      </c>
    </row>
    <row r="37" spans="1:13" ht="15.75">
      <c r="A37" s="13" t="s">
        <v>65</v>
      </c>
      <c r="B37" s="35">
        <f t="shared" ref="B37:M37" si="32">B$2-B35</f>
        <v>62.2</v>
      </c>
      <c r="C37" s="42">
        <f t="shared" si="32"/>
        <v>58.2</v>
      </c>
      <c r="D37" s="39">
        <f t="shared" si="32"/>
        <v>56.2</v>
      </c>
      <c r="E37" s="39">
        <f t="shared" si="32"/>
        <v>54.2</v>
      </c>
      <c r="F37" s="39">
        <f t="shared" si="32"/>
        <v>50.2</v>
      </c>
      <c r="G37" s="39">
        <f t="shared" si="32"/>
        <v>46.2</v>
      </c>
      <c r="H37" s="39">
        <f t="shared" si="32"/>
        <v>42.2</v>
      </c>
      <c r="I37" s="39">
        <f t="shared" si="32"/>
        <v>38.200000000000003</v>
      </c>
      <c r="J37" s="41">
        <f t="shared" si="32"/>
        <v>34.200000000000003</v>
      </c>
      <c r="K37" s="39">
        <f t="shared" si="32"/>
        <v>30.200000000000003</v>
      </c>
      <c r="L37" s="39">
        <f t="shared" si="32"/>
        <v>26.200000000000003</v>
      </c>
      <c r="M37" s="39">
        <f t="shared" si="32"/>
        <v>22.200000000000003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614D9-3097-4ECA-A603-BA379B7EAE3C}">
  <dimension ref="A1:M37"/>
  <sheetViews>
    <sheetView workbookViewId="0">
      <selection activeCell="A11" sqref="A1:XFD1048576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3">
      <c r="A1" s="13" t="s">
        <v>66</v>
      </c>
      <c r="B1" s="13" t="s">
        <v>76</v>
      </c>
      <c r="C1" s="13" t="s">
        <v>75</v>
      </c>
      <c r="D1" s="43" t="s">
        <v>77</v>
      </c>
      <c r="E1" s="13" t="s">
        <v>74</v>
      </c>
      <c r="F1" s="13" t="s">
        <v>73</v>
      </c>
      <c r="G1" s="13" t="s">
        <v>52</v>
      </c>
      <c r="H1" s="13" t="s">
        <v>53</v>
      </c>
      <c r="I1" s="13" t="s">
        <v>54</v>
      </c>
      <c r="J1" s="13" t="s">
        <v>55</v>
      </c>
      <c r="K1" s="13" t="s">
        <v>56</v>
      </c>
      <c r="L1" s="13" t="s">
        <v>57</v>
      </c>
      <c r="M1" s="13" t="s">
        <v>58</v>
      </c>
    </row>
    <row r="2" spans="1:13">
      <c r="A2" s="34">
        <v>43248</v>
      </c>
      <c r="B2" s="13">
        <v>62.2</v>
      </c>
      <c r="C2" s="13">
        <v>62.2</v>
      </c>
      <c r="D2" s="13">
        <v>62.2</v>
      </c>
      <c r="E2" s="13">
        <v>62.2</v>
      </c>
      <c r="F2" s="13">
        <v>62.2</v>
      </c>
      <c r="G2" s="13">
        <v>62.2</v>
      </c>
      <c r="H2" s="13">
        <v>62.2</v>
      </c>
      <c r="I2" s="13">
        <v>62.2</v>
      </c>
      <c r="J2" s="13">
        <v>62.2</v>
      </c>
      <c r="K2" s="13">
        <v>62.2</v>
      </c>
      <c r="L2" s="13">
        <v>62.2</v>
      </c>
      <c r="M2" s="13">
        <v>62.2</v>
      </c>
    </row>
    <row r="3" spans="1:13" hidden="1">
      <c r="A3" s="13" t="s">
        <v>59</v>
      </c>
      <c r="B3" s="13">
        <v>0</v>
      </c>
      <c r="C3" s="13">
        <v>0.1</v>
      </c>
      <c r="D3" s="13">
        <v>0.15</v>
      </c>
      <c r="E3" s="13">
        <v>0.2</v>
      </c>
      <c r="F3" s="13">
        <v>0.3</v>
      </c>
      <c r="G3" s="13">
        <v>0.4</v>
      </c>
      <c r="H3" s="13">
        <v>0.5</v>
      </c>
      <c r="I3" s="13">
        <v>0.6</v>
      </c>
      <c r="J3" s="13">
        <v>0.7</v>
      </c>
      <c r="K3" s="13">
        <v>0.8</v>
      </c>
      <c r="L3" s="13">
        <v>0.9</v>
      </c>
      <c r="M3" s="13">
        <v>1</v>
      </c>
    </row>
    <row r="4" spans="1:13">
      <c r="A4" s="13" t="s">
        <v>60</v>
      </c>
      <c r="B4" s="13">
        <f t="shared" ref="B4:M4" si="0">B3*7700</f>
        <v>0</v>
      </c>
      <c r="C4" s="13">
        <f t="shared" si="0"/>
        <v>770</v>
      </c>
      <c r="D4" s="13">
        <f t="shared" ref="D4" si="1">D3*7700</f>
        <v>1155</v>
      </c>
      <c r="E4" s="13">
        <f t="shared" si="0"/>
        <v>1540</v>
      </c>
      <c r="F4" s="13">
        <f t="shared" si="0"/>
        <v>2310</v>
      </c>
      <c r="G4" s="13">
        <f t="shared" si="0"/>
        <v>3080</v>
      </c>
      <c r="H4" s="13">
        <f t="shared" si="0"/>
        <v>3850</v>
      </c>
      <c r="I4" s="13">
        <f t="shared" si="0"/>
        <v>4620</v>
      </c>
      <c r="J4" s="13">
        <f t="shared" si="0"/>
        <v>5390</v>
      </c>
      <c r="K4" s="13">
        <f t="shared" si="0"/>
        <v>6160</v>
      </c>
      <c r="L4" s="13">
        <f t="shared" si="0"/>
        <v>6930</v>
      </c>
      <c r="M4" s="13">
        <f t="shared" si="0"/>
        <v>7700</v>
      </c>
    </row>
    <row r="5" spans="1:13">
      <c r="A5" s="13" t="s">
        <v>61</v>
      </c>
      <c r="B5" s="13">
        <f t="shared" ref="B5:M5" si="2">B4/7</f>
        <v>0</v>
      </c>
      <c r="C5" s="13">
        <f t="shared" si="2"/>
        <v>110</v>
      </c>
      <c r="D5" s="13">
        <f t="shared" ref="D5" si="3">D4/7</f>
        <v>165</v>
      </c>
      <c r="E5" s="13">
        <f t="shared" si="2"/>
        <v>220</v>
      </c>
      <c r="F5" s="13">
        <f t="shared" si="2"/>
        <v>330</v>
      </c>
      <c r="G5" s="13">
        <f t="shared" si="2"/>
        <v>440</v>
      </c>
      <c r="H5" s="13">
        <f t="shared" si="2"/>
        <v>550</v>
      </c>
      <c r="I5" s="13">
        <f t="shared" si="2"/>
        <v>660</v>
      </c>
      <c r="J5" s="13">
        <f t="shared" si="2"/>
        <v>770</v>
      </c>
      <c r="K5" s="13">
        <f t="shared" si="2"/>
        <v>880</v>
      </c>
      <c r="L5" s="13">
        <f t="shared" si="2"/>
        <v>990</v>
      </c>
      <c r="M5" s="13">
        <f t="shared" si="2"/>
        <v>1100</v>
      </c>
    </row>
    <row r="6" spans="1:13" hidden="1">
      <c r="A6" s="13" t="s">
        <v>62</v>
      </c>
      <c r="B6" s="13">
        <f t="shared" ref="B6:M7" si="4">B3*4</f>
        <v>0</v>
      </c>
      <c r="C6" s="13">
        <f t="shared" si="4"/>
        <v>0.4</v>
      </c>
      <c r="D6" s="13">
        <f t="shared" ref="D6" si="5">D3*4</f>
        <v>0.6</v>
      </c>
      <c r="E6" s="13">
        <f t="shared" si="4"/>
        <v>0.8</v>
      </c>
      <c r="F6" s="13">
        <f t="shared" si="4"/>
        <v>1.2</v>
      </c>
      <c r="G6" s="13">
        <f t="shared" si="4"/>
        <v>1.6</v>
      </c>
      <c r="H6" s="13">
        <f t="shared" si="4"/>
        <v>2</v>
      </c>
      <c r="I6" s="13">
        <f t="shared" si="4"/>
        <v>2.4</v>
      </c>
      <c r="J6" s="13">
        <f t="shared" si="4"/>
        <v>2.8</v>
      </c>
      <c r="K6" s="13">
        <f t="shared" si="4"/>
        <v>3.2</v>
      </c>
      <c r="L6" s="13">
        <f t="shared" si="4"/>
        <v>3.6</v>
      </c>
      <c r="M6" s="13">
        <f t="shared" si="4"/>
        <v>4</v>
      </c>
    </row>
    <row r="7" spans="1:13" hidden="1">
      <c r="A7" s="13" t="s">
        <v>63</v>
      </c>
      <c r="B7" s="13">
        <f t="shared" si="4"/>
        <v>0</v>
      </c>
      <c r="C7" s="13">
        <f t="shared" si="4"/>
        <v>3080</v>
      </c>
      <c r="D7" s="13">
        <f t="shared" ref="D7" si="6">D4*4</f>
        <v>4620</v>
      </c>
      <c r="E7" s="13">
        <f t="shared" si="4"/>
        <v>6160</v>
      </c>
      <c r="F7" s="13">
        <f t="shared" si="4"/>
        <v>9240</v>
      </c>
      <c r="G7" s="13">
        <f t="shared" si="4"/>
        <v>12320</v>
      </c>
      <c r="H7" s="13">
        <f t="shared" si="4"/>
        <v>15400</v>
      </c>
      <c r="I7" s="13">
        <f t="shared" si="4"/>
        <v>18480</v>
      </c>
      <c r="J7" s="13">
        <f t="shared" si="4"/>
        <v>21560</v>
      </c>
      <c r="K7" s="13">
        <f t="shared" si="4"/>
        <v>24640</v>
      </c>
      <c r="L7" s="13">
        <f t="shared" si="4"/>
        <v>27720</v>
      </c>
      <c r="M7" s="13">
        <f t="shared" si="4"/>
        <v>30800</v>
      </c>
    </row>
    <row r="8" spans="1:13">
      <c r="A8" s="34">
        <f>A2+28</f>
        <v>43276</v>
      </c>
      <c r="B8" s="13">
        <f t="shared" ref="B8:M8" si="7">B$6*1</f>
        <v>0</v>
      </c>
      <c r="C8" s="13">
        <f t="shared" si="7"/>
        <v>0.4</v>
      </c>
      <c r="D8" s="13">
        <f t="shared" si="7"/>
        <v>0.6</v>
      </c>
      <c r="E8" s="13">
        <f t="shared" si="7"/>
        <v>0.8</v>
      </c>
      <c r="F8" s="13">
        <f t="shared" si="7"/>
        <v>1.2</v>
      </c>
      <c r="G8" s="13">
        <f t="shared" si="7"/>
        <v>1.6</v>
      </c>
      <c r="H8" s="13">
        <f t="shared" si="7"/>
        <v>2</v>
      </c>
      <c r="I8" s="13">
        <f t="shared" si="7"/>
        <v>2.4</v>
      </c>
      <c r="J8" s="13">
        <f t="shared" si="7"/>
        <v>2.8</v>
      </c>
      <c r="K8" s="13">
        <f t="shared" si="7"/>
        <v>3.2</v>
      </c>
      <c r="L8" s="13">
        <f t="shared" si="7"/>
        <v>3.6</v>
      </c>
      <c r="M8" s="13">
        <f t="shared" si="7"/>
        <v>4</v>
      </c>
    </row>
    <row r="9" spans="1:13">
      <c r="A9" s="34" t="s">
        <v>64</v>
      </c>
      <c r="B9" s="13">
        <f t="shared" ref="B9:M9" si="8">B$7*1</f>
        <v>0</v>
      </c>
      <c r="C9" s="13">
        <f t="shared" si="8"/>
        <v>3080</v>
      </c>
      <c r="D9" s="39">
        <f t="shared" si="8"/>
        <v>4620</v>
      </c>
      <c r="E9" s="39">
        <f t="shared" si="8"/>
        <v>6160</v>
      </c>
      <c r="F9" s="39">
        <f t="shared" si="8"/>
        <v>9240</v>
      </c>
      <c r="G9" s="39">
        <f t="shared" si="8"/>
        <v>12320</v>
      </c>
      <c r="H9" s="39">
        <f t="shared" si="8"/>
        <v>15400</v>
      </c>
      <c r="I9" s="39">
        <f t="shared" si="8"/>
        <v>18480</v>
      </c>
      <c r="J9" s="39">
        <f t="shared" si="8"/>
        <v>21560</v>
      </c>
      <c r="K9" s="39">
        <f t="shared" si="8"/>
        <v>24640</v>
      </c>
      <c r="L9" s="39">
        <f t="shared" si="8"/>
        <v>27720</v>
      </c>
      <c r="M9" s="39">
        <f t="shared" si="8"/>
        <v>30800</v>
      </c>
    </row>
    <row r="10" spans="1:13">
      <c r="A10" s="13" t="s">
        <v>65</v>
      </c>
      <c r="B10" s="13">
        <f t="shared" ref="B10:M10" si="9">B$2-B$8</f>
        <v>62.2</v>
      </c>
      <c r="C10" s="35">
        <f t="shared" si="9"/>
        <v>61.800000000000004</v>
      </c>
      <c r="D10" s="39">
        <f t="shared" si="9"/>
        <v>61.6</v>
      </c>
      <c r="E10" s="39">
        <f t="shared" si="9"/>
        <v>61.400000000000006</v>
      </c>
      <c r="F10" s="39">
        <f t="shared" si="9"/>
        <v>61</v>
      </c>
      <c r="G10" s="39">
        <f t="shared" si="9"/>
        <v>60.6</v>
      </c>
      <c r="H10" s="39">
        <f t="shared" si="9"/>
        <v>60.2</v>
      </c>
      <c r="I10" s="39">
        <f t="shared" si="9"/>
        <v>59.800000000000004</v>
      </c>
      <c r="J10" s="39">
        <f t="shared" si="9"/>
        <v>59.400000000000006</v>
      </c>
      <c r="K10" s="39">
        <f t="shared" si="9"/>
        <v>59</v>
      </c>
      <c r="L10" s="39">
        <f t="shared" si="9"/>
        <v>58.6</v>
      </c>
      <c r="M10" s="39">
        <f t="shared" si="9"/>
        <v>58.2</v>
      </c>
    </row>
    <row r="11" spans="1:13">
      <c r="A11" s="34">
        <f>A8+28</f>
        <v>43304</v>
      </c>
      <c r="B11" s="13">
        <f t="shared" ref="B11:M11" si="10">B$6*2</f>
        <v>0</v>
      </c>
      <c r="C11" s="13">
        <f t="shared" si="10"/>
        <v>0.8</v>
      </c>
      <c r="D11" s="39">
        <f t="shared" si="10"/>
        <v>1.2</v>
      </c>
      <c r="E11" s="39">
        <f t="shared" si="10"/>
        <v>1.6</v>
      </c>
      <c r="F11" s="39">
        <f t="shared" si="10"/>
        <v>2.4</v>
      </c>
      <c r="G11" s="39">
        <f t="shared" si="10"/>
        <v>3.2</v>
      </c>
      <c r="H11" s="39">
        <f t="shared" si="10"/>
        <v>4</v>
      </c>
      <c r="I11" s="39">
        <f t="shared" si="10"/>
        <v>4.8</v>
      </c>
      <c r="J11" s="39">
        <f t="shared" si="10"/>
        <v>5.6</v>
      </c>
      <c r="K11" s="39">
        <f t="shared" si="10"/>
        <v>6.4</v>
      </c>
      <c r="L11" s="39">
        <f t="shared" si="10"/>
        <v>7.2</v>
      </c>
      <c r="M11" s="39">
        <f t="shared" si="10"/>
        <v>8</v>
      </c>
    </row>
    <row r="12" spans="1:13">
      <c r="A12" s="34" t="s">
        <v>64</v>
      </c>
      <c r="B12" s="13">
        <f t="shared" ref="B12:M12" si="11">B$7*2</f>
        <v>0</v>
      </c>
      <c r="C12" s="13">
        <f t="shared" si="11"/>
        <v>6160</v>
      </c>
      <c r="D12" s="39">
        <f t="shared" si="11"/>
        <v>9240</v>
      </c>
      <c r="E12" s="39">
        <f t="shared" si="11"/>
        <v>12320</v>
      </c>
      <c r="F12" s="39">
        <f t="shared" si="11"/>
        <v>18480</v>
      </c>
      <c r="G12" s="39">
        <f t="shared" si="11"/>
        <v>24640</v>
      </c>
      <c r="H12" s="39">
        <f t="shared" si="11"/>
        <v>30800</v>
      </c>
      <c r="I12" s="39">
        <f t="shared" si="11"/>
        <v>36960</v>
      </c>
      <c r="J12" s="39">
        <f t="shared" si="11"/>
        <v>43120</v>
      </c>
      <c r="K12" s="39">
        <f t="shared" si="11"/>
        <v>49280</v>
      </c>
      <c r="L12" s="39">
        <f t="shared" si="11"/>
        <v>55440</v>
      </c>
      <c r="M12" s="39">
        <f t="shared" si="11"/>
        <v>61600</v>
      </c>
    </row>
    <row r="13" spans="1:13">
      <c r="A13" s="13" t="s">
        <v>65</v>
      </c>
      <c r="B13" s="13">
        <f t="shared" ref="B13:M13" si="12">B$2-B$11</f>
        <v>62.2</v>
      </c>
      <c r="C13" s="35">
        <f t="shared" si="12"/>
        <v>61.400000000000006</v>
      </c>
      <c r="D13" s="39">
        <f t="shared" si="12"/>
        <v>61</v>
      </c>
      <c r="E13" s="39">
        <f t="shared" si="12"/>
        <v>60.6</v>
      </c>
      <c r="F13" s="39">
        <f t="shared" si="12"/>
        <v>59.800000000000004</v>
      </c>
      <c r="G13" s="39">
        <f t="shared" si="12"/>
        <v>59</v>
      </c>
      <c r="H13" s="39">
        <f t="shared" si="12"/>
        <v>58.2</v>
      </c>
      <c r="I13" s="42">
        <f t="shared" si="12"/>
        <v>57.400000000000006</v>
      </c>
      <c r="J13" s="42">
        <f t="shared" si="12"/>
        <v>56.6</v>
      </c>
      <c r="K13" s="42">
        <f t="shared" si="12"/>
        <v>55.800000000000004</v>
      </c>
      <c r="L13" s="42">
        <f t="shared" si="12"/>
        <v>55</v>
      </c>
      <c r="M13" s="42">
        <f t="shared" si="12"/>
        <v>54.2</v>
      </c>
    </row>
    <row r="14" spans="1:13">
      <c r="A14" s="34">
        <f>A11+28</f>
        <v>43332</v>
      </c>
      <c r="B14" s="13">
        <f t="shared" ref="B14:M14" si="13">B$6*3</f>
        <v>0</v>
      </c>
      <c r="C14" s="13">
        <f t="shared" si="13"/>
        <v>1.2000000000000002</v>
      </c>
      <c r="D14" s="39">
        <f t="shared" si="13"/>
        <v>1.7999999999999998</v>
      </c>
      <c r="E14" s="39">
        <f t="shared" si="13"/>
        <v>2.4000000000000004</v>
      </c>
      <c r="F14" s="39">
        <f t="shared" si="13"/>
        <v>3.5999999999999996</v>
      </c>
      <c r="G14" s="39">
        <f t="shared" si="13"/>
        <v>4.8000000000000007</v>
      </c>
      <c r="H14" s="39">
        <f t="shared" si="13"/>
        <v>6</v>
      </c>
      <c r="I14" s="39">
        <f t="shared" si="13"/>
        <v>7.1999999999999993</v>
      </c>
      <c r="J14" s="39">
        <f t="shared" si="13"/>
        <v>8.3999999999999986</v>
      </c>
      <c r="K14" s="39">
        <f t="shared" si="13"/>
        <v>9.6000000000000014</v>
      </c>
      <c r="L14" s="39">
        <f t="shared" si="13"/>
        <v>10.8</v>
      </c>
      <c r="M14" s="39">
        <f t="shared" si="13"/>
        <v>12</v>
      </c>
    </row>
    <row r="15" spans="1:13">
      <c r="A15" s="34" t="s">
        <v>64</v>
      </c>
      <c r="B15" s="13">
        <f t="shared" ref="B15:M15" si="14">B$7*3</f>
        <v>0</v>
      </c>
      <c r="C15" s="13">
        <f t="shared" si="14"/>
        <v>9240</v>
      </c>
      <c r="D15" s="39">
        <f t="shared" si="14"/>
        <v>13860</v>
      </c>
      <c r="E15" s="39">
        <f t="shared" si="14"/>
        <v>18480</v>
      </c>
      <c r="F15" s="39">
        <f t="shared" si="14"/>
        <v>27720</v>
      </c>
      <c r="G15" s="39">
        <f t="shared" si="14"/>
        <v>36960</v>
      </c>
      <c r="H15" s="39">
        <f t="shared" si="14"/>
        <v>46200</v>
      </c>
      <c r="I15" s="39">
        <f t="shared" si="14"/>
        <v>55440</v>
      </c>
      <c r="J15" s="39">
        <f t="shared" si="14"/>
        <v>64680</v>
      </c>
      <c r="K15" s="39">
        <f t="shared" si="14"/>
        <v>73920</v>
      </c>
      <c r="L15" s="39">
        <f t="shared" si="14"/>
        <v>83160</v>
      </c>
      <c r="M15" s="39">
        <f t="shared" si="14"/>
        <v>92400</v>
      </c>
    </row>
    <row r="16" spans="1:13">
      <c r="A16" s="13" t="s">
        <v>65</v>
      </c>
      <c r="B16" s="13">
        <f t="shared" ref="B16:M16" si="15">B$2-B$14</f>
        <v>62.2</v>
      </c>
      <c r="C16" s="13">
        <f t="shared" si="15"/>
        <v>61</v>
      </c>
      <c r="D16" s="44">
        <f t="shared" si="15"/>
        <v>60.400000000000006</v>
      </c>
      <c r="E16" s="39">
        <f t="shared" si="15"/>
        <v>59.800000000000004</v>
      </c>
      <c r="F16" s="39">
        <f t="shared" si="15"/>
        <v>58.6</v>
      </c>
      <c r="G16" s="42">
        <f t="shared" si="15"/>
        <v>57.400000000000006</v>
      </c>
      <c r="H16" s="42">
        <f t="shared" si="15"/>
        <v>56.2</v>
      </c>
      <c r="I16" s="39">
        <f t="shared" si="15"/>
        <v>55</v>
      </c>
      <c r="J16" s="39">
        <f t="shared" si="15"/>
        <v>53.800000000000004</v>
      </c>
      <c r="K16" s="39">
        <f t="shared" si="15"/>
        <v>52.6</v>
      </c>
      <c r="L16" s="39">
        <f t="shared" si="15"/>
        <v>51.400000000000006</v>
      </c>
      <c r="M16" s="39">
        <f t="shared" si="15"/>
        <v>50.2</v>
      </c>
    </row>
    <row r="17" spans="1:13">
      <c r="A17" s="34">
        <f>A14+28</f>
        <v>43360</v>
      </c>
      <c r="B17" s="13">
        <f t="shared" ref="B17:M17" si="16">B$6*4</f>
        <v>0</v>
      </c>
      <c r="C17" s="13">
        <f t="shared" si="16"/>
        <v>1.6</v>
      </c>
      <c r="D17" s="39">
        <f t="shared" si="16"/>
        <v>2.4</v>
      </c>
      <c r="E17" s="39">
        <f t="shared" si="16"/>
        <v>3.2</v>
      </c>
      <c r="F17" s="39">
        <f t="shared" si="16"/>
        <v>4.8</v>
      </c>
      <c r="G17" s="39">
        <f t="shared" si="16"/>
        <v>6.4</v>
      </c>
      <c r="H17" s="39">
        <f t="shared" si="16"/>
        <v>8</v>
      </c>
      <c r="I17" s="39">
        <f t="shared" si="16"/>
        <v>9.6</v>
      </c>
      <c r="J17" s="39">
        <f t="shared" si="16"/>
        <v>11.2</v>
      </c>
      <c r="K17" s="39">
        <f t="shared" si="16"/>
        <v>12.8</v>
      </c>
      <c r="L17" s="39">
        <f t="shared" si="16"/>
        <v>14.4</v>
      </c>
      <c r="M17" s="39">
        <f t="shared" si="16"/>
        <v>16</v>
      </c>
    </row>
    <row r="18" spans="1:13">
      <c r="A18" s="34" t="s">
        <v>64</v>
      </c>
      <c r="B18" s="13">
        <f t="shared" ref="B18:M18" si="17">B$7*4</f>
        <v>0</v>
      </c>
      <c r="C18" s="13">
        <f t="shared" si="17"/>
        <v>12320</v>
      </c>
      <c r="D18" s="39">
        <f t="shared" si="17"/>
        <v>18480</v>
      </c>
      <c r="E18" s="39">
        <f t="shared" si="17"/>
        <v>24640</v>
      </c>
      <c r="F18" s="39">
        <f t="shared" si="17"/>
        <v>36960</v>
      </c>
      <c r="G18" s="39">
        <f t="shared" si="17"/>
        <v>49280</v>
      </c>
      <c r="H18" s="39">
        <f t="shared" si="17"/>
        <v>61600</v>
      </c>
      <c r="I18" s="39">
        <f t="shared" si="17"/>
        <v>73920</v>
      </c>
      <c r="J18" s="39">
        <f t="shared" si="17"/>
        <v>86240</v>
      </c>
      <c r="K18" s="39">
        <f t="shared" si="17"/>
        <v>98560</v>
      </c>
      <c r="L18" s="39">
        <f t="shared" si="17"/>
        <v>110880</v>
      </c>
      <c r="M18" s="39">
        <f t="shared" si="17"/>
        <v>123200</v>
      </c>
    </row>
    <row r="19" spans="1:13">
      <c r="A19" s="13" t="s">
        <v>65</v>
      </c>
      <c r="B19" s="13">
        <f t="shared" ref="B19:M19" si="18">B$2-B$17</f>
        <v>62.2</v>
      </c>
      <c r="C19" s="13">
        <f t="shared" si="18"/>
        <v>60.6</v>
      </c>
      <c r="D19" s="44">
        <f t="shared" si="18"/>
        <v>59.800000000000004</v>
      </c>
      <c r="E19" s="39">
        <f t="shared" si="18"/>
        <v>59</v>
      </c>
      <c r="F19" s="42">
        <f t="shared" si="18"/>
        <v>57.400000000000006</v>
      </c>
      <c r="G19" s="39">
        <f t="shared" si="18"/>
        <v>55.800000000000004</v>
      </c>
      <c r="H19" s="39">
        <f t="shared" si="18"/>
        <v>54.2</v>
      </c>
      <c r="I19" s="39">
        <f t="shared" si="18"/>
        <v>52.6</v>
      </c>
      <c r="J19" s="39">
        <f t="shared" si="18"/>
        <v>51</v>
      </c>
      <c r="K19" s="39">
        <f t="shared" si="18"/>
        <v>49.400000000000006</v>
      </c>
      <c r="L19" s="39">
        <f t="shared" si="18"/>
        <v>47.800000000000004</v>
      </c>
      <c r="M19" s="39">
        <f t="shared" si="18"/>
        <v>46.2</v>
      </c>
    </row>
    <row r="20" spans="1:13">
      <c r="A20" s="34">
        <f>A17+28</f>
        <v>43388</v>
      </c>
      <c r="B20" s="13">
        <f t="shared" ref="B20:M20" si="19">B$6*5</f>
        <v>0</v>
      </c>
      <c r="C20" s="13">
        <f t="shared" si="19"/>
        <v>2</v>
      </c>
      <c r="D20" s="39">
        <f t="shared" si="19"/>
        <v>3</v>
      </c>
      <c r="E20" s="39">
        <f t="shared" si="19"/>
        <v>4</v>
      </c>
      <c r="F20" s="39">
        <f t="shared" si="19"/>
        <v>6</v>
      </c>
      <c r="G20" s="39">
        <f t="shared" si="19"/>
        <v>8</v>
      </c>
      <c r="H20" s="39">
        <f t="shared" si="19"/>
        <v>10</v>
      </c>
      <c r="I20" s="39">
        <f t="shared" si="19"/>
        <v>12</v>
      </c>
      <c r="J20" s="39">
        <f t="shared" si="19"/>
        <v>14</v>
      </c>
      <c r="K20" s="39">
        <f t="shared" si="19"/>
        <v>16</v>
      </c>
      <c r="L20" s="39">
        <f t="shared" si="19"/>
        <v>18</v>
      </c>
      <c r="M20" s="39">
        <f t="shared" si="19"/>
        <v>20</v>
      </c>
    </row>
    <row r="21" spans="1:13">
      <c r="A21" s="34" t="s">
        <v>64</v>
      </c>
      <c r="B21" s="13">
        <f t="shared" ref="B21:M21" si="20">B$7*5</f>
        <v>0</v>
      </c>
      <c r="C21" s="13">
        <f t="shared" si="20"/>
        <v>15400</v>
      </c>
      <c r="D21" s="39">
        <f t="shared" si="20"/>
        <v>23100</v>
      </c>
      <c r="E21" s="39">
        <f t="shared" si="20"/>
        <v>30800</v>
      </c>
      <c r="F21" s="39">
        <f t="shared" si="20"/>
        <v>46200</v>
      </c>
      <c r="G21" s="39">
        <f t="shared" si="20"/>
        <v>61600</v>
      </c>
      <c r="H21" s="39">
        <f t="shared" si="20"/>
        <v>77000</v>
      </c>
      <c r="I21" s="39">
        <f t="shared" si="20"/>
        <v>92400</v>
      </c>
      <c r="J21" s="39">
        <f t="shared" si="20"/>
        <v>107800</v>
      </c>
      <c r="K21" s="39">
        <f t="shared" si="20"/>
        <v>123200</v>
      </c>
      <c r="L21" s="39">
        <f t="shared" si="20"/>
        <v>138600</v>
      </c>
      <c r="M21" s="39">
        <f t="shared" si="20"/>
        <v>154000</v>
      </c>
    </row>
    <row r="22" spans="1:13">
      <c r="A22" s="13" t="s">
        <v>65</v>
      </c>
      <c r="B22" s="35">
        <f t="shared" ref="B22:M22" si="21">B$2-B$20</f>
        <v>62.2</v>
      </c>
      <c r="C22" s="13">
        <f t="shared" si="21"/>
        <v>60.2</v>
      </c>
      <c r="D22" s="39">
        <f t="shared" si="21"/>
        <v>59.2</v>
      </c>
      <c r="E22" s="39">
        <f t="shared" si="21"/>
        <v>58.2</v>
      </c>
      <c r="F22" s="39">
        <f t="shared" si="21"/>
        <v>56.2</v>
      </c>
      <c r="G22" s="39">
        <f t="shared" si="21"/>
        <v>54.2</v>
      </c>
      <c r="H22" s="39">
        <f t="shared" si="21"/>
        <v>52.2</v>
      </c>
      <c r="I22" s="39">
        <f t="shared" si="21"/>
        <v>50.2</v>
      </c>
      <c r="J22" s="39">
        <f t="shared" si="21"/>
        <v>48.2</v>
      </c>
      <c r="K22" s="39">
        <f t="shared" si="21"/>
        <v>46.2</v>
      </c>
      <c r="L22" s="39">
        <f t="shared" si="21"/>
        <v>44.2</v>
      </c>
      <c r="M22" s="39">
        <f t="shared" si="21"/>
        <v>42.2</v>
      </c>
    </row>
    <row r="23" spans="1:13">
      <c r="A23" s="34">
        <f>A20+28</f>
        <v>43416</v>
      </c>
      <c r="B23" s="13">
        <f t="shared" ref="B23:M23" si="22">B$6*6</f>
        <v>0</v>
      </c>
      <c r="C23" s="13">
        <f t="shared" si="22"/>
        <v>2.4000000000000004</v>
      </c>
      <c r="D23" s="39">
        <f t="shared" si="22"/>
        <v>3.5999999999999996</v>
      </c>
      <c r="E23" s="39">
        <f t="shared" si="22"/>
        <v>4.8000000000000007</v>
      </c>
      <c r="F23" s="39">
        <f t="shared" si="22"/>
        <v>7.1999999999999993</v>
      </c>
      <c r="G23" s="39">
        <f t="shared" si="22"/>
        <v>9.6000000000000014</v>
      </c>
      <c r="H23" s="39">
        <f t="shared" si="22"/>
        <v>12</v>
      </c>
      <c r="I23" s="39">
        <f t="shared" si="22"/>
        <v>14.399999999999999</v>
      </c>
      <c r="J23" s="39">
        <f t="shared" si="22"/>
        <v>16.799999999999997</v>
      </c>
      <c r="K23" s="39">
        <f t="shared" si="22"/>
        <v>19.200000000000003</v>
      </c>
      <c r="L23" s="39">
        <f t="shared" si="22"/>
        <v>21.6</v>
      </c>
      <c r="M23" s="39">
        <f t="shared" si="22"/>
        <v>24</v>
      </c>
    </row>
    <row r="24" spans="1:13">
      <c r="A24" s="34" t="s">
        <v>64</v>
      </c>
      <c r="B24" s="13">
        <f t="shared" ref="B24:M24" si="23">B$7*6</f>
        <v>0</v>
      </c>
      <c r="C24" s="13">
        <f t="shared" si="23"/>
        <v>18480</v>
      </c>
      <c r="D24" s="39">
        <f t="shared" si="23"/>
        <v>27720</v>
      </c>
      <c r="E24" s="39">
        <f t="shared" si="23"/>
        <v>36960</v>
      </c>
      <c r="F24" s="39">
        <f t="shared" si="23"/>
        <v>55440</v>
      </c>
      <c r="G24" s="39">
        <f t="shared" si="23"/>
        <v>73920</v>
      </c>
      <c r="H24" s="39">
        <f t="shared" si="23"/>
        <v>92400</v>
      </c>
      <c r="I24" s="39">
        <f t="shared" si="23"/>
        <v>110880</v>
      </c>
      <c r="J24" s="39">
        <f t="shared" si="23"/>
        <v>129360</v>
      </c>
      <c r="K24" s="39">
        <f t="shared" si="23"/>
        <v>147840</v>
      </c>
      <c r="L24" s="39">
        <f t="shared" si="23"/>
        <v>166320</v>
      </c>
      <c r="M24" s="39">
        <f t="shared" si="23"/>
        <v>184800</v>
      </c>
    </row>
    <row r="25" spans="1:13">
      <c r="A25" s="13" t="s">
        <v>65</v>
      </c>
      <c r="B25" s="13">
        <f t="shared" ref="B25:M25" si="24">B$2-B23</f>
        <v>62.2</v>
      </c>
      <c r="C25" s="35">
        <f t="shared" si="24"/>
        <v>59.800000000000004</v>
      </c>
      <c r="D25" s="39">
        <f t="shared" ref="D25" si="25">D$2-D23</f>
        <v>58.6</v>
      </c>
      <c r="E25" s="42">
        <f t="shared" si="24"/>
        <v>57.400000000000006</v>
      </c>
      <c r="F25" s="39">
        <f t="shared" si="24"/>
        <v>55</v>
      </c>
      <c r="G25" s="39">
        <f t="shared" si="24"/>
        <v>52.6</v>
      </c>
      <c r="H25" s="39">
        <f t="shared" si="24"/>
        <v>50.2</v>
      </c>
      <c r="I25" s="39">
        <f t="shared" si="24"/>
        <v>47.800000000000004</v>
      </c>
      <c r="J25" s="39">
        <f t="shared" si="24"/>
        <v>45.400000000000006</v>
      </c>
      <c r="K25" s="39">
        <f t="shared" si="24"/>
        <v>43</v>
      </c>
      <c r="L25" s="39">
        <f t="shared" si="24"/>
        <v>40.6</v>
      </c>
      <c r="M25" s="39">
        <f t="shared" si="24"/>
        <v>38.200000000000003</v>
      </c>
    </row>
    <row r="26" spans="1:13">
      <c r="A26" s="34">
        <f>A23+28</f>
        <v>43444</v>
      </c>
      <c r="B26" s="13">
        <f t="shared" ref="B26:M26" si="26">B$6*7</f>
        <v>0</v>
      </c>
      <c r="C26" s="13">
        <f t="shared" si="26"/>
        <v>2.8000000000000003</v>
      </c>
      <c r="D26" s="39">
        <f t="shared" si="26"/>
        <v>4.2</v>
      </c>
      <c r="E26" s="39">
        <f t="shared" si="26"/>
        <v>5.6000000000000005</v>
      </c>
      <c r="F26" s="39">
        <f t="shared" si="26"/>
        <v>8.4</v>
      </c>
      <c r="G26" s="39">
        <f t="shared" si="26"/>
        <v>11.200000000000001</v>
      </c>
      <c r="H26" s="39">
        <f t="shared" si="26"/>
        <v>14</v>
      </c>
      <c r="I26" s="39">
        <f t="shared" si="26"/>
        <v>16.8</v>
      </c>
      <c r="J26" s="39">
        <f t="shared" si="26"/>
        <v>19.599999999999998</v>
      </c>
      <c r="K26" s="39">
        <f t="shared" si="26"/>
        <v>22.400000000000002</v>
      </c>
      <c r="L26" s="39">
        <f t="shared" si="26"/>
        <v>25.2</v>
      </c>
      <c r="M26" s="39">
        <f t="shared" si="26"/>
        <v>28</v>
      </c>
    </row>
    <row r="27" spans="1:13">
      <c r="A27" s="34" t="s">
        <v>64</v>
      </c>
      <c r="B27" s="13">
        <f t="shared" ref="B27:M27" si="27">B$7*7</f>
        <v>0</v>
      </c>
      <c r="C27" s="13">
        <f t="shared" si="27"/>
        <v>21560</v>
      </c>
      <c r="D27" s="39">
        <f t="shared" si="27"/>
        <v>32340</v>
      </c>
      <c r="E27" s="39">
        <f t="shared" si="27"/>
        <v>43120</v>
      </c>
      <c r="F27" s="39">
        <f t="shared" si="27"/>
        <v>64680</v>
      </c>
      <c r="G27" s="39">
        <f t="shared" si="27"/>
        <v>86240</v>
      </c>
      <c r="H27" s="39">
        <f t="shared" si="27"/>
        <v>107800</v>
      </c>
      <c r="I27" s="39">
        <f t="shared" si="27"/>
        <v>129360</v>
      </c>
      <c r="J27" s="39">
        <f t="shared" si="27"/>
        <v>150920</v>
      </c>
      <c r="K27" s="39">
        <f t="shared" si="27"/>
        <v>172480</v>
      </c>
      <c r="L27" s="39">
        <f t="shared" si="27"/>
        <v>194040</v>
      </c>
      <c r="M27" s="39">
        <f t="shared" si="27"/>
        <v>215600</v>
      </c>
    </row>
    <row r="28" spans="1:13" ht="15.75">
      <c r="A28" s="13" t="s">
        <v>65</v>
      </c>
      <c r="B28" s="35">
        <f t="shared" ref="B28:M28" si="28">B$2-B26</f>
        <v>62.2</v>
      </c>
      <c r="C28" s="13">
        <f t="shared" si="28"/>
        <v>59.400000000000006</v>
      </c>
      <c r="D28" s="42">
        <f t="shared" ref="D28" si="29">D$2-D26</f>
        <v>58</v>
      </c>
      <c r="E28" s="39">
        <f t="shared" si="28"/>
        <v>56.6</v>
      </c>
      <c r="F28" s="39">
        <f t="shared" si="28"/>
        <v>53.800000000000004</v>
      </c>
      <c r="G28" s="39">
        <f t="shared" si="28"/>
        <v>51</v>
      </c>
      <c r="H28" s="39">
        <f t="shared" si="28"/>
        <v>48.2</v>
      </c>
      <c r="I28" s="39">
        <f t="shared" si="28"/>
        <v>45.400000000000006</v>
      </c>
      <c r="J28" s="41">
        <f t="shared" si="28"/>
        <v>42.600000000000009</v>
      </c>
      <c r="K28" s="39">
        <f t="shared" si="28"/>
        <v>39.799999999999997</v>
      </c>
      <c r="L28" s="39">
        <f t="shared" si="28"/>
        <v>37</v>
      </c>
      <c r="M28" s="39">
        <f t="shared" si="28"/>
        <v>34.200000000000003</v>
      </c>
    </row>
    <row r="29" spans="1:13">
      <c r="A29" s="34">
        <f>A26+28</f>
        <v>43472</v>
      </c>
      <c r="B29" s="13">
        <f t="shared" ref="B29:M29" si="30">B$6*8</f>
        <v>0</v>
      </c>
      <c r="C29" s="13">
        <f t="shared" si="30"/>
        <v>3.2</v>
      </c>
      <c r="D29" s="39">
        <f t="shared" si="30"/>
        <v>4.8</v>
      </c>
      <c r="E29" s="39">
        <f t="shared" si="30"/>
        <v>6.4</v>
      </c>
      <c r="F29" s="39">
        <f t="shared" si="30"/>
        <v>9.6</v>
      </c>
      <c r="G29" s="39">
        <f t="shared" si="30"/>
        <v>12.8</v>
      </c>
      <c r="H29" s="39">
        <f t="shared" si="30"/>
        <v>16</v>
      </c>
      <c r="I29" s="39">
        <f t="shared" si="30"/>
        <v>19.2</v>
      </c>
      <c r="J29" s="39">
        <f t="shared" si="30"/>
        <v>22.4</v>
      </c>
      <c r="K29" s="39">
        <f t="shared" si="30"/>
        <v>25.6</v>
      </c>
      <c r="L29" s="39">
        <f t="shared" si="30"/>
        <v>28.8</v>
      </c>
      <c r="M29" s="39">
        <f t="shared" si="30"/>
        <v>32</v>
      </c>
    </row>
    <row r="30" spans="1:13">
      <c r="A30" s="34" t="s">
        <v>64</v>
      </c>
      <c r="B30" s="13">
        <f t="shared" ref="B30:M30" si="31">B$7*8</f>
        <v>0</v>
      </c>
      <c r="C30" s="13">
        <f t="shared" si="31"/>
        <v>24640</v>
      </c>
      <c r="D30" s="39">
        <f t="shared" si="31"/>
        <v>36960</v>
      </c>
      <c r="E30" s="39">
        <f t="shared" si="31"/>
        <v>49280</v>
      </c>
      <c r="F30" s="39">
        <f t="shared" si="31"/>
        <v>73920</v>
      </c>
      <c r="G30" s="39">
        <f t="shared" si="31"/>
        <v>98560</v>
      </c>
      <c r="H30" s="39">
        <f t="shared" si="31"/>
        <v>123200</v>
      </c>
      <c r="I30" s="39">
        <f t="shared" si="31"/>
        <v>147840</v>
      </c>
      <c r="J30" s="39">
        <f t="shared" si="31"/>
        <v>172480</v>
      </c>
      <c r="K30" s="39">
        <f t="shared" si="31"/>
        <v>197120</v>
      </c>
      <c r="L30" s="39">
        <f t="shared" si="31"/>
        <v>221760</v>
      </c>
      <c r="M30" s="39">
        <f t="shared" si="31"/>
        <v>246400</v>
      </c>
    </row>
    <row r="31" spans="1:13" ht="15.75">
      <c r="A31" s="13" t="s">
        <v>65</v>
      </c>
      <c r="B31" s="35">
        <f t="shared" ref="B31:M31" si="32">B$2-B29</f>
        <v>62.2</v>
      </c>
      <c r="C31" s="13">
        <f t="shared" si="32"/>
        <v>59</v>
      </c>
      <c r="D31" s="39">
        <f t="shared" ref="D31" si="33">D$2-D29</f>
        <v>57.400000000000006</v>
      </c>
      <c r="E31" s="39">
        <f t="shared" si="32"/>
        <v>55.800000000000004</v>
      </c>
      <c r="F31" s="39">
        <f t="shared" si="32"/>
        <v>52.6</v>
      </c>
      <c r="G31" s="39">
        <f t="shared" si="32"/>
        <v>49.400000000000006</v>
      </c>
      <c r="H31" s="39">
        <f t="shared" si="32"/>
        <v>46.2</v>
      </c>
      <c r="I31" s="39">
        <f t="shared" si="32"/>
        <v>43</v>
      </c>
      <c r="J31" s="41">
        <f t="shared" si="32"/>
        <v>39.800000000000004</v>
      </c>
      <c r="K31" s="39">
        <f t="shared" si="32"/>
        <v>36.6</v>
      </c>
      <c r="L31" s="39">
        <f t="shared" si="32"/>
        <v>33.400000000000006</v>
      </c>
      <c r="M31" s="39">
        <f t="shared" si="32"/>
        <v>30.200000000000003</v>
      </c>
    </row>
    <row r="32" spans="1:13">
      <c r="A32" s="34">
        <f>A29+28</f>
        <v>43500</v>
      </c>
      <c r="B32" s="13">
        <f t="shared" ref="B32:M32" si="34">B$6*9</f>
        <v>0</v>
      </c>
      <c r="C32" s="13">
        <f t="shared" si="34"/>
        <v>3.6</v>
      </c>
      <c r="D32" s="39">
        <f t="shared" si="34"/>
        <v>5.3999999999999995</v>
      </c>
      <c r="E32" s="39">
        <f t="shared" si="34"/>
        <v>7.2</v>
      </c>
      <c r="F32" s="39">
        <f t="shared" si="34"/>
        <v>10.799999999999999</v>
      </c>
      <c r="G32" s="39">
        <f t="shared" si="34"/>
        <v>14.4</v>
      </c>
      <c r="H32" s="39">
        <f t="shared" si="34"/>
        <v>18</v>
      </c>
      <c r="I32" s="39">
        <f t="shared" si="34"/>
        <v>21.599999999999998</v>
      </c>
      <c r="J32" s="39">
        <f t="shared" si="34"/>
        <v>25.2</v>
      </c>
      <c r="K32" s="39">
        <f t="shared" si="34"/>
        <v>28.8</v>
      </c>
      <c r="L32" s="39">
        <f t="shared" si="34"/>
        <v>32.4</v>
      </c>
      <c r="M32" s="39">
        <f t="shared" si="34"/>
        <v>36</v>
      </c>
    </row>
    <row r="33" spans="1:13">
      <c r="A33" s="34" t="s">
        <v>64</v>
      </c>
      <c r="B33" s="13">
        <f t="shared" ref="B33:M33" si="35">B$7*9</f>
        <v>0</v>
      </c>
      <c r="C33" s="13">
        <f t="shared" si="35"/>
        <v>27720</v>
      </c>
      <c r="D33" s="39">
        <f t="shared" si="35"/>
        <v>41580</v>
      </c>
      <c r="E33" s="39">
        <f t="shared" si="35"/>
        <v>55440</v>
      </c>
      <c r="F33" s="39">
        <f t="shared" si="35"/>
        <v>83160</v>
      </c>
      <c r="G33" s="39">
        <f t="shared" si="35"/>
        <v>110880</v>
      </c>
      <c r="H33" s="39">
        <f t="shared" si="35"/>
        <v>138600</v>
      </c>
      <c r="I33" s="39">
        <f t="shared" si="35"/>
        <v>166320</v>
      </c>
      <c r="J33" s="39">
        <f t="shared" si="35"/>
        <v>194040</v>
      </c>
      <c r="K33" s="39">
        <f t="shared" si="35"/>
        <v>221760</v>
      </c>
      <c r="L33" s="39">
        <f t="shared" si="35"/>
        <v>249480</v>
      </c>
      <c r="M33" s="39">
        <f t="shared" si="35"/>
        <v>277200</v>
      </c>
    </row>
    <row r="34" spans="1:13" ht="15.75">
      <c r="A34" s="13" t="s">
        <v>65</v>
      </c>
      <c r="B34" s="13">
        <f t="shared" ref="B34:M34" si="36">B$2-B32</f>
        <v>62.2</v>
      </c>
      <c r="C34" s="13">
        <f t="shared" si="36"/>
        <v>58.6</v>
      </c>
      <c r="D34" s="39">
        <f t="shared" ref="D34" si="37">D$2-D32</f>
        <v>56.800000000000004</v>
      </c>
      <c r="E34" s="39">
        <f t="shared" si="36"/>
        <v>55</v>
      </c>
      <c r="F34" s="39">
        <f t="shared" si="36"/>
        <v>51.400000000000006</v>
      </c>
      <c r="G34" s="39">
        <f t="shared" si="36"/>
        <v>47.800000000000004</v>
      </c>
      <c r="H34" s="39">
        <f t="shared" si="36"/>
        <v>44.2</v>
      </c>
      <c r="I34" s="39">
        <f t="shared" si="36"/>
        <v>40.600000000000009</v>
      </c>
      <c r="J34" s="41">
        <f t="shared" si="36"/>
        <v>37</v>
      </c>
      <c r="K34" s="39">
        <f t="shared" si="36"/>
        <v>33.400000000000006</v>
      </c>
      <c r="L34" s="39">
        <f t="shared" si="36"/>
        <v>29.800000000000004</v>
      </c>
      <c r="M34" s="39">
        <f t="shared" si="36"/>
        <v>26.200000000000003</v>
      </c>
    </row>
    <row r="35" spans="1:13">
      <c r="A35" s="34">
        <f>A32+28</f>
        <v>43528</v>
      </c>
      <c r="B35" s="13">
        <f t="shared" ref="B35:M35" si="38">B$6*10</f>
        <v>0</v>
      </c>
      <c r="C35" s="13">
        <f t="shared" si="38"/>
        <v>4</v>
      </c>
      <c r="D35" s="39">
        <f t="shared" si="38"/>
        <v>6</v>
      </c>
      <c r="E35" s="39">
        <f t="shared" si="38"/>
        <v>8</v>
      </c>
      <c r="F35" s="39">
        <f t="shared" si="38"/>
        <v>12</v>
      </c>
      <c r="G35" s="39">
        <f t="shared" si="38"/>
        <v>16</v>
      </c>
      <c r="H35" s="39">
        <f t="shared" si="38"/>
        <v>20</v>
      </c>
      <c r="I35" s="39">
        <f t="shared" si="38"/>
        <v>24</v>
      </c>
      <c r="J35" s="39">
        <f t="shared" si="38"/>
        <v>28</v>
      </c>
      <c r="K35" s="39">
        <f t="shared" si="38"/>
        <v>32</v>
      </c>
      <c r="L35" s="39">
        <f t="shared" si="38"/>
        <v>36</v>
      </c>
      <c r="M35" s="39">
        <f t="shared" si="38"/>
        <v>40</v>
      </c>
    </row>
    <row r="36" spans="1:13">
      <c r="A36" s="34" t="s">
        <v>64</v>
      </c>
      <c r="B36" s="13">
        <f t="shared" ref="B36:M36" si="39">B$7*10</f>
        <v>0</v>
      </c>
      <c r="C36" s="13">
        <f t="shared" si="39"/>
        <v>30800</v>
      </c>
      <c r="D36" s="39">
        <f t="shared" si="39"/>
        <v>46200</v>
      </c>
      <c r="E36" s="39">
        <f t="shared" si="39"/>
        <v>61600</v>
      </c>
      <c r="F36" s="39">
        <f t="shared" si="39"/>
        <v>92400</v>
      </c>
      <c r="G36" s="39">
        <f t="shared" si="39"/>
        <v>123200</v>
      </c>
      <c r="H36" s="39">
        <f t="shared" si="39"/>
        <v>154000</v>
      </c>
      <c r="I36" s="39">
        <f t="shared" si="39"/>
        <v>184800</v>
      </c>
      <c r="J36" s="39">
        <f t="shared" si="39"/>
        <v>215600</v>
      </c>
      <c r="K36" s="39">
        <f t="shared" si="39"/>
        <v>246400</v>
      </c>
      <c r="L36" s="39">
        <f t="shared" si="39"/>
        <v>277200</v>
      </c>
      <c r="M36" s="39">
        <f t="shared" si="39"/>
        <v>308000</v>
      </c>
    </row>
    <row r="37" spans="1:13" ht="15.75">
      <c r="A37" s="13" t="s">
        <v>65</v>
      </c>
      <c r="B37" s="13">
        <f t="shared" ref="B37:M37" si="40">B$2-B35</f>
        <v>62.2</v>
      </c>
      <c r="C37" s="42">
        <f t="shared" si="40"/>
        <v>58.2</v>
      </c>
      <c r="D37" s="39">
        <f t="shared" ref="D37" si="41">D$2-D35</f>
        <v>56.2</v>
      </c>
      <c r="E37" s="39">
        <f t="shared" si="40"/>
        <v>54.2</v>
      </c>
      <c r="F37" s="39">
        <f t="shared" si="40"/>
        <v>50.2</v>
      </c>
      <c r="G37" s="39">
        <f t="shared" si="40"/>
        <v>46.2</v>
      </c>
      <c r="H37" s="39">
        <f t="shared" si="40"/>
        <v>42.2</v>
      </c>
      <c r="I37" s="39">
        <f t="shared" si="40"/>
        <v>38.200000000000003</v>
      </c>
      <c r="J37" s="41">
        <f t="shared" si="40"/>
        <v>34.200000000000003</v>
      </c>
      <c r="K37" s="39">
        <f t="shared" si="40"/>
        <v>30.200000000000003</v>
      </c>
      <c r="L37" s="39">
        <f t="shared" si="40"/>
        <v>26.200000000000003</v>
      </c>
      <c r="M37" s="39">
        <f t="shared" si="40"/>
        <v>22.200000000000003</v>
      </c>
    </row>
  </sheetData>
  <phoneticPr fontId="13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37"/>
  <sheetViews>
    <sheetView workbookViewId="0">
      <selection activeCell="L40" sqref="L40"/>
    </sheetView>
  </sheetViews>
  <sheetFormatPr defaultColWidth="9" defaultRowHeight="14.25"/>
  <cols>
    <col min="1" max="1" width="12.5" style="13" customWidth="1"/>
    <col min="2" max="2" width="8.5" style="13" customWidth="1"/>
    <col min="3" max="3" width="8.125" style="13" customWidth="1"/>
    <col min="4" max="16384" width="9" style="13"/>
  </cols>
  <sheetData>
    <row r="1" spans="1:12">
      <c r="A1" s="13" t="s">
        <v>66</v>
      </c>
      <c r="B1" s="13" t="s">
        <v>76</v>
      </c>
      <c r="C1" s="13" t="s">
        <v>75</v>
      </c>
      <c r="D1" s="13" t="s">
        <v>74</v>
      </c>
      <c r="E1" s="13" t="s">
        <v>73</v>
      </c>
      <c r="F1" s="13" t="s">
        <v>52</v>
      </c>
      <c r="G1" s="13" t="s">
        <v>53</v>
      </c>
      <c r="H1" s="13" t="s">
        <v>54</v>
      </c>
      <c r="I1" s="13" t="s">
        <v>55</v>
      </c>
      <c r="J1" s="13" t="s">
        <v>56</v>
      </c>
      <c r="K1" s="13" t="s">
        <v>57</v>
      </c>
      <c r="L1" s="13" t="s">
        <v>58</v>
      </c>
    </row>
    <row r="2" spans="1:12" ht="19.7" customHeight="1">
      <c r="A2" s="34">
        <v>43128</v>
      </c>
      <c r="B2" s="13">
        <v>64.8</v>
      </c>
      <c r="C2" s="13">
        <v>64.8</v>
      </c>
      <c r="D2" s="13">
        <v>64.8</v>
      </c>
      <c r="E2" s="13">
        <v>64.8</v>
      </c>
      <c r="F2" s="13">
        <v>64.8</v>
      </c>
      <c r="G2" s="13">
        <v>64.8</v>
      </c>
      <c r="H2" s="13">
        <v>64.8</v>
      </c>
      <c r="I2" s="13">
        <v>64.8</v>
      </c>
      <c r="J2" s="13">
        <v>64.8</v>
      </c>
      <c r="K2" s="13">
        <v>64.8</v>
      </c>
      <c r="L2" s="13">
        <v>64.8</v>
      </c>
    </row>
    <row r="3" spans="1:12" hidden="1">
      <c r="A3" s="13" t="s">
        <v>59</v>
      </c>
      <c r="B3" s="13">
        <v>0</v>
      </c>
      <c r="C3" s="13">
        <v>0.1</v>
      </c>
      <c r="D3" s="13">
        <v>0.2</v>
      </c>
      <c r="E3" s="13">
        <v>0.3</v>
      </c>
      <c r="F3" s="13">
        <v>0.4</v>
      </c>
      <c r="G3" s="13">
        <v>0.5</v>
      </c>
      <c r="H3" s="13">
        <v>0.6</v>
      </c>
      <c r="I3" s="13">
        <v>0.7</v>
      </c>
      <c r="J3" s="13">
        <v>0.8</v>
      </c>
      <c r="K3" s="13">
        <v>0.9</v>
      </c>
      <c r="L3" s="13">
        <v>1</v>
      </c>
    </row>
    <row r="4" spans="1:12">
      <c r="A4" s="13" t="s">
        <v>60</v>
      </c>
      <c r="B4" s="13">
        <f t="shared" ref="B4:L4" si="0">B3*7700</f>
        <v>0</v>
      </c>
      <c r="C4" s="13">
        <f t="shared" si="0"/>
        <v>770</v>
      </c>
      <c r="D4" s="13">
        <f t="shared" si="0"/>
        <v>1540</v>
      </c>
      <c r="E4" s="13">
        <f t="shared" si="0"/>
        <v>2310</v>
      </c>
      <c r="F4" s="13">
        <f t="shared" si="0"/>
        <v>3080</v>
      </c>
      <c r="G4" s="13">
        <f t="shared" si="0"/>
        <v>3850</v>
      </c>
      <c r="H4" s="13">
        <f t="shared" si="0"/>
        <v>4620</v>
      </c>
      <c r="I4" s="13">
        <f t="shared" si="0"/>
        <v>5390</v>
      </c>
      <c r="J4" s="13">
        <f t="shared" si="0"/>
        <v>6160</v>
      </c>
      <c r="K4" s="13">
        <f t="shared" si="0"/>
        <v>6930</v>
      </c>
      <c r="L4" s="13">
        <f t="shared" si="0"/>
        <v>7700</v>
      </c>
    </row>
    <row r="5" spans="1:12">
      <c r="A5" s="13" t="s">
        <v>61</v>
      </c>
      <c r="B5" s="13">
        <f t="shared" ref="B5:L5" si="1">B4/7</f>
        <v>0</v>
      </c>
      <c r="C5" s="13">
        <f t="shared" si="1"/>
        <v>110</v>
      </c>
      <c r="D5" s="13">
        <f t="shared" si="1"/>
        <v>220</v>
      </c>
      <c r="E5" s="13">
        <f t="shared" si="1"/>
        <v>330</v>
      </c>
      <c r="F5" s="13">
        <f t="shared" si="1"/>
        <v>440</v>
      </c>
      <c r="G5" s="13">
        <f t="shared" si="1"/>
        <v>550</v>
      </c>
      <c r="H5" s="13">
        <f t="shared" si="1"/>
        <v>660</v>
      </c>
      <c r="I5" s="13">
        <f t="shared" si="1"/>
        <v>770</v>
      </c>
      <c r="J5" s="13">
        <f t="shared" si="1"/>
        <v>880</v>
      </c>
      <c r="K5" s="13">
        <f t="shared" si="1"/>
        <v>990</v>
      </c>
      <c r="L5" s="13">
        <f t="shared" si="1"/>
        <v>1100</v>
      </c>
    </row>
    <row r="6" spans="1:12" hidden="1">
      <c r="A6" s="13" t="s">
        <v>62</v>
      </c>
      <c r="B6" s="13">
        <f t="shared" ref="B6:L6" si="2">B3*4</f>
        <v>0</v>
      </c>
      <c r="C6" s="13">
        <f t="shared" si="2"/>
        <v>0.4</v>
      </c>
      <c r="D6" s="13">
        <f t="shared" si="2"/>
        <v>0.8</v>
      </c>
      <c r="E6" s="13">
        <f t="shared" si="2"/>
        <v>1.2</v>
      </c>
      <c r="F6" s="13">
        <f t="shared" si="2"/>
        <v>1.6</v>
      </c>
      <c r="G6" s="13">
        <f t="shared" si="2"/>
        <v>2</v>
      </c>
      <c r="H6" s="13">
        <f t="shared" si="2"/>
        <v>2.4</v>
      </c>
      <c r="I6" s="13">
        <f t="shared" si="2"/>
        <v>2.8</v>
      </c>
      <c r="J6" s="13">
        <f t="shared" si="2"/>
        <v>3.2</v>
      </c>
      <c r="K6" s="13">
        <f t="shared" si="2"/>
        <v>3.6</v>
      </c>
      <c r="L6" s="13">
        <f t="shared" si="2"/>
        <v>4</v>
      </c>
    </row>
    <row r="7" spans="1:12" hidden="1">
      <c r="A7" s="13" t="s">
        <v>63</v>
      </c>
      <c r="B7" s="13">
        <f t="shared" ref="B7:L7" si="3">B4*4</f>
        <v>0</v>
      </c>
      <c r="C7" s="13">
        <f t="shared" si="3"/>
        <v>3080</v>
      </c>
      <c r="D7" s="13">
        <f t="shared" si="3"/>
        <v>6160</v>
      </c>
      <c r="E7" s="13">
        <f t="shared" si="3"/>
        <v>9240</v>
      </c>
      <c r="F7" s="13">
        <f t="shared" si="3"/>
        <v>12320</v>
      </c>
      <c r="G7" s="13">
        <f t="shared" si="3"/>
        <v>15400</v>
      </c>
      <c r="H7" s="13">
        <f t="shared" si="3"/>
        <v>18480</v>
      </c>
      <c r="I7" s="13">
        <f t="shared" si="3"/>
        <v>21560</v>
      </c>
      <c r="J7" s="13">
        <f t="shared" si="3"/>
        <v>24640</v>
      </c>
      <c r="K7" s="13">
        <f t="shared" si="3"/>
        <v>27720</v>
      </c>
      <c r="L7" s="13">
        <f t="shared" si="3"/>
        <v>30800</v>
      </c>
    </row>
    <row r="8" spans="1:12">
      <c r="A8" s="34">
        <f>A2+28</f>
        <v>43156</v>
      </c>
      <c r="B8" s="13">
        <f t="shared" ref="B8:L8" si="4">B$6*1</f>
        <v>0</v>
      </c>
      <c r="C8" s="13">
        <f t="shared" si="4"/>
        <v>0.4</v>
      </c>
      <c r="D8" s="13">
        <f t="shared" si="4"/>
        <v>0.8</v>
      </c>
      <c r="E8" s="13">
        <f t="shared" si="4"/>
        <v>1.2</v>
      </c>
      <c r="F8" s="13">
        <f t="shared" si="4"/>
        <v>1.6</v>
      </c>
      <c r="G8" s="13">
        <f t="shared" si="4"/>
        <v>2</v>
      </c>
      <c r="H8" s="13">
        <f t="shared" si="4"/>
        <v>2.4</v>
      </c>
      <c r="I8" s="13">
        <f t="shared" si="4"/>
        <v>2.8</v>
      </c>
      <c r="J8" s="13">
        <f t="shared" si="4"/>
        <v>3.2</v>
      </c>
      <c r="K8" s="13">
        <f t="shared" si="4"/>
        <v>3.6</v>
      </c>
      <c r="L8" s="13">
        <f t="shared" si="4"/>
        <v>4</v>
      </c>
    </row>
    <row r="9" spans="1:12">
      <c r="A9" s="34" t="s">
        <v>64</v>
      </c>
      <c r="B9" s="13">
        <f t="shared" ref="B9:L9" si="5">B$7*1</f>
        <v>0</v>
      </c>
      <c r="C9" s="13">
        <f t="shared" si="5"/>
        <v>3080</v>
      </c>
      <c r="D9" s="13">
        <f t="shared" si="5"/>
        <v>6160</v>
      </c>
      <c r="E9" s="13">
        <f t="shared" si="5"/>
        <v>9240</v>
      </c>
      <c r="F9" s="13">
        <f t="shared" si="5"/>
        <v>12320</v>
      </c>
      <c r="G9" s="13">
        <f t="shared" si="5"/>
        <v>15400</v>
      </c>
      <c r="H9" s="13">
        <f t="shared" si="5"/>
        <v>18480</v>
      </c>
      <c r="I9" s="13">
        <f t="shared" si="5"/>
        <v>21560</v>
      </c>
      <c r="J9" s="13">
        <f t="shared" si="5"/>
        <v>24640</v>
      </c>
      <c r="K9" s="13">
        <f t="shared" si="5"/>
        <v>27720</v>
      </c>
      <c r="L9" s="13">
        <f t="shared" si="5"/>
        <v>30800</v>
      </c>
    </row>
    <row r="10" spans="1:12">
      <c r="A10" s="13" t="s">
        <v>65</v>
      </c>
      <c r="B10" s="35">
        <f t="shared" ref="B10:L10" si="6">B$2-B$8</f>
        <v>64.8</v>
      </c>
      <c r="C10" s="13">
        <f t="shared" si="6"/>
        <v>64.399999999999991</v>
      </c>
      <c r="D10" s="13">
        <f t="shared" si="6"/>
        <v>64</v>
      </c>
      <c r="E10" s="13">
        <f t="shared" si="6"/>
        <v>63.599999999999994</v>
      </c>
      <c r="F10" s="13">
        <f t="shared" si="6"/>
        <v>63.199999999999996</v>
      </c>
      <c r="G10" s="13">
        <f t="shared" si="6"/>
        <v>62.8</v>
      </c>
      <c r="H10" s="13">
        <f t="shared" si="6"/>
        <v>62.4</v>
      </c>
      <c r="I10" s="13">
        <f t="shared" si="6"/>
        <v>62</v>
      </c>
      <c r="J10" s="13">
        <f t="shared" si="6"/>
        <v>61.599999999999994</v>
      </c>
      <c r="K10" s="13">
        <f t="shared" si="6"/>
        <v>61.199999999999996</v>
      </c>
      <c r="L10" s="13">
        <f t="shared" si="6"/>
        <v>60.8</v>
      </c>
    </row>
    <row r="11" spans="1:12">
      <c r="A11" s="34">
        <f>A8+28</f>
        <v>43184</v>
      </c>
      <c r="B11" s="13">
        <f t="shared" ref="B11:L11" si="7">B$6*2</f>
        <v>0</v>
      </c>
      <c r="C11" s="13">
        <f t="shared" si="7"/>
        <v>0.8</v>
      </c>
      <c r="D11" s="13">
        <f t="shared" si="7"/>
        <v>1.6</v>
      </c>
      <c r="E11" s="13">
        <f t="shared" si="7"/>
        <v>2.4</v>
      </c>
      <c r="F11" s="13">
        <f t="shared" si="7"/>
        <v>3.2</v>
      </c>
      <c r="G11" s="13">
        <f t="shared" si="7"/>
        <v>4</v>
      </c>
      <c r="H11" s="13">
        <f t="shared" si="7"/>
        <v>4.8</v>
      </c>
      <c r="I11" s="13">
        <f t="shared" si="7"/>
        <v>5.6</v>
      </c>
      <c r="J11" s="13">
        <f t="shared" si="7"/>
        <v>6.4</v>
      </c>
      <c r="K11" s="13">
        <f t="shared" si="7"/>
        <v>7.2</v>
      </c>
      <c r="L11" s="13">
        <f t="shared" si="7"/>
        <v>8</v>
      </c>
    </row>
    <row r="12" spans="1:12">
      <c r="A12" s="34" t="s">
        <v>64</v>
      </c>
      <c r="B12" s="13">
        <f t="shared" ref="B12:L12" si="8">B$7*2</f>
        <v>0</v>
      </c>
      <c r="C12" s="13">
        <f t="shared" si="8"/>
        <v>6160</v>
      </c>
      <c r="D12" s="13">
        <f t="shared" si="8"/>
        <v>12320</v>
      </c>
      <c r="E12" s="13">
        <f t="shared" si="8"/>
        <v>18480</v>
      </c>
      <c r="F12" s="13">
        <f t="shared" si="8"/>
        <v>24640</v>
      </c>
      <c r="G12" s="13">
        <f t="shared" si="8"/>
        <v>30800</v>
      </c>
      <c r="H12" s="13">
        <f t="shared" si="8"/>
        <v>36960</v>
      </c>
      <c r="I12" s="13">
        <f t="shared" si="8"/>
        <v>43120</v>
      </c>
      <c r="J12" s="13">
        <f t="shared" si="8"/>
        <v>49280</v>
      </c>
      <c r="K12" s="13">
        <f t="shared" si="8"/>
        <v>55440</v>
      </c>
      <c r="L12" s="13">
        <f t="shared" si="8"/>
        <v>61600</v>
      </c>
    </row>
    <row r="13" spans="1:12">
      <c r="A13" s="13" t="s">
        <v>65</v>
      </c>
      <c r="B13" s="13">
        <f t="shared" ref="B13:L13" si="9">B$2-B$11</f>
        <v>64.8</v>
      </c>
      <c r="C13" s="13">
        <f t="shared" si="9"/>
        <v>64</v>
      </c>
      <c r="D13" s="35">
        <f t="shared" si="9"/>
        <v>63.199999999999996</v>
      </c>
      <c r="E13" s="13">
        <f t="shared" si="9"/>
        <v>62.4</v>
      </c>
      <c r="F13" s="13">
        <f t="shared" si="9"/>
        <v>61.599999999999994</v>
      </c>
      <c r="G13" s="13">
        <f t="shared" si="9"/>
        <v>60.8</v>
      </c>
      <c r="H13" s="13">
        <f t="shared" si="9"/>
        <v>60</v>
      </c>
      <c r="I13" s="13">
        <f t="shared" si="9"/>
        <v>59.199999999999996</v>
      </c>
      <c r="J13" s="40">
        <f t="shared" si="9"/>
        <v>58.4</v>
      </c>
      <c r="K13" s="13">
        <f t="shared" si="9"/>
        <v>57.599999999999994</v>
      </c>
      <c r="L13" s="13">
        <f t="shared" si="9"/>
        <v>56.8</v>
      </c>
    </row>
    <row r="14" spans="1:12">
      <c r="A14" s="34">
        <f>A11+28</f>
        <v>43212</v>
      </c>
      <c r="B14" s="13">
        <f t="shared" ref="B14:L14" si="10">B$6*3</f>
        <v>0</v>
      </c>
      <c r="C14" s="13">
        <f t="shared" si="10"/>
        <v>1.2000000000000002</v>
      </c>
      <c r="D14" s="13">
        <f t="shared" si="10"/>
        <v>2.4000000000000004</v>
      </c>
      <c r="E14" s="13">
        <f t="shared" si="10"/>
        <v>3.5999999999999996</v>
      </c>
      <c r="F14" s="13">
        <f t="shared" si="10"/>
        <v>4.8000000000000007</v>
      </c>
      <c r="G14" s="13">
        <f t="shared" si="10"/>
        <v>6</v>
      </c>
      <c r="H14" s="13">
        <f t="shared" si="10"/>
        <v>7.1999999999999993</v>
      </c>
      <c r="I14" s="13">
        <f t="shared" si="10"/>
        <v>8.3999999999999986</v>
      </c>
      <c r="J14" s="13">
        <f t="shared" si="10"/>
        <v>9.6000000000000014</v>
      </c>
      <c r="K14" s="13">
        <f t="shared" si="10"/>
        <v>10.8</v>
      </c>
      <c r="L14" s="13">
        <f t="shared" si="10"/>
        <v>12</v>
      </c>
    </row>
    <row r="15" spans="1:12">
      <c r="A15" s="34" t="s">
        <v>64</v>
      </c>
      <c r="B15" s="13">
        <f t="shared" ref="B15:L15" si="11">B$7*3</f>
        <v>0</v>
      </c>
      <c r="C15" s="13">
        <f t="shared" si="11"/>
        <v>9240</v>
      </c>
      <c r="D15" s="13">
        <f t="shared" si="11"/>
        <v>18480</v>
      </c>
      <c r="E15" s="13">
        <f t="shared" si="11"/>
        <v>27720</v>
      </c>
      <c r="F15" s="13">
        <f t="shared" si="11"/>
        <v>36960</v>
      </c>
      <c r="G15" s="13">
        <f t="shared" si="11"/>
        <v>46200</v>
      </c>
      <c r="H15" s="13">
        <f t="shared" si="11"/>
        <v>55440</v>
      </c>
      <c r="I15" s="13">
        <f t="shared" si="11"/>
        <v>64680</v>
      </c>
      <c r="J15" s="13">
        <f t="shared" si="11"/>
        <v>73920</v>
      </c>
      <c r="K15" s="13">
        <f t="shared" si="11"/>
        <v>83160</v>
      </c>
      <c r="L15" s="13">
        <f t="shared" si="11"/>
        <v>92400</v>
      </c>
    </row>
    <row r="16" spans="1:12">
      <c r="A16" s="13" t="s">
        <v>65</v>
      </c>
      <c r="B16" s="13">
        <f t="shared" ref="B16:L16" si="12">B$2-B$14</f>
        <v>64.8</v>
      </c>
      <c r="C16" s="13">
        <f t="shared" si="12"/>
        <v>63.599999999999994</v>
      </c>
      <c r="D16" s="35">
        <f t="shared" si="12"/>
        <v>62.4</v>
      </c>
      <c r="E16" s="13">
        <f t="shared" si="12"/>
        <v>61.199999999999996</v>
      </c>
      <c r="F16" s="13">
        <f t="shared" si="12"/>
        <v>60</v>
      </c>
      <c r="G16" s="13">
        <f t="shared" si="12"/>
        <v>58.8</v>
      </c>
      <c r="H16" s="40">
        <f t="shared" si="12"/>
        <v>57.599999999999994</v>
      </c>
      <c r="I16" s="40">
        <f t="shared" si="12"/>
        <v>56.4</v>
      </c>
      <c r="J16" s="13">
        <f t="shared" si="12"/>
        <v>55.199999999999996</v>
      </c>
      <c r="K16" s="13">
        <f t="shared" si="12"/>
        <v>54</v>
      </c>
      <c r="L16" s="13">
        <f t="shared" si="12"/>
        <v>52.8</v>
      </c>
    </row>
    <row r="17" spans="1:12">
      <c r="A17" s="34">
        <f>A14+28</f>
        <v>43240</v>
      </c>
      <c r="B17" s="13">
        <f t="shared" ref="B17:L17" si="13">B$6*4</f>
        <v>0</v>
      </c>
      <c r="C17" s="13">
        <f t="shared" si="13"/>
        <v>1.6</v>
      </c>
      <c r="D17" s="13">
        <f t="shared" si="13"/>
        <v>3.2</v>
      </c>
      <c r="E17" s="13">
        <f t="shared" si="13"/>
        <v>4.8</v>
      </c>
      <c r="F17" s="13">
        <f t="shared" si="13"/>
        <v>6.4</v>
      </c>
      <c r="G17" s="13">
        <f t="shared" si="13"/>
        <v>8</v>
      </c>
      <c r="H17" s="13">
        <f t="shared" si="13"/>
        <v>9.6</v>
      </c>
      <c r="I17" s="13">
        <f t="shared" si="13"/>
        <v>11.2</v>
      </c>
      <c r="J17" s="13">
        <f t="shared" si="13"/>
        <v>12.8</v>
      </c>
      <c r="K17" s="13">
        <f t="shared" si="13"/>
        <v>14.4</v>
      </c>
      <c r="L17" s="13">
        <f t="shared" si="13"/>
        <v>16</v>
      </c>
    </row>
    <row r="18" spans="1:12">
      <c r="A18" s="34" t="s">
        <v>64</v>
      </c>
      <c r="B18" s="13">
        <f t="shared" ref="B18:L18" si="14">B$7*4</f>
        <v>0</v>
      </c>
      <c r="C18" s="13">
        <f t="shared" si="14"/>
        <v>12320</v>
      </c>
      <c r="D18" s="13">
        <f t="shared" si="14"/>
        <v>24640</v>
      </c>
      <c r="E18" s="13">
        <f t="shared" si="14"/>
        <v>36960</v>
      </c>
      <c r="F18" s="13">
        <f t="shared" si="14"/>
        <v>49280</v>
      </c>
      <c r="G18" s="13">
        <f t="shared" si="14"/>
        <v>61600</v>
      </c>
      <c r="H18" s="13">
        <f t="shared" si="14"/>
        <v>73920</v>
      </c>
      <c r="I18" s="13">
        <f t="shared" si="14"/>
        <v>86240</v>
      </c>
      <c r="J18" s="13">
        <f t="shared" si="14"/>
        <v>98560</v>
      </c>
      <c r="K18" s="13">
        <f t="shared" si="14"/>
        <v>110880</v>
      </c>
      <c r="L18" s="13">
        <f t="shared" si="14"/>
        <v>123200</v>
      </c>
    </row>
    <row r="19" spans="1:12">
      <c r="A19" s="13" t="s">
        <v>65</v>
      </c>
      <c r="B19" s="13">
        <f t="shared" ref="B19:L19" si="15">B$2-B$17</f>
        <v>64.8</v>
      </c>
      <c r="C19" s="35">
        <f t="shared" si="15"/>
        <v>63.199999999999996</v>
      </c>
      <c r="D19" s="13">
        <f t="shared" si="15"/>
        <v>61.599999999999994</v>
      </c>
      <c r="E19" s="13">
        <f t="shared" si="15"/>
        <v>60</v>
      </c>
      <c r="F19" s="13">
        <f t="shared" si="15"/>
        <v>58.4</v>
      </c>
      <c r="G19" s="40">
        <f t="shared" si="15"/>
        <v>56.8</v>
      </c>
      <c r="H19" s="13">
        <f t="shared" si="15"/>
        <v>55.199999999999996</v>
      </c>
      <c r="I19" s="13">
        <f t="shared" si="15"/>
        <v>53.599999999999994</v>
      </c>
      <c r="J19" s="13">
        <f t="shared" si="15"/>
        <v>52</v>
      </c>
      <c r="K19" s="13">
        <f t="shared" si="15"/>
        <v>50.4</v>
      </c>
      <c r="L19" s="13">
        <f t="shared" si="15"/>
        <v>48.8</v>
      </c>
    </row>
    <row r="20" spans="1:12">
      <c r="A20" s="34">
        <f>A17+28</f>
        <v>43268</v>
      </c>
      <c r="B20" s="13">
        <f t="shared" ref="B20:L20" si="16">B$6*5</f>
        <v>0</v>
      </c>
      <c r="C20" s="13">
        <f t="shared" si="16"/>
        <v>2</v>
      </c>
      <c r="D20" s="13">
        <f t="shared" si="16"/>
        <v>4</v>
      </c>
      <c r="E20" s="13">
        <f t="shared" si="16"/>
        <v>6</v>
      </c>
      <c r="F20" s="13">
        <f t="shared" si="16"/>
        <v>8</v>
      </c>
      <c r="G20" s="13">
        <f t="shared" si="16"/>
        <v>10</v>
      </c>
      <c r="H20" s="13">
        <f t="shared" si="16"/>
        <v>12</v>
      </c>
      <c r="I20" s="13">
        <f t="shared" si="16"/>
        <v>14</v>
      </c>
      <c r="J20" s="13">
        <f t="shared" si="16"/>
        <v>16</v>
      </c>
      <c r="K20" s="13">
        <f t="shared" si="16"/>
        <v>18</v>
      </c>
      <c r="L20" s="13">
        <f t="shared" si="16"/>
        <v>20</v>
      </c>
    </row>
    <row r="21" spans="1:12">
      <c r="A21" s="34" t="s">
        <v>64</v>
      </c>
      <c r="B21" s="13">
        <f t="shared" ref="B21:L21" si="17">B$7*5</f>
        <v>0</v>
      </c>
      <c r="C21" s="13">
        <f t="shared" si="17"/>
        <v>15400</v>
      </c>
      <c r="D21" s="13">
        <f t="shared" si="17"/>
        <v>30800</v>
      </c>
      <c r="E21" s="13">
        <f t="shared" si="17"/>
        <v>46200</v>
      </c>
      <c r="F21" s="13">
        <f t="shared" si="17"/>
        <v>61600</v>
      </c>
      <c r="G21" s="13">
        <f t="shared" si="17"/>
        <v>77000</v>
      </c>
      <c r="H21" s="13">
        <f t="shared" si="17"/>
        <v>92400</v>
      </c>
      <c r="I21" s="13">
        <f t="shared" si="17"/>
        <v>107800</v>
      </c>
      <c r="J21" s="13">
        <f t="shared" si="17"/>
        <v>123200</v>
      </c>
      <c r="K21" s="13">
        <f t="shared" si="17"/>
        <v>138600</v>
      </c>
      <c r="L21" s="13">
        <f t="shared" si="17"/>
        <v>154000</v>
      </c>
    </row>
    <row r="22" spans="1:12">
      <c r="A22" s="13" t="s">
        <v>65</v>
      </c>
      <c r="B22" s="13">
        <f t="shared" ref="B22:L22" si="18">B$2-B$20</f>
        <v>64.8</v>
      </c>
      <c r="C22" s="13">
        <f t="shared" si="18"/>
        <v>62.8</v>
      </c>
      <c r="D22" s="13">
        <f t="shared" si="18"/>
        <v>60.8</v>
      </c>
      <c r="E22" s="13">
        <f t="shared" si="18"/>
        <v>58.8</v>
      </c>
      <c r="F22" s="40">
        <f t="shared" si="18"/>
        <v>56.8</v>
      </c>
      <c r="G22" s="13">
        <f t="shared" si="18"/>
        <v>54.8</v>
      </c>
      <c r="H22" s="13">
        <f t="shared" si="18"/>
        <v>52.8</v>
      </c>
      <c r="I22" s="13">
        <f t="shared" si="18"/>
        <v>50.8</v>
      </c>
      <c r="J22" s="13">
        <f t="shared" si="18"/>
        <v>48.8</v>
      </c>
      <c r="K22" s="13">
        <f t="shared" si="18"/>
        <v>46.8</v>
      </c>
      <c r="L22" s="13">
        <f t="shared" si="18"/>
        <v>44.8</v>
      </c>
    </row>
    <row r="23" spans="1:12">
      <c r="A23" s="34">
        <f>A20+28</f>
        <v>43296</v>
      </c>
      <c r="B23" s="13">
        <f t="shared" ref="B23:L23" si="19">B$6*6</f>
        <v>0</v>
      </c>
      <c r="C23" s="13">
        <f t="shared" si="19"/>
        <v>2.4000000000000004</v>
      </c>
      <c r="D23" s="13">
        <f t="shared" si="19"/>
        <v>4.8000000000000007</v>
      </c>
      <c r="E23" s="13">
        <f t="shared" si="19"/>
        <v>7.1999999999999993</v>
      </c>
      <c r="F23" s="13">
        <f t="shared" si="19"/>
        <v>9.6000000000000014</v>
      </c>
      <c r="G23" s="13">
        <f t="shared" si="19"/>
        <v>12</v>
      </c>
      <c r="H23" s="13">
        <f t="shared" si="19"/>
        <v>14.399999999999999</v>
      </c>
      <c r="I23" s="13">
        <f t="shared" si="19"/>
        <v>16.799999999999997</v>
      </c>
      <c r="J23" s="13">
        <f t="shared" si="19"/>
        <v>19.200000000000003</v>
      </c>
      <c r="K23" s="13">
        <f t="shared" si="19"/>
        <v>21.6</v>
      </c>
      <c r="L23" s="13">
        <f t="shared" si="19"/>
        <v>24</v>
      </c>
    </row>
    <row r="24" spans="1:12">
      <c r="A24" s="34" t="s">
        <v>64</v>
      </c>
      <c r="B24" s="13">
        <f t="shared" ref="B24:L24" si="20">B$7*6</f>
        <v>0</v>
      </c>
      <c r="C24" s="13">
        <f t="shared" si="20"/>
        <v>18480</v>
      </c>
      <c r="D24" s="13">
        <f t="shared" si="20"/>
        <v>36960</v>
      </c>
      <c r="E24" s="13">
        <f t="shared" si="20"/>
        <v>55440</v>
      </c>
      <c r="F24" s="13">
        <f t="shared" si="20"/>
        <v>73920</v>
      </c>
      <c r="G24" s="13">
        <f t="shared" si="20"/>
        <v>92400</v>
      </c>
      <c r="H24" s="13">
        <f t="shared" si="20"/>
        <v>110880</v>
      </c>
      <c r="I24" s="13">
        <f t="shared" si="20"/>
        <v>129360</v>
      </c>
      <c r="J24" s="13">
        <f t="shared" si="20"/>
        <v>147840</v>
      </c>
      <c r="K24" s="13">
        <f t="shared" si="20"/>
        <v>166320</v>
      </c>
      <c r="L24" s="13">
        <f t="shared" si="20"/>
        <v>184800</v>
      </c>
    </row>
    <row r="25" spans="1:12">
      <c r="A25" s="13" t="s">
        <v>65</v>
      </c>
      <c r="B25" s="13">
        <f t="shared" ref="B25:L25" si="21">B$2-B23</f>
        <v>64.8</v>
      </c>
      <c r="C25" s="13">
        <f t="shared" si="21"/>
        <v>62.4</v>
      </c>
      <c r="D25" s="13">
        <f t="shared" si="21"/>
        <v>60</v>
      </c>
      <c r="E25" s="40">
        <f t="shared" si="21"/>
        <v>57.599999999999994</v>
      </c>
      <c r="F25" s="13">
        <f t="shared" si="21"/>
        <v>55.199999999999996</v>
      </c>
      <c r="G25" s="39">
        <f t="shared" si="21"/>
        <v>52.8</v>
      </c>
      <c r="H25" s="39">
        <f t="shared" si="21"/>
        <v>50.4</v>
      </c>
      <c r="I25" s="39">
        <f t="shared" si="21"/>
        <v>48</v>
      </c>
      <c r="J25" s="39">
        <f t="shared" si="21"/>
        <v>45.599999999999994</v>
      </c>
      <c r="K25" s="39">
        <f t="shared" si="21"/>
        <v>43.199999999999996</v>
      </c>
      <c r="L25" s="13">
        <f t="shared" si="21"/>
        <v>40.799999999999997</v>
      </c>
    </row>
    <row r="26" spans="1:12">
      <c r="A26" s="34">
        <f>A23+28</f>
        <v>43324</v>
      </c>
      <c r="B26" s="13">
        <f t="shared" ref="B26:L26" si="22">B$6*7</f>
        <v>0</v>
      </c>
      <c r="C26" s="13">
        <f t="shared" si="22"/>
        <v>2.8000000000000003</v>
      </c>
      <c r="D26" s="13">
        <f t="shared" si="22"/>
        <v>5.6000000000000005</v>
      </c>
      <c r="E26" s="13">
        <f t="shared" si="22"/>
        <v>8.4</v>
      </c>
      <c r="F26" s="13">
        <f t="shared" si="22"/>
        <v>11.200000000000001</v>
      </c>
      <c r="G26" s="39">
        <f t="shared" si="22"/>
        <v>14</v>
      </c>
      <c r="H26" s="39">
        <f t="shared" si="22"/>
        <v>16.8</v>
      </c>
      <c r="I26" s="39">
        <f t="shared" si="22"/>
        <v>19.599999999999998</v>
      </c>
      <c r="J26" s="39">
        <f t="shared" si="22"/>
        <v>22.400000000000002</v>
      </c>
      <c r="K26" s="39">
        <f t="shared" si="22"/>
        <v>25.2</v>
      </c>
      <c r="L26" s="13">
        <f t="shared" si="22"/>
        <v>28</v>
      </c>
    </row>
    <row r="27" spans="1:12">
      <c r="A27" s="34" t="s">
        <v>64</v>
      </c>
      <c r="B27" s="13">
        <f t="shared" ref="B27:L27" si="23">B$7*7</f>
        <v>0</v>
      </c>
      <c r="C27" s="13">
        <f t="shared" si="23"/>
        <v>21560</v>
      </c>
      <c r="D27" s="13">
        <f t="shared" si="23"/>
        <v>43120</v>
      </c>
      <c r="E27" s="13">
        <f t="shared" si="23"/>
        <v>64680</v>
      </c>
      <c r="F27" s="13">
        <f t="shared" si="23"/>
        <v>86240</v>
      </c>
      <c r="G27" s="39">
        <f t="shared" si="23"/>
        <v>107800</v>
      </c>
      <c r="H27" s="39">
        <f t="shared" si="23"/>
        <v>129360</v>
      </c>
      <c r="I27" s="39">
        <f t="shared" si="23"/>
        <v>150920</v>
      </c>
      <c r="J27" s="39">
        <f t="shared" si="23"/>
        <v>172480</v>
      </c>
      <c r="K27" s="39">
        <f t="shared" si="23"/>
        <v>194040</v>
      </c>
      <c r="L27" s="13">
        <f t="shared" si="23"/>
        <v>215600</v>
      </c>
    </row>
    <row r="28" spans="1:12" ht="15.75">
      <c r="A28" s="13" t="s">
        <v>65</v>
      </c>
      <c r="B28" s="13">
        <f t="shared" ref="B28:L28" si="24">B$2-B26</f>
        <v>64.8</v>
      </c>
      <c r="C28" s="13">
        <f t="shared" si="24"/>
        <v>62</v>
      </c>
      <c r="D28" s="13">
        <f t="shared" si="24"/>
        <v>59.199999999999996</v>
      </c>
      <c r="E28" s="13">
        <f t="shared" si="24"/>
        <v>56.4</v>
      </c>
      <c r="F28" s="13">
        <f t="shared" si="24"/>
        <v>53.599999999999994</v>
      </c>
      <c r="G28" s="39">
        <f t="shared" si="24"/>
        <v>50.8</v>
      </c>
      <c r="H28" s="39">
        <f t="shared" si="24"/>
        <v>48</v>
      </c>
      <c r="I28" s="37">
        <f t="shared" si="24"/>
        <v>45.2</v>
      </c>
      <c r="J28" s="39">
        <f t="shared" si="24"/>
        <v>42.399999999999991</v>
      </c>
      <c r="K28" s="39">
        <f t="shared" si="24"/>
        <v>39.599999999999994</v>
      </c>
      <c r="L28" s="13">
        <f t="shared" si="24"/>
        <v>36.799999999999997</v>
      </c>
    </row>
    <row r="29" spans="1:12">
      <c r="A29" s="34">
        <f>A26+28</f>
        <v>43352</v>
      </c>
      <c r="B29" s="13">
        <f t="shared" ref="B29:L29" si="25">B$6*8</f>
        <v>0</v>
      </c>
      <c r="C29" s="13">
        <f t="shared" si="25"/>
        <v>3.2</v>
      </c>
      <c r="D29" s="13">
        <f t="shared" si="25"/>
        <v>6.4</v>
      </c>
      <c r="E29" s="13">
        <f t="shared" si="25"/>
        <v>9.6</v>
      </c>
      <c r="F29" s="13">
        <f t="shared" si="25"/>
        <v>12.8</v>
      </c>
      <c r="G29" s="39">
        <f t="shared" si="25"/>
        <v>16</v>
      </c>
      <c r="H29" s="39">
        <f t="shared" si="25"/>
        <v>19.2</v>
      </c>
      <c r="I29" s="39">
        <f t="shared" si="25"/>
        <v>22.4</v>
      </c>
      <c r="J29" s="39">
        <f t="shared" si="25"/>
        <v>25.6</v>
      </c>
      <c r="K29" s="39">
        <f t="shared" si="25"/>
        <v>28.8</v>
      </c>
      <c r="L29" s="13">
        <f t="shared" si="25"/>
        <v>32</v>
      </c>
    </row>
    <row r="30" spans="1:12">
      <c r="A30" s="34" t="s">
        <v>64</v>
      </c>
      <c r="B30" s="13">
        <f t="shared" ref="B30:L30" si="26">B$7*8</f>
        <v>0</v>
      </c>
      <c r="C30" s="13">
        <f t="shared" si="26"/>
        <v>24640</v>
      </c>
      <c r="D30" s="13">
        <f t="shared" si="26"/>
        <v>49280</v>
      </c>
      <c r="E30" s="13">
        <f t="shared" si="26"/>
        <v>73920</v>
      </c>
      <c r="F30" s="13">
        <f t="shared" si="26"/>
        <v>98560</v>
      </c>
      <c r="G30" s="39">
        <f t="shared" si="26"/>
        <v>123200</v>
      </c>
      <c r="H30" s="39">
        <f t="shared" si="26"/>
        <v>147840</v>
      </c>
      <c r="I30" s="39">
        <f t="shared" si="26"/>
        <v>172480</v>
      </c>
      <c r="J30" s="39">
        <f t="shared" si="26"/>
        <v>197120</v>
      </c>
      <c r="K30" s="39">
        <f t="shared" si="26"/>
        <v>221760</v>
      </c>
      <c r="L30" s="13">
        <f t="shared" si="26"/>
        <v>246400</v>
      </c>
    </row>
    <row r="31" spans="1:12" ht="15.75">
      <c r="A31" s="13" t="s">
        <v>65</v>
      </c>
      <c r="B31" s="13">
        <f t="shared" ref="B31:L31" si="27">B$2-B29</f>
        <v>64.8</v>
      </c>
      <c r="C31" s="13">
        <f t="shared" si="27"/>
        <v>61.599999999999994</v>
      </c>
      <c r="D31" s="13">
        <f t="shared" si="27"/>
        <v>58.4</v>
      </c>
      <c r="E31" s="13">
        <f t="shared" si="27"/>
        <v>55.199999999999996</v>
      </c>
      <c r="F31" s="13">
        <f t="shared" si="27"/>
        <v>52</v>
      </c>
      <c r="G31" s="39">
        <f t="shared" si="27"/>
        <v>48.8</v>
      </c>
      <c r="H31" s="39">
        <f t="shared" si="27"/>
        <v>45.599999999999994</v>
      </c>
      <c r="I31" s="37">
        <f t="shared" si="27"/>
        <v>42.4</v>
      </c>
      <c r="J31" s="39">
        <f t="shared" si="27"/>
        <v>39.199999999999996</v>
      </c>
      <c r="K31" s="39">
        <f t="shared" si="27"/>
        <v>36</v>
      </c>
      <c r="L31" s="13">
        <f t="shared" si="27"/>
        <v>32.799999999999997</v>
      </c>
    </row>
    <row r="32" spans="1:12">
      <c r="A32" s="34">
        <f>A29+28</f>
        <v>43380</v>
      </c>
      <c r="B32" s="13">
        <f t="shared" ref="B32:L32" si="28">B$6*9</f>
        <v>0</v>
      </c>
      <c r="C32" s="13">
        <f t="shared" si="28"/>
        <v>3.6</v>
      </c>
      <c r="D32" s="13">
        <f t="shared" si="28"/>
        <v>7.2</v>
      </c>
      <c r="E32" s="13">
        <f t="shared" si="28"/>
        <v>10.799999999999999</v>
      </c>
      <c r="F32" s="13">
        <f t="shared" si="28"/>
        <v>14.4</v>
      </c>
      <c r="G32" s="39">
        <f t="shared" si="28"/>
        <v>18</v>
      </c>
      <c r="H32" s="39">
        <f t="shared" si="28"/>
        <v>21.599999999999998</v>
      </c>
      <c r="I32" s="39">
        <f t="shared" si="28"/>
        <v>25.2</v>
      </c>
      <c r="J32" s="39">
        <f t="shared" si="28"/>
        <v>28.8</v>
      </c>
      <c r="K32" s="39">
        <f t="shared" si="28"/>
        <v>32.4</v>
      </c>
      <c r="L32" s="13">
        <f t="shared" si="28"/>
        <v>36</v>
      </c>
    </row>
    <row r="33" spans="1:12">
      <c r="A33" s="34" t="s">
        <v>64</v>
      </c>
      <c r="B33" s="13">
        <f t="shared" ref="B33:L33" si="29">B$7*9</f>
        <v>0</v>
      </c>
      <c r="C33" s="13">
        <f t="shared" si="29"/>
        <v>27720</v>
      </c>
      <c r="D33" s="13">
        <f t="shared" si="29"/>
        <v>55440</v>
      </c>
      <c r="E33" s="13">
        <f t="shared" si="29"/>
        <v>83160</v>
      </c>
      <c r="F33" s="13">
        <f t="shared" si="29"/>
        <v>110880</v>
      </c>
      <c r="G33" s="39">
        <f t="shared" si="29"/>
        <v>138600</v>
      </c>
      <c r="H33" s="39">
        <f t="shared" si="29"/>
        <v>166320</v>
      </c>
      <c r="I33" s="39">
        <f t="shared" si="29"/>
        <v>194040</v>
      </c>
      <c r="J33" s="39">
        <f t="shared" si="29"/>
        <v>221760</v>
      </c>
      <c r="K33" s="39">
        <f t="shared" si="29"/>
        <v>249480</v>
      </c>
      <c r="L33" s="13">
        <f t="shared" si="29"/>
        <v>277200</v>
      </c>
    </row>
    <row r="34" spans="1:12" ht="15.75">
      <c r="A34" s="13" t="s">
        <v>65</v>
      </c>
      <c r="B34" s="13">
        <f t="shared" ref="B34:L34" si="30">B$2-B32</f>
        <v>64.8</v>
      </c>
      <c r="C34" s="13">
        <f t="shared" si="30"/>
        <v>61.199999999999996</v>
      </c>
      <c r="D34" s="40">
        <f t="shared" si="30"/>
        <v>57.599999999999994</v>
      </c>
      <c r="E34" s="13">
        <f t="shared" si="30"/>
        <v>54</v>
      </c>
      <c r="F34" s="13">
        <f t="shared" si="30"/>
        <v>50.4</v>
      </c>
      <c r="G34" s="39">
        <f t="shared" si="30"/>
        <v>46.8</v>
      </c>
      <c r="H34" s="39">
        <f t="shared" si="30"/>
        <v>43.2</v>
      </c>
      <c r="I34" s="37">
        <f t="shared" si="30"/>
        <v>39.599999999999994</v>
      </c>
      <c r="J34" s="39">
        <f t="shared" si="30"/>
        <v>36</v>
      </c>
      <c r="K34" s="39">
        <f t="shared" si="30"/>
        <v>32.4</v>
      </c>
      <c r="L34" s="13">
        <f t="shared" si="30"/>
        <v>28.799999999999997</v>
      </c>
    </row>
    <row r="35" spans="1:12">
      <c r="A35" s="34">
        <f>A32+28</f>
        <v>43408</v>
      </c>
      <c r="B35" s="13">
        <f t="shared" ref="B35:L35" si="31">B$6*10</f>
        <v>0</v>
      </c>
      <c r="C35" s="13">
        <f t="shared" si="31"/>
        <v>4</v>
      </c>
      <c r="D35" s="13">
        <f t="shared" si="31"/>
        <v>8</v>
      </c>
      <c r="E35" s="13">
        <f t="shared" si="31"/>
        <v>12</v>
      </c>
      <c r="F35" s="13">
        <f t="shared" si="31"/>
        <v>16</v>
      </c>
      <c r="G35" s="39">
        <f t="shared" si="31"/>
        <v>20</v>
      </c>
      <c r="H35" s="39">
        <f t="shared" si="31"/>
        <v>24</v>
      </c>
      <c r="I35" s="39">
        <f t="shared" si="31"/>
        <v>28</v>
      </c>
      <c r="J35" s="39">
        <f t="shared" si="31"/>
        <v>32</v>
      </c>
      <c r="K35" s="39">
        <f t="shared" si="31"/>
        <v>36</v>
      </c>
      <c r="L35" s="13">
        <f t="shared" si="31"/>
        <v>40</v>
      </c>
    </row>
    <row r="36" spans="1:12">
      <c r="A36" s="34" t="s">
        <v>64</v>
      </c>
      <c r="B36" s="13">
        <f t="shared" ref="B36:L36" si="32">B$7*10</f>
        <v>0</v>
      </c>
      <c r="C36" s="13">
        <f t="shared" si="32"/>
        <v>30800</v>
      </c>
      <c r="D36" s="13">
        <f t="shared" si="32"/>
        <v>61600</v>
      </c>
      <c r="E36" s="13">
        <f t="shared" si="32"/>
        <v>92400</v>
      </c>
      <c r="F36" s="13">
        <f t="shared" si="32"/>
        <v>123200</v>
      </c>
      <c r="G36" s="39">
        <f t="shared" si="32"/>
        <v>154000</v>
      </c>
      <c r="H36" s="39">
        <f t="shared" si="32"/>
        <v>184800</v>
      </c>
      <c r="I36" s="39">
        <f t="shared" si="32"/>
        <v>215600</v>
      </c>
      <c r="J36" s="39">
        <f t="shared" si="32"/>
        <v>246400</v>
      </c>
      <c r="K36" s="39">
        <f t="shared" si="32"/>
        <v>277200</v>
      </c>
      <c r="L36" s="13">
        <f t="shared" si="32"/>
        <v>308000</v>
      </c>
    </row>
    <row r="37" spans="1:12" ht="15.75">
      <c r="A37" s="13" t="s">
        <v>65</v>
      </c>
      <c r="B37" s="13">
        <f t="shared" ref="B37:L37" si="33">B$2-B35</f>
        <v>64.8</v>
      </c>
      <c r="C37" s="13">
        <f t="shared" si="33"/>
        <v>60.8</v>
      </c>
      <c r="D37" s="13">
        <f t="shared" si="33"/>
        <v>56.8</v>
      </c>
      <c r="E37" s="13">
        <f t="shared" si="33"/>
        <v>52.8</v>
      </c>
      <c r="F37" s="13">
        <f t="shared" si="33"/>
        <v>48.8</v>
      </c>
      <c r="G37" s="39">
        <f t="shared" si="33"/>
        <v>44.8</v>
      </c>
      <c r="H37" s="39">
        <f t="shared" si="33"/>
        <v>40.799999999999997</v>
      </c>
      <c r="I37" s="37">
        <f t="shared" si="33"/>
        <v>36.799999999999997</v>
      </c>
      <c r="J37" s="39">
        <f t="shared" si="33"/>
        <v>32.799999999999997</v>
      </c>
      <c r="K37" s="39">
        <f t="shared" si="33"/>
        <v>28.799999999999997</v>
      </c>
      <c r="L37" s="13">
        <f t="shared" si="33"/>
        <v>24.799999999999997</v>
      </c>
    </row>
  </sheetData>
  <phoneticPr fontId="1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3"/>
  <sheetViews>
    <sheetView topLeftCell="A2" workbookViewId="0">
      <selection activeCell="C8" sqref="C8"/>
    </sheetView>
  </sheetViews>
  <sheetFormatPr defaultRowHeight="14.25"/>
  <cols>
    <col min="1" max="1" width="11.5" customWidth="1"/>
  </cols>
  <sheetData>
    <row r="1" spans="1:8" s="13" customFormat="1">
      <c r="A1" s="35" t="s">
        <v>72</v>
      </c>
    </row>
    <row r="2" spans="1:8" s="13" customFormat="1">
      <c r="A2" s="13" t="s">
        <v>66</v>
      </c>
      <c r="B2" s="13" t="s">
        <v>52</v>
      </c>
      <c r="C2" s="13" t="s">
        <v>53</v>
      </c>
      <c r="D2" s="13" t="s">
        <v>54</v>
      </c>
      <c r="E2" s="13" t="s">
        <v>55</v>
      </c>
      <c r="F2" s="13" t="s">
        <v>56</v>
      </c>
      <c r="G2" s="13" t="s">
        <v>57</v>
      </c>
      <c r="H2" s="13" t="s">
        <v>58</v>
      </c>
    </row>
    <row r="3" spans="1:8" s="13" customFormat="1">
      <c r="A3" s="13" t="s">
        <v>67</v>
      </c>
      <c r="B3" s="13">
        <v>78.8</v>
      </c>
      <c r="C3" s="13">
        <v>78.8</v>
      </c>
      <c r="D3" s="13">
        <v>78.8</v>
      </c>
      <c r="E3" s="13">
        <v>78.8</v>
      </c>
      <c r="F3" s="13">
        <v>78.8</v>
      </c>
      <c r="G3" s="13">
        <v>78.8</v>
      </c>
      <c r="H3" s="13">
        <v>78.8</v>
      </c>
    </row>
    <row r="4" spans="1:8" s="13" customFormat="1" hidden="1">
      <c r="A4" s="13" t="s">
        <v>59</v>
      </c>
      <c r="B4" s="13">
        <v>0.4</v>
      </c>
      <c r="C4" s="13">
        <v>0.5</v>
      </c>
      <c r="D4" s="13">
        <v>0.6</v>
      </c>
      <c r="E4" s="13">
        <v>0.7</v>
      </c>
      <c r="F4" s="13">
        <v>0.8</v>
      </c>
      <c r="G4" s="13">
        <v>0.9</v>
      </c>
      <c r="H4" s="13">
        <v>1</v>
      </c>
    </row>
    <row r="5" spans="1:8" s="13" customFormat="1">
      <c r="A5" s="13" t="s">
        <v>60</v>
      </c>
      <c r="B5" s="13">
        <f t="shared" ref="B5:H5" si="0">B4*7700</f>
        <v>3080</v>
      </c>
      <c r="C5" s="13">
        <f t="shared" si="0"/>
        <v>3850</v>
      </c>
      <c r="D5" s="13">
        <f t="shared" si="0"/>
        <v>4620</v>
      </c>
      <c r="E5" s="13">
        <f t="shared" si="0"/>
        <v>5390</v>
      </c>
      <c r="F5" s="13">
        <f t="shared" si="0"/>
        <v>6160</v>
      </c>
      <c r="G5" s="13">
        <f t="shared" si="0"/>
        <v>6930</v>
      </c>
      <c r="H5" s="13">
        <f t="shared" si="0"/>
        <v>7700</v>
      </c>
    </row>
    <row r="6" spans="1:8" s="13" customFormat="1">
      <c r="A6" s="13" t="s">
        <v>61</v>
      </c>
      <c r="B6" s="13">
        <f t="shared" ref="B6:H6" si="1">B5/7</f>
        <v>440</v>
      </c>
      <c r="C6" s="13">
        <f t="shared" si="1"/>
        <v>550</v>
      </c>
      <c r="D6" s="13">
        <f t="shared" si="1"/>
        <v>660</v>
      </c>
      <c r="E6" s="13">
        <f t="shared" si="1"/>
        <v>770</v>
      </c>
      <c r="F6" s="13">
        <f t="shared" si="1"/>
        <v>880</v>
      </c>
      <c r="G6" s="13">
        <f t="shared" si="1"/>
        <v>990</v>
      </c>
      <c r="H6" s="13">
        <f t="shared" si="1"/>
        <v>1100</v>
      </c>
    </row>
    <row r="7" spans="1:8" s="13" customFormat="1">
      <c r="A7" s="13" t="s">
        <v>62</v>
      </c>
      <c r="B7" s="13">
        <f t="shared" ref="B7:H8" si="2">B4*4</f>
        <v>1.6</v>
      </c>
      <c r="C7" s="13">
        <f t="shared" si="2"/>
        <v>2</v>
      </c>
      <c r="D7" s="13">
        <f t="shared" si="2"/>
        <v>2.4</v>
      </c>
      <c r="E7" s="13">
        <f t="shared" si="2"/>
        <v>2.8</v>
      </c>
      <c r="F7" s="13">
        <f t="shared" si="2"/>
        <v>3.2</v>
      </c>
      <c r="G7" s="13">
        <f t="shared" si="2"/>
        <v>3.6</v>
      </c>
      <c r="H7" s="13">
        <f t="shared" si="2"/>
        <v>4</v>
      </c>
    </row>
    <row r="8" spans="1:8" s="13" customFormat="1">
      <c r="A8" s="13" t="s">
        <v>63</v>
      </c>
      <c r="B8" s="13">
        <f t="shared" si="2"/>
        <v>12320</v>
      </c>
      <c r="C8" s="13">
        <f t="shared" si="2"/>
        <v>15400</v>
      </c>
      <c r="D8" s="13">
        <f t="shared" si="2"/>
        <v>18480</v>
      </c>
      <c r="E8" s="13">
        <f t="shared" si="2"/>
        <v>21560</v>
      </c>
      <c r="F8" s="13">
        <f t="shared" si="2"/>
        <v>24640</v>
      </c>
      <c r="G8" s="13">
        <f t="shared" si="2"/>
        <v>27720</v>
      </c>
      <c r="H8" s="13">
        <f t="shared" si="2"/>
        <v>30800</v>
      </c>
    </row>
    <row r="9" spans="1:8" s="13" customFormat="1">
      <c r="A9" s="34">
        <v>42919</v>
      </c>
      <c r="B9" s="13">
        <f>预测201801!F$6*1</f>
        <v>1.6</v>
      </c>
      <c r="C9" s="13">
        <f>预测201801!G$6*1</f>
        <v>2</v>
      </c>
      <c r="D9" s="13">
        <f>预测201801!H$6*1</f>
        <v>2.4</v>
      </c>
      <c r="E9" s="13">
        <f>预测201801!I$6*1</f>
        <v>2.8</v>
      </c>
      <c r="F9" s="13">
        <f>预测201801!J$6*1</f>
        <v>3.2</v>
      </c>
      <c r="G9" s="13">
        <f>预测201801!K$6*1</f>
        <v>3.6</v>
      </c>
      <c r="H9" s="13">
        <f>预测201801!L$6*1</f>
        <v>4</v>
      </c>
    </row>
    <row r="10" spans="1:8" s="13" customFormat="1">
      <c r="A10" s="34" t="s">
        <v>64</v>
      </c>
      <c r="B10" s="13">
        <f>预测201801!F$7*1</f>
        <v>12320</v>
      </c>
      <c r="C10" s="13">
        <f>预测201801!G$7*1</f>
        <v>15400</v>
      </c>
      <c r="D10" s="13">
        <f>预测201801!H$7*1</f>
        <v>18480</v>
      </c>
      <c r="E10" s="13">
        <f>预测201801!I$7*1</f>
        <v>21560</v>
      </c>
      <c r="F10" s="13">
        <f>预测201801!J$7*1</f>
        <v>24640</v>
      </c>
      <c r="G10" s="13">
        <f>预测201801!K$7*1</f>
        <v>27720</v>
      </c>
      <c r="H10" s="13">
        <f>预测201801!L$7*1</f>
        <v>30800</v>
      </c>
    </row>
    <row r="11" spans="1:8" s="13" customFormat="1">
      <c r="A11" s="13" t="s">
        <v>65</v>
      </c>
      <c r="B11" s="13">
        <f>预测201801!F$2-预测201801!F$8</f>
        <v>63.199999999999996</v>
      </c>
      <c r="C11" s="13">
        <f>预测201801!G$2-预测201801!G$8</f>
        <v>62.8</v>
      </c>
      <c r="D11" s="13">
        <f>预测201801!H$2-预测201801!H$8</f>
        <v>62.4</v>
      </c>
      <c r="E11" s="13">
        <f>预测201801!I$2-预测201801!I$8</f>
        <v>62</v>
      </c>
      <c r="F11" s="13">
        <f>预测201801!J$2-预测201801!J$8</f>
        <v>61.599999999999994</v>
      </c>
      <c r="G11" s="35">
        <f>预测201801!K$2-预测201801!K$8</f>
        <v>61.199999999999996</v>
      </c>
      <c r="H11" s="13">
        <f>预测201801!L$2-预测201801!L$8</f>
        <v>60.8</v>
      </c>
    </row>
    <row r="12" spans="1:8" s="13" customFormat="1">
      <c r="A12" s="34">
        <v>42947</v>
      </c>
      <c r="B12" s="13">
        <f>预测201801!F$6*2</f>
        <v>3.2</v>
      </c>
      <c r="C12" s="13">
        <f>预测201801!G$6*2</f>
        <v>4</v>
      </c>
      <c r="D12" s="13">
        <f>预测201801!H$6*2</f>
        <v>4.8</v>
      </c>
      <c r="E12" s="13">
        <f>预测201801!I$6*2</f>
        <v>5.6</v>
      </c>
      <c r="F12" s="13">
        <f>预测201801!J$6*2</f>
        <v>6.4</v>
      </c>
      <c r="G12" s="13">
        <f>预测201801!K$6*2</f>
        <v>7.2</v>
      </c>
      <c r="H12" s="13">
        <f>预测201801!L$6*2</f>
        <v>8</v>
      </c>
    </row>
    <row r="13" spans="1:8" s="13" customFormat="1">
      <c r="A13" s="34" t="s">
        <v>64</v>
      </c>
      <c r="B13" s="13">
        <f>预测201801!F$7*2</f>
        <v>24640</v>
      </c>
      <c r="C13" s="13">
        <f>预测201801!G$7*2</f>
        <v>30800</v>
      </c>
      <c r="D13" s="13">
        <f>预测201801!H$7*2</f>
        <v>36960</v>
      </c>
      <c r="E13" s="13">
        <f>预测201801!I$7*2</f>
        <v>43120</v>
      </c>
      <c r="F13" s="13">
        <f>预测201801!J$7*2</f>
        <v>49280</v>
      </c>
      <c r="G13" s="13">
        <f>预测201801!K$7*2</f>
        <v>55440</v>
      </c>
      <c r="H13" s="13">
        <f>预测201801!L$7*2</f>
        <v>61600</v>
      </c>
    </row>
    <row r="14" spans="1:8" s="13" customFormat="1">
      <c r="A14" s="13" t="s">
        <v>65</v>
      </c>
      <c r="B14" s="13">
        <f>预测201801!F$2-预测201801!F$11</f>
        <v>61.599999999999994</v>
      </c>
      <c r="C14" s="13">
        <f>预测201801!G$2-预测201801!G$11</f>
        <v>60.8</v>
      </c>
      <c r="D14" s="13">
        <f>预测201801!H$2-预测201801!H$11</f>
        <v>60</v>
      </c>
      <c r="E14" s="35">
        <f>预测201801!I$2-预测201801!I$11</f>
        <v>59.199999999999996</v>
      </c>
      <c r="F14" s="13">
        <f>预测201801!J$2-预测201801!J$11</f>
        <v>58.4</v>
      </c>
      <c r="G14" s="13">
        <f>预测201801!K$2-预测201801!K$11</f>
        <v>57.599999999999994</v>
      </c>
      <c r="H14" s="13">
        <f>预测201801!L$2-预测201801!L$11</f>
        <v>56.8</v>
      </c>
    </row>
    <row r="15" spans="1:8" s="13" customFormat="1">
      <c r="A15" s="34">
        <v>42975</v>
      </c>
      <c r="B15" s="13">
        <f>预测201801!F$6*3</f>
        <v>4.8000000000000007</v>
      </c>
      <c r="C15" s="13">
        <f>预测201801!G$6*3</f>
        <v>6</v>
      </c>
      <c r="D15" s="13">
        <f>预测201801!H$6*3</f>
        <v>7.1999999999999993</v>
      </c>
      <c r="E15" s="13">
        <f>预测201801!I$6*3</f>
        <v>8.3999999999999986</v>
      </c>
      <c r="F15" s="13">
        <f>预测201801!J$6*3</f>
        <v>9.6000000000000014</v>
      </c>
      <c r="G15" s="13">
        <f>预测201801!K$6*3</f>
        <v>10.8</v>
      </c>
      <c r="H15" s="13">
        <f>预测201801!L$6*3</f>
        <v>12</v>
      </c>
    </row>
    <row r="16" spans="1:8" s="13" customFormat="1">
      <c r="A16" s="34" t="s">
        <v>64</v>
      </c>
      <c r="B16" s="13">
        <f>预测201801!F$7*3</f>
        <v>36960</v>
      </c>
      <c r="C16" s="13">
        <f>预测201801!G$7*3</f>
        <v>46200</v>
      </c>
      <c r="D16" s="13">
        <f>预测201801!H$7*3</f>
        <v>55440</v>
      </c>
      <c r="E16" s="13">
        <f>预测201801!I$7*3</f>
        <v>64680</v>
      </c>
      <c r="F16" s="13">
        <f>预测201801!J$7*3</f>
        <v>73920</v>
      </c>
      <c r="G16" s="13">
        <f>预测201801!K$7*3</f>
        <v>83160</v>
      </c>
      <c r="H16" s="13">
        <f>预测201801!L$7*3</f>
        <v>92400</v>
      </c>
    </row>
    <row r="17" spans="1:8" s="13" customFormat="1">
      <c r="A17" s="13" t="s">
        <v>65</v>
      </c>
      <c r="B17" s="13">
        <f>预测201801!F$2-预测201801!F$14</f>
        <v>60</v>
      </c>
      <c r="C17" s="13">
        <f>预测201801!G$2-预测201801!G$14</f>
        <v>58.8</v>
      </c>
      <c r="D17" s="35">
        <f>预测201801!H$2-预测201801!H$14</f>
        <v>57.599999999999994</v>
      </c>
      <c r="E17" s="13">
        <f>预测201801!I$2-预测201801!I$14</f>
        <v>56.4</v>
      </c>
      <c r="F17" s="13">
        <f>预测201801!J$2-预测201801!J$14</f>
        <v>55.199999999999996</v>
      </c>
      <c r="G17" s="13">
        <f>预测201801!K$2-预测201801!K$14</f>
        <v>54</v>
      </c>
      <c r="H17" s="13">
        <f>预测201801!L$2-预测201801!L$14</f>
        <v>52.8</v>
      </c>
    </row>
    <row r="18" spans="1:8" s="13" customFormat="1">
      <c r="A18" s="34">
        <v>43003</v>
      </c>
      <c r="B18" s="13">
        <f>预测201801!F$6*4</f>
        <v>6.4</v>
      </c>
      <c r="C18" s="13">
        <f>预测201801!G$6*4</f>
        <v>8</v>
      </c>
      <c r="D18" s="13">
        <f>预测201801!H$6*4</f>
        <v>9.6</v>
      </c>
      <c r="E18" s="13">
        <f>预测201801!I$6*4</f>
        <v>11.2</v>
      </c>
      <c r="F18" s="13">
        <f>预测201801!J$6*4</f>
        <v>12.8</v>
      </c>
      <c r="G18" s="13">
        <f>预测201801!K$6*4</f>
        <v>14.4</v>
      </c>
      <c r="H18" s="13">
        <f>预测201801!L$6*4</f>
        <v>16</v>
      </c>
    </row>
    <row r="19" spans="1:8" s="13" customFormat="1">
      <c r="A19" s="34" t="s">
        <v>64</v>
      </c>
      <c r="B19" s="13">
        <f>预测201801!F$7*4</f>
        <v>49280</v>
      </c>
      <c r="C19" s="13">
        <f>预测201801!G$7*4</f>
        <v>61600</v>
      </c>
      <c r="D19" s="13">
        <f>预测201801!H$7*4</f>
        <v>73920</v>
      </c>
      <c r="E19" s="13">
        <f>预测201801!I$7*4</f>
        <v>86240</v>
      </c>
      <c r="F19" s="13">
        <f>预测201801!J$7*4</f>
        <v>98560</v>
      </c>
      <c r="G19" s="13">
        <f>预测201801!K$7*4</f>
        <v>110880</v>
      </c>
      <c r="H19" s="13">
        <f>预测201801!L$7*4</f>
        <v>123200</v>
      </c>
    </row>
    <row r="20" spans="1:8" s="13" customFormat="1">
      <c r="A20" s="13" t="s">
        <v>65</v>
      </c>
      <c r="B20" s="13">
        <f>预测201801!F$2-预测201801!F$17</f>
        <v>58.4</v>
      </c>
      <c r="C20" s="13">
        <f>预测201801!G$2-预测201801!G$17</f>
        <v>56.8</v>
      </c>
      <c r="D20" s="35">
        <f>预测201801!H$2-预测201801!H$17</f>
        <v>55.199999999999996</v>
      </c>
      <c r="E20" s="13">
        <f>预测201801!I$2-预测201801!I$17</f>
        <v>53.599999999999994</v>
      </c>
      <c r="F20" s="13">
        <f>预测201801!J$2-预测201801!J$17</f>
        <v>52</v>
      </c>
      <c r="G20" s="13">
        <f>预测201801!K$2-预测201801!K$17</f>
        <v>50.4</v>
      </c>
      <c r="H20" s="13">
        <f>预测201801!L$2-预测201801!L$17</f>
        <v>48.8</v>
      </c>
    </row>
    <row r="21" spans="1:8" s="13" customFormat="1">
      <c r="A21" s="34">
        <v>43039</v>
      </c>
      <c r="B21" s="13">
        <f>预测201801!F$6*5</f>
        <v>8</v>
      </c>
      <c r="C21" s="13">
        <f>预测201801!G$6*5</f>
        <v>10</v>
      </c>
      <c r="D21" s="13">
        <f>预测201801!H$6*5</f>
        <v>12</v>
      </c>
      <c r="E21" s="13">
        <f>预测201801!I$6*5</f>
        <v>14</v>
      </c>
      <c r="F21" s="13">
        <f>预测201801!J$6*5</f>
        <v>16</v>
      </c>
      <c r="G21" s="13">
        <f>预测201801!K$6*5</f>
        <v>18</v>
      </c>
      <c r="H21" s="13">
        <f>预测201801!L$6*5</f>
        <v>20</v>
      </c>
    </row>
    <row r="22" spans="1:8" s="13" customFormat="1">
      <c r="A22" s="34" t="s">
        <v>64</v>
      </c>
      <c r="B22" s="13">
        <f>预测201801!F$7*5</f>
        <v>61600</v>
      </c>
      <c r="C22" s="13">
        <f>预测201801!G$7*5</f>
        <v>77000</v>
      </c>
      <c r="D22" s="13">
        <f>预测201801!H$7*5</f>
        <v>92400</v>
      </c>
      <c r="E22" s="13">
        <f>预测201801!I$7*5</f>
        <v>107800</v>
      </c>
      <c r="F22" s="13">
        <f>预测201801!J$7*5</f>
        <v>123200</v>
      </c>
      <c r="G22" s="13">
        <f>预测201801!K$7*5</f>
        <v>138600</v>
      </c>
      <c r="H22" s="13">
        <f>预测201801!L$7*5</f>
        <v>154000</v>
      </c>
    </row>
    <row r="23" spans="1:8" s="13" customFormat="1">
      <c r="A23" s="13" t="s">
        <v>65</v>
      </c>
      <c r="B23" s="13">
        <f>预测201801!F$2-预测201801!F$20</f>
        <v>56.8</v>
      </c>
      <c r="C23" s="13">
        <f>预测201801!G$2-预测201801!G$20</f>
        <v>54.8</v>
      </c>
      <c r="D23" s="35">
        <f>预测201801!H$2-预测201801!H$20</f>
        <v>52.8</v>
      </c>
      <c r="E23" s="13">
        <f>预测201801!I$2-预测201801!I$20</f>
        <v>50.8</v>
      </c>
      <c r="F23" s="13">
        <f>预测201801!J$2-预测201801!J$20</f>
        <v>48.8</v>
      </c>
      <c r="G23" s="13">
        <f>预测201801!K$2-预测201801!K$20</f>
        <v>46.8</v>
      </c>
      <c r="H23" s="13">
        <f>预测201801!L$2-预测201801!L$20</f>
        <v>44.8</v>
      </c>
    </row>
    <row r="24" spans="1:8" s="13" customFormat="1">
      <c r="A24" s="34">
        <v>43067</v>
      </c>
      <c r="B24" s="13">
        <f>预测201801!F$6*6</f>
        <v>9.6000000000000014</v>
      </c>
      <c r="C24" s="13">
        <f>预测201801!G$6*6</f>
        <v>12</v>
      </c>
      <c r="D24" s="13">
        <f>预测201801!H$6*6</f>
        <v>14.399999999999999</v>
      </c>
      <c r="E24" s="13">
        <f>预测201801!I$6*6</f>
        <v>16.799999999999997</v>
      </c>
      <c r="F24" s="13">
        <f>预测201801!J$6*6</f>
        <v>19.200000000000003</v>
      </c>
      <c r="G24" s="13">
        <f>预测201801!K$6*6</f>
        <v>21.6</v>
      </c>
      <c r="H24" s="13">
        <f>预测201801!L$6*6</f>
        <v>24</v>
      </c>
    </row>
    <row r="25" spans="1:8" s="13" customFormat="1">
      <c r="A25" s="34" t="s">
        <v>64</v>
      </c>
      <c r="B25" s="13">
        <f>预测201801!F$7*6</f>
        <v>73920</v>
      </c>
      <c r="C25" s="13">
        <f>预测201801!G$7*6</f>
        <v>92400</v>
      </c>
      <c r="D25" s="13">
        <f>预测201801!H$7*6</f>
        <v>110880</v>
      </c>
      <c r="E25" s="13">
        <f>预测201801!I$7*6</f>
        <v>129360</v>
      </c>
      <c r="F25" s="13">
        <f>预测201801!J$7*6</f>
        <v>147840</v>
      </c>
      <c r="G25" s="13">
        <f>预测201801!K$7*6</f>
        <v>166320</v>
      </c>
      <c r="H25" s="13">
        <f>预测201801!L$7*6</f>
        <v>184800</v>
      </c>
    </row>
    <row r="26" spans="1:8" s="13" customFormat="1">
      <c r="A26" s="13" t="s">
        <v>65</v>
      </c>
      <c r="B26" s="13">
        <f>预测201801!F$2-B24</f>
        <v>55.199999999999996</v>
      </c>
      <c r="C26" s="35">
        <f>预测201801!G$2-C24</f>
        <v>52.8</v>
      </c>
      <c r="D26" s="13">
        <f>预测201801!H$2-D24</f>
        <v>50.4</v>
      </c>
      <c r="E26" s="13">
        <f>预测201801!I$2-E24</f>
        <v>48</v>
      </c>
      <c r="F26" s="13">
        <f>预测201801!J$2-F24</f>
        <v>45.599999999999994</v>
      </c>
      <c r="G26" s="36">
        <f>预测201801!K$2-G24</f>
        <v>43.199999999999996</v>
      </c>
      <c r="H26" s="13">
        <f>预测201801!L$2-H24</f>
        <v>40.799999999999997</v>
      </c>
    </row>
    <row r="27" spans="1:8" s="13" customFormat="1">
      <c r="A27" s="34">
        <v>43095</v>
      </c>
      <c r="B27" s="13">
        <f>预测201801!F$6*7</f>
        <v>11.200000000000001</v>
      </c>
      <c r="C27" s="13">
        <f>预测201801!G$6*7</f>
        <v>14</v>
      </c>
      <c r="D27" s="13">
        <f>预测201801!H$6*7</f>
        <v>16.8</v>
      </c>
      <c r="E27" s="13">
        <f>预测201801!I$6*7</f>
        <v>19.599999999999998</v>
      </c>
      <c r="F27" s="13">
        <f>预测201801!J$6*7</f>
        <v>22.400000000000002</v>
      </c>
      <c r="G27" s="13">
        <f>预测201801!K$6*7</f>
        <v>25.2</v>
      </c>
      <c r="H27" s="13">
        <f>预测201801!L$6*7</f>
        <v>28</v>
      </c>
    </row>
    <row r="28" spans="1:8" s="13" customFormat="1">
      <c r="A28" s="34" t="s">
        <v>64</v>
      </c>
      <c r="B28" s="13">
        <f>预测201801!F$7*7</f>
        <v>86240</v>
      </c>
      <c r="C28" s="13">
        <f>预测201801!G$7*7</f>
        <v>107800</v>
      </c>
      <c r="D28" s="13">
        <f>预测201801!H$7*7</f>
        <v>129360</v>
      </c>
      <c r="E28" s="13">
        <f>预测201801!I$7*7</f>
        <v>150920</v>
      </c>
      <c r="F28" s="13">
        <f>预测201801!J$7*7</f>
        <v>172480</v>
      </c>
      <c r="G28" s="13">
        <f>预测201801!K$7*7</f>
        <v>194040</v>
      </c>
      <c r="H28" s="13">
        <f>预测201801!L$7*7</f>
        <v>215600</v>
      </c>
    </row>
    <row r="29" spans="1:8" s="13" customFormat="1" ht="15.75">
      <c r="A29" s="13" t="s">
        <v>65</v>
      </c>
      <c r="B29" s="35">
        <f>预测201801!F$2-B27</f>
        <v>53.599999999999994</v>
      </c>
      <c r="C29" s="13">
        <f>预测201801!G$2-C27</f>
        <v>50.8</v>
      </c>
      <c r="D29" s="13">
        <f>预测201801!H$2-D27</f>
        <v>48</v>
      </c>
      <c r="E29" s="37">
        <f>预测201801!I$2-E27</f>
        <v>45.2</v>
      </c>
      <c r="F29" s="36">
        <f>预测201801!J$2-F27</f>
        <v>42.399999999999991</v>
      </c>
      <c r="G29" s="13">
        <f>预测201801!K$2-G27</f>
        <v>39.599999999999994</v>
      </c>
      <c r="H29" s="13">
        <f>预测201801!L$2-H27</f>
        <v>36.799999999999997</v>
      </c>
    </row>
    <row r="30" spans="1:8" s="13" customFormat="1">
      <c r="A30" s="34">
        <f>A27+35</f>
        <v>43130</v>
      </c>
      <c r="B30" s="13">
        <f>预测201801!F$6*8</f>
        <v>12.8</v>
      </c>
      <c r="C30" s="13">
        <f>预测201801!G$6*8</f>
        <v>16</v>
      </c>
      <c r="D30" s="13">
        <f>预测201801!H$6*8</f>
        <v>19.2</v>
      </c>
      <c r="E30" s="13">
        <f>预测201801!I$6*8</f>
        <v>22.4</v>
      </c>
      <c r="F30" s="13">
        <f>预测201801!J$6*8</f>
        <v>25.6</v>
      </c>
      <c r="G30" s="13">
        <f>预测201801!K$6*8</f>
        <v>28.8</v>
      </c>
      <c r="H30" s="13">
        <f>预测201801!L$6*8</f>
        <v>32</v>
      </c>
    </row>
    <row r="31" spans="1:8" s="13" customFormat="1">
      <c r="A31" s="34" t="s">
        <v>64</v>
      </c>
      <c r="B31" s="13">
        <f>预测201801!F$7*8</f>
        <v>98560</v>
      </c>
      <c r="C31" s="13">
        <f>预测201801!G$7*8</f>
        <v>123200</v>
      </c>
      <c r="D31" s="13">
        <f>预测201801!H$7*8</f>
        <v>147840</v>
      </c>
      <c r="E31" s="13">
        <f>预测201801!I$7*8</f>
        <v>172480</v>
      </c>
      <c r="F31" s="13">
        <f>预测201801!J$7*8</f>
        <v>197120</v>
      </c>
      <c r="G31" s="13">
        <f>预测201801!K$7*8</f>
        <v>221760</v>
      </c>
      <c r="H31" s="13">
        <f>预测201801!L$7*8</f>
        <v>246400</v>
      </c>
    </row>
    <row r="32" spans="1:8" s="13" customFormat="1" ht="15.75">
      <c r="A32" s="13" t="s">
        <v>65</v>
      </c>
      <c r="B32" s="35">
        <f>预测201801!F$2-B30</f>
        <v>52</v>
      </c>
      <c r="C32" s="13">
        <f>预测201801!G$2-C30</f>
        <v>48.8</v>
      </c>
      <c r="D32" s="39">
        <f>预测201801!H$2-D30</f>
        <v>45.599999999999994</v>
      </c>
      <c r="E32" s="38">
        <f>预测201801!I$2-E30</f>
        <v>42.4</v>
      </c>
      <c r="F32" s="13">
        <f>预测201801!J$2-F30</f>
        <v>39.199999999999996</v>
      </c>
      <c r="G32" s="13">
        <f>预测201801!K$2-G30</f>
        <v>36</v>
      </c>
      <c r="H32" s="13">
        <f>预测201801!L$2-H30</f>
        <v>32.799999999999997</v>
      </c>
    </row>
    <row r="33" spans="1:8" s="13" customFormat="1">
      <c r="A33" s="34">
        <f>A30+28</f>
        <v>43158</v>
      </c>
      <c r="B33" s="13">
        <f>预测201801!F$6*9</f>
        <v>14.4</v>
      </c>
      <c r="C33" s="13">
        <f>预测201801!G$6*9</f>
        <v>18</v>
      </c>
      <c r="D33" s="13">
        <f>预测201801!H$6*9</f>
        <v>21.599999999999998</v>
      </c>
      <c r="E33" s="13">
        <f>预测201801!I$6*9</f>
        <v>25.2</v>
      </c>
      <c r="F33" s="13">
        <f>预测201801!J$6*9</f>
        <v>28.8</v>
      </c>
      <c r="G33" s="13">
        <f>预测201801!K$6*9</f>
        <v>32.4</v>
      </c>
      <c r="H33" s="13">
        <f>预测201801!L$6*9</f>
        <v>36</v>
      </c>
    </row>
    <row r="34" spans="1:8" s="13" customFormat="1">
      <c r="A34" s="34" t="s">
        <v>64</v>
      </c>
      <c r="B34" s="13">
        <f>预测201801!F$7*9</f>
        <v>110880</v>
      </c>
      <c r="C34" s="13">
        <f>预测201801!G$7*9</f>
        <v>138600</v>
      </c>
      <c r="D34" s="13">
        <f>预测201801!H$7*9</f>
        <v>166320</v>
      </c>
      <c r="E34" s="13">
        <f>预测201801!I$7*9</f>
        <v>194040</v>
      </c>
      <c r="F34" s="13">
        <f>预测201801!J$7*9</f>
        <v>221760</v>
      </c>
      <c r="G34" s="13">
        <f>预测201801!K$7*9</f>
        <v>249480</v>
      </c>
      <c r="H34" s="13">
        <f>预测201801!L$7*9</f>
        <v>277200</v>
      </c>
    </row>
    <row r="35" spans="1:8" s="13" customFormat="1" ht="15.75">
      <c r="A35" s="13" t="s">
        <v>65</v>
      </c>
      <c r="B35" s="13">
        <f>预测201801!F$2-B33</f>
        <v>50.4</v>
      </c>
      <c r="C35" s="13">
        <f>预测201801!G$2-C33</f>
        <v>46.8</v>
      </c>
      <c r="D35" s="36">
        <f>预测201801!H$2-D33</f>
        <v>43.2</v>
      </c>
      <c r="E35" s="37">
        <f>预测201801!I$2-E33</f>
        <v>39.599999999999994</v>
      </c>
      <c r="F35" s="13">
        <f>预测201801!J$2-F33</f>
        <v>36</v>
      </c>
      <c r="G35" s="13">
        <f>预测201801!K$2-G33</f>
        <v>32.4</v>
      </c>
      <c r="H35" s="13">
        <f>预测201801!L$2-H33</f>
        <v>28.799999999999997</v>
      </c>
    </row>
    <row r="36" spans="1:8" s="13" customFormat="1">
      <c r="A36" s="34">
        <f>A33+28</f>
        <v>43186</v>
      </c>
      <c r="B36" s="13">
        <f>预测201801!F$6*10</f>
        <v>16</v>
      </c>
      <c r="C36" s="13">
        <f>预测201801!G$6*10</f>
        <v>20</v>
      </c>
      <c r="D36" s="13">
        <f>预测201801!H$6*10</f>
        <v>24</v>
      </c>
      <c r="E36" s="13">
        <f>预测201801!I$6*10</f>
        <v>28</v>
      </c>
      <c r="F36" s="13">
        <f>预测201801!J$6*10</f>
        <v>32</v>
      </c>
      <c r="G36" s="13">
        <f>预测201801!K$6*10</f>
        <v>36</v>
      </c>
      <c r="H36" s="13">
        <f>预测201801!L$6*10</f>
        <v>40</v>
      </c>
    </row>
    <row r="37" spans="1:8" s="13" customFormat="1">
      <c r="A37" s="34" t="s">
        <v>64</v>
      </c>
      <c r="B37" s="13">
        <f>预测201801!F$7*10</f>
        <v>123200</v>
      </c>
      <c r="C37" s="13">
        <f>预测201801!G$7*10</f>
        <v>154000</v>
      </c>
      <c r="D37" s="13">
        <f>预测201801!H$7*10</f>
        <v>184800</v>
      </c>
      <c r="E37" s="13">
        <f>预测201801!I$7*10</f>
        <v>215600</v>
      </c>
      <c r="F37" s="13">
        <f>预测201801!J$7*10</f>
        <v>246400</v>
      </c>
      <c r="G37" s="13">
        <f>预测201801!K$7*10</f>
        <v>277200</v>
      </c>
      <c r="H37" s="13">
        <f>预测201801!L$7*10</f>
        <v>308000</v>
      </c>
    </row>
    <row r="38" spans="1:8" s="13" customFormat="1" ht="15.75">
      <c r="A38" s="13" t="s">
        <v>65</v>
      </c>
      <c r="B38" s="13">
        <f>预测201801!F$2-B36</f>
        <v>48.8</v>
      </c>
      <c r="C38" s="36">
        <f>预测201801!G$2-C36</f>
        <v>44.8</v>
      </c>
      <c r="D38" s="39">
        <f>预测201801!H$2-D36</f>
        <v>40.799999999999997</v>
      </c>
      <c r="E38" s="37">
        <f>预测201801!I$2-E36</f>
        <v>36.799999999999997</v>
      </c>
      <c r="F38" s="13">
        <f>预测201801!J$2-F36</f>
        <v>32.799999999999997</v>
      </c>
      <c r="G38" s="13">
        <f>预测201801!K$2-G36</f>
        <v>28.799999999999997</v>
      </c>
      <c r="H38" s="13">
        <f>预测201801!L$2-H36</f>
        <v>24.799999999999997</v>
      </c>
    </row>
    <row r="39" spans="1:8" s="13" customFormat="1"/>
    <row r="40" spans="1:8" s="13" customFormat="1"/>
    <row r="41" spans="1:8" s="13" customFormat="1"/>
    <row r="42" spans="1:8" s="13" customFormat="1"/>
    <row r="43" spans="1:8" s="13" customFormat="1"/>
  </sheetData>
  <phoneticPr fontId="29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M19"/>
  <sheetViews>
    <sheetView workbookViewId="0">
      <selection activeCell="P18" sqref="P18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43255</v>
      </c>
      <c r="C1" s="16">
        <v>43256</v>
      </c>
      <c r="D1" s="16">
        <v>43257</v>
      </c>
      <c r="E1" s="16">
        <v>43258</v>
      </c>
      <c r="F1" s="16">
        <v>43259</v>
      </c>
      <c r="G1" s="16">
        <v>43260</v>
      </c>
      <c r="H1" s="16">
        <v>43261</v>
      </c>
      <c r="I1" s="15">
        <v>43262</v>
      </c>
      <c r="J1" s="16">
        <v>43263</v>
      </c>
      <c r="K1" s="16">
        <v>43264</v>
      </c>
      <c r="L1" s="16">
        <v>43265</v>
      </c>
      <c r="M1" s="16">
        <v>43266</v>
      </c>
      <c r="N1" s="16">
        <v>43267</v>
      </c>
      <c r="O1" s="16">
        <v>43268</v>
      </c>
      <c r="P1" s="15">
        <v>43269</v>
      </c>
      <c r="Q1" s="16">
        <v>43270</v>
      </c>
      <c r="R1" s="16">
        <v>43271</v>
      </c>
      <c r="S1" s="16">
        <v>43272</v>
      </c>
      <c r="T1" s="16">
        <v>43273</v>
      </c>
      <c r="U1" s="16">
        <v>43274</v>
      </c>
      <c r="V1" s="16">
        <v>43275</v>
      </c>
      <c r="W1" s="15">
        <v>43276</v>
      </c>
      <c r="X1" s="16">
        <v>43277</v>
      </c>
      <c r="Y1" s="16">
        <v>43278</v>
      </c>
      <c r="Z1" s="16">
        <v>43279</v>
      </c>
      <c r="AA1" s="16">
        <v>43280</v>
      </c>
      <c r="AB1" s="16">
        <v>43281</v>
      </c>
      <c r="AC1" s="16">
        <v>43282</v>
      </c>
    </row>
    <row r="2" spans="1:221">
      <c r="A2" s="14" t="s">
        <v>27</v>
      </c>
      <c r="B2" s="18">
        <v>62.9</v>
      </c>
      <c r="C2" s="18">
        <v>62.2</v>
      </c>
      <c r="D2" s="18">
        <v>61.7</v>
      </c>
      <c r="E2" s="18">
        <v>61.7</v>
      </c>
      <c r="F2" s="18">
        <v>64</v>
      </c>
      <c r="G2" s="18">
        <v>64</v>
      </c>
      <c r="H2" s="18">
        <v>64.099999999999994</v>
      </c>
      <c r="I2" s="18">
        <v>63.4</v>
      </c>
      <c r="J2" s="18">
        <v>62.8</v>
      </c>
      <c r="K2" s="18">
        <v>62.8</v>
      </c>
      <c r="L2" s="18">
        <v>62.3</v>
      </c>
      <c r="M2" s="18">
        <v>61.7</v>
      </c>
      <c r="N2" s="18">
        <v>63.1</v>
      </c>
      <c r="O2" s="18">
        <v>63.1</v>
      </c>
      <c r="P2" s="18">
        <v>63.1</v>
      </c>
      <c r="Q2" s="18">
        <v>62.8</v>
      </c>
      <c r="R2" s="18">
        <v>62.3</v>
      </c>
      <c r="S2" s="18">
        <v>62.3</v>
      </c>
      <c r="T2" s="18">
        <v>61.7</v>
      </c>
      <c r="U2" s="18">
        <v>62.7</v>
      </c>
      <c r="V2" s="18">
        <v>64.5</v>
      </c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  <c r="B3" s="17">
        <v>467</v>
      </c>
      <c r="C3" s="17">
        <v>239</v>
      </c>
      <c r="D3" s="17">
        <v>438</v>
      </c>
      <c r="E3" s="17">
        <v>250</v>
      </c>
      <c r="F3" s="17">
        <v>279</v>
      </c>
      <c r="G3" s="17">
        <v>328</v>
      </c>
      <c r="H3" s="17">
        <v>365</v>
      </c>
      <c r="I3" s="17">
        <v>433</v>
      </c>
      <c r="J3" s="17">
        <v>439</v>
      </c>
      <c r="K3" s="17">
        <v>459</v>
      </c>
      <c r="L3" s="17">
        <v>490</v>
      </c>
      <c r="M3" s="17">
        <v>421</v>
      </c>
      <c r="N3" s="17">
        <v>326</v>
      </c>
      <c r="O3" s="17">
        <v>377</v>
      </c>
      <c r="P3" s="17">
        <v>383</v>
      </c>
      <c r="Q3" s="17">
        <v>478</v>
      </c>
      <c r="R3" s="17">
        <v>388</v>
      </c>
      <c r="S3" s="17">
        <v>456</v>
      </c>
      <c r="T3" s="17">
        <v>435</v>
      </c>
      <c r="U3" s="17">
        <v>231</v>
      </c>
      <c r="V3" s="17">
        <v>300</v>
      </c>
    </row>
    <row r="4" spans="1:221">
      <c r="A4" s="19" t="s">
        <v>31</v>
      </c>
      <c r="B4" s="17">
        <v>1202</v>
      </c>
      <c r="C4" s="17">
        <v>973</v>
      </c>
      <c r="D4" s="17">
        <v>1279</v>
      </c>
      <c r="E4" s="17">
        <v>1723</v>
      </c>
      <c r="F4" s="17">
        <v>2324</v>
      </c>
      <c r="G4" s="17">
        <v>2949</v>
      </c>
      <c r="H4" s="17">
        <v>1434</v>
      </c>
      <c r="I4" s="17">
        <v>1066</v>
      </c>
      <c r="J4" s="17">
        <v>1329</v>
      </c>
      <c r="K4" s="17">
        <v>1103</v>
      </c>
      <c r="L4" s="17">
        <v>932</v>
      </c>
      <c r="M4" s="17">
        <v>3244</v>
      </c>
      <c r="N4" s="17">
        <v>2573</v>
      </c>
      <c r="O4" s="17">
        <v>812</v>
      </c>
      <c r="P4" s="17">
        <v>1201</v>
      </c>
      <c r="Q4" s="17">
        <v>1065</v>
      </c>
      <c r="R4" s="17">
        <v>1053</v>
      </c>
      <c r="S4" s="17">
        <v>1041</v>
      </c>
      <c r="T4" s="17">
        <v>2828</v>
      </c>
      <c r="U4" s="17">
        <v>2635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465</v>
      </c>
      <c r="C5" s="17">
        <f t="shared" ref="C5:AC5" si="0">$B$11+C3-C4-$F$11</f>
        <v>466</v>
      </c>
      <c r="D5" s="17">
        <f t="shared" si="0"/>
        <v>359</v>
      </c>
      <c r="E5" s="17">
        <f t="shared" si="0"/>
        <v>-273</v>
      </c>
      <c r="F5" s="17">
        <f t="shared" si="0"/>
        <v>-845</v>
      </c>
      <c r="G5" s="17">
        <f t="shared" si="0"/>
        <v>-1421</v>
      </c>
      <c r="H5" s="17">
        <f t="shared" si="0"/>
        <v>131</v>
      </c>
      <c r="I5" s="17">
        <f t="shared" si="0"/>
        <v>567</v>
      </c>
      <c r="J5" s="17">
        <f t="shared" si="0"/>
        <v>310</v>
      </c>
      <c r="K5" s="17">
        <f t="shared" si="0"/>
        <v>556</v>
      </c>
      <c r="L5" s="17">
        <f t="shared" si="0"/>
        <v>758</v>
      </c>
      <c r="M5" s="17">
        <f t="shared" si="0"/>
        <v>-1623</v>
      </c>
      <c r="N5" s="17">
        <f t="shared" si="0"/>
        <v>-1047</v>
      </c>
      <c r="O5" s="17">
        <f t="shared" si="0"/>
        <v>765</v>
      </c>
      <c r="P5" s="17">
        <f t="shared" si="0"/>
        <v>382</v>
      </c>
      <c r="Q5" s="17">
        <f t="shared" si="0"/>
        <v>613</v>
      </c>
      <c r="R5" s="17">
        <f t="shared" si="0"/>
        <v>535</v>
      </c>
      <c r="S5" s="17">
        <f t="shared" si="0"/>
        <v>615</v>
      </c>
      <c r="T5" s="17">
        <f t="shared" si="0"/>
        <v>-1193</v>
      </c>
      <c r="U5" s="17">
        <f t="shared" si="0"/>
        <v>-1204</v>
      </c>
      <c r="V5" s="17">
        <f t="shared" si="0"/>
        <v>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6.0389610389610389E-2</v>
      </c>
      <c r="C6" s="20">
        <f t="shared" ref="C6:AC6" si="1">C5/7700</f>
        <v>6.0519480519480522E-2</v>
      </c>
      <c r="D6" s="20">
        <f t="shared" si="1"/>
        <v>4.6623376623376622E-2</v>
      </c>
      <c r="E6" s="20">
        <f t="shared" si="1"/>
        <v>-3.5454545454545454E-2</v>
      </c>
      <c r="F6" s="20">
        <f t="shared" si="1"/>
        <v>-0.10974025974025974</v>
      </c>
      <c r="G6" s="20">
        <f t="shared" si="1"/>
        <v>-0.18454545454545454</v>
      </c>
      <c r="H6" s="20">
        <f t="shared" si="1"/>
        <v>1.7012987012987014E-2</v>
      </c>
      <c r="I6" s="20">
        <f t="shared" si="1"/>
        <v>7.3636363636363639E-2</v>
      </c>
      <c r="J6" s="20">
        <f t="shared" si="1"/>
        <v>4.0259740259740259E-2</v>
      </c>
      <c r="K6" s="20">
        <f t="shared" si="1"/>
        <v>7.2207792207792207E-2</v>
      </c>
      <c r="L6" s="20">
        <f t="shared" si="1"/>
        <v>9.8441558441558441E-2</v>
      </c>
      <c r="M6" s="20">
        <f t="shared" si="1"/>
        <v>-0.21077922077922079</v>
      </c>
      <c r="N6" s="20">
        <f t="shared" si="1"/>
        <v>-0.13597402597402597</v>
      </c>
      <c r="O6" s="20">
        <f t="shared" si="1"/>
        <v>9.9350649350649356E-2</v>
      </c>
      <c r="P6" s="20">
        <f t="shared" si="1"/>
        <v>4.9610389610389612E-2</v>
      </c>
      <c r="Q6" s="20">
        <f t="shared" si="1"/>
        <v>7.9610389610389604E-2</v>
      </c>
      <c r="R6" s="20">
        <f t="shared" si="1"/>
        <v>6.9480519480519476E-2</v>
      </c>
      <c r="S6" s="20">
        <f t="shared" si="1"/>
        <v>7.9870129870129869E-2</v>
      </c>
      <c r="T6" s="20">
        <f t="shared" si="1"/>
        <v>-0.15493506493506493</v>
      </c>
      <c r="U6" s="20">
        <f t="shared" si="1"/>
        <v>-0.15636363636363637</v>
      </c>
      <c r="V6" s="20">
        <f t="shared" si="1"/>
        <v>0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Y</v>
      </c>
      <c r="D8" s="22" t="str">
        <f t="shared" ref="D8:AC8" si="2">IF(D2=0,"",IF(D2-C2&gt;0,"N",IF(D2-C2=0,"=","Y")))</f>
        <v>Y</v>
      </c>
      <c r="E8" s="22" t="str">
        <f t="shared" si="2"/>
        <v>=</v>
      </c>
      <c r="F8" s="22" t="str">
        <f t="shared" si="2"/>
        <v>N</v>
      </c>
      <c r="G8" s="22" t="str">
        <f t="shared" si="2"/>
        <v>=</v>
      </c>
      <c r="H8" s="22" t="str">
        <f t="shared" si="2"/>
        <v>N</v>
      </c>
      <c r="I8" s="22" t="str">
        <f t="shared" si="2"/>
        <v>Y</v>
      </c>
      <c r="J8" s="22" t="str">
        <f t="shared" si="2"/>
        <v>Y</v>
      </c>
      <c r="K8" s="22" t="str">
        <f t="shared" si="2"/>
        <v>=</v>
      </c>
      <c r="L8" s="22" t="str">
        <f t="shared" si="2"/>
        <v>Y</v>
      </c>
      <c r="M8" s="22" t="str">
        <f t="shared" si="2"/>
        <v>Y</v>
      </c>
      <c r="N8" s="22" t="str">
        <f t="shared" si="2"/>
        <v>N</v>
      </c>
      <c r="O8" s="22" t="str">
        <f t="shared" si="2"/>
        <v>=</v>
      </c>
      <c r="P8" s="22" t="str">
        <f t="shared" si="2"/>
        <v>=</v>
      </c>
      <c r="Q8" s="22" t="str">
        <f t="shared" si="2"/>
        <v>Y</v>
      </c>
      <c r="R8" s="22" t="str">
        <f>IF(R2=0,"",IF(R2-Q2&gt;0,"N",IF(R2-Q2=0,"=","Y")))</f>
        <v>Y</v>
      </c>
      <c r="S8" s="22" t="str">
        <f>IF(S2=0,"",IF(S2-R2&gt;0,"N",IF(S2-R2=0,"=","Y")))</f>
        <v>=</v>
      </c>
      <c r="T8" s="22" t="str">
        <f t="shared" si="2"/>
        <v>Y</v>
      </c>
      <c r="U8" s="22" t="str">
        <f t="shared" si="2"/>
        <v>N</v>
      </c>
      <c r="V8" s="22" t="str">
        <f t="shared" si="2"/>
        <v>N</v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1.4599999999999866</v>
      </c>
      <c r="C9" s="24">
        <f>IF(C2="","",C2-Base!$G$6)</f>
        <v>0.75999999999999091</v>
      </c>
      <c r="D9" s="24">
        <f>IF(D2="","",D2-Base!$G$6)</f>
        <v>0.25999999999999091</v>
      </c>
      <c r="E9" s="24">
        <f>IF(E2="","",E2-Base!$G$6)</f>
        <v>0.25999999999999091</v>
      </c>
      <c r="F9" s="24">
        <f>IF(F2="","",F2-Base!$G$6)</f>
        <v>2.5599999999999881</v>
      </c>
      <c r="G9" s="24">
        <f>IF(G2="","",G2-Base!$G$6)</f>
        <v>2.5599999999999881</v>
      </c>
      <c r="H9" s="24">
        <f>IF(H2="","",H2-Base!$G$6)</f>
        <v>2.6599999999999824</v>
      </c>
      <c r="I9" s="24">
        <f>IF(I2="","",I2-Base!$G$6)</f>
        <v>1.9599999999999866</v>
      </c>
      <c r="J9" s="24">
        <f>IF(J2="","",J2-Base!$G$6)</f>
        <v>1.3599999999999852</v>
      </c>
      <c r="K9" s="24">
        <f>IF(K2="","",K2-Base!$G$6)</f>
        <v>1.3599999999999852</v>
      </c>
      <c r="L9" s="24">
        <f>IF(L2="","",L2-Base!$G$6)</f>
        <v>0.85999999999998522</v>
      </c>
      <c r="M9" s="24">
        <f>IF(M2="","",M2-Base!$G$6)</f>
        <v>0.25999999999999091</v>
      </c>
      <c r="N9" s="24">
        <f>IF(N2="","",N2-Base!$G$6)</f>
        <v>1.6599999999999895</v>
      </c>
      <c r="O9" s="24">
        <f>IF(O2="","",O2-Base!$G$6)</f>
        <v>1.6599999999999895</v>
      </c>
      <c r="P9" s="24">
        <f>IF(P2="","",P2-Base!$G$6)</f>
        <v>1.6599999999999895</v>
      </c>
      <c r="Q9" s="24">
        <f>IF(Q2="","",Q2-Base!$G$6)</f>
        <v>1.3599999999999852</v>
      </c>
      <c r="R9" s="24">
        <f>IF(R2="","",R2-Base!$G$6)</f>
        <v>0.85999999999998522</v>
      </c>
      <c r="S9" s="24">
        <f>IF(S2="","",S2-Base!$G$6)</f>
        <v>0.85999999999998522</v>
      </c>
      <c r="T9" s="24">
        <f>IF(T2="","",T2-Base!$G$6)</f>
        <v>0.25999999999999091</v>
      </c>
      <c r="U9" s="24">
        <f>IF(U2="","",U2-Base!$G$6)</f>
        <v>1.2599999999999909</v>
      </c>
      <c r="V9" s="24">
        <f>IF(V2="","",V2-Base!$G$6)</f>
        <v>3.0599999999999881</v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>
        <f>'05'!D17</f>
        <v>61.97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43255</v>
      </c>
      <c r="C13" s="32">
        <f>H$1</f>
        <v>43261</v>
      </c>
      <c r="D13" s="33">
        <f>ROUNDDOWN(AVERAGE(B2:H2),2)</f>
        <v>62.94</v>
      </c>
      <c r="E13" s="17">
        <f>I11-D13</f>
        <v>-0.96999999999999886</v>
      </c>
      <c r="F13" s="17">
        <f>SUM(B5:H5)</f>
        <v>-1118</v>
      </c>
      <c r="G13" s="17">
        <f>F13/7700</f>
        <v>-0.14519480519480518</v>
      </c>
      <c r="H13" s="17">
        <f>(G13-E13)*7700</f>
        <v>6350.9999999999909</v>
      </c>
      <c r="I13" s="17">
        <f>SUM(B3:H3)</f>
        <v>2366</v>
      </c>
      <c r="J13" s="17">
        <f>SUM(B4:H4)</f>
        <v>11884</v>
      </c>
      <c r="K13" s="17">
        <f>J13/7</f>
        <v>1697.7142857142858</v>
      </c>
    </row>
    <row r="14" spans="1:221">
      <c r="B14" s="32">
        <f t="shared" ref="B14:C16" si="6">B13+7</f>
        <v>43262</v>
      </c>
      <c r="C14" s="32">
        <f t="shared" si="6"/>
        <v>43268</v>
      </c>
      <c r="D14" s="33">
        <f>ROUNDDOWN(AVERAGE(I2:O2),2)</f>
        <v>62.74</v>
      </c>
      <c r="E14" s="17">
        <f>D13-D14</f>
        <v>0.19999999999999574</v>
      </c>
      <c r="F14" s="17">
        <f>SUM($I$5:$O$5)</f>
        <v>286</v>
      </c>
      <c r="G14" s="17">
        <f>F14/7700</f>
        <v>3.7142857142857144E-2</v>
      </c>
      <c r="H14" s="17">
        <f>(G14-E14)*7700</f>
        <v>-1253.9999999999673</v>
      </c>
      <c r="I14" s="17">
        <f>SUM($I$3:$O$3)</f>
        <v>2945</v>
      </c>
      <c r="J14" s="17">
        <f>SUM($I$4:$O$4)</f>
        <v>11059</v>
      </c>
      <c r="K14" s="17">
        <f>J14/7</f>
        <v>1579.8571428571429</v>
      </c>
    </row>
    <row r="15" spans="1:221">
      <c r="B15" s="32">
        <f t="shared" si="6"/>
        <v>43269</v>
      </c>
      <c r="C15" s="32">
        <f t="shared" si="6"/>
        <v>43275</v>
      </c>
      <c r="D15" s="33">
        <f>ROUNDDOWN(AVERAGE(P2:V2),2)</f>
        <v>62.77</v>
      </c>
      <c r="E15" s="17">
        <f>D14-D15</f>
        <v>-3.0000000000001137E-2</v>
      </c>
      <c r="F15" s="17">
        <f>SUM($P$5:$V$5)</f>
        <v>-252</v>
      </c>
      <c r="G15" s="17">
        <f>F15/7700</f>
        <v>-3.272727272727273E-2</v>
      </c>
      <c r="H15" s="17">
        <f>(G15-E15)*7700</f>
        <v>-20.999999999991267</v>
      </c>
      <c r="I15" s="17">
        <f>SUM($P$3:$V$3)</f>
        <v>2671</v>
      </c>
      <c r="J15" s="17">
        <f>SUM($P$4:$V$4)</f>
        <v>11323</v>
      </c>
      <c r="K15" s="17">
        <f>J15/7</f>
        <v>1617.5714285714287</v>
      </c>
    </row>
    <row r="16" spans="1:221">
      <c r="B16" s="32">
        <f t="shared" si="6"/>
        <v>43276</v>
      </c>
      <c r="C16" s="32">
        <f t="shared" si="6"/>
        <v>43282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-3184</v>
      </c>
      <c r="G18" s="17">
        <f t="shared" si="7"/>
        <v>-0.41350649350649349</v>
      </c>
      <c r="H18" s="17" t="e">
        <f t="shared" si="7"/>
        <v>#DIV/0!</v>
      </c>
      <c r="I18" s="17">
        <f t="shared" si="7"/>
        <v>7982</v>
      </c>
      <c r="J18" s="17">
        <f t="shared" si="7"/>
        <v>44766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-796</v>
      </c>
      <c r="G19" s="17">
        <f>AVERAGE(G13:G16)</f>
        <v>-0.10337662337662337</v>
      </c>
      <c r="H19" s="17" t="e">
        <f>AVERAGE(H13:H16)/7</f>
        <v>#DIV/0!</v>
      </c>
      <c r="I19" s="17">
        <f>AVERAGE(I13:I16)/7</f>
        <v>285.07142857142856</v>
      </c>
      <c r="J19" s="17">
        <f>AVERAGE(J13:J16)/7</f>
        <v>1598.7857142857142</v>
      </c>
    </row>
  </sheetData>
  <phoneticPr fontId="16" type="noConversion"/>
  <conditionalFormatting sqref="B8:IV8">
    <cfRule type="cellIs" dxfId="11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M19"/>
  <sheetViews>
    <sheetView topLeftCell="X1" workbookViewId="0">
      <selection activeCell="B4" sqref="B4:AC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7" width="7.125" style="17"/>
    <col min="8" max="8" width="7.375" style="17" customWidth="1"/>
    <col min="9" max="16384" width="7.125" style="17"/>
  </cols>
  <sheetData>
    <row r="1" spans="1:221">
      <c r="A1" s="14" t="s">
        <v>22</v>
      </c>
      <c r="B1" s="15">
        <v>43283</v>
      </c>
      <c r="C1" s="16">
        <v>43284</v>
      </c>
      <c r="D1" s="16">
        <v>43285</v>
      </c>
      <c r="E1" s="16">
        <v>43286</v>
      </c>
      <c r="F1" s="16">
        <v>43287</v>
      </c>
      <c r="G1" s="16">
        <v>43288</v>
      </c>
      <c r="H1" s="16">
        <v>43289</v>
      </c>
      <c r="I1" s="15">
        <v>43290</v>
      </c>
      <c r="J1" s="16">
        <v>43291</v>
      </c>
      <c r="K1" s="16">
        <v>43292</v>
      </c>
      <c r="L1" s="16">
        <v>43293</v>
      </c>
      <c r="M1" s="16">
        <v>43294</v>
      </c>
      <c r="N1" s="16">
        <v>43295</v>
      </c>
      <c r="O1" s="16">
        <v>43296</v>
      </c>
      <c r="P1" s="15">
        <v>43297</v>
      </c>
      <c r="Q1" s="16">
        <v>43298</v>
      </c>
      <c r="R1" s="16">
        <v>43299</v>
      </c>
      <c r="S1" s="16">
        <v>43300</v>
      </c>
      <c r="T1" s="16">
        <v>43301</v>
      </c>
      <c r="U1" s="16">
        <v>43302</v>
      </c>
      <c r="V1" s="16">
        <v>43303</v>
      </c>
      <c r="W1" s="15">
        <v>43304</v>
      </c>
      <c r="X1" s="16">
        <v>43305</v>
      </c>
      <c r="Y1" s="16">
        <v>43306</v>
      </c>
      <c r="Z1" s="16">
        <v>43307</v>
      </c>
      <c r="AA1" s="16">
        <v>43308</v>
      </c>
      <c r="AB1" s="16">
        <v>43309</v>
      </c>
      <c r="AC1" s="16">
        <v>43310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'06'!D16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43283</v>
      </c>
      <c r="C13" s="32">
        <f>H$1</f>
        <v>43289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43290</v>
      </c>
      <c r="C14" s="32">
        <f t="shared" si="6"/>
        <v>43296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43297</v>
      </c>
      <c r="C15" s="32">
        <f t="shared" si="6"/>
        <v>43303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43304</v>
      </c>
      <c r="C16" s="32">
        <f t="shared" si="6"/>
        <v>43310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</sheetData>
  <phoneticPr fontId="16" type="noConversion"/>
  <conditionalFormatting sqref="B8:IV8">
    <cfRule type="cellIs" dxfId="10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M20"/>
  <sheetViews>
    <sheetView tabSelected="1" topLeftCell="P1" workbookViewId="0">
      <selection activeCell="B4" sqref="B4:AJ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9" width="7.125" style="17"/>
    <col min="20" max="20" width="9.5" style="17" bestFit="1" customWidth="1"/>
    <col min="21" max="16384" width="7.125" style="17"/>
  </cols>
  <sheetData>
    <row r="1" spans="1:221">
      <c r="A1" s="14" t="s">
        <v>22</v>
      </c>
      <c r="B1" s="15">
        <v>43311</v>
      </c>
      <c r="C1" s="16">
        <v>43312</v>
      </c>
      <c r="D1" s="16">
        <v>43313</v>
      </c>
      <c r="E1" s="16">
        <v>43314</v>
      </c>
      <c r="F1" s="16">
        <v>43315</v>
      </c>
      <c r="G1" s="16">
        <v>43316</v>
      </c>
      <c r="H1" s="16">
        <v>43317</v>
      </c>
      <c r="I1" s="15">
        <v>43318</v>
      </c>
      <c r="J1" s="16">
        <v>43319</v>
      </c>
      <c r="K1" s="16">
        <v>43320</v>
      </c>
      <c r="L1" s="16">
        <v>43321</v>
      </c>
      <c r="M1" s="16">
        <v>43322</v>
      </c>
      <c r="N1" s="16">
        <v>43323</v>
      </c>
      <c r="O1" s="16">
        <v>43324</v>
      </c>
      <c r="P1" s="15">
        <v>43325</v>
      </c>
      <c r="Q1" s="16">
        <v>43326</v>
      </c>
      <c r="R1" s="16">
        <v>43327</v>
      </c>
      <c r="S1" s="16">
        <v>43328</v>
      </c>
      <c r="T1" s="16">
        <v>43329</v>
      </c>
      <c r="U1" s="16">
        <v>43330</v>
      </c>
      <c r="V1" s="16">
        <v>43331</v>
      </c>
      <c r="W1" s="15">
        <v>43332</v>
      </c>
      <c r="X1" s="16">
        <v>43333</v>
      </c>
      <c r="Y1" s="16">
        <v>43334</v>
      </c>
      <c r="Z1" s="16">
        <v>43335</v>
      </c>
      <c r="AA1" s="16">
        <v>43336</v>
      </c>
      <c r="AB1" s="16">
        <v>43337</v>
      </c>
      <c r="AC1" s="16">
        <v>43338</v>
      </c>
      <c r="AD1" s="15">
        <v>43339</v>
      </c>
      <c r="AE1" s="16">
        <v>43340</v>
      </c>
      <c r="AF1" s="16">
        <v>43341</v>
      </c>
      <c r="AG1" s="16">
        <v>43342</v>
      </c>
      <c r="AH1" s="16">
        <v>43343</v>
      </c>
      <c r="AI1" s="16">
        <v>43344</v>
      </c>
      <c r="AJ1" s="16">
        <v>43345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  <c r="AE4" s="17">
        <v>1500</v>
      </c>
      <c r="AF4" s="17">
        <v>1500</v>
      </c>
      <c r="AG4" s="17">
        <v>1500</v>
      </c>
      <c r="AH4" s="17">
        <v>1500</v>
      </c>
      <c r="AI4" s="17">
        <v>1500</v>
      </c>
      <c r="AJ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J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  <c r="AE5" s="17">
        <f t="shared" si="0"/>
        <v>-300</v>
      </c>
      <c r="AF5" s="17">
        <f t="shared" si="0"/>
        <v>-300</v>
      </c>
      <c r="AG5" s="17">
        <f t="shared" si="0"/>
        <v>-300</v>
      </c>
      <c r="AH5" s="17">
        <f t="shared" si="0"/>
        <v>-300</v>
      </c>
      <c r="AI5" s="17">
        <f t="shared" si="0"/>
        <v>-300</v>
      </c>
      <c r="AJ5" s="17">
        <f t="shared" si="0"/>
        <v>-300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-3.896103896103896E-2</v>
      </c>
      <c r="AF6" s="20">
        <f t="shared" si="1"/>
        <v>-3.896103896103896E-2</v>
      </c>
      <c r="AG6" s="20">
        <f t="shared" si="1"/>
        <v>-3.896103896103896E-2</v>
      </c>
      <c r="AH6" s="20">
        <f t="shared" si="1"/>
        <v>-3.896103896103896E-2</v>
      </c>
      <c r="AI6" s="20">
        <f t="shared" si="1"/>
        <v>-3.896103896103896E-2</v>
      </c>
      <c r="AJ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B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ref="AC8" si="3">IF(AC2=0,"",IF(AC2-AB2&gt;0,"N",IF(AC2-AB2=0,"=","Y")))</f>
        <v/>
      </c>
      <c r="AD8" s="22" t="str">
        <f t="shared" ref="AD8" si="4">IF(AD2=0,"",IF(AD2-AC2&gt;0,"N",IF(AD2-AC2=0,"=","Y")))</f>
        <v/>
      </c>
      <c r="AE8" s="22" t="str">
        <f t="shared" ref="AE8" si="5">IF(AE2=0,"",IF(AE2-AD2&gt;0,"N",IF(AE2-AD2=0,"=","Y")))</f>
        <v/>
      </c>
      <c r="AF8" s="22" t="str">
        <f t="shared" ref="AF8" si="6">IF(AF2=0,"",IF(AF2-AE2&gt;0,"N",IF(AF2-AE2=0,"=","Y")))</f>
        <v/>
      </c>
      <c r="AG8" s="22" t="str">
        <f t="shared" ref="AG8" si="7">IF(AG2=0,"",IF(AG2-AF2&gt;0,"N",IF(AG2-AF2=0,"=","Y")))</f>
        <v/>
      </c>
      <c r="AH8" s="22" t="str">
        <f t="shared" ref="AH8" si="8">IF(AH2=0,"",IF(AH2-AG2&gt;0,"N",IF(AH2-AG2=0,"=","Y")))</f>
        <v/>
      </c>
      <c r="AI8" s="22" t="str">
        <f t="shared" ref="AI8" si="9">IF(AI2=0,"",IF(AI2-AH2&gt;0,"N",IF(AI2-AH2=0,"=","Y")))</f>
        <v/>
      </c>
      <c r="AJ8" s="22" t="str">
        <f t="shared" ref="AJ8" si="10">IF(AJ2=0,"",IF(AJ2-AI2&gt;0,"N",IF(AJ2-AI2=0,"=","Y")))</f>
        <v/>
      </c>
      <c r="AK8" s="23" t="str">
        <f t="shared" ref="AK8:CP8" si="11">IF(AK2=0,"",IF(AK2-AJ2&gt;0,"減肥失敗",IF(AK2-AJ2=0,"體重不變","減肥成功")))</f>
        <v/>
      </c>
      <c r="AL8" s="23" t="str">
        <f t="shared" si="11"/>
        <v/>
      </c>
      <c r="AM8" s="23" t="str">
        <f t="shared" si="11"/>
        <v/>
      </c>
      <c r="AN8" s="23" t="str">
        <f t="shared" si="11"/>
        <v/>
      </c>
      <c r="AO8" s="23" t="str">
        <f t="shared" si="11"/>
        <v/>
      </c>
      <c r="AP8" s="23" t="str">
        <f t="shared" si="11"/>
        <v/>
      </c>
      <c r="AQ8" s="23" t="str">
        <f t="shared" si="11"/>
        <v/>
      </c>
      <c r="AR8" s="23" t="str">
        <f t="shared" si="11"/>
        <v/>
      </c>
      <c r="AS8" s="23" t="str">
        <f t="shared" si="11"/>
        <v/>
      </c>
      <c r="AT8" s="23" t="str">
        <f t="shared" si="11"/>
        <v/>
      </c>
      <c r="AU8" s="23" t="str">
        <f t="shared" si="11"/>
        <v/>
      </c>
      <c r="AV8" s="23" t="str">
        <f t="shared" si="11"/>
        <v/>
      </c>
      <c r="AW8" s="23" t="str">
        <f t="shared" si="11"/>
        <v/>
      </c>
      <c r="AX8" s="23" t="str">
        <f t="shared" si="11"/>
        <v/>
      </c>
      <c r="AY8" s="23" t="str">
        <f t="shared" si="11"/>
        <v/>
      </c>
      <c r="AZ8" s="23" t="str">
        <f t="shared" si="11"/>
        <v/>
      </c>
      <c r="BA8" s="23" t="str">
        <f t="shared" si="11"/>
        <v/>
      </c>
      <c r="BB8" s="23" t="str">
        <f t="shared" si="11"/>
        <v/>
      </c>
      <c r="BC8" s="23" t="str">
        <f t="shared" si="11"/>
        <v/>
      </c>
      <c r="BD8" s="23" t="str">
        <f t="shared" si="11"/>
        <v/>
      </c>
      <c r="BE8" s="23" t="str">
        <f t="shared" si="11"/>
        <v/>
      </c>
      <c r="BF8" s="23" t="str">
        <f t="shared" si="11"/>
        <v/>
      </c>
      <c r="BG8" s="23" t="str">
        <f t="shared" si="11"/>
        <v/>
      </c>
      <c r="BH8" s="23" t="str">
        <f t="shared" si="11"/>
        <v/>
      </c>
      <c r="BI8" s="23" t="str">
        <f t="shared" si="11"/>
        <v/>
      </c>
      <c r="BJ8" s="23" t="str">
        <f t="shared" si="11"/>
        <v/>
      </c>
      <c r="BK8" s="23" t="str">
        <f t="shared" si="11"/>
        <v/>
      </c>
      <c r="BL8" s="23" t="str">
        <f t="shared" si="11"/>
        <v/>
      </c>
      <c r="BM8" s="23" t="str">
        <f t="shared" si="11"/>
        <v/>
      </c>
      <c r="BN8" s="23" t="str">
        <f t="shared" si="11"/>
        <v/>
      </c>
      <c r="BO8" s="23" t="str">
        <f t="shared" si="11"/>
        <v/>
      </c>
      <c r="BP8" s="23" t="str">
        <f t="shared" si="11"/>
        <v/>
      </c>
      <c r="BQ8" s="23" t="str">
        <f t="shared" si="11"/>
        <v/>
      </c>
      <c r="BR8" s="23" t="str">
        <f t="shared" si="11"/>
        <v/>
      </c>
      <c r="BS8" s="23" t="str">
        <f t="shared" si="11"/>
        <v/>
      </c>
      <c r="BT8" s="23" t="str">
        <f t="shared" si="11"/>
        <v/>
      </c>
      <c r="BU8" s="23" t="str">
        <f t="shared" si="11"/>
        <v/>
      </c>
      <c r="BV8" s="23" t="str">
        <f t="shared" si="11"/>
        <v/>
      </c>
      <c r="BW8" s="23" t="str">
        <f t="shared" si="11"/>
        <v/>
      </c>
      <c r="BX8" s="23" t="str">
        <f t="shared" si="11"/>
        <v/>
      </c>
      <c r="BY8" s="23" t="str">
        <f t="shared" si="11"/>
        <v/>
      </c>
      <c r="BZ8" s="23" t="str">
        <f t="shared" si="11"/>
        <v/>
      </c>
      <c r="CA8" s="23" t="str">
        <f t="shared" si="11"/>
        <v/>
      </c>
      <c r="CB8" s="23" t="str">
        <f t="shared" si="11"/>
        <v/>
      </c>
      <c r="CC8" s="23" t="str">
        <f t="shared" si="11"/>
        <v/>
      </c>
      <c r="CD8" s="23" t="str">
        <f t="shared" si="11"/>
        <v/>
      </c>
      <c r="CE8" s="23" t="str">
        <f t="shared" si="11"/>
        <v/>
      </c>
      <c r="CF8" s="23" t="str">
        <f t="shared" si="11"/>
        <v/>
      </c>
      <c r="CG8" s="23" t="str">
        <f t="shared" si="11"/>
        <v/>
      </c>
      <c r="CH8" s="23" t="str">
        <f t="shared" si="11"/>
        <v/>
      </c>
      <c r="CI8" s="23" t="str">
        <f t="shared" si="11"/>
        <v/>
      </c>
      <c r="CJ8" s="23" t="str">
        <f t="shared" si="11"/>
        <v/>
      </c>
      <c r="CK8" s="23" t="str">
        <f t="shared" si="11"/>
        <v/>
      </c>
      <c r="CL8" s="23" t="str">
        <f t="shared" si="11"/>
        <v/>
      </c>
      <c r="CM8" s="23" t="str">
        <f t="shared" si="11"/>
        <v/>
      </c>
      <c r="CN8" s="23" t="str">
        <f t="shared" si="11"/>
        <v/>
      </c>
      <c r="CO8" s="23" t="str">
        <f t="shared" si="11"/>
        <v/>
      </c>
      <c r="CP8" s="23" t="str">
        <f t="shared" si="11"/>
        <v/>
      </c>
      <c r="CQ8" s="23" t="str">
        <f t="shared" ref="CQ8:FB8" si="12">IF(CQ2=0,"",IF(CQ2-CP2&gt;0,"減肥失敗",IF(CQ2-CP2=0,"體重不變","減肥成功")))</f>
        <v/>
      </c>
      <c r="CR8" s="23" t="str">
        <f t="shared" si="12"/>
        <v/>
      </c>
      <c r="CS8" s="23" t="str">
        <f t="shared" si="12"/>
        <v/>
      </c>
      <c r="CT8" s="23" t="str">
        <f t="shared" si="12"/>
        <v/>
      </c>
      <c r="CU8" s="23" t="str">
        <f t="shared" si="12"/>
        <v/>
      </c>
      <c r="CV8" s="23" t="str">
        <f t="shared" si="12"/>
        <v/>
      </c>
      <c r="CW8" s="23" t="str">
        <f t="shared" si="12"/>
        <v/>
      </c>
      <c r="CX8" s="23" t="str">
        <f t="shared" si="12"/>
        <v/>
      </c>
      <c r="CY8" s="23" t="str">
        <f t="shared" si="12"/>
        <v/>
      </c>
      <c r="CZ8" s="23" t="str">
        <f t="shared" si="12"/>
        <v/>
      </c>
      <c r="DA8" s="23" t="str">
        <f t="shared" si="12"/>
        <v/>
      </c>
      <c r="DB8" s="23" t="str">
        <f t="shared" si="12"/>
        <v/>
      </c>
      <c r="DC8" s="23" t="str">
        <f t="shared" si="12"/>
        <v/>
      </c>
      <c r="DD8" s="23" t="str">
        <f t="shared" si="12"/>
        <v/>
      </c>
      <c r="DE8" s="23" t="str">
        <f t="shared" si="12"/>
        <v/>
      </c>
      <c r="DF8" s="23" t="str">
        <f t="shared" si="12"/>
        <v/>
      </c>
      <c r="DG8" s="23" t="str">
        <f t="shared" si="12"/>
        <v/>
      </c>
      <c r="DH8" s="23" t="str">
        <f t="shared" si="12"/>
        <v/>
      </c>
      <c r="DI8" s="23" t="str">
        <f t="shared" si="12"/>
        <v/>
      </c>
      <c r="DJ8" s="23" t="str">
        <f t="shared" si="12"/>
        <v/>
      </c>
      <c r="DK8" s="23" t="str">
        <f t="shared" si="12"/>
        <v/>
      </c>
      <c r="DL8" s="23" t="str">
        <f t="shared" si="12"/>
        <v/>
      </c>
      <c r="DM8" s="23" t="str">
        <f t="shared" si="12"/>
        <v/>
      </c>
      <c r="DN8" s="23" t="str">
        <f t="shared" si="12"/>
        <v/>
      </c>
      <c r="DO8" s="23" t="str">
        <f t="shared" si="12"/>
        <v/>
      </c>
      <c r="DP8" s="23" t="str">
        <f t="shared" si="12"/>
        <v/>
      </c>
      <c r="DQ8" s="23" t="str">
        <f t="shared" si="12"/>
        <v/>
      </c>
      <c r="DR8" s="23" t="str">
        <f t="shared" si="12"/>
        <v/>
      </c>
      <c r="DS8" s="23" t="str">
        <f t="shared" si="12"/>
        <v/>
      </c>
      <c r="DT8" s="23" t="str">
        <f t="shared" si="12"/>
        <v/>
      </c>
      <c r="DU8" s="23" t="str">
        <f t="shared" si="12"/>
        <v/>
      </c>
      <c r="DV8" s="23" t="str">
        <f t="shared" si="12"/>
        <v/>
      </c>
      <c r="DW8" s="23" t="str">
        <f t="shared" si="12"/>
        <v/>
      </c>
      <c r="DX8" s="23" t="str">
        <f t="shared" si="12"/>
        <v/>
      </c>
      <c r="DY8" s="23" t="str">
        <f t="shared" si="12"/>
        <v/>
      </c>
      <c r="DZ8" s="23" t="str">
        <f t="shared" si="12"/>
        <v/>
      </c>
      <c r="EA8" s="23" t="str">
        <f t="shared" si="12"/>
        <v/>
      </c>
      <c r="EB8" s="23" t="str">
        <f t="shared" si="12"/>
        <v/>
      </c>
      <c r="EC8" s="23" t="str">
        <f t="shared" si="12"/>
        <v/>
      </c>
      <c r="ED8" s="23" t="str">
        <f t="shared" si="12"/>
        <v/>
      </c>
      <c r="EE8" s="23" t="str">
        <f t="shared" si="12"/>
        <v/>
      </c>
      <c r="EF8" s="23" t="str">
        <f t="shared" si="12"/>
        <v/>
      </c>
      <c r="EG8" s="23" t="str">
        <f t="shared" si="12"/>
        <v/>
      </c>
      <c r="EH8" s="23" t="str">
        <f t="shared" si="12"/>
        <v/>
      </c>
      <c r="EI8" s="23" t="str">
        <f t="shared" si="12"/>
        <v/>
      </c>
      <c r="EJ8" s="23" t="str">
        <f t="shared" si="12"/>
        <v/>
      </c>
      <c r="EK8" s="23" t="str">
        <f t="shared" si="12"/>
        <v/>
      </c>
      <c r="EL8" s="23" t="str">
        <f t="shared" si="12"/>
        <v/>
      </c>
      <c r="EM8" s="23" t="str">
        <f t="shared" si="12"/>
        <v/>
      </c>
      <c r="EN8" s="23" t="str">
        <f t="shared" si="12"/>
        <v/>
      </c>
      <c r="EO8" s="23" t="str">
        <f t="shared" si="12"/>
        <v/>
      </c>
      <c r="EP8" s="23" t="str">
        <f t="shared" si="12"/>
        <v/>
      </c>
      <c r="EQ8" s="23" t="str">
        <f t="shared" si="12"/>
        <v/>
      </c>
      <c r="ER8" s="23" t="str">
        <f t="shared" si="12"/>
        <v/>
      </c>
      <c r="ES8" s="23" t="str">
        <f t="shared" si="12"/>
        <v/>
      </c>
      <c r="ET8" s="23" t="str">
        <f t="shared" si="12"/>
        <v/>
      </c>
      <c r="EU8" s="23" t="str">
        <f t="shared" si="12"/>
        <v/>
      </c>
      <c r="EV8" s="23" t="str">
        <f t="shared" si="12"/>
        <v/>
      </c>
      <c r="EW8" s="23" t="str">
        <f t="shared" si="12"/>
        <v/>
      </c>
      <c r="EX8" s="23" t="str">
        <f t="shared" si="12"/>
        <v/>
      </c>
      <c r="EY8" s="23" t="str">
        <f t="shared" si="12"/>
        <v/>
      </c>
      <c r="EZ8" s="23" t="str">
        <f t="shared" si="12"/>
        <v/>
      </c>
      <c r="FA8" s="23" t="str">
        <f t="shared" si="12"/>
        <v/>
      </c>
      <c r="FB8" s="23" t="str">
        <f t="shared" si="12"/>
        <v/>
      </c>
      <c r="FC8" s="23" t="str">
        <f t="shared" ref="FC8:HM8" si="13">IF(FC2=0,"",IF(FC2-FB2&gt;0,"減肥失敗",IF(FC2-FB2=0,"體重不變","減肥成功")))</f>
        <v/>
      </c>
      <c r="FD8" s="23" t="str">
        <f t="shared" si="13"/>
        <v/>
      </c>
      <c r="FE8" s="23" t="str">
        <f t="shared" si="13"/>
        <v/>
      </c>
      <c r="FF8" s="23" t="str">
        <f t="shared" si="13"/>
        <v/>
      </c>
      <c r="FG8" s="23" t="str">
        <f t="shared" si="13"/>
        <v/>
      </c>
      <c r="FH8" s="23" t="str">
        <f t="shared" si="13"/>
        <v/>
      </c>
      <c r="FI8" s="23" t="str">
        <f t="shared" si="13"/>
        <v/>
      </c>
      <c r="FJ8" s="23" t="str">
        <f t="shared" si="13"/>
        <v/>
      </c>
      <c r="FK8" s="23" t="str">
        <f t="shared" si="13"/>
        <v/>
      </c>
      <c r="FL8" s="23" t="str">
        <f t="shared" si="13"/>
        <v/>
      </c>
      <c r="FM8" s="23" t="str">
        <f t="shared" si="13"/>
        <v/>
      </c>
      <c r="FN8" s="23" t="str">
        <f t="shared" si="13"/>
        <v/>
      </c>
      <c r="FO8" s="23" t="str">
        <f t="shared" si="13"/>
        <v/>
      </c>
      <c r="FP8" s="23" t="str">
        <f t="shared" si="13"/>
        <v/>
      </c>
      <c r="FQ8" s="23" t="str">
        <f t="shared" si="13"/>
        <v/>
      </c>
      <c r="FR8" s="23" t="str">
        <f t="shared" si="13"/>
        <v/>
      </c>
      <c r="FS8" s="23" t="str">
        <f t="shared" si="13"/>
        <v/>
      </c>
      <c r="FT8" s="23" t="str">
        <f t="shared" si="13"/>
        <v/>
      </c>
      <c r="FU8" s="23" t="str">
        <f t="shared" si="13"/>
        <v/>
      </c>
      <c r="FV8" s="23" t="str">
        <f t="shared" si="13"/>
        <v/>
      </c>
      <c r="FW8" s="23" t="str">
        <f t="shared" si="13"/>
        <v/>
      </c>
      <c r="FX8" s="23" t="str">
        <f t="shared" si="13"/>
        <v/>
      </c>
      <c r="FY8" s="23" t="str">
        <f t="shared" si="13"/>
        <v/>
      </c>
      <c r="FZ8" s="23" t="str">
        <f t="shared" si="13"/>
        <v/>
      </c>
      <c r="GA8" s="23" t="str">
        <f t="shared" si="13"/>
        <v/>
      </c>
      <c r="GB8" s="23" t="str">
        <f t="shared" si="13"/>
        <v/>
      </c>
      <c r="GC8" s="23" t="str">
        <f t="shared" si="13"/>
        <v/>
      </c>
      <c r="GD8" s="23" t="str">
        <f t="shared" si="13"/>
        <v/>
      </c>
      <c r="GE8" s="23" t="str">
        <f t="shared" si="13"/>
        <v/>
      </c>
      <c r="GF8" s="23" t="str">
        <f t="shared" si="13"/>
        <v/>
      </c>
      <c r="GG8" s="23" t="str">
        <f t="shared" si="13"/>
        <v/>
      </c>
      <c r="GH8" s="23" t="str">
        <f t="shared" si="13"/>
        <v/>
      </c>
      <c r="GI8" s="23" t="str">
        <f t="shared" si="13"/>
        <v/>
      </c>
      <c r="GJ8" s="23" t="str">
        <f t="shared" si="13"/>
        <v/>
      </c>
      <c r="GK8" s="23" t="str">
        <f t="shared" si="13"/>
        <v/>
      </c>
      <c r="GL8" s="23" t="str">
        <f t="shared" si="13"/>
        <v/>
      </c>
      <c r="GM8" s="23" t="str">
        <f t="shared" si="13"/>
        <v/>
      </c>
      <c r="GN8" s="23" t="str">
        <f t="shared" si="13"/>
        <v/>
      </c>
      <c r="GO8" s="23" t="str">
        <f t="shared" si="13"/>
        <v/>
      </c>
      <c r="GP8" s="23" t="str">
        <f t="shared" si="13"/>
        <v/>
      </c>
      <c r="GQ8" s="23" t="str">
        <f t="shared" si="13"/>
        <v/>
      </c>
      <c r="GR8" s="23" t="str">
        <f t="shared" si="13"/>
        <v/>
      </c>
      <c r="GS8" s="23" t="str">
        <f t="shared" si="13"/>
        <v/>
      </c>
      <c r="GT8" s="23" t="str">
        <f t="shared" si="13"/>
        <v/>
      </c>
      <c r="GU8" s="23" t="str">
        <f t="shared" si="13"/>
        <v/>
      </c>
      <c r="GV8" s="23" t="str">
        <f t="shared" si="13"/>
        <v/>
      </c>
      <c r="GW8" s="23" t="str">
        <f t="shared" si="13"/>
        <v/>
      </c>
      <c r="GX8" s="23" t="str">
        <f t="shared" si="13"/>
        <v/>
      </c>
      <c r="GY8" s="23" t="str">
        <f t="shared" si="13"/>
        <v/>
      </c>
      <c r="GZ8" s="23" t="str">
        <f t="shared" si="13"/>
        <v/>
      </c>
      <c r="HA8" s="23" t="str">
        <f t="shared" si="13"/>
        <v/>
      </c>
      <c r="HB8" s="23" t="str">
        <f t="shared" si="13"/>
        <v/>
      </c>
      <c r="HC8" s="23" t="str">
        <f t="shared" si="13"/>
        <v/>
      </c>
      <c r="HD8" s="23" t="str">
        <f t="shared" si="13"/>
        <v/>
      </c>
      <c r="HE8" s="23" t="str">
        <f t="shared" si="13"/>
        <v/>
      </c>
      <c r="HF8" s="23" t="str">
        <f t="shared" si="13"/>
        <v/>
      </c>
      <c r="HG8" s="23" t="str">
        <f t="shared" si="13"/>
        <v/>
      </c>
      <c r="HH8" s="23" t="str">
        <f t="shared" si="13"/>
        <v/>
      </c>
      <c r="HI8" s="23" t="str">
        <f t="shared" si="13"/>
        <v/>
      </c>
      <c r="HJ8" s="23" t="str">
        <f t="shared" si="13"/>
        <v/>
      </c>
      <c r="HK8" s="23" t="str">
        <f t="shared" si="13"/>
        <v/>
      </c>
      <c r="HL8" s="23" t="str">
        <f t="shared" si="13"/>
        <v/>
      </c>
      <c r="HM8" s="23" t="str">
        <f t="shared" si="13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2" t="str">
        <f>IF(AC2=0,"",IF(AC2-AB2&gt;0,"N",IF(AC2-AB2=0,"=","Y")))</f>
        <v/>
      </c>
      <c r="AD10" s="22" t="str">
        <f t="shared" ref="AD10:AJ10" si="14">IF(AD2=0,"",IF(AD2-AC2&gt;0,"N",IF(AD2-AC2=0,"=","Y")))</f>
        <v/>
      </c>
      <c r="AE10" s="22" t="str">
        <f t="shared" si="14"/>
        <v/>
      </c>
      <c r="AF10" s="22" t="str">
        <f t="shared" si="14"/>
        <v/>
      </c>
      <c r="AG10" s="22" t="str">
        <f t="shared" si="14"/>
        <v/>
      </c>
      <c r="AH10" s="22" t="str">
        <f t="shared" si="14"/>
        <v/>
      </c>
      <c r="AI10" s="22" t="str">
        <f t="shared" si="14"/>
        <v/>
      </c>
      <c r="AJ10" s="22" t="str">
        <f t="shared" si="14"/>
        <v/>
      </c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'07'!D16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43311</v>
      </c>
      <c r="C13" s="32">
        <f>H$1</f>
        <v>43317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15">B13+7</f>
        <v>43318</v>
      </c>
      <c r="C14" s="32">
        <f t="shared" si="15"/>
        <v>43324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15"/>
        <v>43325</v>
      </c>
      <c r="C15" s="32">
        <f t="shared" si="15"/>
        <v>43331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15"/>
        <v>43332</v>
      </c>
      <c r="C16" s="32">
        <f t="shared" si="15"/>
        <v>43338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15"/>
        <v>43339</v>
      </c>
      <c r="C17" s="32">
        <f t="shared" si="15"/>
        <v>43345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-2100</v>
      </c>
      <c r="G17" s="17">
        <f>F17/7700</f>
        <v>-0.27272727272727271</v>
      </c>
      <c r="H17" s="17" t="e">
        <f>(G17-E17)*7700</f>
        <v>#DIV/0!</v>
      </c>
      <c r="I17" s="17">
        <f>SUM($AD$3:$AJ$3)</f>
        <v>0</v>
      </c>
      <c r="J17" s="17">
        <f>SUM($AD$4:$AJ$4)</f>
        <v>10500</v>
      </c>
      <c r="K17" s="17">
        <f>J17/7</f>
        <v>1500</v>
      </c>
    </row>
    <row r="19" spans="1:11">
      <c r="A19" s="19" t="s">
        <v>26</v>
      </c>
      <c r="E19" s="17" t="e">
        <f t="shared" ref="E19:J19" si="16">SUM(E13:E18)</f>
        <v>#DIV/0!</v>
      </c>
      <c r="F19" s="17">
        <f t="shared" si="16"/>
        <v>-10500</v>
      </c>
      <c r="G19" s="17">
        <f t="shared" si="16"/>
        <v>-1.3636363636363635</v>
      </c>
      <c r="H19" s="17" t="e">
        <f t="shared" si="16"/>
        <v>#DIV/0!</v>
      </c>
      <c r="I19" s="17">
        <f t="shared" si="16"/>
        <v>0</v>
      </c>
      <c r="J19" s="17">
        <f t="shared" si="16"/>
        <v>52500</v>
      </c>
    </row>
    <row r="20" spans="1:11">
      <c r="A20" s="19" t="s">
        <v>46</v>
      </c>
      <c r="D20" s="17" t="e">
        <f>AVERAGE(D13:D17)</f>
        <v>#DIV/0!</v>
      </c>
      <c r="E20" s="17" t="e">
        <f>AVERAGE(E13:E17)</f>
        <v>#DIV/0!</v>
      </c>
      <c r="F20" s="17">
        <f>AVERAGE(F13:F17)</f>
        <v>-2100</v>
      </c>
      <c r="G20" s="17">
        <f>AVERAGE(G13:G17)</f>
        <v>-0.27272727272727271</v>
      </c>
      <c r="H20" s="17" t="e">
        <f>AVERAGE(H13:H17)/7</f>
        <v>#DIV/0!</v>
      </c>
      <c r="I20" s="17">
        <f>AVERAGE(I13:I17)/7</f>
        <v>0</v>
      </c>
      <c r="J20" s="17">
        <f>AVERAGE(J13:J17)/7</f>
        <v>1500</v>
      </c>
    </row>
  </sheetData>
  <phoneticPr fontId="16" type="noConversion"/>
  <conditionalFormatting sqref="AC10:AJ10 B8:IV8">
    <cfRule type="cellIs" dxfId="9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M19"/>
  <sheetViews>
    <sheetView topLeftCell="H1" workbookViewId="0">
      <selection activeCell="B4" sqref="B4:AC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6" width="10.875" style="17" customWidth="1"/>
    <col min="7" max="7" width="9.875" style="17" customWidth="1"/>
    <col min="8" max="16384" width="7.125" style="17"/>
  </cols>
  <sheetData>
    <row r="1" spans="1:221">
      <c r="A1" s="14" t="s">
        <v>22</v>
      </c>
      <c r="B1" s="15">
        <v>43346</v>
      </c>
      <c r="C1" s="16">
        <v>43347</v>
      </c>
      <c r="D1" s="16">
        <v>43348</v>
      </c>
      <c r="E1" s="16">
        <v>43349</v>
      </c>
      <c r="F1" s="16">
        <v>43350</v>
      </c>
      <c r="G1" s="16">
        <v>43351</v>
      </c>
      <c r="H1" s="16">
        <v>43352</v>
      </c>
      <c r="I1" s="15">
        <v>43353</v>
      </c>
      <c r="J1" s="16">
        <v>43354</v>
      </c>
      <c r="K1" s="16">
        <v>43355</v>
      </c>
      <c r="L1" s="16">
        <v>43356</v>
      </c>
      <c r="M1" s="16">
        <v>43357</v>
      </c>
      <c r="N1" s="16">
        <v>43358</v>
      </c>
      <c r="O1" s="16">
        <v>43359</v>
      </c>
      <c r="P1" s="15">
        <v>43360</v>
      </c>
      <c r="Q1" s="16">
        <v>43361</v>
      </c>
      <c r="R1" s="16">
        <v>43362</v>
      </c>
      <c r="S1" s="16">
        <v>43363</v>
      </c>
      <c r="T1" s="16">
        <v>43364</v>
      </c>
      <c r="U1" s="16">
        <v>43365</v>
      </c>
      <c r="V1" s="16">
        <v>43366</v>
      </c>
      <c r="W1" s="15">
        <v>43367</v>
      </c>
      <c r="X1" s="16">
        <v>43368</v>
      </c>
      <c r="Y1" s="16">
        <v>43369</v>
      </c>
      <c r="Z1" s="16">
        <v>43370</v>
      </c>
      <c r="AA1" s="16">
        <v>43371</v>
      </c>
      <c r="AB1" s="16">
        <v>43372</v>
      </c>
      <c r="AC1" s="16">
        <v>43373</v>
      </c>
    </row>
    <row r="2" spans="1:221">
      <c r="A2" s="14" t="s">
        <v>27</v>
      </c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IF(C2=0,"",IF(C2-Base!B4&gt;0,"N",IF(C2=0,"O","Y")))</f>
        <v/>
      </c>
      <c r="C8" s="22" t="str">
        <f>IF(D2=0,"",IF(D2-C2&gt;0,"N",IF(D2-C2=0,"=","Y")))</f>
        <v/>
      </c>
      <c r="D8" s="22" t="str">
        <f>IF(E2=0,"",IF(E2-D2&gt;0,"N",IF(E2-D2=0,"=","Y")))</f>
        <v/>
      </c>
      <c r="E8" s="22" t="str">
        <f t="shared" ref="E8:AC8" si="2">IF(F2=0,"",IF(F2-E2&gt;0,"N",IF(F2-E2=0,"=","Y")))</f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 t="shared" si="2"/>
        <v/>
      </c>
      <c r="S8" s="22" t="str">
        <f t="shared" si="2"/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 t="str">
        <f>IF(C2="","",C2-Base!$G$6)</f>
        <v/>
      </c>
      <c r="C9" s="24" t="str">
        <f>IF(D2="","",D2-Base!$G$6)</f>
        <v/>
      </c>
      <c r="D9" s="24" t="str">
        <f>IF(E2="","",E2-Base!$G$6)</f>
        <v/>
      </c>
      <c r="E9" s="24" t="str">
        <f>IF(F2="","",F2-Base!$G$6)</f>
        <v/>
      </c>
      <c r="F9" s="24" t="str">
        <f>IF(G2="","",G2-Base!$G$6)</f>
        <v/>
      </c>
      <c r="G9" s="24" t="str">
        <f>IF(H2="","",H2-Base!$G$6)</f>
        <v/>
      </c>
      <c r="H9" s="24" t="str">
        <f>IF(I2="","",I2-Base!$G$6)</f>
        <v/>
      </c>
      <c r="I9" s="24" t="str">
        <f>IF(J2="","",J2-Base!$G$6)</f>
        <v/>
      </c>
      <c r="J9" s="24" t="str">
        <f>IF(K2="","",K2-Base!$G$6)</f>
        <v/>
      </c>
      <c r="K9" s="24" t="str">
        <f>IF(L2="","",L2-Base!$G$6)</f>
        <v/>
      </c>
      <c r="L9" s="24" t="str">
        <f>IF(M2="","",M2-Base!$G$6)</f>
        <v/>
      </c>
      <c r="M9" s="24" t="str">
        <f>IF(N2="","",N2-Base!$G$6)</f>
        <v/>
      </c>
      <c r="N9" s="24" t="str">
        <f>IF(O2="","",O2-Base!$G$6)</f>
        <v/>
      </c>
      <c r="O9" s="24" t="str">
        <f>IF(P2="","",P2-Base!$G$6)</f>
        <v/>
      </c>
      <c r="P9" s="24" t="str">
        <f>IF(Q2="","",Q2-Base!$G$6)</f>
        <v/>
      </c>
      <c r="Q9" s="24" t="str">
        <f>IF(R2="","",R2-Base!$G$6)</f>
        <v/>
      </c>
      <c r="R9" s="24" t="str">
        <f>IF(S2="","",S2-Base!$G$6)</f>
        <v/>
      </c>
      <c r="S9" s="24" t="str">
        <f>IF(T2="","",T2-Base!$G$6)</f>
        <v/>
      </c>
      <c r="T9" s="24" t="str">
        <f>IF(U2="","",U2-Base!$G$6)</f>
        <v/>
      </c>
      <c r="U9" s="24" t="str">
        <f>IF(V2="","",V2-Base!$G$6)</f>
        <v/>
      </c>
      <c r="V9" s="24" t="str">
        <f>IF(W2="","",W2-Base!$G$6)</f>
        <v/>
      </c>
      <c r="W9" s="24" t="str">
        <f>IF(X2="","",X2-Base!$G$6)</f>
        <v/>
      </c>
      <c r="X9" s="24" t="str">
        <f>IF(Y2="","",Y2-Base!$G$6)</f>
        <v/>
      </c>
      <c r="Y9" s="24" t="str">
        <f>IF(Z2="","",Z2-Base!$G$6)</f>
        <v/>
      </c>
      <c r="Z9" s="24" t="str">
        <f>IF(AA2="","",AA2-Base!$G$6)</f>
        <v/>
      </c>
      <c r="AA9" s="24" t="str">
        <f>IF(AB2="","",AB2-Base!$G$6)</f>
        <v/>
      </c>
      <c r="AB9" s="24" t="str">
        <f>IF(AC2="","",AC2-Base!$G$6)</f>
        <v/>
      </c>
      <c r="AC9" s="24" t="str">
        <f>IF(AD2="","",AD2-Base!$G$6)</f>
        <v/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'08'!D17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43346</v>
      </c>
      <c r="C13" s="32">
        <f>H$1</f>
        <v>43352</v>
      </c>
      <c r="D13" s="33" t="e">
        <f>ROUNDDOWN(AVERAGE(C2:H2),2)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43353</v>
      </c>
      <c r="C14" s="32">
        <f t="shared" si="6"/>
        <v>43359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43360</v>
      </c>
      <c r="C15" s="32">
        <f t="shared" si="6"/>
        <v>43366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43367</v>
      </c>
      <c r="C16" s="32">
        <f t="shared" si="6"/>
        <v>43373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 t="e">
        <f>AVERAGE(D13:D16)</f>
        <v>#DIV/0!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</sheetData>
  <phoneticPr fontId="16" type="noConversion"/>
  <conditionalFormatting sqref="B8:IV8">
    <cfRule type="cellIs" dxfId="8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M20"/>
  <sheetViews>
    <sheetView topLeftCell="L1" workbookViewId="0">
      <selection activeCell="B4" sqref="B4:AI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20" width="7.125" style="17"/>
    <col min="21" max="21" width="6.875" style="17" customWidth="1"/>
    <col min="22" max="16384" width="7.125" style="17"/>
  </cols>
  <sheetData>
    <row r="1" spans="1:221">
      <c r="A1" s="14" t="s">
        <v>22</v>
      </c>
      <c r="B1" s="15">
        <v>43374</v>
      </c>
      <c r="C1" s="16">
        <v>43375</v>
      </c>
      <c r="D1" s="16">
        <v>43376</v>
      </c>
      <c r="E1" s="16">
        <v>43377</v>
      </c>
      <c r="F1" s="16">
        <v>43378</v>
      </c>
      <c r="G1" s="16">
        <v>43379</v>
      </c>
      <c r="H1" s="16">
        <v>43380</v>
      </c>
      <c r="I1" s="15">
        <v>43381</v>
      </c>
      <c r="J1" s="16">
        <v>43382</v>
      </c>
      <c r="K1" s="16">
        <v>43383</v>
      </c>
      <c r="L1" s="16">
        <v>43384</v>
      </c>
      <c r="M1" s="16">
        <v>43385</v>
      </c>
      <c r="N1" s="16">
        <v>43386</v>
      </c>
      <c r="O1" s="16">
        <v>43387</v>
      </c>
      <c r="P1" s="15">
        <v>43388</v>
      </c>
      <c r="Q1" s="16">
        <v>43389</v>
      </c>
      <c r="R1" s="16">
        <v>43390</v>
      </c>
      <c r="S1" s="16">
        <v>43391</v>
      </c>
      <c r="T1" s="16">
        <v>43392</v>
      </c>
      <c r="U1" s="16">
        <v>43393</v>
      </c>
      <c r="V1" s="16">
        <v>43394</v>
      </c>
      <c r="W1" s="15">
        <v>43395</v>
      </c>
      <c r="X1" s="16">
        <v>43396</v>
      </c>
      <c r="Y1" s="16">
        <v>43397</v>
      </c>
      <c r="Z1" s="16">
        <v>43398</v>
      </c>
      <c r="AA1" s="16">
        <v>43399</v>
      </c>
      <c r="AB1" s="16">
        <v>43400</v>
      </c>
      <c r="AC1" s="16">
        <v>43401</v>
      </c>
      <c r="AD1" s="15">
        <v>43402</v>
      </c>
      <c r="AE1" s="16">
        <v>43403</v>
      </c>
      <c r="AF1" s="16">
        <v>43404</v>
      </c>
      <c r="AG1" s="16">
        <v>43405</v>
      </c>
      <c r="AH1" s="16">
        <v>43406</v>
      </c>
      <c r="AI1" s="16">
        <v>43407</v>
      </c>
      <c r="AJ1" s="16">
        <v>43408</v>
      </c>
    </row>
    <row r="2" spans="1:221">
      <c r="A2" s="14" t="s">
        <v>27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221">
      <c r="A3" s="19" t="s">
        <v>32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  <c r="AE4" s="17">
        <v>1500</v>
      </c>
      <c r="AF4" s="17">
        <v>1500</v>
      </c>
      <c r="AG4" s="17">
        <v>1500</v>
      </c>
      <c r="AH4" s="17">
        <v>1500</v>
      </c>
      <c r="AI4" s="17">
        <v>1500</v>
      </c>
      <c r="AJ4" s="17">
        <v>1534</v>
      </c>
    </row>
    <row r="5" spans="1:221">
      <c r="A5" s="19" t="s">
        <v>33</v>
      </c>
      <c r="B5" s="17">
        <f>$B$11+B3-B4-$F$11</f>
        <v>-300</v>
      </c>
      <c r="C5" s="17">
        <f t="shared" ref="C5:AJ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  <c r="AE5" s="17">
        <f t="shared" si="0"/>
        <v>-300</v>
      </c>
      <c r="AF5" s="17">
        <f t="shared" si="0"/>
        <v>-300</v>
      </c>
      <c r="AG5" s="17">
        <f t="shared" si="0"/>
        <v>-300</v>
      </c>
      <c r="AH5" s="17">
        <f t="shared" si="0"/>
        <v>-300</v>
      </c>
      <c r="AI5" s="17">
        <f t="shared" si="0"/>
        <v>-300</v>
      </c>
      <c r="AJ5" s="17">
        <f t="shared" si="0"/>
        <v>-334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-3.896103896103896E-2</v>
      </c>
      <c r="AF6" s="20">
        <f t="shared" si="1"/>
        <v>-3.896103896103896E-2</v>
      </c>
      <c r="AG6" s="20">
        <f t="shared" si="1"/>
        <v>-3.896103896103896E-2</v>
      </c>
      <c r="AH6" s="20">
        <f t="shared" si="1"/>
        <v>-3.896103896103896E-2</v>
      </c>
      <c r="AI6" s="20">
        <f t="shared" si="1"/>
        <v>-3.896103896103896E-2</v>
      </c>
      <c r="AJ6" s="20">
        <f t="shared" si="1"/>
        <v>-4.3376623376623374E-2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2" t="str">
        <f t="shared" ref="AD8" si="3">IF(AD2=0,"",IF(AD2-AC2&gt;0,"N",IF(AD2-AC2=0,"=","Y")))</f>
        <v/>
      </c>
      <c r="AE8" s="22" t="str">
        <f t="shared" ref="AE8" si="4">IF(AE2=0,"",IF(AE2-AD2&gt;0,"N",IF(AE2-AD2=0,"=","Y")))</f>
        <v/>
      </c>
      <c r="AF8" s="22" t="str">
        <f t="shared" ref="AF8" si="5">IF(AF2=0,"",IF(AF2-AE2&gt;0,"N",IF(AF2-AE2=0,"=","Y")))</f>
        <v/>
      </c>
      <c r="AG8" s="22" t="str">
        <f t="shared" ref="AG8" si="6">IF(AG2=0,"",IF(AG2-AF2&gt;0,"N",IF(AG2-AF2=0,"=","Y")))</f>
        <v/>
      </c>
      <c r="AH8" s="22" t="str">
        <f t="shared" ref="AH8" si="7">IF(AH2=0,"",IF(AH2-AG2&gt;0,"N",IF(AH2-AG2=0,"=","Y")))</f>
        <v/>
      </c>
      <c r="AI8" s="22" t="str">
        <f t="shared" ref="AI8" si="8">IF(AI2=0,"",IF(AI2-AH2&gt;0,"N",IF(AI2-AH2=0,"=","Y")))</f>
        <v/>
      </c>
      <c r="AJ8" s="22" t="str">
        <f t="shared" ref="AJ8" si="9">IF(AJ2=0,"",IF(AJ2-AI2&gt;0,"N",IF(AJ2-AI2=0,"=","Y")))</f>
        <v/>
      </c>
      <c r="AK8" s="23" t="str">
        <f t="shared" ref="AK8:CP8" si="10">IF(AK2=0,"",IF(AK2-AJ2&gt;0,"減肥失敗",IF(AK2-AJ2=0,"體重不變","減肥成功")))</f>
        <v/>
      </c>
      <c r="AL8" s="23" t="str">
        <f t="shared" si="10"/>
        <v/>
      </c>
      <c r="AM8" s="23" t="str">
        <f t="shared" si="10"/>
        <v/>
      </c>
      <c r="AN8" s="23" t="str">
        <f t="shared" si="10"/>
        <v/>
      </c>
      <c r="AO8" s="23" t="str">
        <f t="shared" si="10"/>
        <v/>
      </c>
      <c r="AP8" s="23" t="str">
        <f t="shared" si="10"/>
        <v/>
      </c>
      <c r="AQ8" s="23" t="str">
        <f t="shared" si="10"/>
        <v/>
      </c>
      <c r="AR8" s="23" t="str">
        <f t="shared" si="10"/>
        <v/>
      </c>
      <c r="AS8" s="23" t="str">
        <f t="shared" si="10"/>
        <v/>
      </c>
      <c r="AT8" s="23" t="str">
        <f t="shared" si="10"/>
        <v/>
      </c>
      <c r="AU8" s="23" t="str">
        <f t="shared" si="10"/>
        <v/>
      </c>
      <c r="AV8" s="23" t="str">
        <f t="shared" si="10"/>
        <v/>
      </c>
      <c r="AW8" s="23" t="str">
        <f t="shared" si="10"/>
        <v/>
      </c>
      <c r="AX8" s="23" t="str">
        <f t="shared" si="10"/>
        <v/>
      </c>
      <c r="AY8" s="23" t="str">
        <f t="shared" si="10"/>
        <v/>
      </c>
      <c r="AZ8" s="23" t="str">
        <f t="shared" si="10"/>
        <v/>
      </c>
      <c r="BA8" s="23" t="str">
        <f t="shared" si="10"/>
        <v/>
      </c>
      <c r="BB8" s="23" t="str">
        <f t="shared" si="10"/>
        <v/>
      </c>
      <c r="BC8" s="23" t="str">
        <f t="shared" si="10"/>
        <v/>
      </c>
      <c r="BD8" s="23" t="str">
        <f t="shared" si="10"/>
        <v/>
      </c>
      <c r="BE8" s="23" t="str">
        <f t="shared" si="10"/>
        <v/>
      </c>
      <c r="BF8" s="23" t="str">
        <f t="shared" si="10"/>
        <v/>
      </c>
      <c r="BG8" s="23" t="str">
        <f t="shared" si="10"/>
        <v/>
      </c>
      <c r="BH8" s="23" t="str">
        <f t="shared" si="10"/>
        <v/>
      </c>
      <c r="BI8" s="23" t="str">
        <f t="shared" si="10"/>
        <v/>
      </c>
      <c r="BJ8" s="23" t="str">
        <f t="shared" si="10"/>
        <v/>
      </c>
      <c r="BK8" s="23" t="str">
        <f t="shared" si="10"/>
        <v/>
      </c>
      <c r="BL8" s="23" t="str">
        <f t="shared" si="10"/>
        <v/>
      </c>
      <c r="BM8" s="23" t="str">
        <f t="shared" si="10"/>
        <v/>
      </c>
      <c r="BN8" s="23" t="str">
        <f t="shared" si="10"/>
        <v/>
      </c>
      <c r="BO8" s="23" t="str">
        <f t="shared" si="10"/>
        <v/>
      </c>
      <c r="BP8" s="23" t="str">
        <f t="shared" si="10"/>
        <v/>
      </c>
      <c r="BQ8" s="23" t="str">
        <f t="shared" si="10"/>
        <v/>
      </c>
      <c r="BR8" s="23" t="str">
        <f t="shared" si="10"/>
        <v/>
      </c>
      <c r="BS8" s="23" t="str">
        <f t="shared" si="10"/>
        <v/>
      </c>
      <c r="BT8" s="23" t="str">
        <f t="shared" si="10"/>
        <v/>
      </c>
      <c r="BU8" s="23" t="str">
        <f t="shared" si="10"/>
        <v/>
      </c>
      <c r="BV8" s="23" t="str">
        <f t="shared" si="10"/>
        <v/>
      </c>
      <c r="BW8" s="23" t="str">
        <f t="shared" si="10"/>
        <v/>
      </c>
      <c r="BX8" s="23" t="str">
        <f t="shared" si="10"/>
        <v/>
      </c>
      <c r="BY8" s="23" t="str">
        <f t="shared" si="10"/>
        <v/>
      </c>
      <c r="BZ8" s="23" t="str">
        <f t="shared" si="10"/>
        <v/>
      </c>
      <c r="CA8" s="23" t="str">
        <f t="shared" si="10"/>
        <v/>
      </c>
      <c r="CB8" s="23" t="str">
        <f t="shared" si="10"/>
        <v/>
      </c>
      <c r="CC8" s="23" t="str">
        <f t="shared" si="10"/>
        <v/>
      </c>
      <c r="CD8" s="23" t="str">
        <f t="shared" si="10"/>
        <v/>
      </c>
      <c r="CE8" s="23" t="str">
        <f t="shared" si="10"/>
        <v/>
      </c>
      <c r="CF8" s="23" t="str">
        <f t="shared" si="10"/>
        <v/>
      </c>
      <c r="CG8" s="23" t="str">
        <f t="shared" si="10"/>
        <v/>
      </c>
      <c r="CH8" s="23" t="str">
        <f t="shared" si="10"/>
        <v/>
      </c>
      <c r="CI8" s="23" t="str">
        <f t="shared" si="10"/>
        <v/>
      </c>
      <c r="CJ8" s="23" t="str">
        <f t="shared" si="10"/>
        <v/>
      </c>
      <c r="CK8" s="23" t="str">
        <f t="shared" si="10"/>
        <v/>
      </c>
      <c r="CL8" s="23" t="str">
        <f t="shared" si="10"/>
        <v/>
      </c>
      <c r="CM8" s="23" t="str">
        <f t="shared" si="10"/>
        <v/>
      </c>
      <c r="CN8" s="23" t="str">
        <f t="shared" si="10"/>
        <v/>
      </c>
      <c r="CO8" s="23" t="str">
        <f t="shared" si="10"/>
        <v/>
      </c>
      <c r="CP8" s="23" t="str">
        <f t="shared" si="10"/>
        <v/>
      </c>
      <c r="CQ8" s="23" t="str">
        <f t="shared" ref="CQ8:FB8" si="11">IF(CQ2=0,"",IF(CQ2-CP2&gt;0,"減肥失敗",IF(CQ2-CP2=0,"體重不變","減肥成功")))</f>
        <v/>
      </c>
      <c r="CR8" s="23" t="str">
        <f t="shared" si="11"/>
        <v/>
      </c>
      <c r="CS8" s="23" t="str">
        <f t="shared" si="11"/>
        <v/>
      </c>
      <c r="CT8" s="23" t="str">
        <f t="shared" si="11"/>
        <v/>
      </c>
      <c r="CU8" s="23" t="str">
        <f t="shared" si="11"/>
        <v/>
      </c>
      <c r="CV8" s="23" t="str">
        <f t="shared" si="11"/>
        <v/>
      </c>
      <c r="CW8" s="23" t="str">
        <f t="shared" si="11"/>
        <v/>
      </c>
      <c r="CX8" s="23" t="str">
        <f t="shared" si="11"/>
        <v/>
      </c>
      <c r="CY8" s="23" t="str">
        <f t="shared" si="11"/>
        <v/>
      </c>
      <c r="CZ8" s="23" t="str">
        <f t="shared" si="11"/>
        <v/>
      </c>
      <c r="DA8" s="23" t="str">
        <f t="shared" si="11"/>
        <v/>
      </c>
      <c r="DB8" s="23" t="str">
        <f t="shared" si="11"/>
        <v/>
      </c>
      <c r="DC8" s="23" t="str">
        <f t="shared" si="11"/>
        <v/>
      </c>
      <c r="DD8" s="23" t="str">
        <f t="shared" si="11"/>
        <v/>
      </c>
      <c r="DE8" s="23" t="str">
        <f t="shared" si="11"/>
        <v/>
      </c>
      <c r="DF8" s="23" t="str">
        <f t="shared" si="11"/>
        <v/>
      </c>
      <c r="DG8" s="23" t="str">
        <f t="shared" si="11"/>
        <v/>
      </c>
      <c r="DH8" s="23" t="str">
        <f t="shared" si="11"/>
        <v/>
      </c>
      <c r="DI8" s="23" t="str">
        <f t="shared" si="11"/>
        <v/>
      </c>
      <c r="DJ8" s="23" t="str">
        <f t="shared" si="11"/>
        <v/>
      </c>
      <c r="DK8" s="23" t="str">
        <f t="shared" si="11"/>
        <v/>
      </c>
      <c r="DL8" s="23" t="str">
        <f t="shared" si="11"/>
        <v/>
      </c>
      <c r="DM8" s="23" t="str">
        <f t="shared" si="11"/>
        <v/>
      </c>
      <c r="DN8" s="23" t="str">
        <f t="shared" si="11"/>
        <v/>
      </c>
      <c r="DO8" s="23" t="str">
        <f t="shared" si="11"/>
        <v/>
      </c>
      <c r="DP8" s="23" t="str">
        <f t="shared" si="11"/>
        <v/>
      </c>
      <c r="DQ8" s="23" t="str">
        <f t="shared" si="11"/>
        <v/>
      </c>
      <c r="DR8" s="23" t="str">
        <f t="shared" si="11"/>
        <v/>
      </c>
      <c r="DS8" s="23" t="str">
        <f t="shared" si="11"/>
        <v/>
      </c>
      <c r="DT8" s="23" t="str">
        <f t="shared" si="11"/>
        <v/>
      </c>
      <c r="DU8" s="23" t="str">
        <f t="shared" si="11"/>
        <v/>
      </c>
      <c r="DV8" s="23" t="str">
        <f t="shared" si="11"/>
        <v/>
      </c>
      <c r="DW8" s="23" t="str">
        <f t="shared" si="11"/>
        <v/>
      </c>
      <c r="DX8" s="23" t="str">
        <f t="shared" si="11"/>
        <v/>
      </c>
      <c r="DY8" s="23" t="str">
        <f t="shared" si="11"/>
        <v/>
      </c>
      <c r="DZ8" s="23" t="str">
        <f t="shared" si="11"/>
        <v/>
      </c>
      <c r="EA8" s="23" t="str">
        <f t="shared" si="11"/>
        <v/>
      </c>
      <c r="EB8" s="23" t="str">
        <f t="shared" si="11"/>
        <v/>
      </c>
      <c r="EC8" s="23" t="str">
        <f t="shared" si="11"/>
        <v/>
      </c>
      <c r="ED8" s="23" t="str">
        <f t="shared" si="11"/>
        <v/>
      </c>
      <c r="EE8" s="23" t="str">
        <f t="shared" si="11"/>
        <v/>
      </c>
      <c r="EF8" s="23" t="str">
        <f t="shared" si="11"/>
        <v/>
      </c>
      <c r="EG8" s="23" t="str">
        <f t="shared" si="11"/>
        <v/>
      </c>
      <c r="EH8" s="23" t="str">
        <f t="shared" si="11"/>
        <v/>
      </c>
      <c r="EI8" s="23" t="str">
        <f t="shared" si="11"/>
        <v/>
      </c>
      <c r="EJ8" s="23" t="str">
        <f t="shared" si="11"/>
        <v/>
      </c>
      <c r="EK8" s="23" t="str">
        <f t="shared" si="11"/>
        <v/>
      </c>
      <c r="EL8" s="23" t="str">
        <f t="shared" si="11"/>
        <v/>
      </c>
      <c r="EM8" s="23" t="str">
        <f t="shared" si="11"/>
        <v/>
      </c>
      <c r="EN8" s="23" t="str">
        <f t="shared" si="11"/>
        <v/>
      </c>
      <c r="EO8" s="23" t="str">
        <f t="shared" si="11"/>
        <v/>
      </c>
      <c r="EP8" s="23" t="str">
        <f t="shared" si="11"/>
        <v/>
      </c>
      <c r="EQ8" s="23" t="str">
        <f t="shared" si="11"/>
        <v/>
      </c>
      <c r="ER8" s="23" t="str">
        <f t="shared" si="11"/>
        <v/>
      </c>
      <c r="ES8" s="23" t="str">
        <f t="shared" si="11"/>
        <v/>
      </c>
      <c r="ET8" s="23" t="str">
        <f t="shared" si="11"/>
        <v/>
      </c>
      <c r="EU8" s="23" t="str">
        <f t="shared" si="11"/>
        <v/>
      </c>
      <c r="EV8" s="23" t="str">
        <f t="shared" si="11"/>
        <v/>
      </c>
      <c r="EW8" s="23" t="str">
        <f t="shared" si="11"/>
        <v/>
      </c>
      <c r="EX8" s="23" t="str">
        <f t="shared" si="11"/>
        <v/>
      </c>
      <c r="EY8" s="23" t="str">
        <f t="shared" si="11"/>
        <v/>
      </c>
      <c r="EZ8" s="23" t="str">
        <f t="shared" si="11"/>
        <v/>
      </c>
      <c r="FA8" s="23" t="str">
        <f t="shared" si="11"/>
        <v/>
      </c>
      <c r="FB8" s="23" t="str">
        <f t="shared" si="11"/>
        <v/>
      </c>
      <c r="FC8" s="23" t="str">
        <f t="shared" ref="FC8:HM8" si="12">IF(FC2=0,"",IF(FC2-FB2&gt;0,"減肥失敗",IF(FC2-FB2=0,"體重不變","減肥成功")))</f>
        <v/>
      </c>
      <c r="FD8" s="23" t="str">
        <f t="shared" si="12"/>
        <v/>
      </c>
      <c r="FE8" s="23" t="str">
        <f t="shared" si="12"/>
        <v/>
      </c>
      <c r="FF8" s="23" t="str">
        <f t="shared" si="12"/>
        <v/>
      </c>
      <c r="FG8" s="23" t="str">
        <f t="shared" si="12"/>
        <v/>
      </c>
      <c r="FH8" s="23" t="str">
        <f t="shared" si="12"/>
        <v/>
      </c>
      <c r="FI8" s="23" t="str">
        <f t="shared" si="12"/>
        <v/>
      </c>
      <c r="FJ8" s="23" t="str">
        <f t="shared" si="12"/>
        <v/>
      </c>
      <c r="FK8" s="23" t="str">
        <f t="shared" si="12"/>
        <v/>
      </c>
      <c r="FL8" s="23" t="str">
        <f t="shared" si="12"/>
        <v/>
      </c>
      <c r="FM8" s="23" t="str">
        <f t="shared" si="12"/>
        <v/>
      </c>
      <c r="FN8" s="23" t="str">
        <f t="shared" si="12"/>
        <v/>
      </c>
      <c r="FO8" s="23" t="str">
        <f t="shared" si="12"/>
        <v/>
      </c>
      <c r="FP8" s="23" t="str">
        <f t="shared" si="12"/>
        <v/>
      </c>
      <c r="FQ8" s="23" t="str">
        <f t="shared" si="12"/>
        <v/>
      </c>
      <c r="FR8" s="23" t="str">
        <f t="shared" si="12"/>
        <v/>
      </c>
      <c r="FS8" s="23" t="str">
        <f t="shared" si="12"/>
        <v/>
      </c>
      <c r="FT8" s="23" t="str">
        <f t="shared" si="12"/>
        <v/>
      </c>
      <c r="FU8" s="23" t="str">
        <f t="shared" si="12"/>
        <v/>
      </c>
      <c r="FV8" s="23" t="str">
        <f t="shared" si="12"/>
        <v/>
      </c>
      <c r="FW8" s="23" t="str">
        <f t="shared" si="12"/>
        <v/>
      </c>
      <c r="FX8" s="23" t="str">
        <f t="shared" si="12"/>
        <v/>
      </c>
      <c r="FY8" s="23" t="str">
        <f t="shared" si="12"/>
        <v/>
      </c>
      <c r="FZ8" s="23" t="str">
        <f t="shared" si="12"/>
        <v/>
      </c>
      <c r="GA8" s="23" t="str">
        <f t="shared" si="12"/>
        <v/>
      </c>
      <c r="GB8" s="23" t="str">
        <f t="shared" si="12"/>
        <v/>
      </c>
      <c r="GC8" s="23" t="str">
        <f t="shared" si="12"/>
        <v/>
      </c>
      <c r="GD8" s="23" t="str">
        <f t="shared" si="12"/>
        <v/>
      </c>
      <c r="GE8" s="23" t="str">
        <f t="shared" si="12"/>
        <v/>
      </c>
      <c r="GF8" s="23" t="str">
        <f t="shared" si="12"/>
        <v/>
      </c>
      <c r="GG8" s="23" t="str">
        <f t="shared" si="12"/>
        <v/>
      </c>
      <c r="GH8" s="23" t="str">
        <f t="shared" si="12"/>
        <v/>
      </c>
      <c r="GI8" s="23" t="str">
        <f t="shared" si="12"/>
        <v/>
      </c>
      <c r="GJ8" s="23" t="str">
        <f t="shared" si="12"/>
        <v/>
      </c>
      <c r="GK8" s="23" t="str">
        <f t="shared" si="12"/>
        <v/>
      </c>
      <c r="GL8" s="23" t="str">
        <f t="shared" si="12"/>
        <v/>
      </c>
      <c r="GM8" s="23" t="str">
        <f t="shared" si="12"/>
        <v/>
      </c>
      <c r="GN8" s="23" t="str">
        <f t="shared" si="12"/>
        <v/>
      </c>
      <c r="GO8" s="23" t="str">
        <f t="shared" si="12"/>
        <v/>
      </c>
      <c r="GP8" s="23" t="str">
        <f t="shared" si="12"/>
        <v/>
      </c>
      <c r="GQ8" s="23" t="str">
        <f t="shared" si="12"/>
        <v/>
      </c>
      <c r="GR8" s="23" t="str">
        <f t="shared" si="12"/>
        <v/>
      </c>
      <c r="GS8" s="23" t="str">
        <f t="shared" si="12"/>
        <v/>
      </c>
      <c r="GT8" s="23" t="str">
        <f t="shared" si="12"/>
        <v/>
      </c>
      <c r="GU8" s="23" t="str">
        <f t="shared" si="12"/>
        <v/>
      </c>
      <c r="GV8" s="23" t="str">
        <f t="shared" si="12"/>
        <v/>
      </c>
      <c r="GW8" s="23" t="str">
        <f t="shared" si="12"/>
        <v/>
      </c>
      <c r="GX8" s="23" t="str">
        <f t="shared" si="12"/>
        <v/>
      </c>
      <c r="GY8" s="23" t="str">
        <f t="shared" si="12"/>
        <v/>
      </c>
      <c r="GZ8" s="23" t="str">
        <f t="shared" si="12"/>
        <v/>
      </c>
      <c r="HA8" s="23" t="str">
        <f t="shared" si="12"/>
        <v/>
      </c>
      <c r="HB8" s="23" t="str">
        <f t="shared" si="12"/>
        <v/>
      </c>
      <c r="HC8" s="23" t="str">
        <f t="shared" si="12"/>
        <v/>
      </c>
      <c r="HD8" s="23" t="str">
        <f t="shared" si="12"/>
        <v/>
      </c>
      <c r="HE8" s="23" t="str">
        <f t="shared" si="12"/>
        <v/>
      </c>
      <c r="HF8" s="23" t="str">
        <f t="shared" si="12"/>
        <v/>
      </c>
      <c r="HG8" s="23" t="str">
        <f t="shared" si="12"/>
        <v/>
      </c>
      <c r="HH8" s="23" t="str">
        <f t="shared" si="12"/>
        <v/>
      </c>
      <c r="HI8" s="23" t="str">
        <f t="shared" si="12"/>
        <v/>
      </c>
      <c r="HJ8" s="23" t="str">
        <f t="shared" si="12"/>
        <v/>
      </c>
      <c r="HK8" s="23" t="str">
        <f t="shared" si="12"/>
        <v/>
      </c>
      <c r="HL8" s="23" t="str">
        <f t="shared" si="12"/>
        <v/>
      </c>
      <c r="HM8" s="23" t="str">
        <f t="shared" si="12"/>
        <v/>
      </c>
    </row>
    <row r="9" spans="1:221">
      <c r="A9" s="21" t="s">
        <v>29</v>
      </c>
      <c r="B9" s="24" t="str">
        <f>IF(B2="","",B2-Base!$G$6)</f>
        <v/>
      </c>
      <c r="C9" s="24" t="str">
        <f>IF(C2="","",C2-Base!$G$6)</f>
        <v/>
      </c>
      <c r="D9" s="24" t="str">
        <f>IF(D2="","",D2-Base!$G$6)</f>
        <v/>
      </c>
      <c r="E9" s="24" t="str">
        <f>IF(E2="","",E2-Base!$G$6)</f>
        <v/>
      </c>
      <c r="F9" s="24" t="str">
        <f>IF(F2="","",F2-Base!$G$6)</f>
        <v/>
      </c>
      <c r="G9" s="24" t="str">
        <f>IF(G2="","",G2-Base!$G$6)</f>
        <v/>
      </c>
      <c r="H9" s="24" t="str">
        <f>IF(H2="","",H2-Base!$G$6)</f>
        <v/>
      </c>
      <c r="I9" s="24" t="str">
        <f>IF(I2="","",I2-Base!$G$6)</f>
        <v/>
      </c>
      <c r="J9" s="24" t="str">
        <f>IF(J2="","",J2-Base!$G$6)</f>
        <v/>
      </c>
      <c r="K9" s="24" t="str">
        <f>IF(K2="","",K2-Base!$G$6)</f>
        <v/>
      </c>
      <c r="L9" s="24" t="str">
        <f>IF(L2="","",L2-Base!$G$6)</f>
        <v/>
      </c>
      <c r="M9" s="24" t="str">
        <f>IF(M2="","",M2-Base!$G$6)</f>
        <v/>
      </c>
      <c r="N9" s="24" t="str">
        <f>IF(N2="","",N2-Base!$G$6)</f>
        <v/>
      </c>
      <c r="O9" s="24" t="str">
        <f>IF(O2="","",O2-Base!$G$6)</f>
        <v/>
      </c>
      <c r="P9" s="24" t="str">
        <f>IF(P2="","",P2-Base!$G$6)</f>
        <v/>
      </c>
      <c r="Q9" s="24" t="str">
        <f>IF(Q2="","",Q2-Base!$G$6)</f>
        <v/>
      </c>
      <c r="R9" s="24" t="str">
        <f>IF(R2="","",R2-Base!$G$6)</f>
        <v/>
      </c>
      <c r="S9" s="24" t="str">
        <f>IF(S2="","",S2-Base!$G$6)</f>
        <v/>
      </c>
      <c r="T9" s="24" t="str">
        <f>IF(T2="","",T2-Base!$G$6)</f>
        <v/>
      </c>
      <c r="U9" s="24" t="str">
        <f>IF(U2="","",U2-Base!$G$6)</f>
        <v/>
      </c>
      <c r="V9" s="24" t="str">
        <f>IF(V2="","",V2-Base!$G$6)</f>
        <v/>
      </c>
      <c r="W9" s="24" t="str">
        <f>IF(W2="","",W2-Base!$G$6)</f>
        <v/>
      </c>
      <c r="X9" s="24" t="str">
        <f>IF(X2="","",X2-Base!$G$6)</f>
        <v/>
      </c>
      <c r="Y9" s="24" t="str">
        <f>IF(Y2="","",Y2-Base!$G$6)</f>
        <v/>
      </c>
      <c r="Z9" s="24" t="str">
        <f>IF(Z2="","",Z2-Base!$G$6)</f>
        <v/>
      </c>
      <c r="AA9" s="24" t="str">
        <f>IF(AA2="","",AA2-Base!$G$6)</f>
        <v/>
      </c>
      <c r="AB9" s="24" t="str">
        <f>IF(AB2="","",AB2-Base!$G$6)</f>
        <v/>
      </c>
      <c r="AC9" s="24" t="str">
        <f>IF(AC2="","",AC2-Base!$G$6)</f>
        <v/>
      </c>
      <c r="AD9" s="24" t="str">
        <f>IF(AD2="","",AD2-Base!$G$6)</f>
        <v/>
      </c>
      <c r="AE9" s="24" t="str">
        <f>IF(AE2="","",AE2-Base!$G$6)</f>
        <v/>
      </c>
      <c r="AF9" s="24" t="str">
        <f>IF(AF2="","",AF2-Base!$G$6)</f>
        <v/>
      </c>
      <c r="AG9" s="24" t="str">
        <f>IF(AG2="","",AG2-Base!$G$6)</f>
        <v/>
      </c>
      <c r="AH9" s="24" t="str">
        <f>IF(AH2="","",AH2-Base!$G$6)</f>
        <v/>
      </c>
      <c r="AI9" s="24" t="str">
        <f>IF(AI2="","",AI2-Base!$G$6)</f>
        <v/>
      </c>
      <c r="AJ9" s="24" t="str">
        <f>IF(AJ2="","",AJ2-Base!$G$6)</f>
        <v/>
      </c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'09'!D16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43374</v>
      </c>
      <c r="C13" s="32">
        <f>H$1</f>
        <v>43380</v>
      </c>
      <c r="D13" s="33" t="e">
        <f>ROUNDDOWN(AVERAGE(B2:H2),2)</f>
        <v>#DIV/0!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13">B13+7</f>
        <v>43381</v>
      </c>
      <c r="C14" s="32">
        <f t="shared" si="13"/>
        <v>43387</v>
      </c>
      <c r="D14" s="33" t="e">
        <f>ROUNDDOWN(AVERAGE(I2:O2),2)</f>
        <v>#DIV/0!</v>
      </c>
      <c r="E14" s="17" t="e">
        <f>D13-D14</f>
        <v>#DIV/0!</v>
      </c>
      <c r="F14" s="17">
        <f>SUM($I$5:$O$5)</f>
        <v>-2100</v>
      </c>
      <c r="G14" s="17">
        <f>F14/7700</f>
        <v>-0.27272727272727271</v>
      </c>
      <c r="H14" s="17" t="e">
        <f>(G14-E14)*7700</f>
        <v>#DIV/0!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13"/>
        <v>43388</v>
      </c>
      <c r="C15" s="32">
        <f t="shared" si="13"/>
        <v>43394</v>
      </c>
      <c r="D15" s="33" t="e">
        <f>ROUNDDOWN(AVERAGE(P2:V2),2)</f>
        <v>#DIV/0!</v>
      </c>
      <c r="E15" s="17" t="e">
        <f>D14-D15</f>
        <v>#DIV/0!</v>
      </c>
      <c r="F15" s="17">
        <f>SUM($P$5:$V$5)</f>
        <v>-2100</v>
      </c>
      <c r="G15" s="17">
        <f>F15/7700</f>
        <v>-0.27272727272727271</v>
      </c>
      <c r="H15" s="17" t="e">
        <f>(G15-E15)*7700</f>
        <v>#DIV/0!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13"/>
        <v>43395</v>
      </c>
      <c r="C16" s="32">
        <f t="shared" si="13"/>
        <v>43401</v>
      </c>
      <c r="D16" s="33" t="e">
        <f>ROUNDDOWN(AVERAGE(W2:AC2),2)</f>
        <v>#DIV/0!</v>
      </c>
      <c r="E16" s="17" t="e">
        <f>D15-D16</f>
        <v>#DIV/0!</v>
      </c>
      <c r="F16" s="17">
        <f>SUM($W$5:$AC$5)</f>
        <v>-2100</v>
      </c>
      <c r="G16" s="17">
        <f>F16/7700</f>
        <v>-0.27272727272727271</v>
      </c>
      <c r="H16" s="17" t="e">
        <f>(G16-E16)*7700</f>
        <v>#DIV/0!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13"/>
        <v>43402</v>
      </c>
      <c r="C17" s="32">
        <f t="shared" si="13"/>
        <v>43408</v>
      </c>
      <c r="D17" s="33" t="e">
        <f>ROUNDDOWN(AVERAGE(AD2:AJ2),2)</f>
        <v>#DIV/0!</v>
      </c>
      <c r="E17" s="17" t="e">
        <f>D16-D17</f>
        <v>#DIV/0!</v>
      </c>
      <c r="F17" s="17">
        <f>SUM($AD$5:$AJ$5)</f>
        <v>-2134</v>
      </c>
      <c r="G17" s="17">
        <f>F17/7700</f>
        <v>-0.27714285714285714</v>
      </c>
      <c r="H17" s="17" t="e">
        <f>(G17-E17)*7700</f>
        <v>#DIV/0!</v>
      </c>
      <c r="I17" s="17">
        <f>SUM($AD$3:$AJ$3)</f>
        <v>0</v>
      </c>
      <c r="J17" s="17">
        <f>SUM($AD$4:$AJ$4)</f>
        <v>10534</v>
      </c>
      <c r="K17" s="17">
        <f>J17/7</f>
        <v>1504.8571428571429</v>
      </c>
    </row>
    <row r="19" spans="1:11">
      <c r="A19" s="19" t="s">
        <v>26</v>
      </c>
      <c r="E19" s="17" t="e">
        <f t="shared" ref="E19:J19" si="14">SUM(E13:E18)</f>
        <v>#DIV/0!</v>
      </c>
      <c r="F19" s="17">
        <f t="shared" si="14"/>
        <v>-10534</v>
      </c>
      <c r="G19" s="17">
        <f t="shared" si="14"/>
        <v>-1.368051948051948</v>
      </c>
      <c r="H19" s="17" t="e">
        <f t="shared" si="14"/>
        <v>#DIV/0!</v>
      </c>
      <c r="I19" s="17">
        <f t="shared" si="14"/>
        <v>0</v>
      </c>
      <c r="J19" s="17">
        <f t="shared" si="14"/>
        <v>52534</v>
      </c>
    </row>
    <row r="20" spans="1:11">
      <c r="A20" s="19" t="s">
        <v>46</v>
      </c>
      <c r="D20" s="17" t="e">
        <f>AVERAGE(D13:D17)</f>
        <v>#DIV/0!</v>
      </c>
      <c r="E20" s="17" t="e">
        <f>AVERAGE(E13:E16)</f>
        <v>#DIV/0!</v>
      </c>
      <c r="F20" s="17">
        <f>AVERAGE(F13:F16)</f>
        <v>-2100</v>
      </c>
      <c r="G20" s="17">
        <f>AVERAGE(G13:G16)</f>
        <v>-0.27272727272727271</v>
      </c>
      <c r="H20" s="17" t="e">
        <f>AVERAGE(H13:H16)/7</f>
        <v>#DIV/0!</v>
      </c>
      <c r="I20" s="17">
        <f>AVERAGE(I13:I16)/7</f>
        <v>0</v>
      </c>
      <c r="J20" s="17">
        <f>AVERAGE(J13:J16)/7</f>
        <v>1500</v>
      </c>
    </row>
  </sheetData>
  <phoneticPr fontId="16" type="noConversion"/>
  <conditionalFormatting sqref="B8:IV8">
    <cfRule type="cellIs" dxfId="7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M19"/>
  <sheetViews>
    <sheetView workbookViewId="0">
      <selection activeCell="B4" sqref="B4:AC4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43409</v>
      </c>
      <c r="C1" s="16">
        <v>43410</v>
      </c>
      <c r="D1" s="16">
        <v>43411</v>
      </c>
      <c r="E1" s="16">
        <v>43412</v>
      </c>
      <c r="F1" s="16">
        <v>43413</v>
      </c>
      <c r="G1" s="16">
        <v>43414</v>
      </c>
      <c r="H1" s="16">
        <v>43415</v>
      </c>
      <c r="I1" s="15">
        <v>43416</v>
      </c>
      <c r="J1" s="16">
        <v>43417</v>
      </c>
      <c r="K1" s="16">
        <v>43418</v>
      </c>
      <c r="L1" s="16">
        <v>43419</v>
      </c>
      <c r="M1" s="16">
        <v>43420</v>
      </c>
      <c r="N1" s="16">
        <v>43421</v>
      </c>
      <c r="O1" s="16">
        <v>43422</v>
      </c>
      <c r="P1" s="15">
        <v>43423</v>
      </c>
      <c r="Q1" s="16">
        <v>43424</v>
      </c>
      <c r="R1" s="16">
        <v>43425</v>
      </c>
      <c r="S1" s="16">
        <v>43426</v>
      </c>
      <c r="T1" s="16">
        <v>43427</v>
      </c>
      <c r="U1" s="16">
        <v>43428</v>
      </c>
      <c r="V1" s="16">
        <v>43429</v>
      </c>
      <c r="W1" s="15">
        <v>43430</v>
      </c>
      <c r="X1" s="16">
        <v>43431</v>
      </c>
      <c r="Y1" s="16">
        <v>43432</v>
      </c>
      <c r="Z1" s="16">
        <v>43433</v>
      </c>
      <c r="AA1" s="16">
        <v>43434</v>
      </c>
      <c r="AB1" s="16">
        <v>43435</v>
      </c>
      <c r="AC1" s="16">
        <v>43436</v>
      </c>
    </row>
    <row r="2" spans="1:221">
      <c r="A2" s="14" t="s">
        <v>27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</row>
    <row r="3" spans="1:221">
      <c r="A3" s="19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C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</row>
    <row r="6" spans="1:221" hidden="1">
      <c r="A6" s="19" t="s">
        <v>36</v>
      </c>
      <c r="B6" s="20">
        <f>B5/7700</f>
        <v>-3.896103896103896E-2</v>
      </c>
      <c r="C6" s="20">
        <f t="shared" ref="C6:AC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C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-61.440000000000012</v>
      </c>
      <c r="C9" s="24">
        <f>IF(C2="","",C2-Base!$G$6)</f>
        <v>-61.440000000000012</v>
      </c>
      <c r="D9" s="24">
        <f>IF(D2="","",D2-Base!$G$6)</f>
        <v>-61.440000000000012</v>
      </c>
      <c r="E9" s="24">
        <f>IF(E2="","",E2-Base!$G$6)</f>
        <v>-61.440000000000012</v>
      </c>
      <c r="F9" s="24">
        <f>IF(F2="","",F2-Base!$G$6)</f>
        <v>-61.440000000000012</v>
      </c>
      <c r="G9" s="24">
        <f>IF(G2="","",G2-Base!$G$6)</f>
        <v>-61.440000000000012</v>
      </c>
      <c r="H9" s="24">
        <f>IF(H2="","",H2-Base!$G$6)</f>
        <v>-61.440000000000012</v>
      </c>
      <c r="I9" s="24">
        <f>IF(I2="","",I2-Base!$G$6)</f>
        <v>-61.440000000000012</v>
      </c>
      <c r="J9" s="24">
        <f>IF(J2="","",J2-Base!$G$6)</f>
        <v>-61.440000000000012</v>
      </c>
      <c r="K9" s="24">
        <f>IF(K2="","",K2-Base!$G$6)</f>
        <v>-61.440000000000012</v>
      </c>
      <c r="L9" s="24">
        <f>IF(L2="","",L2-Base!$G$6)</f>
        <v>-61.440000000000012</v>
      </c>
      <c r="M9" s="24">
        <f>IF(M2="","",M2-Base!$G$6)</f>
        <v>-61.440000000000012</v>
      </c>
      <c r="N9" s="24">
        <f>IF(N2="","",N2-Base!$G$6)</f>
        <v>-61.440000000000012</v>
      </c>
      <c r="O9" s="24">
        <f>IF(O2="","",O2-Base!$G$6)</f>
        <v>-61.440000000000012</v>
      </c>
      <c r="P9" s="24">
        <f>IF(P2="","",P2-Base!$G$6)</f>
        <v>-61.440000000000012</v>
      </c>
      <c r="Q9" s="24">
        <f>IF(Q2="","",Q2-Base!$G$6)</f>
        <v>-61.440000000000012</v>
      </c>
      <c r="R9" s="24">
        <f>IF(R2="","",R2-Base!$G$6)</f>
        <v>-61.440000000000012</v>
      </c>
      <c r="S9" s="24">
        <f>IF(S2="","",S2-Base!$G$6)</f>
        <v>-61.440000000000012</v>
      </c>
      <c r="T9" s="24">
        <f>IF(T2="","",T2-Base!$G$6)</f>
        <v>-61.440000000000012</v>
      </c>
      <c r="U9" s="24">
        <f>IF(U2="","",U2-Base!$G$6)</f>
        <v>-61.440000000000012</v>
      </c>
      <c r="V9" s="24">
        <f>IF(V2="","",V2-Base!$G$6)</f>
        <v>-61.440000000000012</v>
      </c>
      <c r="W9" s="24">
        <f>IF(W2="","",W2-Base!$G$6)</f>
        <v>-61.440000000000012</v>
      </c>
      <c r="X9" s="24">
        <f>IF(X2="","",X2-Base!$G$6)</f>
        <v>-61.440000000000012</v>
      </c>
      <c r="Y9" s="24">
        <f>IF(Y2="","",Y2-Base!$G$6)</f>
        <v>-61.440000000000012</v>
      </c>
      <c r="Z9" s="24">
        <f>IF(Z2="","",Z2-Base!$G$6)</f>
        <v>-61.440000000000012</v>
      </c>
      <c r="AA9" s="24">
        <f>IF(AA2="","",AA2-Base!$G$6)</f>
        <v>-61.440000000000012</v>
      </c>
      <c r="AB9" s="24">
        <f>IF(AB2="","",AB2-Base!$G$6)</f>
        <v>-61.440000000000012</v>
      </c>
      <c r="AC9" s="24">
        <f>IF(AC2="","",AC2-Base!$G$6)</f>
        <v>-61.440000000000012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 t="e">
        <f>'10'!D17</f>
        <v>#DIV/0!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43409</v>
      </c>
      <c r="C13" s="32">
        <f>H$1</f>
        <v>43415</v>
      </c>
      <c r="D13" s="33">
        <f>ROUNDDOWN(AVERAGE(B2:H2),2)</f>
        <v>0</v>
      </c>
      <c r="E13" s="17" t="e">
        <f>I11-D13</f>
        <v>#DIV/0!</v>
      </c>
      <c r="F13" s="17">
        <f>SUM(B5:H5)</f>
        <v>-2100</v>
      </c>
      <c r="G13" s="17">
        <f>F13/7700</f>
        <v>-0.27272727272727271</v>
      </c>
      <c r="H13" s="17" t="e">
        <f>(G13-E13)*7700</f>
        <v>#DIV/0!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6" si="6">B13+7</f>
        <v>43416</v>
      </c>
      <c r="C14" s="32">
        <f t="shared" si="6"/>
        <v>43422</v>
      </c>
      <c r="D14" s="33">
        <f>ROUNDDOWN(AVERAGE(I2:O2),2)</f>
        <v>0</v>
      </c>
      <c r="E14" s="17">
        <f>D13-D14</f>
        <v>0</v>
      </c>
      <c r="F14" s="17">
        <f>SUM($I$5:$O$5)</f>
        <v>-2100</v>
      </c>
      <c r="G14" s="17">
        <f>F14/7700</f>
        <v>-0.27272727272727271</v>
      </c>
      <c r="H14" s="17">
        <f>(G14-E14)*7700</f>
        <v>-2100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43423</v>
      </c>
      <c r="C15" s="32">
        <f t="shared" si="6"/>
        <v>43429</v>
      </c>
      <c r="D15" s="33">
        <f>ROUNDDOWN(AVERAGE(P2:V2),2)</f>
        <v>0</v>
      </c>
      <c r="E15" s="17">
        <f>D14-D15</f>
        <v>0</v>
      </c>
      <c r="F15" s="17">
        <f>SUM($P$5:$V$5)</f>
        <v>-2100</v>
      </c>
      <c r="G15" s="17">
        <f>F15/7700</f>
        <v>-0.27272727272727271</v>
      </c>
      <c r="H15" s="17">
        <f>(G15-E15)*7700</f>
        <v>-2100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43430</v>
      </c>
      <c r="C16" s="32">
        <f t="shared" si="6"/>
        <v>43436</v>
      </c>
      <c r="D16" s="33">
        <f>ROUNDDOWN(AVERAGE(W2:AC2),2)</f>
        <v>0</v>
      </c>
      <c r="E16" s="17">
        <f>D15-D16</f>
        <v>0</v>
      </c>
      <c r="F16" s="17">
        <f>SUM($W$5:$AC$5)</f>
        <v>-2100</v>
      </c>
      <c r="G16" s="17">
        <f>F16/7700</f>
        <v>-0.27272727272727271</v>
      </c>
      <c r="H16" s="17">
        <f>(G16-E16)*7700</f>
        <v>-2100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8" spans="1:10">
      <c r="A18" s="19" t="s">
        <v>26</v>
      </c>
      <c r="E18" s="17" t="e">
        <f t="shared" ref="E18:J18" si="7">SUM(E13:E17)</f>
        <v>#DIV/0!</v>
      </c>
      <c r="F18" s="17">
        <f t="shared" si="7"/>
        <v>-8400</v>
      </c>
      <c r="G18" s="17">
        <f t="shared" si="7"/>
        <v>-1.0909090909090908</v>
      </c>
      <c r="H18" s="17" t="e">
        <f t="shared" si="7"/>
        <v>#DIV/0!</v>
      </c>
      <c r="I18" s="17">
        <f t="shared" si="7"/>
        <v>0</v>
      </c>
      <c r="J18" s="17">
        <f t="shared" si="7"/>
        <v>42000</v>
      </c>
    </row>
    <row r="19" spans="1:10">
      <c r="A19" s="19" t="s">
        <v>46</v>
      </c>
      <c r="D19" s="17">
        <f>AVERAGE(D13:D16)</f>
        <v>0</v>
      </c>
      <c r="E19" s="17" t="e">
        <f>AVERAGE(E13:E16)</f>
        <v>#DIV/0!</v>
      </c>
      <c r="F19" s="17">
        <f>AVERAGE(F13:F16)</f>
        <v>-2100</v>
      </c>
      <c r="G19" s="17">
        <f>AVERAGE(G13:G16)</f>
        <v>-0.27272727272727271</v>
      </c>
      <c r="H19" s="17" t="e">
        <f>AVERAGE(H13:H16)/7</f>
        <v>#DIV/0!</v>
      </c>
      <c r="I19" s="17">
        <f>AVERAGE(I13:I16)/7</f>
        <v>0</v>
      </c>
      <c r="J19" s="17">
        <f>AVERAGE(J13:J16)/7</f>
        <v>1500</v>
      </c>
    </row>
  </sheetData>
  <phoneticPr fontId="16" type="noConversion"/>
  <conditionalFormatting sqref="B8:IV8">
    <cfRule type="cellIs" dxfId="6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M20"/>
  <sheetViews>
    <sheetView workbookViewId="0">
      <selection activeCell="E13" sqref="E13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43437</v>
      </c>
      <c r="C1" s="16">
        <v>43438</v>
      </c>
      <c r="D1" s="16">
        <v>43439</v>
      </c>
      <c r="E1" s="16">
        <v>43440</v>
      </c>
      <c r="F1" s="16">
        <v>43441</v>
      </c>
      <c r="G1" s="16">
        <v>43442</v>
      </c>
      <c r="H1" s="16">
        <v>43443</v>
      </c>
      <c r="I1" s="15">
        <v>43444</v>
      </c>
      <c r="J1" s="16">
        <v>43445</v>
      </c>
      <c r="K1" s="16">
        <v>43446</v>
      </c>
      <c r="L1" s="16">
        <v>43447</v>
      </c>
      <c r="M1" s="16">
        <v>43448</v>
      </c>
      <c r="N1" s="16">
        <v>43449</v>
      </c>
      <c r="O1" s="16">
        <v>43450</v>
      </c>
      <c r="P1" s="15">
        <v>43451</v>
      </c>
      <c r="Q1" s="16">
        <v>43452</v>
      </c>
      <c r="R1" s="16">
        <v>43453</v>
      </c>
      <c r="S1" s="16">
        <v>43454</v>
      </c>
      <c r="T1" s="16">
        <v>43455</v>
      </c>
      <c r="U1" s="16">
        <v>43456</v>
      </c>
      <c r="V1" s="16">
        <v>43457</v>
      </c>
      <c r="W1" s="15">
        <v>43458</v>
      </c>
      <c r="X1" s="16">
        <v>43459</v>
      </c>
      <c r="Y1" s="16">
        <v>43460</v>
      </c>
      <c r="Z1" s="16">
        <v>43461</v>
      </c>
      <c r="AA1" s="16">
        <v>43462</v>
      </c>
      <c r="AB1" s="16">
        <v>43463</v>
      </c>
      <c r="AC1" s="16">
        <v>43464</v>
      </c>
      <c r="AD1" s="15">
        <v>43465</v>
      </c>
      <c r="AE1" s="16"/>
      <c r="AF1" s="16"/>
      <c r="AG1" s="16"/>
      <c r="AH1" s="16"/>
      <c r="AI1" s="16"/>
      <c r="AJ1" s="16"/>
    </row>
    <row r="2" spans="1:221">
      <c r="A2" s="14" t="s">
        <v>27</v>
      </c>
      <c r="B2" s="18">
        <v>0</v>
      </c>
      <c r="C2" s="18">
        <v>0</v>
      </c>
      <c r="D2" s="18">
        <v>0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8">
        <v>0</v>
      </c>
      <c r="U2" s="18">
        <v>0</v>
      </c>
      <c r="V2" s="18">
        <v>0</v>
      </c>
      <c r="W2" s="18">
        <v>0</v>
      </c>
      <c r="X2" s="18">
        <v>0</v>
      </c>
      <c r="Y2" s="18">
        <v>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</row>
    <row r="3" spans="1:221">
      <c r="A3" s="19" t="s">
        <v>32</v>
      </c>
      <c r="B3" s="18">
        <v>0</v>
      </c>
      <c r="C3" s="18">
        <v>0</v>
      </c>
      <c r="D3" s="18">
        <v>0</v>
      </c>
      <c r="E3" s="18">
        <v>0</v>
      </c>
      <c r="F3" s="18">
        <v>0</v>
      </c>
      <c r="G3" s="18">
        <v>0</v>
      </c>
      <c r="H3" s="18">
        <v>0</v>
      </c>
      <c r="I3" s="18">
        <v>0</v>
      </c>
      <c r="J3" s="18">
        <v>0</v>
      </c>
      <c r="K3" s="18">
        <v>0</v>
      </c>
      <c r="L3" s="18">
        <v>0</v>
      </c>
      <c r="M3" s="18">
        <v>0</v>
      </c>
      <c r="N3" s="18">
        <v>0</v>
      </c>
      <c r="O3" s="18">
        <v>0</v>
      </c>
      <c r="P3" s="18">
        <v>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</row>
    <row r="4" spans="1:221">
      <c r="A4" s="19" t="s">
        <v>31</v>
      </c>
      <c r="B4" s="17">
        <v>1500</v>
      </c>
      <c r="C4" s="17">
        <v>1500</v>
      </c>
      <c r="D4" s="17">
        <v>1500</v>
      </c>
      <c r="E4" s="17">
        <v>1500</v>
      </c>
      <c r="F4" s="17">
        <v>1500</v>
      </c>
      <c r="G4" s="17">
        <v>1500</v>
      </c>
      <c r="H4" s="17">
        <v>1500</v>
      </c>
      <c r="I4" s="17">
        <v>1500</v>
      </c>
      <c r="J4" s="17">
        <v>1500</v>
      </c>
      <c r="K4" s="17">
        <v>1500</v>
      </c>
      <c r="L4" s="17">
        <v>1500</v>
      </c>
      <c r="M4" s="17">
        <v>1500</v>
      </c>
      <c r="N4" s="17">
        <v>1500</v>
      </c>
      <c r="O4" s="17">
        <v>1500</v>
      </c>
      <c r="P4" s="17">
        <v>1500</v>
      </c>
      <c r="Q4" s="17">
        <v>1500</v>
      </c>
      <c r="R4" s="17">
        <v>1500</v>
      </c>
      <c r="S4" s="17">
        <v>1500</v>
      </c>
      <c r="T4" s="17">
        <v>1500</v>
      </c>
      <c r="U4" s="17">
        <v>1500</v>
      </c>
      <c r="V4" s="17">
        <v>1500</v>
      </c>
      <c r="W4" s="17">
        <v>1500</v>
      </c>
      <c r="X4" s="17">
        <v>1500</v>
      </c>
      <c r="Y4" s="17">
        <v>1500</v>
      </c>
      <c r="Z4" s="17">
        <v>1500</v>
      </c>
      <c r="AA4" s="17">
        <v>1500</v>
      </c>
      <c r="AB4" s="17">
        <v>1500</v>
      </c>
      <c r="AC4" s="17">
        <v>1500</v>
      </c>
      <c r="AD4" s="17">
        <v>1500</v>
      </c>
    </row>
    <row r="5" spans="1:221">
      <c r="A5" s="19" t="s">
        <v>33</v>
      </c>
      <c r="B5" s="17">
        <f>$B$11+B3-B4-$F$11</f>
        <v>-300</v>
      </c>
      <c r="C5" s="17">
        <f t="shared" ref="C5:AD5" si="0">$B$11+C3-C4-$F$11</f>
        <v>-300</v>
      </c>
      <c r="D5" s="17">
        <f t="shared" si="0"/>
        <v>-300</v>
      </c>
      <c r="E5" s="17">
        <f t="shared" si="0"/>
        <v>-300</v>
      </c>
      <c r="F5" s="17">
        <f t="shared" si="0"/>
        <v>-300</v>
      </c>
      <c r="G5" s="17">
        <f t="shared" si="0"/>
        <v>-300</v>
      </c>
      <c r="H5" s="17">
        <f t="shared" si="0"/>
        <v>-300</v>
      </c>
      <c r="I5" s="17">
        <f t="shared" si="0"/>
        <v>-300</v>
      </c>
      <c r="J5" s="17">
        <f t="shared" si="0"/>
        <v>-300</v>
      </c>
      <c r="K5" s="17">
        <f t="shared" si="0"/>
        <v>-300</v>
      </c>
      <c r="L5" s="17">
        <f t="shared" si="0"/>
        <v>-300</v>
      </c>
      <c r="M5" s="17">
        <f t="shared" si="0"/>
        <v>-300</v>
      </c>
      <c r="N5" s="17">
        <f t="shared" si="0"/>
        <v>-300</v>
      </c>
      <c r="O5" s="17">
        <f t="shared" si="0"/>
        <v>-300</v>
      </c>
      <c r="P5" s="17">
        <f t="shared" si="0"/>
        <v>-300</v>
      </c>
      <c r="Q5" s="17">
        <f t="shared" si="0"/>
        <v>-300</v>
      </c>
      <c r="R5" s="17">
        <f t="shared" si="0"/>
        <v>-300</v>
      </c>
      <c r="S5" s="17">
        <f t="shared" si="0"/>
        <v>-300</v>
      </c>
      <c r="T5" s="17">
        <f t="shared" si="0"/>
        <v>-300</v>
      </c>
      <c r="U5" s="17">
        <f t="shared" si="0"/>
        <v>-300</v>
      </c>
      <c r="V5" s="17">
        <f t="shared" si="0"/>
        <v>-300</v>
      </c>
      <c r="W5" s="17">
        <f t="shared" si="0"/>
        <v>-300</v>
      </c>
      <c r="X5" s="17">
        <f t="shared" si="0"/>
        <v>-300</v>
      </c>
      <c r="Y5" s="17">
        <f t="shared" si="0"/>
        <v>-300</v>
      </c>
      <c r="Z5" s="17">
        <f t="shared" si="0"/>
        <v>-300</v>
      </c>
      <c r="AA5" s="17">
        <f t="shared" si="0"/>
        <v>-300</v>
      </c>
      <c r="AB5" s="17">
        <f t="shared" si="0"/>
        <v>-300</v>
      </c>
      <c r="AC5" s="17">
        <f t="shared" si="0"/>
        <v>-300</v>
      </c>
      <c r="AD5" s="17">
        <f t="shared" si="0"/>
        <v>-300</v>
      </c>
    </row>
    <row r="6" spans="1:221" ht="8.4499999999999993" hidden="1" customHeight="1">
      <c r="A6" s="19" t="s">
        <v>36</v>
      </c>
      <c r="B6" s="20">
        <f>B5/7700</f>
        <v>-3.896103896103896E-2</v>
      </c>
      <c r="C6" s="20">
        <f t="shared" ref="C6:AJ6" si="1">C5/7700</f>
        <v>-3.896103896103896E-2</v>
      </c>
      <c r="D6" s="20">
        <f t="shared" si="1"/>
        <v>-3.896103896103896E-2</v>
      </c>
      <c r="E6" s="20">
        <f t="shared" si="1"/>
        <v>-3.896103896103896E-2</v>
      </c>
      <c r="F6" s="20">
        <f t="shared" si="1"/>
        <v>-3.896103896103896E-2</v>
      </c>
      <c r="G6" s="20">
        <f t="shared" si="1"/>
        <v>-3.896103896103896E-2</v>
      </c>
      <c r="H6" s="20">
        <f t="shared" si="1"/>
        <v>-3.896103896103896E-2</v>
      </c>
      <c r="I6" s="20">
        <f t="shared" si="1"/>
        <v>-3.896103896103896E-2</v>
      </c>
      <c r="J6" s="20">
        <f t="shared" si="1"/>
        <v>-3.896103896103896E-2</v>
      </c>
      <c r="K6" s="20">
        <f t="shared" si="1"/>
        <v>-3.896103896103896E-2</v>
      </c>
      <c r="L6" s="20">
        <f t="shared" si="1"/>
        <v>-3.896103896103896E-2</v>
      </c>
      <c r="M6" s="20">
        <f t="shared" si="1"/>
        <v>-3.896103896103896E-2</v>
      </c>
      <c r="N6" s="20">
        <f t="shared" si="1"/>
        <v>-3.896103896103896E-2</v>
      </c>
      <c r="O6" s="20">
        <f t="shared" si="1"/>
        <v>-3.896103896103896E-2</v>
      </c>
      <c r="P6" s="20">
        <f t="shared" si="1"/>
        <v>-3.896103896103896E-2</v>
      </c>
      <c r="Q6" s="20">
        <f t="shared" si="1"/>
        <v>-3.896103896103896E-2</v>
      </c>
      <c r="R6" s="20">
        <f t="shared" si="1"/>
        <v>-3.896103896103896E-2</v>
      </c>
      <c r="S6" s="20">
        <f t="shared" si="1"/>
        <v>-3.896103896103896E-2</v>
      </c>
      <c r="T6" s="20">
        <f t="shared" si="1"/>
        <v>-3.896103896103896E-2</v>
      </c>
      <c r="U6" s="20">
        <f t="shared" si="1"/>
        <v>-3.896103896103896E-2</v>
      </c>
      <c r="V6" s="20">
        <f t="shared" si="1"/>
        <v>-3.896103896103896E-2</v>
      </c>
      <c r="W6" s="20">
        <f t="shared" si="1"/>
        <v>-3.896103896103896E-2</v>
      </c>
      <c r="X6" s="20">
        <f t="shared" si="1"/>
        <v>-3.896103896103896E-2</v>
      </c>
      <c r="Y6" s="20">
        <f t="shared" si="1"/>
        <v>-3.896103896103896E-2</v>
      </c>
      <c r="Z6" s="20">
        <f t="shared" si="1"/>
        <v>-3.896103896103896E-2</v>
      </c>
      <c r="AA6" s="20">
        <f t="shared" si="1"/>
        <v>-3.896103896103896E-2</v>
      </c>
      <c r="AB6" s="20">
        <f t="shared" si="1"/>
        <v>-3.896103896103896E-2</v>
      </c>
      <c r="AC6" s="20">
        <f t="shared" si="1"/>
        <v>-3.896103896103896E-2</v>
      </c>
      <c r="AD6" s="20">
        <f t="shared" si="1"/>
        <v>-3.896103896103896E-2</v>
      </c>
      <c r="AE6" s="20">
        <f t="shared" si="1"/>
        <v>0</v>
      </c>
      <c r="AF6" s="20">
        <f t="shared" si="1"/>
        <v>0</v>
      </c>
      <c r="AG6" s="20">
        <f t="shared" si="1"/>
        <v>0</v>
      </c>
      <c r="AH6" s="20">
        <f t="shared" si="1"/>
        <v>0</v>
      </c>
      <c r="AI6" s="20">
        <f t="shared" si="1"/>
        <v>0</v>
      </c>
      <c r="AJ6" s="20">
        <f t="shared" si="1"/>
        <v>0</v>
      </c>
    </row>
    <row r="8" spans="1:221" s="23" customFormat="1">
      <c r="A8" s="21" t="s">
        <v>28</v>
      </c>
      <c r="B8" s="22" t="str">
        <f>IF(B2=0,"",IF(B2-Base!B4&gt;0,"N",IF(B2=0,"O","Y")))</f>
        <v/>
      </c>
      <c r="C8" s="22" t="str">
        <f>IF(C2=0,"",IF(C2-B2&gt;0,"N",IF(C2-B2=0,"=","Y")))</f>
        <v/>
      </c>
      <c r="D8" s="22" t="str">
        <f t="shared" ref="D8:AD8" si="2">IF(D2=0,"",IF(D2-C2&gt;0,"N",IF(D2-C2=0,"=","Y")))</f>
        <v/>
      </c>
      <c r="E8" s="22" t="str">
        <f t="shared" si="2"/>
        <v/>
      </c>
      <c r="F8" s="22" t="str">
        <f t="shared" si="2"/>
        <v/>
      </c>
      <c r="G8" s="22" t="str">
        <f t="shared" si="2"/>
        <v/>
      </c>
      <c r="H8" s="22" t="str">
        <f t="shared" si="2"/>
        <v/>
      </c>
      <c r="I8" s="22" t="str">
        <f t="shared" si="2"/>
        <v/>
      </c>
      <c r="J8" s="22" t="str">
        <f t="shared" si="2"/>
        <v/>
      </c>
      <c r="K8" s="22" t="str">
        <f t="shared" si="2"/>
        <v/>
      </c>
      <c r="L8" s="22" t="str">
        <f t="shared" si="2"/>
        <v/>
      </c>
      <c r="M8" s="22" t="str">
        <f t="shared" si="2"/>
        <v/>
      </c>
      <c r="N8" s="22" t="str">
        <f t="shared" si="2"/>
        <v/>
      </c>
      <c r="O8" s="22" t="str">
        <f t="shared" si="2"/>
        <v/>
      </c>
      <c r="P8" s="22" t="str">
        <f t="shared" si="2"/>
        <v/>
      </c>
      <c r="Q8" s="22" t="str">
        <f t="shared" si="2"/>
        <v/>
      </c>
      <c r="R8" s="22" t="str">
        <f>IF(R2=0,"",IF(R2-Q2&gt;0,"N",IF(R2-Q2=0,"=","Y")))</f>
        <v/>
      </c>
      <c r="S8" s="22" t="str">
        <f>IF(S2=0,"",IF(S2-R2&gt;0,"N",IF(S2-R2=0,"=","Y")))</f>
        <v/>
      </c>
      <c r="T8" s="22" t="str">
        <f t="shared" si="2"/>
        <v/>
      </c>
      <c r="U8" s="22" t="str">
        <f t="shared" si="2"/>
        <v/>
      </c>
      <c r="V8" s="22" t="str">
        <f t="shared" si="2"/>
        <v/>
      </c>
      <c r="W8" s="22" t="str">
        <f t="shared" si="2"/>
        <v/>
      </c>
      <c r="X8" s="22" t="str">
        <f t="shared" si="2"/>
        <v/>
      </c>
      <c r="Y8" s="22" t="str">
        <f t="shared" si="2"/>
        <v/>
      </c>
      <c r="Z8" s="22" t="str">
        <f t="shared" si="2"/>
        <v/>
      </c>
      <c r="AA8" s="22" t="str">
        <f t="shared" si="2"/>
        <v/>
      </c>
      <c r="AB8" s="22" t="str">
        <f t="shared" si="2"/>
        <v/>
      </c>
      <c r="AC8" s="22" t="str">
        <f t="shared" si="2"/>
        <v/>
      </c>
      <c r="AD8" s="22" t="str">
        <f t="shared" si="2"/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>
      <c r="A9" s="21" t="s">
        <v>29</v>
      </c>
      <c r="B9" s="24">
        <f>IF(B2="","",B2-Base!$G$6)</f>
        <v>-61.440000000000012</v>
      </c>
      <c r="C9" s="24">
        <f>IF(C2="","",C2-Base!$G$6)</f>
        <v>-61.440000000000012</v>
      </c>
      <c r="D9" s="24">
        <f>IF(D2="","",D2-Base!$G$6)</f>
        <v>-61.440000000000012</v>
      </c>
      <c r="E9" s="24">
        <f>IF(E2="","",E2-Base!$G$6)</f>
        <v>-61.440000000000012</v>
      </c>
      <c r="F9" s="24">
        <f>IF(F2="","",F2-Base!$G$6)</f>
        <v>-61.440000000000012</v>
      </c>
      <c r="G9" s="24">
        <f>IF(G2="","",G2-Base!$G$6)</f>
        <v>-61.440000000000012</v>
      </c>
      <c r="H9" s="24">
        <f>IF(H2="","",H2-Base!$G$6)</f>
        <v>-61.440000000000012</v>
      </c>
      <c r="I9" s="24">
        <f>IF(I2="","",I2-Base!$G$6)</f>
        <v>-61.440000000000012</v>
      </c>
      <c r="J9" s="24">
        <f>IF(J2="","",J2-Base!$G$6)</f>
        <v>-61.440000000000012</v>
      </c>
      <c r="K9" s="24">
        <f>IF(K2="","",K2-Base!$G$6)</f>
        <v>-61.440000000000012</v>
      </c>
      <c r="L9" s="24">
        <f>IF(L2="","",L2-Base!$G$6)</f>
        <v>-61.440000000000012</v>
      </c>
      <c r="M9" s="24">
        <f>IF(M2="","",M2-Base!$G$6)</f>
        <v>-61.440000000000012</v>
      </c>
      <c r="N9" s="24">
        <f>IF(N2="","",N2-Base!$G$6)</f>
        <v>-61.440000000000012</v>
      </c>
      <c r="O9" s="24">
        <f>IF(O2="","",O2-Base!$G$6)</f>
        <v>-61.440000000000012</v>
      </c>
      <c r="P9" s="24">
        <f>IF(P2="","",P2-Base!$G$6)</f>
        <v>-61.440000000000012</v>
      </c>
      <c r="Q9" s="24">
        <f>IF(Q2="","",Q2-Base!$G$6)</f>
        <v>-61.440000000000012</v>
      </c>
      <c r="R9" s="24">
        <f>IF(R2="","",R2-Base!$G$6)</f>
        <v>-61.440000000000012</v>
      </c>
      <c r="S9" s="24">
        <f>IF(S2="","",S2-Base!$G$6)</f>
        <v>-61.440000000000012</v>
      </c>
      <c r="T9" s="24">
        <f>IF(T2="","",T2-Base!$G$6)</f>
        <v>-61.440000000000012</v>
      </c>
      <c r="U9" s="24">
        <f>IF(U2="","",U2-Base!$G$6)</f>
        <v>-61.440000000000012</v>
      </c>
      <c r="V9" s="24">
        <f>IF(V2="","",V2-Base!$G$6)</f>
        <v>-61.440000000000012</v>
      </c>
      <c r="W9" s="24">
        <f>IF(W2="","",W2-Base!$G$6)</f>
        <v>-61.440000000000012</v>
      </c>
      <c r="X9" s="24">
        <f>IF(X2="","",X2-Base!$G$6)</f>
        <v>-61.440000000000012</v>
      </c>
      <c r="Y9" s="24">
        <f>IF(Y2="","",Y2-Base!$G$6)</f>
        <v>-61.440000000000012</v>
      </c>
      <c r="Z9" s="24">
        <f>IF(Z2="","",Z2-Base!$G$6)</f>
        <v>-61.440000000000012</v>
      </c>
      <c r="AA9" s="24">
        <f>IF(AA2="","",AA2-Base!$G$6)</f>
        <v>-61.440000000000012</v>
      </c>
      <c r="AB9" s="24">
        <f>IF(AB2="","",AB2-Base!$G$6)</f>
        <v>-61.440000000000012</v>
      </c>
      <c r="AC9" s="24">
        <f>IF(AC2="","",AC2-Base!$G$6)</f>
        <v>-61.440000000000012</v>
      </c>
      <c r="AD9" s="24">
        <f>IF(AD2="","",AD2-Base!$G$6)</f>
        <v>-61.440000000000012</v>
      </c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</row>
    <row r="11" spans="1:221">
      <c r="A11" s="19" t="s">
        <v>38</v>
      </c>
      <c r="B11" s="17">
        <v>1400</v>
      </c>
      <c r="D11" s="17" t="s">
        <v>69</v>
      </c>
      <c r="F11" s="17">
        <v>200</v>
      </c>
      <c r="H11" s="17" t="s">
        <v>70</v>
      </c>
      <c r="I11" s="17">
        <f>'11'!D16</f>
        <v>0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43437</v>
      </c>
      <c r="C13" s="32">
        <f>H$1</f>
        <v>43443</v>
      </c>
      <c r="D13" s="33">
        <f>ROUNDDOWN(AVERAGE(B2:H2),2)</f>
        <v>0</v>
      </c>
      <c r="E13" s="17">
        <f>I11-D13</f>
        <v>0</v>
      </c>
      <c r="F13" s="17">
        <f>SUM(B5:H5)</f>
        <v>-2100</v>
      </c>
      <c r="G13" s="17">
        <f>F13/7700</f>
        <v>-0.27272727272727271</v>
      </c>
      <c r="H13" s="17">
        <f>(G13-E13)*7700</f>
        <v>-2100</v>
      </c>
      <c r="I13" s="17">
        <f>SUM(B3:H3)</f>
        <v>0</v>
      </c>
      <c r="J13" s="17">
        <f>SUM(B4:H4)</f>
        <v>10500</v>
      </c>
      <c r="K13" s="17">
        <f>J13/7</f>
        <v>1500</v>
      </c>
    </row>
    <row r="14" spans="1:221">
      <c r="B14" s="32">
        <f t="shared" ref="B14:C17" si="6">B13+7</f>
        <v>43444</v>
      </c>
      <c r="C14" s="32">
        <f t="shared" si="6"/>
        <v>43450</v>
      </c>
      <c r="D14" s="33">
        <f>ROUNDDOWN(AVERAGE(I2:O2),2)</f>
        <v>0</v>
      </c>
      <c r="E14" s="17">
        <f>D13-D14</f>
        <v>0</v>
      </c>
      <c r="F14" s="17">
        <f>SUM($I$5:$O$5)</f>
        <v>-2100</v>
      </c>
      <c r="G14" s="17">
        <f>F14/7700</f>
        <v>-0.27272727272727271</v>
      </c>
      <c r="H14" s="17">
        <f>(G14-E14)*7700</f>
        <v>-2100</v>
      </c>
      <c r="I14" s="17">
        <f>SUM($I$3:$O$3)</f>
        <v>0</v>
      </c>
      <c r="J14" s="17">
        <f>SUM($I$4:$O$4)</f>
        <v>10500</v>
      </c>
      <c r="K14" s="17">
        <f>J14/7</f>
        <v>1500</v>
      </c>
    </row>
    <row r="15" spans="1:221">
      <c r="B15" s="32">
        <f t="shared" si="6"/>
        <v>43451</v>
      </c>
      <c r="C15" s="32">
        <f t="shared" si="6"/>
        <v>43457</v>
      </c>
      <c r="D15" s="33">
        <f>ROUNDDOWN(AVERAGE(P2:V2),2)</f>
        <v>0</v>
      </c>
      <c r="E15" s="17">
        <f>D14-D15</f>
        <v>0</v>
      </c>
      <c r="F15" s="17">
        <f>SUM($P$5:$V$5)</f>
        <v>-2100</v>
      </c>
      <c r="G15" s="17">
        <f>F15/7700</f>
        <v>-0.27272727272727271</v>
      </c>
      <c r="H15" s="17">
        <f>(G15-E15)*7700</f>
        <v>-2100</v>
      </c>
      <c r="I15" s="17">
        <f>SUM($P$3:$V$3)</f>
        <v>0</v>
      </c>
      <c r="J15" s="17">
        <f>SUM($P$4:$V$4)</f>
        <v>10500</v>
      </c>
      <c r="K15" s="17">
        <f>J15/7</f>
        <v>1500</v>
      </c>
    </row>
    <row r="16" spans="1:221">
      <c r="B16" s="32">
        <f t="shared" si="6"/>
        <v>43458</v>
      </c>
      <c r="C16" s="32">
        <f t="shared" si="6"/>
        <v>43464</v>
      </c>
      <c r="D16" s="33">
        <f>ROUNDDOWN(AVERAGE(W2:AC2),2)</f>
        <v>0</v>
      </c>
      <c r="E16" s="17">
        <f>D15-D16</f>
        <v>0</v>
      </c>
      <c r="F16" s="17">
        <f>SUM($W$5:$AC$5)</f>
        <v>-2100</v>
      </c>
      <c r="G16" s="17">
        <f>F16/7700</f>
        <v>-0.27272727272727271</v>
      </c>
      <c r="H16" s="17">
        <f>(G16-E16)*7700</f>
        <v>-2100</v>
      </c>
      <c r="I16" s="17">
        <f>SUM($W$3:$AC$3)</f>
        <v>0</v>
      </c>
      <c r="J16" s="17">
        <f>SUM($W$4:$AC$4)</f>
        <v>10500</v>
      </c>
      <c r="K16" s="17">
        <f>J16/7</f>
        <v>1500</v>
      </c>
    </row>
    <row r="17" spans="1:11">
      <c r="B17" s="32">
        <f t="shared" si="6"/>
        <v>43465</v>
      </c>
      <c r="C17" s="32">
        <f>C16+1</f>
        <v>43465</v>
      </c>
      <c r="D17" s="33">
        <f>ROUNDDOWN(AVERAGE(AD2:AJ2),2)</f>
        <v>0</v>
      </c>
      <c r="E17" s="17">
        <f>D16-D17</f>
        <v>0</v>
      </c>
      <c r="F17" s="17">
        <f>SUM($AD$5:$AJ$5)</f>
        <v>-300</v>
      </c>
      <c r="G17" s="17">
        <f>F17/7700</f>
        <v>-3.896103896103896E-2</v>
      </c>
      <c r="H17" s="17">
        <f>(G17-E17)*7700</f>
        <v>-300</v>
      </c>
      <c r="I17" s="17">
        <f>SUM($AD$3:$AJ$3)</f>
        <v>0</v>
      </c>
      <c r="J17" s="17">
        <f>SUM($AD$4:$AJ$4)</f>
        <v>1500</v>
      </c>
      <c r="K17" s="17">
        <f>J17</f>
        <v>1500</v>
      </c>
    </row>
    <row r="19" spans="1:11">
      <c r="A19" s="19" t="s">
        <v>26</v>
      </c>
      <c r="E19" s="17">
        <f t="shared" ref="E19:J19" si="7">SUM(E13:E18)</f>
        <v>0</v>
      </c>
      <c r="F19" s="17">
        <f t="shared" si="7"/>
        <v>-8700</v>
      </c>
      <c r="G19" s="17">
        <f t="shared" si="7"/>
        <v>-1.1298701298701297</v>
      </c>
      <c r="H19" s="17">
        <f t="shared" si="7"/>
        <v>-8700</v>
      </c>
      <c r="I19" s="17">
        <f t="shared" si="7"/>
        <v>0</v>
      </c>
      <c r="J19" s="17">
        <f t="shared" si="7"/>
        <v>43500</v>
      </c>
    </row>
    <row r="20" spans="1:11">
      <c r="A20" s="19" t="s">
        <v>46</v>
      </c>
      <c r="D20" s="17">
        <f>AVERAGE(D13:D17)</f>
        <v>0</v>
      </c>
      <c r="E20" s="17">
        <f>AVERAGE(E13:E16)</f>
        <v>0</v>
      </c>
      <c r="F20" s="17">
        <f>AVERAGE(F13:F16)</f>
        <v>-2100</v>
      </c>
      <c r="G20" s="17">
        <f>AVERAGE(G13:G16)</f>
        <v>-0.27272727272727271</v>
      </c>
      <c r="H20" s="17">
        <f>AVERAGE(H13:H16)/7</f>
        <v>-300</v>
      </c>
      <c r="I20" s="17">
        <f>AVERAGE(I13:I16)/7</f>
        <v>0</v>
      </c>
      <c r="J20" s="17">
        <f>AVERAGE(J13:J16)/7</f>
        <v>1500</v>
      </c>
    </row>
  </sheetData>
  <phoneticPr fontId="16" type="noConversion"/>
  <conditionalFormatting sqref="B8:IV8">
    <cfRule type="cellIs" dxfId="5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M24"/>
  <sheetViews>
    <sheetView workbookViewId="0">
      <selection activeCell="H19" sqref="H19"/>
    </sheetView>
  </sheetViews>
  <sheetFormatPr defaultColWidth="7.125" defaultRowHeight="15.75"/>
  <cols>
    <col min="1" max="1" width="8.5" style="19" customWidth="1"/>
    <col min="2" max="2" width="10.125" style="17" customWidth="1"/>
    <col min="3" max="3" width="9.5" style="17" customWidth="1"/>
    <col min="4" max="4" width="8.125" style="17" customWidth="1"/>
    <col min="5" max="5" width="9.125" style="17" customWidth="1"/>
    <col min="6" max="16384" width="7.125" style="17"/>
  </cols>
  <sheetData>
    <row r="1" spans="1:221">
      <c r="A1" s="14" t="s">
        <v>22</v>
      </c>
      <c r="B1" s="15">
        <v>43466</v>
      </c>
      <c r="C1" s="16">
        <v>43467</v>
      </c>
      <c r="D1" s="16">
        <v>43468</v>
      </c>
      <c r="E1" s="16">
        <v>43469</v>
      </c>
      <c r="F1" s="16">
        <v>43470</v>
      </c>
      <c r="G1" s="16">
        <v>43471</v>
      </c>
      <c r="H1" s="16">
        <v>43472</v>
      </c>
      <c r="I1" s="15">
        <v>43473</v>
      </c>
      <c r="J1" s="16">
        <v>43474</v>
      </c>
      <c r="K1" s="16">
        <v>43475</v>
      </c>
      <c r="L1" s="16">
        <v>43476</v>
      </c>
      <c r="M1" s="16">
        <v>43477</v>
      </c>
      <c r="N1" s="16">
        <v>43478</v>
      </c>
      <c r="O1" s="16">
        <v>43479</v>
      </c>
      <c r="P1" s="15">
        <v>43480</v>
      </c>
      <c r="Q1" s="16">
        <v>43481</v>
      </c>
      <c r="R1" s="16">
        <v>43482</v>
      </c>
      <c r="S1" s="16">
        <v>43483</v>
      </c>
      <c r="T1" s="16">
        <v>43484</v>
      </c>
      <c r="U1" s="16">
        <v>43485</v>
      </c>
      <c r="V1" s="16">
        <v>43486</v>
      </c>
      <c r="W1" s="15">
        <v>43487</v>
      </c>
      <c r="X1" s="16">
        <v>43488</v>
      </c>
      <c r="Y1" s="16">
        <v>43489</v>
      </c>
      <c r="Z1" s="16">
        <v>43490</v>
      </c>
      <c r="AA1" s="16">
        <v>43491</v>
      </c>
      <c r="AB1" s="16">
        <v>43492</v>
      </c>
      <c r="AC1" s="16">
        <v>43493</v>
      </c>
    </row>
    <row r="2" spans="1:221">
      <c r="A2" s="14" t="s">
        <v>27</v>
      </c>
      <c r="B2" s="17">
        <v>60.6</v>
      </c>
      <c r="C2" s="18">
        <v>61.5</v>
      </c>
      <c r="D2" s="18">
        <v>60.7</v>
      </c>
      <c r="E2" s="18">
        <v>60</v>
      </c>
      <c r="F2" s="18">
        <v>59.9</v>
      </c>
      <c r="G2" s="18">
        <v>60.1</v>
      </c>
      <c r="H2" s="18">
        <v>61.1</v>
      </c>
      <c r="I2" s="18">
        <v>60.4</v>
      </c>
      <c r="J2" s="18">
        <v>60.3</v>
      </c>
      <c r="K2" s="18">
        <v>59.9</v>
      </c>
      <c r="L2" s="18">
        <v>59.9</v>
      </c>
      <c r="M2" s="18">
        <v>59.6</v>
      </c>
      <c r="N2" s="18">
        <v>60.5</v>
      </c>
      <c r="O2" s="18">
        <v>60.8</v>
      </c>
      <c r="P2" s="18">
        <v>60.6</v>
      </c>
      <c r="Q2" s="18">
        <v>59.9</v>
      </c>
      <c r="R2" s="18">
        <v>60</v>
      </c>
      <c r="S2" s="18">
        <v>59.8</v>
      </c>
      <c r="T2" s="18">
        <v>59.5</v>
      </c>
      <c r="U2" s="18">
        <v>60</v>
      </c>
      <c r="V2" s="18">
        <v>61.1</v>
      </c>
      <c r="W2" s="18">
        <v>60.7</v>
      </c>
      <c r="X2" s="18">
        <v>59.9</v>
      </c>
      <c r="Y2" s="18">
        <v>59.8</v>
      </c>
      <c r="Z2" s="18">
        <v>59.9</v>
      </c>
      <c r="AA2" s="18">
        <v>61</v>
      </c>
      <c r="AB2" s="18">
        <v>60.5</v>
      </c>
      <c r="AC2" s="18">
        <v>60.5</v>
      </c>
    </row>
    <row r="3" spans="1:221">
      <c r="A3" s="19" t="s">
        <v>32</v>
      </c>
      <c r="B3" s="17">
        <v>521</v>
      </c>
      <c r="C3" s="17">
        <v>617</v>
      </c>
      <c r="D3" s="17">
        <v>619</v>
      </c>
      <c r="E3" s="17">
        <v>615</v>
      </c>
      <c r="F3" s="17">
        <v>380</v>
      </c>
      <c r="G3" s="17">
        <v>824</v>
      </c>
      <c r="H3" s="17">
        <v>666</v>
      </c>
      <c r="I3" s="17">
        <v>921</v>
      </c>
      <c r="J3" s="17">
        <v>867</v>
      </c>
      <c r="K3" s="17">
        <v>1030</v>
      </c>
      <c r="L3" s="17">
        <v>795</v>
      </c>
      <c r="M3" s="17">
        <v>212</v>
      </c>
      <c r="N3" s="17">
        <v>681</v>
      </c>
      <c r="O3" s="17">
        <v>723</v>
      </c>
      <c r="P3" s="17">
        <v>1219</v>
      </c>
      <c r="Q3" s="17">
        <v>957</v>
      </c>
      <c r="R3" s="17">
        <v>906</v>
      </c>
      <c r="S3" s="17">
        <v>760</v>
      </c>
      <c r="T3" s="17">
        <v>268</v>
      </c>
      <c r="U3" s="17">
        <v>398</v>
      </c>
      <c r="V3" s="17">
        <v>816</v>
      </c>
      <c r="W3" s="17">
        <v>943</v>
      </c>
      <c r="X3" s="17">
        <v>1055</v>
      </c>
      <c r="Y3" s="17">
        <v>788</v>
      </c>
      <c r="Z3" s="17">
        <v>661</v>
      </c>
      <c r="AA3" s="17">
        <v>415</v>
      </c>
      <c r="AB3" s="17">
        <v>615</v>
      </c>
      <c r="AC3" s="17">
        <v>1040</v>
      </c>
    </row>
    <row r="4" spans="1:221">
      <c r="A4" s="19" t="s">
        <v>31</v>
      </c>
      <c r="B4" s="17">
        <v>1995</v>
      </c>
      <c r="C4" s="17">
        <v>1745</v>
      </c>
      <c r="D4" s="17">
        <v>1305</v>
      </c>
      <c r="E4" s="17">
        <v>1555</v>
      </c>
      <c r="F4" s="17">
        <v>1574</v>
      </c>
      <c r="G4" s="17">
        <v>1822</v>
      </c>
      <c r="H4" s="17">
        <v>1430</v>
      </c>
      <c r="I4" s="17">
        <v>1330</v>
      </c>
      <c r="J4" s="17">
        <v>1274</v>
      </c>
      <c r="K4" s="17">
        <v>1338</v>
      </c>
      <c r="L4" s="17">
        <v>1528</v>
      </c>
      <c r="M4" s="17">
        <v>1977</v>
      </c>
      <c r="N4" s="17">
        <v>1757</v>
      </c>
      <c r="O4" s="17">
        <v>1367</v>
      </c>
      <c r="P4" s="17">
        <v>1447</v>
      </c>
      <c r="Q4" s="17">
        <v>1400</v>
      </c>
      <c r="R4" s="17">
        <v>1159</v>
      </c>
      <c r="S4" s="17">
        <v>1353</v>
      </c>
      <c r="T4" s="17">
        <v>2169</v>
      </c>
      <c r="U4" s="17">
        <v>2365</v>
      </c>
      <c r="V4" s="17">
        <v>1281</v>
      </c>
      <c r="W4" s="17">
        <v>1157</v>
      </c>
      <c r="X4" s="17">
        <v>1367</v>
      </c>
      <c r="Y4" s="17">
        <v>1202</v>
      </c>
      <c r="Z4" s="17">
        <v>2666</v>
      </c>
      <c r="AA4" s="17">
        <v>1322</v>
      </c>
      <c r="AB4" s="17">
        <v>1547</v>
      </c>
      <c r="AC4" s="17">
        <v>1214</v>
      </c>
    </row>
    <row r="5" spans="1:221">
      <c r="A5" s="19" t="s">
        <v>33</v>
      </c>
      <c r="B5" s="17">
        <f>$B$11+B3-B4-$F$11</f>
        <v>-374</v>
      </c>
      <c r="C5" s="17">
        <f t="shared" ref="C5:AC5" si="0">$B$11+C3-C4-$F$11</f>
        <v>-28</v>
      </c>
      <c r="D5" s="17">
        <f t="shared" si="0"/>
        <v>414</v>
      </c>
      <c r="E5" s="17">
        <f t="shared" si="0"/>
        <v>160</v>
      </c>
      <c r="F5" s="17">
        <f t="shared" si="0"/>
        <v>-94</v>
      </c>
      <c r="G5" s="17">
        <f t="shared" si="0"/>
        <v>102</v>
      </c>
      <c r="H5" s="17">
        <f t="shared" si="0"/>
        <v>336</v>
      </c>
      <c r="I5" s="17">
        <f t="shared" si="0"/>
        <v>691</v>
      </c>
      <c r="J5" s="17">
        <f t="shared" si="0"/>
        <v>693</v>
      </c>
      <c r="K5" s="17">
        <f t="shared" si="0"/>
        <v>792</v>
      </c>
      <c r="L5" s="17">
        <f t="shared" si="0"/>
        <v>367</v>
      </c>
      <c r="M5" s="17">
        <f t="shared" si="0"/>
        <v>-665</v>
      </c>
      <c r="N5" s="17">
        <f t="shared" si="0"/>
        <v>24</v>
      </c>
      <c r="O5" s="17">
        <f t="shared" si="0"/>
        <v>456</v>
      </c>
      <c r="P5" s="17">
        <f t="shared" si="0"/>
        <v>872</v>
      </c>
      <c r="Q5" s="17">
        <f t="shared" si="0"/>
        <v>657</v>
      </c>
      <c r="R5" s="17">
        <f t="shared" si="0"/>
        <v>847</v>
      </c>
      <c r="S5" s="17">
        <f t="shared" si="0"/>
        <v>507</v>
      </c>
      <c r="T5" s="17">
        <f t="shared" si="0"/>
        <v>-801</v>
      </c>
      <c r="U5" s="17">
        <f t="shared" si="0"/>
        <v>-867</v>
      </c>
      <c r="V5" s="17">
        <f t="shared" si="0"/>
        <v>635</v>
      </c>
      <c r="W5" s="17">
        <f t="shared" si="0"/>
        <v>886</v>
      </c>
      <c r="X5" s="17">
        <f t="shared" si="0"/>
        <v>788</v>
      </c>
      <c r="Y5" s="17">
        <f t="shared" si="0"/>
        <v>686</v>
      </c>
      <c r="Z5" s="17">
        <f t="shared" si="0"/>
        <v>-905</v>
      </c>
      <c r="AA5" s="17">
        <f t="shared" si="0"/>
        <v>193</v>
      </c>
      <c r="AB5" s="17">
        <f t="shared" si="0"/>
        <v>168</v>
      </c>
      <c r="AC5" s="17">
        <f t="shared" si="0"/>
        <v>926</v>
      </c>
    </row>
    <row r="6" spans="1:221" hidden="1">
      <c r="A6" s="19" t="s">
        <v>36</v>
      </c>
      <c r="B6" s="20">
        <f>B5/7700</f>
        <v>-4.8571428571428571E-2</v>
      </c>
      <c r="C6" s="20">
        <f t="shared" ref="C6:AC6" si="1">C5/7700</f>
        <v>-3.6363636363636364E-3</v>
      </c>
      <c r="D6" s="20">
        <f t="shared" si="1"/>
        <v>5.3766233766233767E-2</v>
      </c>
      <c r="E6" s="20">
        <f t="shared" si="1"/>
        <v>2.0779220779220779E-2</v>
      </c>
      <c r="F6" s="20">
        <f t="shared" si="1"/>
        <v>-1.2207792207792207E-2</v>
      </c>
      <c r="G6" s="20">
        <f t="shared" si="1"/>
        <v>1.3246753246753246E-2</v>
      </c>
      <c r="H6" s="20">
        <f t="shared" si="1"/>
        <v>4.363636363636364E-2</v>
      </c>
      <c r="I6" s="20">
        <f t="shared" si="1"/>
        <v>8.9740259740259745E-2</v>
      </c>
      <c r="J6" s="20">
        <f t="shared" si="1"/>
        <v>0.09</v>
      </c>
      <c r="K6" s="20">
        <f t="shared" si="1"/>
        <v>0.10285714285714286</v>
      </c>
      <c r="L6" s="20">
        <f t="shared" si="1"/>
        <v>4.7662337662337663E-2</v>
      </c>
      <c r="M6" s="20">
        <f t="shared" si="1"/>
        <v>-8.6363636363636365E-2</v>
      </c>
      <c r="N6" s="20">
        <f t="shared" si="1"/>
        <v>3.1168831168831169E-3</v>
      </c>
      <c r="O6" s="20">
        <f t="shared" si="1"/>
        <v>5.9220779220779222E-2</v>
      </c>
      <c r="P6" s="20">
        <f t="shared" si="1"/>
        <v>0.11324675324675325</v>
      </c>
      <c r="Q6" s="20">
        <f t="shared" si="1"/>
        <v>8.5324675324675331E-2</v>
      </c>
      <c r="R6" s="20">
        <f t="shared" si="1"/>
        <v>0.11</v>
      </c>
      <c r="S6" s="20">
        <f t="shared" si="1"/>
        <v>6.5844155844155844E-2</v>
      </c>
      <c r="T6" s="20">
        <f t="shared" si="1"/>
        <v>-0.10402597402597402</v>
      </c>
      <c r="U6" s="20">
        <f t="shared" si="1"/>
        <v>-0.1125974025974026</v>
      </c>
      <c r="V6" s="20">
        <f t="shared" si="1"/>
        <v>8.2467532467532467E-2</v>
      </c>
      <c r="W6" s="20">
        <f t="shared" si="1"/>
        <v>0.11506493506493506</v>
      </c>
      <c r="X6" s="20">
        <f t="shared" si="1"/>
        <v>0.10233766233766234</v>
      </c>
      <c r="Y6" s="20">
        <f t="shared" si="1"/>
        <v>8.9090909090909096E-2</v>
      </c>
      <c r="Z6" s="20">
        <f t="shared" si="1"/>
        <v>-0.11753246753246753</v>
      </c>
      <c r="AA6" s="20">
        <f t="shared" si="1"/>
        <v>2.5064935064935064E-2</v>
      </c>
      <c r="AB6" s="20">
        <f t="shared" si="1"/>
        <v>2.181818181818182E-2</v>
      </c>
      <c r="AC6" s="20">
        <f t="shared" si="1"/>
        <v>0.12025974025974026</v>
      </c>
    </row>
    <row r="8" spans="1:221" s="23" customFormat="1" hidden="1">
      <c r="A8" s="21" t="s">
        <v>28</v>
      </c>
      <c r="B8" s="22" t="str">
        <f>IF(B2=0,"",IF(B2-Base!B4&gt;0,"N",IF(B2=0,"O","Y")))</f>
        <v>N</v>
      </c>
      <c r="C8" s="22" t="str">
        <f>IF(C2=0,"",IF(C2-B2&gt;0,"N",IF(C2-B2=0,"=","Y")))</f>
        <v>N</v>
      </c>
      <c r="D8" s="22" t="str">
        <f t="shared" ref="D8:AC8" si="2">IF(D2=0,"",IF(D2-C2&gt;0,"N",IF(D2-C2=0,"=","Y")))</f>
        <v>Y</v>
      </c>
      <c r="E8" s="22" t="str">
        <f t="shared" si="2"/>
        <v>Y</v>
      </c>
      <c r="F8" s="22" t="str">
        <f t="shared" si="2"/>
        <v>Y</v>
      </c>
      <c r="G8" s="22" t="str">
        <f t="shared" si="2"/>
        <v>N</v>
      </c>
      <c r="H8" s="22" t="str">
        <f t="shared" si="2"/>
        <v>N</v>
      </c>
      <c r="I8" s="22" t="str">
        <f t="shared" si="2"/>
        <v>Y</v>
      </c>
      <c r="J8" s="22" t="str">
        <f t="shared" si="2"/>
        <v>Y</v>
      </c>
      <c r="K8" s="22" t="str">
        <f t="shared" si="2"/>
        <v>Y</v>
      </c>
      <c r="L8" s="22" t="str">
        <f t="shared" si="2"/>
        <v>=</v>
      </c>
      <c r="M8" s="22" t="str">
        <f t="shared" si="2"/>
        <v>Y</v>
      </c>
      <c r="N8" s="22" t="str">
        <f t="shared" si="2"/>
        <v>N</v>
      </c>
      <c r="O8" s="22" t="str">
        <f t="shared" si="2"/>
        <v>N</v>
      </c>
      <c r="P8" s="22" t="str">
        <f t="shared" si="2"/>
        <v>Y</v>
      </c>
      <c r="Q8" s="22" t="str">
        <f t="shared" si="2"/>
        <v>Y</v>
      </c>
      <c r="R8" s="22" t="str">
        <f>IF(R2=0,"",IF(R2-Q2&gt;0,"N",IF(R2-Q2=0,"=","Y")))</f>
        <v>N</v>
      </c>
      <c r="S8" s="22" t="str">
        <f>IF(S2=0,"",IF(S2-R2&gt;0,"N",IF(S2-R2=0,"=","Y")))</f>
        <v>Y</v>
      </c>
      <c r="T8" s="22" t="str">
        <f t="shared" si="2"/>
        <v>Y</v>
      </c>
      <c r="U8" s="22" t="str">
        <f t="shared" si="2"/>
        <v>N</v>
      </c>
      <c r="V8" s="22" t="str">
        <f t="shared" si="2"/>
        <v>N</v>
      </c>
      <c r="W8" s="22" t="str">
        <f t="shared" si="2"/>
        <v>Y</v>
      </c>
      <c r="X8" s="22" t="str">
        <f t="shared" si="2"/>
        <v>Y</v>
      </c>
      <c r="Y8" s="22" t="str">
        <f t="shared" si="2"/>
        <v>Y</v>
      </c>
      <c r="Z8" s="22" t="str">
        <f t="shared" si="2"/>
        <v>N</v>
      </c>
      <c r="AA8" s="22" t="str">
        <f t="shared" si="2"/>
        <v>N</v>
      </c>
      <c r="AB8" s="22" t="str">
        <f t="shared" si="2"/>
        <v>Y</v>
      </c>
      <c r="AC8" s="22" t="str">
        <f t="shared" si="2"/>
        <v>=</v>
      </c>
      <c r="AD8" s="23" t="str">
        <f>IF(AD2=0,"",IF(AD2-#REF!&gt;0,"減肥失敗",IF(AD2-#REF!=0,"體重不變","減肥成功")))</f>
        <v/>
      </c>
      <c r="AE8" s="23" t="str">
        <f t="shared" ref="AE8:CP8" si="3">IF(AE2=0,"",IF(AE2-AD2&gt;0,"減肥失敗",IF(AE2-AD2=0,"體重不變","減肥成功")))</f>
        <v/>
      </c>
      <c r="AF8" s="23" t="str">
        <f t="shared" si="3"/>
        <v/>
      </c>
      <c r="AG8" s="23" t="str">
        <f t="shared" si="3"/>
        <v/>
      </c>
      <c r="AH8" s="23" t="str">
        <f t="shared" si="3"/>
        <v/>
      </c>
      <c r="AI8" s="23" t="str">
        <f t="shared" si="3"/>
        <v/>
      </c>
      <c r="AJ8" s="23" t="str">
        <f t="shared" si="3"/>
        <v/>
      </c>
      <c r="AK8" s="23" t="str">
        <f t="shared" si="3"/>
        <v/>
      </c>
      <c r="AL8" s="23" t="str">
        <f t="shared" si="3"/>
        <v/>
      </c>
      <c r="AM8" s="23" t="str">
        <f t="shared" si="3"/>
        <v/>
      </c>
      <c r="AN8" s="23" t="str">
        <f t="shared" si="3"/>
        <v/>
      </c>
      <c r="AO8" s="23" t="str">
        <f t="shared" si="3"/>
        <v/>
      </c>
      <c r="AP8" s="23" t="str">
        <f t="shared" si="3"/>
        <v/>
      </c>
      <c r="AQ8" s="23" t="str">
        <f t="shared" si="3"/>
        <v/>
      </c>
      <c r="AR8" s="23" t="str">
        <f t="shared" si="3"/>
        <v/>
      </c>
      <c r="AS8" s="23" t="str">
        <f t="shared" si="3"/>
        <v/>
      </c>
      <c r="AT8" s="23" t="str">
        <f t="shared" si="3"/>
        <v/>
      </c>
      <c r="AU8" s="23" t="str">
        <f t="shared" si="3"/>
        <v/>
      </c>
      <c r="AV8" s="23" t="str">
        <f t="shared" si="3"/>
        <v/>
      </c>
      <c r="AW8" s="23" t="str">
        <f t="shared" si="3"/>
        <v/>
      </c>
      <c r="AX8" s="23" t="str">
        <f t="shared" si="3"/>
        <v/>
      </c>
      <c r="AY8" s="23" t="str">
        <f t="shared" si="3"/>
        <v/>
      </c>
      <c r="AZ8" s="23" t="str">
        <f t="shared" si="3"/>
        <v/>
      </c>
      <c r="BA8" s="23" t="str">
        <f t="shared" si="3"/>
        <v/>
      </c>
      <c r="BB8" s="23" t="str">
        <f t="shared" si="3"/>
        <v/>
      </c>
      <c r="BC8" s="23" t="str">
        <f t="shared" si="3"/>
        <v/>
      </c>
      <c r="BD8" s="23" t="str">
        <f t="shared" si="3"/>
        <v/>
      </c>
      <c r="BE8" s="23" t="str">
        <f t="shared" si="3"/>
        <v/>
      </c>
      <c r="BF8" s="23" t="str">
        <f t="shared" si="3"/>
        <v/>
      </c>
      <c r="BG8" s="23" t="str">
        <f t="shared" si="3"/>
        <v/>
      </c>
      <c r="BH8" s="23" t="str">
        <f t="shared" si="3"/>
        <v/>
      </c>
      <c r="BI8" s="23" t="str">
        <f t="shared" si="3"/>
        <v/>
      </c>
      <c r="BJ8" s="23" t="str">
        <f t="shared" si="3"/>
        <v/>
      </c>
      <c r="BK8" s="23" t="str">
        <f t="shared" si="3"/>
        <v/>
      </c>
      <c r="BL8" s="23" t="str">
        <f t="shared" si="3"/>
        <v/>
      </c>
      <c r="BM8" s="23" t="str">
        <f t="shared" si="3"/>
        <v/>
      </c>
      <c r="BN8" s="23" t="str">
        <f t="shared" si="3"/>
        <v/>
      </c>
      <c r="BO8" s="23" t="str">
        <f t="shared" si="3"/>
        <v/>
      </c>
      <c r="BP8" s="23" t="str">
        <f t="shared" si="3"/>
        <v/>
      </c>
      <c r="BQ8" s="23" t="str">
        <f t="shared" si="3"/>
        <v/>
      </c>
      <c r="BR8" s="23" t="str">
        <f t="shared" si="3"/>
        <v/>
      </c>
      <c r="BS8" s="23" t="str">
        <f t="shared" si="3"/>
        <v/>
      </c>
      <c r="BT8" s="23" t="str">
        <f t="shared" si="3"/>
        <v/>
      </c>
      <c r="BU8" s="23" t="str">
        <f t="shared" si="3"/>
        <v/>
      </c>
      <c r="BV8" s="23" t="str">
        <f t="shared" si="3"/>
        <v/>
      </c>
      <c r="BW8" s="23" t="str">
        <f t="shared" si="3"/>
        <v/>
      </c>
      <c r="BX8" s="23" t="str">
        <f t="shared" si="3"/>
        <v/>
      </c>
      <c r="BY8" s="23" t="str">
        <f t="shared" si="3"/>
        <v/>
      </c>
      <c r="BZ8" s="23" t="str">
        <f t="shared" si="3"/>
        <v/>
      </c>
      <c r="CA8" s="23" t="str">
        <f t="shared" si="3"/>
        <v/>
      </c>
      <c r="CB8" s="23" t="str">
        <f t="shared" si="3"/>
        <v/>
      </c>
      <c r="CC8" s="23" t="str">
        <f t="shared" si="3"/>
        <v/>
      </c>
      <c r="CD8" s="23" t="str">
        <f t="shared" si="3"/>
        <v/>
      </c>
      <c r="CE8" s="23" t="str">
        <f t="shared" si="3"/>
        <v/>
      </c>
      <c r="CF8" s="23" t="str">
        <f t="shared" si="3"/>
        <v/>
      </c>
      <c r="CG8" s="23" t="str">
        <f t="shared" si="3"/>
        <v/>
      </c>
      <c r="CH8" s="23" t="str">
        <f t="shared" si="3"/>
        <v/>
      </c>
      <c r="CI8" s="23" t="str">
        <f t="shared" si="3"/>
        <v/>
      </c>
      <c r="CJ8" s="23" t="str">
        <f t="shared" si="3"/>
        <v/>
      </c>
      <c r="CK8" s="23" t="str">
        <f t="shared" si="3"/>
        <v/>
      </c>
      <c r="CL8" s="23" t="str">
        <f t="shared" si="3"/>
        <v/>
      </c>
      <c r="CM8" s="23" t="str">
        <f t="shared" si="3"/>
        <v/>
      </c>
      <c r="CN8" s="23" t="str">
        <f t="shared" si="3"/>
        <v/>
      </c>
      <c r="CO8" s="23" t="str">
        <f t="shared" si="3"/>
        <v/>
      </c>
      <c r="CP8" s="23" t="str">
        <f t="shared" si="3"/>
        <v/>
      </c>
      <c r="CQ8" s="23" t="str">
        <f t="shared" ref="CQ8:FB8" si="4">IF(CQ2=0,"",IF(CQ2-CP2&gt;0,"減肥失敗",IF(CQ2-CP2=0,"體重不變","減肥成功")))</f>
        <v/>
      </c>
      <c r="CR8" s="23" t="str">
        <f t="shared" si="4"/>
        <v/>
      </c>
      <c r="CS8" s="23" t="str">
        <f t="shared" si="4"/>
        <v/>
      </c>
      <c r="CT8" s="23" t="str">
        <f t="shared" si="4"/>
        <v/>
      </c>
      <c r="CU8" s="23" t="str">
        <f t="shared" si="4"/>
        <v/>
      </c>
      <c r="CV8" s="23" t="str">
        <f t="shared" si="4"/>
        <v/>
      </c>
      <c r="CW8" s="23" t="str">
        <f t="shared" si="4"/>
        <v/>
      </c>
      <c r="CX8" s="23" t="str">
        <f t="shared" si="4"/>
        <v/>
      </c>
      <c r="CY8" s="23" t="str">
        <f t="shared" si="4"/>
        <v/>
      </c>
      <c r="CZ8" s="23" t="str">
        <f t="shared" si="4"/>
        <v/>
      </c>
      <c r="DA8" s="23" t="str">
        <f t="shared" si="4"/>
        <v/>
      </c>
      <c r="DB8" s="23" t="str">
        <f t="shared" si="4"/>
        <v/>
      </c>
      <c r="DC8" s="23" t="str">
        <f t="shared" si="4"/>
        <v/>
      </c>
      <c r="DD8" s="23" t="str">
        <f t="shared" si="4"/>
        <v/>
      </c>
      <c r="DE8" s="23" t="str">
        <f t="shared" si="4"/>
        <v/>
      </c>
      <c r="DF8" s="23" t="str">
        <f t="shared" si="4"/>
        <v/>
      </c>
      <c r="DG8" s="23" t="str">
        <f t="shared" si="4"/>
        <v/>
      </c>
      <c r="DH8" s="23" t="str">
        <f t="shared" si="4"/>
        <v/>
      </c>
      <c r="DI8" s="23" t="str">
        <f t="shared" si="4"/>
        <v/>
      </c>
      <c r="DJ8" s="23" t="str">
        <f t="shared" si="4"/>
        <v/>
      </c>
      <c r="DK8" s="23" t="str">
        <f t="shared" si="4"/>
        <v/>
      </c>
      <c r="DL8" s="23" t="str">
        <f t="shared" si="4"/>
        <v/>
      </c>
      <c r="DM8" s="23" t="str">
        <f t="shared" si="4"/>
        <v/>
      </c>
      <c r="DN8" s="23" t="str">
        <f t="shared" si="4"/>
        <v/>
      </c>
      <c r="DO8" s="23" t="str">
        <f t="shared" si="4"/>
        <v/>
      </c>
      <c r="DP8" s="23" t="str">
        <f t="shared" si="4"/>
        <v/>
      </c>
      <c r="DQ8" s="23" t="str">
        <f t="shared" si="4"/>
        <v/>
      </c>
      <c r="DR8" s="23" t="str">
        <f t="shared" si="4"/>
        <v/>
      </c>
      <c r="DS8" s="23" t="str">
        <f t="shared" si="4"/>
        <v/>
      </c>
      <c r="DT8" s="23" t="str">
        <f t="shared" si="4"/>
        <v/>
      </c>
      <c r="DU8" s="23" t="str">
        <f t="shared" si="4"/>
        <v/>
      </c>
      <c r="DV8" s="23" t="str">
        <f t="shared" si="4"/>
        <v/>
      </c>
      <c r="DW8" s="23" t="str">
        <f t="shared" si="4"/>
        <v/>
      </c>
      <c r="DX8" s="23" t="str">
        <f t="shared" si="4"/>
        <v/>
      </c>
      <c r="DY8" s="23" t="str">
        <f t="shared" si="4"/>
        <v/>
      </c>
      <c r="DZ8" s="23" t="str">
        <f t="shared" si="4"/>
        <v/>
      </c>
      <c r="EA8" s="23" t="str">
        <f t="shared" si="4"/>
        <v/>
      </c>
      <c r="EB8" s="23" t="str">
        <f t="shared" si="4"/>
        <v/>
      </c>
      <c r="EC8" s="23" t="str">
        <f t="shared" si="4"/>
        <v/>
      </c>
      <c r="ED8" s="23" t="str">
        <f t="shared" si="4"/>
        <v/>
      </c>
      <c r="EE8" s="23" t="str">
        <f t="shared" si="4"/>
        <v/>
      </c>
      <c r="EF8" s="23" t="str">
        <f t="shared" si="4"/>
        <v/>
      </c>
      <c r="EG8" s="23" t="str">
        <f t="shared" si="4"/>
        <v/>
      </c>
      <c r="EH8" s="23" t="str">
        <f t="shared" si="4"/>
        <v/>
      </c>
      <c r="EI8" s="23" t="str">
        <f t="shared" si="4"/>
        <v/>
      </c>
      <c r="EJ8" s="23" t="str">
        <f t="shared" si="4"/>
        <v/>
      </c>
      <c r="EK8" s="23" t="str">
        <f t="shared" si="4"/>
        <v/>
      </c>
      <c r="EL8" s="23" t="str">
        <f t="shared" si="4"/>
        <v/>
      </c>
      <c r="EM8" s="23" t="str">
        <f t="shared" si="4"/>
        <v/>
      </c>
      <c r="EN8" s="23" t="str">
        <f t="shared" si="4"/>
        <v/>
      </c>
      <c r="EO8" s="23" t="str">
        <f t="shared" si="4"/>
        <v/>
      </c>
      <c r="EP8" s="23" t="str">
        <f t="shared" si="4"/>
        <v/>
      </c>
      <c r="EQ8" s="23" t="str">
        <f t="shared" si="4"/>
        <v/>
      </c>
      <c r="ER8" s="23" t="str">
        <f t="shared" si="4"/>
        <v/>
      </c>
      <c r="ES8" s="23" t="str">
        <f t="shared" si="4"/>
        <v/>
      </c>
      <c r="ET8" s="23" t="str">
        <f t="shared" si="4"/>
        <v/>
      </c>
      <c r="EU8" s="23" t="str">
        <f t="shared" si="4"/>
        <v/>
      </c>
      <c r="EV8" s="23" t="str">
        <f t="shared" si="4"/>
        <v/>
      </c>
      <c r="EW8" s="23" t="str">
        <f t="shared" si="4"/>
        <v/>
      </c>
      <c r="EX8" s="23" t="str">
        <f t="shared" si="4"/>
        <v/>
      </c>
      <c r="EY8" s="23" t="str">
        <f t="shared" si="4"/>
        <v/>
      </c>
      <c r="EZ8" s="23" t="str">
        <f t="shared" si="4"/>
        <v/>
      </c>
      <c r="FA8" s="23" t="str">
        <f t="shared" si="4"/>
        <v/>
      </c>
      <c r="FB8" s="23" t="str">
        <f t="shared" si="4"/>
        <v/>
      </c>
      <c r="FC8" s="23" t="str">
        <f t="shared" ref="FC8:HM8" si="5">IF(FC2=0,"",IF(FC2-FB2&gt;0,"減肥失敗",IF(FC2-FB2=0,"體重不變","減肥成功")))</f>
        <v/>
      </c>
      <c r="FD8" s="23" t="str">
        <f t="shared" si="5"/>
        <v/>
      </c>
      <c r="FE8" s="23" t="str">
        <f t="shared" si="5"/>
        <v/>
      </c>
      <c r="FF8" s="23" t="str">
        <f t="shared" si="5"/>
        <v/>
      </c>
      <c r="FG8" s="23" t="str">
        <f t="shared" si="5"/>
        <v/>
      </c>
      <c r="FH8" s="23" t="str">
        <f t="shared" si="5"/>
        <v/>
      </c>
      <c r="FI8" s="23" t="str">
        <f t="shared" si="5"/>
        <v/>
      </c>
      <c r="FJ8" s="23" t="str">
        <f t="shared" si="5"/>
        <v/>
      </c>
      <c r="FK8" s="23" t="str">
        <f t="shared" si="5"/>
        <v/>
      </c>
      <c r="FL8" s="23" t="str">
        <f t="shared" si="5"/>
        <v/>
      </c>
      <c r="FM8" s="23" t="str">
        <f t="shared" si="5"/>
        <v/>
      </c>
      <c r="FN8" s="23" t="str">
        <f t="shared" si="5"/>
        <v/>
      </c>
      <c r="FO8" s="23" t="str">
        <f t="shared" si="5"/>
        <v/>
      </c>
      <c r="FP8" s="23" t="str">
        <f t="shared" si="5"/>
        <v/>
      </c>
      <c r="FQ8" s="23" t="str">
        <f t="shared" si="5"/>
        <v/>
      </c>
      <c r="FR8" s="23" t="str">
        <f t="shared" si="5"/>
        <v/>
      </c>
      <c r="FS8" s="23" t="str">
        <f t="shared" si="5"/>
        <v/>
      </c>
      <c r="FT8" s="23" t="str">
        <f t="shared" si="5"/>
        <v/>
      </c>
      <c r="FU8" s="23" t="str">
        <f t="shared" si="5"/>
        <v/>
      </c>
      <c r="FV8" s="23" t="str">
        <f t="shared" si="5"/>
        <v/>
      </c>
      <c r="FW8" s="23" t="str">
        <f t="shared" si="5"/>
        <v/>
      </c>
      <c r="FX8" s="23" t="str">
        <f t="shared" si="5"/>
        <v/>
      </c>
      <c r="FY8" s="23" t="str">
        <f t="shared" si="5"/>
        <v/>
      </c>
      <c r="FZ8" s="23" t="str">
        <f t="shared" si="5"/>
        <v/>
      </c>
      <c r="GA8" s="23" t="str">
        <f t="shared" si="5"/>
        <v/>
      </c>
      <c r="GB8" s="23" t="str">
        <f t="shared" si="5"/>
        <v/>
      </c>
      <c r="GC8" s="23" t="str">
        <f t="shared" si="5"/>
        <v/>
      </c>
      <c r="GD8" s="23" t="str">
        <f t="shared" si="5"/>
        <v/>
      </c>
      <c r="GE8" s="23" t="str">
        <f t="shared" si="5"/>
        <v/>
      </c>
      <c r="GF8" s="23" t="str">
        <f t="shared" si="5"/>
        <v/>
      </c>
      <c r="GG8" s="23" t="str">
        <f t="shared" si="5"/>
        <v/>
      </c>
      <c r="GH8" s="23" t="str">
        <f t="shared" si="5"/>
        <v/>
      </c>
      <c r="GI8" s="23" t="str">
        <f t="shared" si="5"/>
        <v/>
      </c>
      <c r="GJ8" s="23" t="str">
        <f t="shared" si="5"/>
        <v/>
      </c>
      <c r="GK8" s="23" t="str">
        <f t="shared" si="5"/>
        <v/>
      </c>
      <c r="GL8" s="23" t="str">
        <f t="shared" si="5"/>
        <v/>
      </c>
      <c r="GM8" s="23" t="str">
        <f t="shared" si="5"/>
        <v/>
      </c>
      <c r="GN8" s="23" t="str">
        <f t="shared" si="5"/>
        <v/>
      </c>
      <c r="GO8" s="23" t="str">
        <f t="shared" si="5"/>
        <v/>
      </c>
      <c r="GP8" s="23" t="str">
        <f t="shared" si="5"/>
        <v/>
      </c>
      <c r="GQ8" s="23" t="str">
        <f t="shared" si="5"/>
        <v/>
      </c>
      <c r="GR8" s="23" t="str">
        <f t="shared" si="5"/>
        <v/>
      </c>
      <c r="GS8" s="23" t="str">
        <f t="shared" si="5"/>
        <v/>
      </c>
      <c r="GT8" s="23" t="str">
        <f t="shared" si="5"/>
        <v/>
      </c>
      <c r="GU8" s="23" t="str">
        <f t="shared" si="5"/>
        <v/>
      </c>
      <c r="GV8" s="23" t="str">
        <f t="shared" si="5"/>
        <v/>
      </c>
      <c r="GW8" s="23" t="str">
        <f t="shared" si="5"/>
        <v/>
      </c>
      <c r="GX8" s="23" t="str">
        <f t="shared" si="5"/>
        <v/>
      </c>
      <c r="GY8" s="23" t="str">
        <f t="shared" si="5"/>
        <v/>
      </c>
      <c r="GZ8" s="23" t="str">
        <f t="shared" si="5"/>
        <v/>
      </c>
      <c r="HA8" s="23" t="str">
        <f t="shared" si="5"/>
        <v/>
      </c>
      <c r="HB8" s="23" t="str">
        <f t="shared" si="5"/>
        <v/>
      </c>
      <c r="HC8" s="23" t="str">
        <f t="shared" si="5"/>
        <v/>
      </c>
      <c r="HD8" s="23" t="str">
        <f t="shared" si="5"/>
        <v/>
      </c>
      <c r="HE8" s="23" t="str">
        <f t="shared" si="5"/>
        <v/>
      </c>
      <c r="HF8" s="23" t="str">
        <f t="shared" si="5"/>
        <v/>
      </c>
      <c r="HG8" s="23" t="str">
        <f t="shared" si="5"/>
        <v/>
      </c>
      <c r="HH8" s="23" t="str">
        <f t="shared" si="5"/>
        <v/>
      </c>
      <c r="HI8" s="23" t="str">
        <f t="shared" si="5"/>
        <v/>
      </c>
      <c r="HJ8" s="23" t="str">
        <f t="shared" si="5"/>
        <v/>
      </c>
      <c r="HK8" s="23" t="str">
        <f t="shared" si="5"/>
        <v/>
      </c>
      <c r="HL8" s="23" t="str">
        <f t="shared" si="5"/>
        <v/>
      </c>
      <c r="HM8" s="23" t="str">
        <f t="shared" si="5"/>
        <v/>
      </c>
    </row>
    <row r="9" spans="1:221" hidden="1">
      <c r="A9" s="21" t="s">
        <v>29</v>
      </c>
      <c r="B9" s="24">
        <f>IF(B2="","",B2-Base!$G$6)</f>
        <v>-0.84000000000001052</v>
      </c>
      <c r="C9" s="24">
        <f>IF(C2="","",C2-Base!$G$6)</f>
        <v>5.9999999999988063E-2</v>
      </c>
      <c r="D9" s="24">
        <f>IF(D2="","",D2-Base!$G$6)</f>
        <v>-0.74000000000000909</v>
      </c>
      <c r="E9" s="24">
        <f>IF(E2="","",E2-Base!$G$6)</f>
        <v>-1.4400000000000119</v>
      </c>
      <c r="F9" s="24">
        <f>IF(F2="","",F2-Base!$G$6)</f>
        <v>-1.5400000000000134</v>
      </c>
      <c r="G9" s="24">
        <f>IF(G2="","",G2-Base!$G$6)</f>
        <v>-1.3400000000000105</v>
      </c>
      <c r="H9" s="24">
        <f>IF(H2="","",H2-Base!$G$6)</f>
        <v>-0.34000000000001052</v>
      </c>
      <c r="I9" s="24">
        <f>IF(I2="","",I2-Base!$G$6)</f>
        <v>-1.0400000000000134</v>
      </c>
      <c r="J9" s="24">
        <f>IF(J2="","",J2-Base!$G$6)</f>
        <v>-1.1400000000000148</v>
      </c>
      <c r="K9" s="24">
        <f>IF(K2="","",K2-Base!$G$6)</f>
        <v>-1.5400000000000134</v>
      </c>
      <c r="L9" s="24">
        <f>IF(L2="","",L2-Base!$G$6)</f>
        <v>-1.5400000000000134</v>
      </c>
      <c r="M9" s="24">
        <f>IF(M2="","",M2-Base!$G$6)</f>
        <v>-1.8400000000000105</v>
      </c>
      <c r="N9" s="24">
        <f>IF(N2="","",N2-Base!$G$6)</f>
        <v>-0.94000000000001194</v>
      </c>
      <c r="O9" s="24">
        <f>IF(O2="","",O2-Base!$G$6)</f>
        <v>-0.64000000000001478</v>
      </c>
      <c r="P9" s="24">
        <f>IF(P2="","",P2-Base!$G$6)</f>
        <v>-0.84000000000001052</v>
      </c>
      <c r="Q9" s="24">
        <f>IF(Q2="","",Q2-Base!$G$6)</f>
        <v>-1.5400000000000134</v>
      </c>
      <c r="R9" s="24">
        <f>IF(R2="","",R2-Base!$G$6)</f>
        <v>-1.4400000000000119</v>
      </c>
      <c r="S9" s="24">
        <f>IF(S2="","",S2-Base!$G$6)</f>
        <v>-1.6400000000000148</v>
      </c>
      <c r="T9" s="24">
        <f>IF(T2="","",T2-Base!$G$6)</f>
        <v>-1.9400000000000119</v>
      </c>
      <c r="U9" s="24">
        <f>IF(U2="","",U2-Base!$G$6)</f>
        <v>-1.4400000000000119</v>
      </c>
      <c r="V9" s="24">
        <f>IF(V2="","",V2-Base!$G$6)</f>
        <v>-0.34000000000001052</v>
      </c>
      <c r="W9" s="24">
        <f>IF(W2="","",W2-Base!$G$6)</f>
        <v>-0.74000000000000909</v>
      </c>
      <c r="X9" s="24">
        <f>IF(X2="","",X2-Base!$G$6)</f>
        <v>-1.5400000000000134</v>
      </c>
      <c r="Y9" s="24">
        <f>IF(Y2="","",Y2-Base!$G$6)</f>
        <v>-1.6400000000000148</v>
      </c>
      <c r="Z9" s="24">
        <f>IF(Z2="","",Z2-Base!$G$6)</f>
        <v>-1.5400000000000134</v>
      </c>
      <c r="AA9" s="24">
        <f>IF(AA2="","",AA2-Base!$G$6)</f>
        <v>-0.44000000000001194</v>
      </c>
      <c r="AB9" s="24">
        <f>IF(AB2="","",AB2-Base!$G$6)</f>
        <v>-0.94000000000001194</v>
      </c>
      <c r="AC9" s="24">
        <f>IF(AC2="","",AC2-Base!$G$6)</f>
        <v>-0.94000000000001194</v>
      </c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</row>
    <row r="10" spans="1:221" ht="15">
      <c r="A10" s="26"/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</row>
    <row r="11" spans="1:221">
      <c r="A11" s="19" t="s">
        <v>38</v>
      </c>
      <c r="B11" s="17">
        <v>1400</v>
      </c>
      <c r="D11" s="17" t="s">
        <v>69</v>
      </c>
      <c r="F11" s="17">
        <v>300</v>
      </c>
      <c r="H11" s="17" t="s">
        <v>70</v>
      </c>
      <c r="I11" s="17">
        <v>59.6</v>
      </c>
    </row>
    <row r="12" spans="1:221" s="31" customFormat="1">
      <c r="A12" s="28"/>
      <c r="B12" s="29" t="s">
        <v>23</v>
      </c>
      <c r="C12" s="29" t="s">
        <v>24</v>
      </c>
      <c r="D12" s="29" t="s">
        <v>30</v>
      </c>
      <c r="E12" s="30" t="s">
        <v>25</v>
      </c>
      <c r="F12" s="30" t="s">
        <v>34</v>
      </c>
      <c r="G12" s="30" t="s">
        <v>35</v>
      </c>
      <c r="H12" s="30" t="s">
        <v>37</v>
      </c>
      <c r="I12" s="30" t="s">
        <v>50</v>
      </c>
      <c r="J12" s="30" t="s">
        <v>51</v>
      </c>
      <c r="K12" s="30" t="s">
        <v>71</v>
      </c>
      <c r="L12" s="30"/>
      <c r="M12" s="30"/>
      <c r="N12" s="30"/>
      <c r="O12" s="30"/>
      <c r="P12" s="30"/>
      <c r="Q12" s="30"/>
      <c r="R12" s="30"/>
      <c r="S12" s="30"/>
    </row>
    <row r="13" spans="1:221">
      <c r="B13" s="32">
        <f>B$1</f>
        <v>43466</v>
      </c>
      <c r="C13" s="32">
        <f>H$1</f>
        <v>43472</v>
      </c>
      <c r="D13" s="33">
        <f>ROUNDDOWN(AVERAGE(B2:H2),2)</f>
        <v>60.55</v>
      </c>
      <c r="E13" s="17">
        <f>I11-D13</f>
        <v>-0.94999999999999574</v>
      </c>
      <c r="F13" s="17">
        <f>SUM(B5:H5)</f>
        <v>516</v>
      </c>
      <c r="G13" s="17">
        <f>F13/7700</f>
        <v>6.701298701298701E-2</v>
      </c>
      <c r="H13" s="17">
        <f>(G13-E13)*7700</f>
        <v>7830.9999999999673</v>
      </c>
      <c r="I13" s="17">
        <f>SUM(B3:H3)</f>
        <v>4242</v>
      </c>
      <c r="J13" s="17">
        <f>SUM(B4:H4)</f>
        <v>11426</v>
      </c>
      <c r="K13" s="17">
        <f>J13/7</f>
        <v>1632.2857142857142</v>
      </c>
    </row>
    <row r="14" spans="1:221">
      <c r="B14" s="32">
        <f t="shared" ref="B14:C16" si="6">B13+7</f>
        <v>43473</v>
      </c>
      <c r="C14" s="32">
        <f t="shared" si="6"/>
        <v>43479</v>
      </c>
      <c r="D14" s="33">
        <f>ROUNDDOWN(AVERAGE(I2:O2),2)</f>
        <v>60.2</v>
      </c>
      <c r="E14" s="17">
        <f>D13-D14</f>
        <v>0.34999999999999432</v>
      </c>
      <c r="F14" s="17">
        <f>SUM($I$5:$O$5)</f>
        <v>2358</v>
      </c>
      <c r="G14" s="17">
        <f>F14/7700</f>
        <v>0.30623376623376625</v>
      </c>
      <c r="H14" s="17">
        <f>(G14-E14)*7700</f>
        <v>-336.99999999995612</v>
      </c>
      <c r="I14" s="17">
        <f>SUM($I$3:$O$3)</f>
        <v>5229</v>
      </c>
      <c r="J14" s="17">
        <f>SUM($I$4:$O$4)</f>
        <v>10571</v>
      </c>
      <c r="K14" s="17">
        <f>J14/7</f>
        <v>1510.1428571428571</v>
      </c>
    </row>
    <row r="15" spans="1:221">
      <c r="B15" s="32">
        <f t="shared" si="6"/>
        <v>43480</v>
      </c>
      <c r="C15" s="32">
        <f t="shared" si="6"/>
        <v>43486</v>
      </c>
      <c r="D15" s="33">
        <f>ROUNDDOWN(AVERAGE(P2:V2),2)</f>
        <v>60.12</v>
      </c>
      <c r="E15" s="17">
        <f>D14-D15</f>
        <v>8.00000000000054E-2</v>
      </c>
      <c r="F15" s="17">
        <f>SUM($P$5:$V$5)</f>
        <v>1850</v>
      </c>
      <c r="G15" s="17">
        <f>F15/7700</f>
        <v>0.24025974025974026</v>
      </c>
      <c r="H15" s="17">
        <f>(G15-E15)*7700</f>
        <v>1233.9999999999584</v>
      </c>
      <c r="I15" s="17">
        <f>SUM($P$3:$V$3)</f>
        <v>5324</v>
      </c>
      <c r="J15" s="17">
        <f>SUM($P$4:$V$4)</f>
        <v>11174</v>
      </c>
      <c r="K15" s="17">
        <f>J15/7</f>
        <v>1596.2857142857142</v>
      </c>
    </row>
    <row r="16" spans="1:221">
      <c r="B16" s="32">
        <f t="shared" si="6"/>
        <v>43487</v>
      </c>
      <c r="C16" s="32">
        <f t="shared" si="6"/>
        <v>43493</v>
      </c>
      <c r="D16" s="33">
        <f>ROUNDDOWN(AVERAGE(W2:AC2),2)</f>
        <v>60.32</v>
      </c>
      <c r="E16" s="17">
        <f>D15-D16</f>
        <v>-0.20000000000000284</v>
      </c>
      <c r="F16" s="17">
        <f>SUM($W$5:$AC$5)</f>
        <v>2742</v>
      </c>
      <c r="G16" s="17">
        <f>F16/7700</f>
        <v>0.35610389610389609</v>
      </c>
      <c r="H16" s="17">
        <f>(G16-E16)*7700</f>
        <v>4282.0000000000209</v>
      </c>
      <c r="I16" s="17">
        <f>SUM($W$3:$AC$3)</f>
        <v>5517</v>
      </c>
      <c r="J16" s="17">
        <f>SUM($W$4:$AC$4)</f>
        <v>10475</v>
      </c>
      <c r="K16" s="17">
        <f>J16/7</f>
        <v>1496.4285714285713</v>
      </c>
    </row>
    <row r="18" spans="1:10">
      <c r="A18" s="19" t="s">
        <v>26</v>
      </c>
      <c r="E18" s="17">
        <f t="shared" ref="E18:J18" si="7">SUM(E13:E17)</f>
        <v>-0.71999999999999886</v>
      </c>
      <c r="F18" s="17">
        <f t="shared" si="7"/>
        <v>7466</v>
      </c>
      <c r="G18" s="17">
        <f t="shared" si="7"/>
        <v>0.96961038961038959</v>
      </c>
      <c r="H18" s="17">
        <f t="shared" si="7"/>
        <v>13009.999999999989</v>
      </c>
      <c r="I18" s="17">
        <f t="shared" si="7"/>
        <v>20312</v>
      </c>
      <c r="J18" s="17">
        <f t="shared" si="7"/>
        <v>43646</v>
      </c>
    </row>
    <row r="19" spans="1:10">
      <c r="A19" s="19" t="s">
        <v>46</v>
      </c>
      <c r="D19" s="17">
        <f>AVERAGE(D13:D16)</f>
        <v>60.297499999999999</v>
      </c>
      <c r="E19" s="17">
        <f>AVERAGE(E13:E16)</f>
        <v>-0.17999999999999972</v>
      </c>
      <c r="F19" s="17">
        <f>AVERAGE(F13:F16)/7</f>
        <v>266.64285714285717</v>
      </c>
      <c r="G19" s="17">
        <f>AVERAGE(G13:G16)</f>
        <v>0.2424025974025974</v>
      </c>
      <c r="H19" s="17">
        <f>AVERAGE(H13:H16)/7</f>
        <v>464.64285714285677</v>
      </c>
      <c r="I19" s="17">
        <f>AVERAGE(I13:I16)/7</f>
        <v>725.42857142857144</v>
      </c>
      <c r="J19" s="17">
        <f>AVERAGE(J13:J16)/7</f>
        <v>1558.7857142857142</v>
      </c>
    </row>
    <row r="22" spans="1:10">
      <c r="G22" s="17" t="s">
        <v>78</v>
      </c>
      <c r="H22" s="17">
        <v>10000</v>
      </c>
    </row>
    <row r="24" spans="1:10">
      <c r="H24" s="17">
        <f>(H18+H22)/7700</f>
        <v>2.9883116883116867</v>
      </c>
    </row>
  </sheetData>
  <phoneticPr fontId="16" type="noConversion"/>
  <conditionalFormatting sqref="B8:IV8">
    <cfRule type="cellIs" dxfId="4" priority="1" stopIfTrue="1" operator="equal">
      <formula>"N"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Base</vt:lpstr>
      <vt:lpstr>06</vt:lpstr>
      <vt:lpstr>07</vt:lpstr>
      <vt:lpstr>08</vt:lpstr>
      <vt:lpstr>09</vt:lpstr>
      <vt:lpstr>10</vt:lpstr>
      <vt:lpstr>11</vt:lpstr>
      <vt:lpstr>12</vt:lpstr>
      <vt:lpstr>01</vt:lpstr>
      <vt:lpstr>02</vt:lpstr>
      <vt:lpstr>03</vt:lpstr>
      <vt:lpstr>04</vt:lpstr>
      <vt:lpstr>05</vt:lpstr>
      <vt:lpstr>步数统计</vt:lpstr>
      <vt:lpstr>预测201901</vt:lpstr>
      <vt:lpstr>预测2018-06</vt:lpstr>
      <vt:lpstr>预测201801</vt:lpstr>
      <vt:lpstr>预测2017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贾彦龙</cp:lastModifiedBy>
  <cp:revision>1</cp:revision>
  <dcterms:created xsi:type="dcterms:W3CDTF">2011-09-01T02:56:50Z</dcterms:created>
  <dcterms:modified xsi:type="dcterms:W3CDTF">2020-12-23T03:31:26Z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TC102691669990</vt:lpwstr>
  </property>
  <property fmtid="{D5CDD505-2E9C-101B-9397-08002B2CF9AE}" pid="3" name="KSOProductBuildVer">
    <vt:lpwstr>2052-10.1.0.5745</vt:lpwstr>
  </property>
</Properties>
</file>