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Dev\xmind\健康\"/>
    </mc:Choice>
  </mc:AlternateContent>
  <xr:revisionPtr revIDLastSave="0" documentId="13_ncr:1_{BDECA748-E7E3-4E45-A4A1-C2F69766A2B8}" xr6:coauthVersionLast="46" xr6:coauthVersionMax="46" xr10:uidLastSave="{00000000-0000-0000-0000-000000000000}"/>
  <bookViews>
    <workbookView xWindow="-120" yWindow="-120" windowWidth="29040" windowHeight="15840" tabRatio="686" activeTab="1" xr2:uid="{00000000-000D-0000-FFFF-FFFF00000000}"/>
  </bookViews>
  <sheets>
    <sheet name="Base" sheetId="1" r:id="rId1"/>
    <sheet name="05" sheetId="43" r:id="rId2"/>
    <sheet name="06" sheetId="39" r:id="rId3"/>
    <sheet name="07" sheetId="26" r:id="rId4"/>
    <sheet name="08" sheetId="28" r:id="rId5"/>
    <sheet name="09" sheetId="27" r:id="rId6"/>
    <sheet name="10" sheetId="29" r:id="rId7"/>
    <sheet name="11" sheetId="30" r:id="rId8"/>
    <sheet name="12" sheetId="31" r:id="rId9"/>
    <sheet name="01" sheetId="25" r:id="rId10"/>
    <sheet name="02" sheetId="40" r:id="rId11"/>
    <sheet name="03" sheetId="41" r:id="rId12"/>
    <sheet name="04" sheetId="42" r:id="rId13"/>
    <sheet name="预测202011" sheetId="34" r:id="rId14"/>
    <sheet name="统计" sheetId="37" r:id="rId15"/>
    <sheet name="年统计" sheetId="36" r:id="rId16"/>
    <sheet name="预测202005" sheetId="35" r:id="rId17"/>
  </sheets>
  <calcPr calcId="181029"/>
</workbook>
</file>

<file path=xl/calcChain.xml><?xml version="1.0" encoding="utf-8"?>
<calcChain xmlns="http://schemas.openxmlformats.org/spreadsheetml/2006/main">
  <c r="G54" i="37" l="1"/>
  <c r="F54" i="37"/>
  <c r="D54" i="37"/>
  <c r="E54" i="37"/>
  <c r="E80" i="37" s="1"/>
  <c r="F20" i="42"/>
  <c r="R54" i="37"/>
  <c r="P54" i="37"/>
  <c r="O54" i="37"/>
  <c r="I20" i="31"/>
  <c r="I19" i="31"/>
  <c r="P17" i="31"/>
  <c r="O17" i="31"/>
  <c r="J17" i="31"/>
  <c r="K17" i="31" s="1"/>
  <c r="M17" i="31" s="1"/>
  <c r="I17" i="31"/>
  <c r="L17" i="31" s="1"/>
  <c r="F17" i="31"/>
  <c r="G17" i="31" s="1"/>
  <c r="H17" i="31" s="1"/>
  <c r="P16" i="31"/>
  <c r="O16" i="31"/>
  <c r="L16" i="31"/>
  <c r="J16" i="31"/>
  <c r="K16" i="31" s="1"/>
  <c r="M16" i="31" s="1"/>
  <c r="I16" i="31"/>
  <c r="G16" i="31"/>
  <c r="H16" i="31" s="1"/>
  <c r="F16" i="31"/>
  <c r="P15" i="31"/>
  <c r="O15" i="31"/>
  <c r="L15" i="31"/>
  <c r="J15" i="31"/>
  <c r="K15" i="31" s="1"/>
  <c r="M15" i="31" s="1"/>
  <c r="I15" i="31"/>
  <c r="F15" i="31"/>
  <c r="G15" i="31" s="1"/>
  <c r="H15" i="31" s="1"/>
  <c r="P14" i="31"/>
  <c r="P20" i="31" s="1"/>
  <c r="O14" i="31"/>
  <c r="K14" i="31"/>
  <c r="M14" i="31" s="1"/>
  <c r="J14" i="31"/>
  <c r="I14" i="31"/>
  <c r="L14" i="31" s="1"/>
  <c r="F14" i="31"/>
  <c r="G14" i="31" s="1"/>
  <c r="H14" i="31" s="1"/>
  <c r="P13" i="31"/>
  <c r="P19" i="31" s="1"/>
  <c r="O13" i="31"/>
  <c r="O20" i="31" s="1"/>
  <c r="J13" i="31"/>
  <c r="J19" i="31" s="1"/>
  <c r="I13" i="31"/>
  <c r="L13" i="31" s="1"/>
  <c r="L20" i="31" s="1"/>
  <c r="F13" i="31"/>
  <c r="F20" i="31" s="1"/>
  <c r="F21" i="31" s="1"/>
  <c r="J20" i="30"/>
  <c r="P16" i="30"/>
  <c r="O16" i="30"/>
  <c r="J16" i="30"/>
  <c r="K16" i="30" s="1"/>
  <c r="I16" i="30"/>
  <c r="L16" i="30" s="1"/>
  <c r="F16" i="30"/>
  <c r="G16" i="30" s="1"/>
  <c r="H16" i="30" s="1"/>
  <c r="P15" i="30"/>
  <c r="O15" i="30"/>
  <c r="L15" i="30"/>
  <c r="K15" i="30"/>
  <c r="M15" i="30" s="1"/>
  <c r="J15" i="30"/>
  <c r="I15" i="30"/>
  <c r="G15" i="30"/>
  <c r="H15" i="30" s="1"/>
  <c r="F15" i="30"/>
  <c r="P14" i="30"/>
  <c r="O14" i="30"/>
  <c r="J14" i="30"/>
  <c r="K14" i="30" s="1"/>
  <c r="M14" i="30" s="1"/>
  <c r="I14" i="30"/>
  <c r="L14" i="30" s="1"/>
  <c r="F14" i="30"/>
  <c r="G14" i="30" s="1"/>
  <c r="H14" i="30" s="1"/>
  <c r="P13" i="30"/>
  <c r="P20" i="30" s="1"/>
  <c r="O13" i="30"/>
  <c r="O20" i="30" s="1"/>
  <c r="K13" i="30"/>
  <c r="J13" i="30"/>
  <c r="J19" i="30" s="1"/>
  <c r="I13" i="30"/>
  <c r="L13" i="30" s="1"/>
  <c r="L20" i="30" s="1"/>
  <c r="G13" i="30"/>
  <c r="G19" i="30" s="1"/>
  <c r="F13" i="30"/>
  <c r="F19" i="30" s="1"/>
  <c r="P20" i="29"/>
  <c r="I20" i="29"/>
  <c r="P19" i="29"/>
  <c r="P17" i="29"/>
  <c r="O17" i="29"/>
  <c r="J17" i="29"/>
  <c r="K17" i="29" s="1"/>
  <c r="I17" i="29"/>
  <c r="L17" i="29" s="1"/>
  <c r="F17" i="29"/>
  <c r="G17" i="29" s="1"/>
  <c r="H17" i="29" s="1"/>
  <c r="P16" i="29"/>
  <c r="O16" i="29"/>
  <c r="L16" i="29"/>
  <c r="J16" i="29"/>
  <c r="K16" i="29" s="1"/>
  <c r="M16" i="29" s="1"/>
  <c r="I16" i="29"/>
  <c r="H16" i="29"/>
  <c r="G16" i="29"/>
  <c r="F16" i="29"/>
  <c r="P15" i="29"/>
  <c r="O15" i="29"/>
  <c r="L15" i="29"/>
  <c r="J15" i="29"/>
  <c r="K15" i="29" s="1"/>
  <c r="M15" i="29" s="1"/>
  <c r="I15" i="29"/>
  <c r="F15" i="29"/>
  <c r="G15" i="29" s="1"/>
  <c r="H15" i="29" s="1"/>
  <c r="P14" i="29"/>
  <c r="O14" i="29"/>
  <c r="L14" i="29"/>
  <c r="K14" i="29"/>
  <c r="M14" i="29" s="1"/>
  <c r="J14" i="29"/>
  <c r="I14" i="29"/>
  <c r="F14" i="29"/>
  <c r="G14" i="29" s="1"/>
  <c r="H14" i="29" s="1"/>
  <c r="P13" i="29"/>
  <c r="O13" i="29"/>
  <c r="O20" i="29" s="1"/>
  <c r="J13" i="29"/>
  <c r="J19" i="29" s="1"/>
  <c r="I13" i="29"/>
  <c r="L13" i="29" s="1"/>
  <c r="F13" i="29"/>
  <c r="F19" i="29" s="1"/>
  <c r="P20" i="27"/>
  <c r="I20" i="27"/>
  <c r="H19" i="27"/>
  <c r="P16" i="27"/>
  <c r="O16" i="27"/>
  <c r="L16" i="27"/>
  <c r="J16" i="27"/>
  <c r="K16" i="27" s="1"/>
  <c r="M16" i="27" s="1"/>
  <c r="I16" i="27"/>
  <c r="G16" i="27"/>
  <c r="H16" i="27" s="1"/>
  <c r="F16" i="27"/>
  <c r="P15" i="27"/>
  <c r="O15" i="27"/>
  <c r="L15" i="27"/>
  <c r="M15" i="27" s="1"/>
  <c r="K15" i="27"/>
  <c r="J15" i="27"/>
  <c r="I15" i="27"/>
  <c r="F15" i="27"/>
  <c r="G15" i="27" s="1"/>
  <c r="H15" i="27" s="1"/>
  <c r="P14" i="27"/>
  <c r="O14" i="27"/>
  <c r="O19" i="27" s="1"/>
  <c r="K14" i="27"/>
  <c r="J14" i="27"/>
  <c r="I14" i="27"/>
  <c r="L14" i="27" s="1"/>
  <c r="F14" i="27"/>
  <c r="G14" i="27" s="1"/>
  <c r="P13" i="27"/>
  <c r="P19" i="27" s="1"/>
  <c r="O13" i="27"/>
  <c r="O20" i="27" s="1"/>
  <c r="J13" i="27"/>
  <c r="J19" i="27" s="1"/>
  <c r="I13" i="27"/>
  <c r="L13" i="27" s="1"/>
  <c r="H13" i="27"/>
  <c r="H20" i="27" s="1"/>
  <c r="G13" i="27"/>
  <c r="F13" i="27"/>
  <c r="F20" i="27" s="1"/>
  <c r="F21" i="27" s="1"/>
  <c r="J20" i="28"/>
  <c r="I19" i="28"/>
  <c r="P16" i="28"/>
  <c r="O16" i="28"/>
  <c r="L16" i="28"/>
  <c r="J16" i="28"/>
  <c r="K16" i="28" s="1"/>
  <c r="M16" i="28" s="1"/>
  <c r="I16" i="28"/>
  <c r="F16" i="28"/>
  <c r="G16" i="28" s="1"/>
  <c r="H16" i="28" s="1"/>
  <c r="P15" i="28"/>
  <c r="O15" i="28"/>
  <c r="J15" i="28"/>
  <c r="K15" i="28" s="1"/>
  <c r="M15" i="28" s="1"/>
  <c r="I15" i="28"/>
  <c r="L15" i="28" s="1"/>
  <c r="G15" i="28"/>
  <c r="H15" i="28" s="1"/>
  <c r="F15" i="28"/>
  <c r="P14" i="28"/>
  <c r="O14" i="28"/>
  <c r="J14" i="28"/>
  <c r="K14" i="28" s="1"/>
  <c r="M14" i="28" s="1"/>
  <c r="I14" i="28"/>
  <c r="L14" i="28" s="1"/>
  <c r="F14" i="28"/>
  <c r="G14" i="28" s="1"/>
  <c r="H14" i="28" s="1"/>
  <c r="P13" i="28"/>
  <c r="P20" i="28" s="1"/>
  <c r="O13" i="28"/>
  <c r="O20" i="28" s="1"/>
  <c r="L13" i="28"/>
  <c r="K13" i="28"/>
  <c r="M13" i="28" s="1"/>
  <c r="M20" i="28" s="1"/>
  <c r="J13" i="28"/>
  <c r="J19" i="28" s="1"/>
  <c r="I13" i="28"/>
  <c r="F13" i="28"/>
  <c r="F19" i="28" s="1"/>
  <c r="I20" i="26"/>
  <c r="H19" i="26"/>
  <c r="P17" i="26"/>
  <c r="O17" i="26"/>
  <c r="J17" i="26"/>
  <c r="K17" i="26" s="1"/>
  <c r="I17" i="26"/>
  <c r="L17" i="26" s="1"/>
  <c r="H17" i="26"/>
  <c r="G17" i="26"/>
  <c r="F17" i="26"/>
  <c r="P16" i="26"/>
  <c r="O16" i="26"/>
  <c r="L16" i="26"/>
  <c r="J16" i="26"/>
  <c r="K16" i="26" s="1"/>
  <c r="M16" i="26" s="1"/>
  <c r="I16" i="26"/>
  <c r="G16" i="26"/>
  <c r="H16" i="26" s="1"/>
  <c r="F16" i="26"/>
  <c r="P15" i="26"/>
  <c r="O15" i="26"/>
  <c r="K15" i="26"/>
  <c r="J15" i="26"/>
  <c r="I15" i="26"/>
  <c r="L15" i="26" s="1"/>
  <c r="M15" i="26" s="1"/>
  <c r="F15" i="26"/>
  <c r="G15" i="26" s="1"/>
  <c r="H15" i="26" s="1"/>
  <c r="P14" i="26"/>
  <c r="O14" i="26"/>
  <c r="O19" i="26" s="1"/>
  <c r="K14" i="26"/>
  <c r="J14" i="26"/>
  <c r="I14" i="26"/>
  <c r="L14" i="26" s="1"/>
  <c r="F14" i="26"/>
  <c r="G14" i="26" s="1"/>
  <c r="P13" i="26"/>
  <c r="P20" i="26" s="1"/>
  <c r="O13" i="26"/>
  <c r="O20" i="26" s="1"/>
  <c r="J13" i="26"/>
  <c r="J19" i="26" s="1"/>
  <c r="I13" i="26"/>
  <c r="L13" i="26" s="1"/>
  <c r="H13" i="26"/>
  <c r="H20" i="26" s="1"/>
  <c r="G13" i="26"/>
  <c r="F13" i="26"/>
  <c r="F19" i="26" s="1"/>
  <c r="I20" i="39"/>
  <c r="H19" i="39"/>
  <c r="P16" i="39"/>
  <c r="O16" i="39"/>
  <c r="L16" i="39"/>
  <c r="J16" i="39"/>
  <c r="K16" i="39" s="1"/>
  <c r="M16" i="39" s="1"/>
  <c r="I16" i="39"/>
  <c r="F16" i="39"/>
  <c r="G16" i="39" s="1"/>
  <c r="H16" i="39" s="1"/>
  <c r="P15" i="39"/>
  <c r="O15" i="39"/>
  <c r="L15" i="39"/>
  <c r="K15" i="39"/>
  <c r="M15" i="39" s="1"/>
  <c r="J15" i="39"/>
  <c r="I15" i="39"/>
  <c r="F15" i="39"/>
  <c r="G15" i="39" s="1"/>
  <c r="H15" i="39" s="1"/>
  <c r="P14" i="39"/>
  <c r="O14" i="39"/>
  <c r="J14" i="39"/>
  <c r="K14" i="39" s="1"/>
  <c r="M14" i="39" s="1"/>
  <c r="I14" i="39"/>
  <c r="L14" i="39" s="1"/>
  <c r="F14" i="39"/>
  <c r="G14" i="39" s="1"/>
  <c r="H14" i="39" s="1"/>
  <c r="P13" i="39"/>
  <c r="P20" i="39" s="1"/>
  <c r="O13" i="39"/>
  <c r="O20" i="39" s="1"/>
  <c r="L13" i="39"/>
  <c r="J13" i="39"/>
  <c r="K13" i="39" s="1"/>
  <c r="I13" i="39"/>
  <c r="H13" i="39"/>
  <c r="H20" i="39" s="1"/>
  <c r="G13" i="39"/>
  <c r="F13" i="39"/>
  <c r="F19" i="39" s="1"/>
  <c r="P16" i="43"/>
  <c r="O16" i="43"/>
  <c r="M16" i="43"/>
  <c r="L16" i="43"/>
  <c r="K16" i="43"/>
  <c r="J16" i="43"/>
  <c r="I16" i="43"/>
  <c r="G16" i="43"/>
  <c r="H16" i="43" s="1"/>
  <c r="F16" i="43"/>
  <c r="P15" i="43"/>
  <c r="O15" i="43"/>
  <c r="J15" i="43"/>
  <c r="K15" i="43" s="1"/>
  <c r="M15" i="43" s="1"/>
  <c r="I15" i="43"/>
  <c r="L15" i="43" s="1"/>
  <c r="G15" i="43"/>
  <c r="H15" i="43" s="1"/>
  <c r="F15" i="43"/>
  <c r="P14" i="43"/>
  <c r="P20" i="43" s="1"/>
  <c r="O14" i="43"/>
  <c r="K14" i="43"/>
  <c r="J14" i="43"/>
  <c r="I14" i="43"/>
  <c r="L14" i="43" s="1"/>
  <c r="G14" i="43"/>
  <c r="F14" i="43"/>
  <c r="P13" i="43"/>
  <c r="P19" i="43" s="1"/>
  <c r="J13" i="43"/>
  <c r="J19" i="43" s="1"/>
  <c r="I13" i="43"/>
  <c r="L13" i="43" s="1"/>
  <c r="J16" i="42"/>
  <c r="K16" i="42" s="1"/>
  <c r="I16" i="42"/>
  <c r="L16" i="42" s="1"/>
  <c r="O15" i="42"/>
  <c r="J15" i="42"/>
  <c r="K15" i="42" s="1"/>
  <c r="I15" i="42"/>
  <c r="L15" i="42" s="1"/>
  <c r="P14" i="42"/>
  <c r="O14" i="42"/>
  <c r="J14" i="42"/>
  <c r="I14" i="42"/>
  <c r="L14" i="42" s="1"/>
  <c r="F14" i="42"/>
  <c r="G14" i="42" s="1"/>
  <c r="P13" i="42"/>
  <c r="O13" i="42"/>
  <c r="L13" i="42"/>
  <c r="K13" i="42"/>
  <c r="M13" i="42" s="1"/>
  <c r="J13" i="42"/>
  <c r="I13" i="42"/>
  <c r="H13" i="42"/>
  <c r="G13" i="42"/>
  <c r="F13" i="42"/>
  <c r="P16" i="40"/>
  <c r="O16" i="40"/>
  <c r="L16" i="40"/>
  <c r="J16" i="40"/>
  <c r="K16" i="40" s="1"/>
  <c r="M16" i="40" s="1"/>
  <c r="I16" i="40"/>
  <c r="F16" i="40"/>
  <c r="G16" i="40" s="1"/>
  <c r="H16" i="40" s="1"/>
  <c r="P15" i="40"/>
  <c r="P20" i="40" s="1"/>
  <c r="O15" i="40"/>
  <c r="L15" i="40"/>
  <c r="J15" i="40"/>
  <c r="K15" i="40" s="1"/>
  <c r="M15" i="40" s="1"/>
  <c r="I15" i="40"/>
  <c r="H15" i="40"/>
  <c r="G15" i="40"/>
  <c r="F15" i="40"/>
  <c r="P14" i="40"/>
  <c r="O14" i="40"/>
  <c r="J14" i="40"/>
  <c r="K14" i="40" s="1"/>
  <c r="M14" i="40" s="1"/>
  <c r="I14" i="40"/>
  <c r="L14" i="40" s="1"/>
  <c r="F14" i="40"/>
  <c r="G14" i="40" s="1"/>
  <c r="H14" i="40" s="1"/>
  <c r="P13" i="40"/>
  <c r="O13" i="40"/>
  <c r="O20" i="40" s="1"/>
  <c r="L13" i="40"/>
  <c r="K13" i="40"/>
  <c r="M13" i="40" s="1"/>
  <c r="J13" i="40"/>
  <c r="J19" i="40" s="1"/>
  <c r="I13" i="40"/>
  <c r="F13" i="40"/>
  <c r="F19" i="40" s="1"/>
  <c r="P16" i="25"/>
  <c r="O16" i="25"/>
  <c r="L16" i="25"/>
  <c r="J16" i="25"/>
  <c r="K16" i="25" s="1"/>
  <c r="M16" i="25" s="1"/>
  <c r="I16" i="25"/>
  <c r="F16" i="25"/>
  <c r="G16" i="25" s="1"/>
  <c r="H16" i="25" s="1"/>
  <c r="P15" i="25"/>
  <c r="O15" i="25"/>
  <c r="L15" i="25"/>
  <c r="J15" i="25"/>
  <c r="K15" i="25" s="1"/>
  <c r="M15" i="25" s="1"/>
  <c r="I15" i="25"/>
  <c r="F15" i="25"/>
  <c r="G15" i="25" s="1"/>
  <c r="H15" i="25" s="1"/>
  <c r="P14" i="25"/>
  <c r="O14" i="25"/>
  <c r="J14" i="25"/>
  <c r="K14" i="25" s="1"/>
  <c r="M14" i="25" s="1"/>
  <c r="I14" i="25"/>
  <c r="L14" i="25" s="1"/>
  <c r="F14" i="25"/>
  <c r="G14" i="25" s="1"/>
  <c r="H14" i="25" s="1"/>
  <c r="P13" i="25"/>
  <c r="P20" i="25" s="1"/>
  <c r="O13" i="25"/>
  <c r="O20" i="25" s="1"/>
  <c r="L13" i="25"/>
  <c r="L20" i="25" s="1"/>
  <c r="J13" i="25"/>
  <c r="J19" i="25" s="1"/>
  <c r="I13" i="25"/>
  <c r="I19" i="25" s="1"/>
  <c r="F13" i="25"/>
  <c r="F19" i="25" s="1"/>
  <c r="K20" i="41"/>
  <c r="L20" i="41"/>
  <c r="M20" i="41"/>
  <c r="M14" i="41"/>
  <c r="M15" i="41"/>
  <c r="M16" i="41"/>
  <c r="M17" i="41"/>
  <c r="M13" i="41"/>
  <c r="L14" i="41"/>
  <c r="L15" i="41"/>
  <c r="L16" i="41"/>
  <c r="L17" i="41"/>
  <c r="L13" i="41"/>
  <c r="E11" i="36"/>
  <c r="E10" i="36"/>
  <c r="I17" i="41"/>
  <c r="O53" i="37"/>
  <c r="O81" i="37" s="1"/>
  <c r="G53" i="37"/>
  <c r="F53" i="37"/>
  <c r="D53" i="37"/>
  <c r="E53" i="37"/>
  <c r="E81" i="37" s="1"/>
  <c r="E82" i="37" s="1"/>
  <c r="G52" i="37"/>
  <c r="F52" i="37"/>
  <c r="D52" i="37"/>
  <c r="E52" i="37"/>
  <c r="R52" i="37"/>
  <c r="P52" i="37"/>
  <c r="O52" i="37"/>
  <c r="AC5" i="40"/>
  <c r="V5" i="40"/>
  <c r="B9" i="40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B9" i="26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B9" i="39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Z9" i="43"/>
  <c r="AA9" i="43"/>
  <c r="AB9" i="43"/>
  <c r="AC9" i="43"/>
  <c r="B9" i="43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Z9" i="42"/>
  <c r="AA9" i="42"/>
  <c r="AB9" i="42"/>
  <c r="AC9" i="42"/>
  <c r="B9" i="42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Z9" i="40"/>
  <c r="AA9" i="40"/>
  <c r="AB9" i="40"/>
  <c r="AC9" i="40"/>
  <c r="R51" i="37"/>
  <c r="P51" i="37"/>
  <c r="O51" i="37"/>
  <c r="G51" i="37"/>
  <c r="F51" i="37"/>
  <c r="D51" i="37"/>
  <c r="E51" i="37"/>
  <c r="AC5" i="25"/>
  <c r="AB5" i="25"/>
  <c r="Q5" i="25"/>
  <c r="Q6" i="25" s="1"/>
  <c r="P5" i="25"/>
  <c r="P6" i="25" s="1"/>
  <c r="J5" i="25"/>
  <c r="K5" i="25"/>
  <c r="L5" i="25"/>
  <c r="M5" i="25"/>
  <c r="N5" i="25"/>
  <c r="O5" i="25"/>
  <c r="I5" i="25"/>
  <c r="I6" i="25" s="1"/>
  <c r="R75" i="37"/>
  <c r="R76" i="37"/>
  <c r="J69" i="37"/>
  <c r="K69" i="37"/>
  <c r="L69" i="37"/>
  <c r="P76" i="37"/>
  <c r="Q81" i="37"/>
  <c r="Q80" i="37"/>
  <c r="K82" i="37"/>
  <c r="L82" i="37"/>
  <c r="J82" i="37"/>
  <c r="H81" i="37"/>
  <c r="H82" i="37" s="1"/>
  <c r="H80" i="37"/>
  <c r="C81" i="37"/>
  <c r="C82" i="37" s="1"/>
  <c r="D81" i="37"/>
  <c r="B81" i="37"/>
  <c r="B82" i="37" s="1"/>
  <c r="C80" i="37"/>
  <c r="B80" i="37"/>
  <c r="O50" i="37"/>
  <c r="P50" i="37"/>
  <c r="R50" i="37"/>
  <c r="G50" i="37"/>
  <c r="F50" i="37"/>
  <c r="E50" i="37"/>
  <c r="D50" i="37"/>
  <c r="I11" i="25"/>
  <c r="C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Y1" i="25"/>
  <c r="Z1" i="25"/>
  <c r="AA1" i="25"/>
  <c r="AB1" i="25"/>
  <c r="AC1" i="25"/>
  <c r="B1" i="40"/>
  <c r="C1" i="40"/>
  <c r="D1" i="40"/>
  <c r="E1" i="40"/>
  <c r="F1" i="40"/>
  <c r="G1" i="40"/>
  <c r="H1" i="40"/>
  <c r="I1" i="40"/>
  <c r="J1" i="40"/>
  <c r="K1" i="40"/>
  <c r="L1" i="40"/>
  <c r="M1" i="40"/>
  <c r="N1" i="40"/>
  <c r="O1" i="40"/>
  <c r="P1" i="40"/>
  <c r="Q1" i="40"/>
  <c r="R1" i="40"/>
  <c r="S1" i="40"/>
  <c r="T1" i="40"/>
  <c r="U1" i="40"/>
  <c r="V1" i="40"/>
  <c r="W1" i="40"/>
  <c r="X1" i="40"/>
  <c r="Y1" i="40"/>
  <c r="Z1" i="40"/>
  <c r="AA1" i="40"/>
  <c r="AB1" i="40"/>
  <c r="AC1" i="40"/>
  <c r="B1" i="41"/>
  <c r="C1" i="41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G1" i="41"/>
  <c r="AH1" i="41"/>
  <c r="AI1" i="41"/>
  <c r="AJ1" i="41"/>
  <c r="B1" i="42"/>
  <c r="C1" i="42" s="1"/>
  <c r="D1" i="42" s="1"/>
  <c r="E1" i="42" s="1"/>
  <c r="F1" i="42" s="1"/>
  <c r="G1" i="42" s="1"/>
  <c r="H1" i="42" s="1"/>
  <c r="I11" i="26"/>
  <c r="I11" i="39"/>
  <c r="D23" i="43"/>
  <c r="D22" i="43"/>
  <c r="B5" i="43"/>
  <c r="C5" i="43"/>
  <c r="C6" i="43" s="1"/>
  <c r="D5" i="43"/>
  <c r="E5" i="43"/>
  <c r="F5" i="43"/>
  <c r="G5" i="43"/>
  <c r="H5" i="43"/>
  <c r="H6" i="43" s="1"/>
  <c r="I5" i="43"/>
  <c r="J5" i="43"/>
  <c r="K5" i="43"/>
  <c r="L5" i="43"/>
  <c r="M5" i="43"/>
  <c r="N5" i="43"/>
  <c r="O5" i="43"/>
  <c r="O6" i="43" s="1"/>
  <c r="P5" i="43"/>
  <c r="Q5" i="43"/>
  <c r="R5" i="43"/>
  <c r="S5" i="43"/>
  <c r="T5" i="43"/>
  <c r="U5" i="43"/>
  <c r="V5" i="43"/>
  <c r="V6" i="43" s="1"/>
  <c r="W5" i="43"/>
  <c r="W6" i="43" s="1"/>
  <c r="X5" i="43"/>
  <c r="X6" i="43" s="1"/>
  <c r="Y5" i="43"/>
  <c r="Z5" i="43"/>
  <c r="AA5" i="43"/>
  <c r="AB5" i="43"/>
  <c r="AC5" i="43"/>
  <c r="D21" i="43"/>
  <c r="D13" i="43"/>
  <c r="E14" i="43" s="1"/>
  <c r="H14" i="43" s="1"/>
  <c r="D15" i="43"/>
  <c r="D16" i="43"/>
  <c r="E16" i="43"/>
  <c r="D14" i="43"/>
  <c r="E15" i="43"/>
  <c r="HM8" i="43"/>
  <c r="HL8" i="43"/>
  <c r="HK8" i="43"/>
  <c r="HJ8" i="43"/>
  <c r="HI8" i="43"/>
  <c r="HH8" i="43"/>
  <c r="HG8" i="43"/>
  <c r="HF8" i="43"/>
  <c r="HE8" i="43"/>
  <c r="HD8" i="43"/>
  <c r="HC8" i="43"/>
  <c r="HB8" i="43"/>
  <c r="HA8" i="43"/>
  <c r="GZ8" i="43"/>
  <c r="GY8" i="43"/>
  <c r="GX8" i="43"/>
  <c r="GW8" i="43"/>
  <c r="GV8" i="43"/>
  <c r="GU8" i="43"/>
  <c r="GT8" i="43"/>
  <c r="GS8" i="43"/>
  <c r="GR8" i="43"/>
  <c r="GQ8" i="43"/>
  <c r="GP8" i="43"/>
  <c r="GO8" i="43"/>
  <c r="GN8" i="43"/>
  <c r="GM8" i="43"/>
  <c r="GL8" i="43"/>
  <c r="GK8" i="43"/>
  <c r="GJ8" i="43"/>
  <c r="GI8" i="43"/>
  <c r="GH8" i="43"/>
  <c r="GG8" i="43"/>
  <c r="GF8" i="43"/>
  <c r="GE8" i="43"/>
  <c r="GD8" i="43"/>
  <c r="GC8" i="43"/>
  <c r="GB8" i="43"/>
  <c r="GA8" i="43"/>
  <c r="FZ8" i="43"/>
  <c r="FY8" i="43"/>
  <c r="FX8" i="43"/>
  <c r="FW8" i="43"/>
  <c r="FV8" i="43"/>
  <c r="FU8" i="43"/>
  <c r="FT8" i="43"/>
  <c r="FS8" i="43"/>
  <c r="FR8" i="43"/>
  <c r="FQ8" i="43"/>
  <c r="FP8" i="43"/>
  <c r="FO8" i="43"/>
  <c r="FN8" i="43"/>
  <c r="FM8" i="43"/>
  <c r="FL8" i="43"/>
  <c r="FK8" i="43"/>
  <c r="FJ8" i="43"/>
  <c r="FI8" i="43"/>
  <c r="FH8" i="43"/>
  <c r="FG8" i="43"/>
  <c r="FF8" i="43"/>
  <c r="FE8" i="43"/>
  <c r="FD8" i="43"/>
  <c r="FC8" i="43"/>
  <c r="FB8" i="43"/>
  <c r="FA8" i="43"/>
  <c r="EZ8" i="43"/>
  <c r="EY8" i="43"/>
  <c r="EX8" i="43"/>
  <c r="EW8" i="43"/>
  <c r="EV8" i="43"/>
  <c r="EU8" i="43"/>
  <c r="ET8" i="43"/>
  <c r="ES8" i="43"/>
  <c r="ER8" i="43"/>
  <c r="EQ8" i="43"/>
  <c r="EP8" i="43"/>
  <c r="EO8" i="43"/>
  <c r="EN8" i="43"/>
  <c r="EM8" i="43"/>
  <c r="EL8" i="43"/>
  <c r="EK8" i="43"/>
  <c r="EJ8" i="43"/>
  <c r="EI8" i="43"/>
  <c r="EH8" i="43"/>
  <c r="EG8" i="43"/>
  <c r="EF8" i="43"/>
  <c r="EE8" i="43"/>
  <c r="ED8" i="43"/>
  <c r="EC8" i="43"/>
  <c r="EB8" i="43"/>
  <c r="EA8" i="43"/>
  <c r="DZ8" i="43"/>
  <c r="DY8" i="43"/>
  <c r="DX8" i="43"/>
  <c r="DW8" i="43"/>
  <c r="DV8" i="43"/>
  <c r="DU8" i="43"/>
  <c r="DT8" i="43"/>
  <c r="DS8" i="43"/>
  <c r="DR8" i="43"/>
  <c r="DQ8" i="43"/>
  <c r="DP8" i="43"/>
  <c r="DO8" i="43"/>
  <c r="DN8" i="43"/>
  <c r="DM8" i="43"/>
  <c r="DL8" i="43"/>
  <c r="DK8" i="43"/>
  <c r="DJ8" i="43"/>
  <c r="DI8" i="43"/>
  <c r="DH8" i="43"/>
  <c r="DG8" i="43"/>
  <c r="DF8" i="43"/>
  <c r="DE8" i="43"/>
  <c r="DD8" i="43"/>
  <c r="DC8" i="43"/>
  <c r="DB8" i="43"/>
  <c r="DA8" i="43"/>
  <c r="CZ8" i="43"/>
  <c r="CY8" i="43"/>
  <c r="CX8" i="43"/>
  <c r="CW8" i="43"/>
  <c r="CV8" i="43"/>
  <c r="CU8" i="43"/>
  <c r="CT8" i="43"/>
  <c r="CS8" i="43"/>
  <c r="CR8" i="43"/>
  <c r="CQ8" i="43"/>
  <c r="CP8" i="43"/>
  <c r="CO8" i="43"/>
  <c r="CN8" i="43"/>
  <c r="CM8" i="43"/>
  <c r="CL8" i="43"/>
  <c r="CK8" i="43"/>
  <c r="CJ8" i="43"/>
  <c r="CI8" i="43"/>
  <c r="CH8" i="43"/>
  <c r="CG8" i="43"/>
  <c r="CF8" i="43"/>
  <c r="CE8" i="43"/>
  <c r="CD8" i="43"/>
  <c r="CC8" i="43"/>
  <c r="CB8" i="43"/>
  <c r="CA8" i="43"/>
  <c r="BZ8" i="43"/>
  <c r="BY8" i="43"/>
  <c r="BX8" i="43"/>
  <c r="BW8" i="43"/>
  <c r="BV8" i="43"/>
  <c r="BU8" i="43"/>
  <c r="BT8" i="43"/>
  <c r="BS8" i="43"/>
  <c r="BR8" i="43"/>
  <c r="BQ8" i="43"/>
  <c r="BP8" i="43"/>
  <c r="BO8" i="43"/>
  <c r="BN8" i="43"/>
  <c r="BM8" i="43"/>
  <c r="BL8" i="43"/>
  <c r="BK8" i="43"/>
  <c r="BJ8" i="43"/>
  <c r="BI8" i="43"/>
  <c r="BH8" i="43"/>
  <c r="BG8" i="43"/>
  <c r="BF8" i="43"/>
  <c r="BE8" i="43"/>
  <c r="BD8" i="43"/>
  <c r="BC8" i="43"/>
  <c r="BB8" i="43"/>
  <c r="BA8" i="43"/>
  <c r="AZ8" i="43"/>
  <c r="AY8" i="43"/>
  <c r="AX8" i="43"/>
  <c r="AW8" i="43"/>
  <c r="AV8" i="43"/>
  <c r="AU8" i="43"/>
  <c r="AT8" i="43"/>
  <c r="AS8" i="43"/>
  <c r="AR8" i="43"/>
  <c r="AQ8" i="43"/>
  <c r="AP8" i="43"/>
  <c r="AO8" i="43"/>
  <c r="AN8" i="43"/>
  <c r="AM8" i="43"/>
  <c r="AL8" i="43"/>
  <c r="AK8" i="43"/>
  <c r="AJ8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AC6" i="43"/>
  <c r="AA6" i="43"/>
  <c r="Z6" i="43"/>
  <c r="Y6" i="43"/>
  <c r="T6" i="43"/>
  <c r="S6" i="43"/>
  <c r="R6" i="43"/>
  <c r="Q6" i="43"/>
  <c r="M6" i="43"/>
  <c r="L6" i="43"/>
  <c r="K6" i="43"/>
  <c r="J6" i="43"/>
  <c r="I6" i="43"/>
  <c r="F6" i="43"/>
  <c r="E6" i="43"/>
  <c r="D6" i="43"/>
  <c r="B6" i="43"/>
  <c r="D23" i="42"/>
  <c r="D22" i="42"/>
  <c r="B5" i="42"/>
  <c r="C5" i="42"/>
  <c r="C6" i="42" s="1"/>
  <c r="D5" i="42"/>
  <c r="D6" i="42" s="1"/>
  <c r="E5" i="42"/>
  <c r="E6" i="42" s="1"/>
  <c r="F5" i="42"/>
  <c r="G5" i="42"/>
  <c r="H5" i="42"/>
  <c r="H6" i="42" s="1"/>
  <c r="I5" i="42"/>
  <c r="J5" i="42"/>
  <c r="J6" i="42" s="1"/>
  <c r="K5" i="42"/>
  <c r="K6" i="42" s="1"/>
  <c r="L5" i="42"/>
  <c r="M5" i="42"/>
  <c r="M6" i="42" s="1"/>
  <c r="N5" i="42"/>
  <c r="N6" i="42" s="1"/>
  <c r="O5" i="42"/>
  <c r="O6" i="42" s="1"/>
  <c r="P5" i="42"/>
  <c r="Q5" i="42"/>
  <c r="R5" i="42"/>
  <c r="R6" i="42" s="1"/>
  <c r="S5" i="42"/>
  <c r="S6" i="42" s="1"/>
  <c r="T5" i="42"/>
  <c r="T6" i="42" s="1"/>
  <c r="U5" i="42"/>
  <c r="U6" i="42" s="1"/>
  <c r="V5" i="42"/>
  <c r="V6" i="42" s="1"/>
  <c r="W5" i="42"/>
  <c r="X5" i="42"/>
  <c r="X6" i="42" s="1"/>
  <c r="Y5" i="42"/>
  <c r="Y6" i="42" s="1"/>
  <c r="Z5" i="42"/>
  <c r="Z6" i="42" s="1"/>
  <c r="AA5" i="42"/>
  <c r="AA6" i="42" s="1"/>
  <c r="AB5" i="42"/>
  <c r="AC5" i="42"/>
  <c r="AC6" i="42" s="1"/>
  <c r="D21" i="42"/>
  <c r="D13" i="42"/>
  <c r="D15" i="42"/>
  <c r="D16" i="42"/>
  <c r="I11" i="43" s="1"/>
  <c r="D14" i="42"/>
  <c r="HM8" i="42"/>
  <c r="HL8" i="42"/>
  <c r="HK8" i="42"/>
  <c r="HJ8" i="42"/>
  <c r="HI8" i="42"/>
  <c r="HH8" i="42"/>
  <c r="HG8" i="42"/>
  <c r="HF8" i="42"/>
  <c r="HE8" i="42"/>
  <c r="HD8" i="42"/>
  <c r="HC8" i="42"/>
  <c r="HB8" i="42"/>
  <c r="HA8" i="42"/>
  <c r="GZ8" i="42"/>
  <c r="GY8" i="42"/>
  <c r="GX8" i="42"/>
  <c r="GW8" i="42"/>
  <c r="GV8" i="42"/>
  <c r="GU8" i="42"/>
  <c r="GT8" i="42"/>
  <c r="GS8" i="42"/>
  <c r="GR8" i="42"/>
  <c r="GQ8" i="42"/>
  <c r="GP8" i="42"/>
  <c r="GO8" i="42"/>
  <c r="GN8" i="42"/>
  <c r="GM8" i="42"/>
  <c r="GL8" i="42"/>
  <c r="GK8" i="42"/>
  <c r="GJ8" i="42"/>
  <c r="GI8" i="42"/>
  <c r="GH8" i="42"/>
  <c r="GG8" i="42"/>
  <c r="GF8" i="42"/>
  <c r="GE8" i="42"/>
  <c r="GD8" i="42"/>
  <c r="GC8" i="42"/>
  <c r="GB8" i="42"/>
  <c r="GA8" i="42"/>
  <c r="FZ8" i="42"/>
  <c r="FY8" i="42"/>
  <c r="FX8" i="42"/>
  <c r="FW8" i="42"/>
  <c r="FV8" i="42"/>
  <c r="FU8" i="42"/>
  <c r="FT8" i="42"/>
  <c r="FS8" i="42"/>
  <c r="FR8" i="42"/>
  <c r="FQ8" i="42"/>
  <c r="FP8" i="42"/>
  <c r="FO8" i="42"/>
  <c r="FN8" i="42"/>
  <c r="FM8" i="42"/>
  <c r="FL8" i="42"/>
  <c r="FK8" i="42"/>
  <c r="FJ8" i="42"/>
  <c r="FI8" i="42"/>
  <c r="FH8" i="42"/>
  <c r="FG8" i="42"/>
  <c r="FF8" i="42"/>
  <c r="FE8" i="42"/>
  <c r="FD8" i="42"/>
  <c r="FC8" i="42"/>
  <c r="FB8" i="42"/>
  <c r="FA8" i="42"/>
  <c r="EZ8" i="42"/>
  <c r="EY8" i="42"/>
  <c r="EX8" i="42"/>
  <c r="EW8" i="42"/>
  <c r="EV8" i="42"/>
  <c r="EU8" i="42"/>
  <c r="ET8" i="42"/>
  <c r="ES8" i="42"/>
  <c r="ER8" i="42"/>
  <c r="EQ8" i="42"/>
  <c r="EP8" i="42"/>
  <c r="EO8" i="42"/>
  <c r="EN8" i="42"/>
  <c r="EM8" i="42"/>
  <c r="EL8" i="42"/>
  <c r="EK8" i="42"/>
  <c r="EJ8" i="42"/>
  <c r="EI8" i="42"/>
  <c r="EH8" i="42"/>
  <c r="EG8" i="42"/>
  <c r="EF8" i="42"/>
  <c r="EE8" i="42"/>
  <c r="ED8" i="42"/>
  <c r="EC8" i="42"/>
  <c r="EB8" i="42"/>
  <c r="EA8" i="42"/>
  <c r="DZ8" i="42"/>
  <c r="DY8" i="42"/>
  <c r="DX8" i="42"/>
  <c r="DW8" i="42"/>
  <c r="DV8" i="42"/>
  <c r="DU8" i="42"/>
  <c r="DT8" i="42"/>
  <c r="DS8" i="42"/>
  <c r="DR8" i="42"/>
  <c r="DQ8" i="42"/>
  <c r="DP8" i="42"/>
  <c r="DO8" i="42"/>
  <c r="DN8" i="42"/>
  <c r="DM8" i="42"/>
  <c r="DL8" i="42"/>
  <c r="DK8" i="42"/>
  <c r="DJ8" i="42"/>
  <c r="DI8" i="42"/>
  <c r="DH8" i="42"/>
  <c r="DG8" i="42"/>
  <c r="DF8" i="42"/>
  <c r="DE8" i="42"/>
  <c r="DD8" i="42"/>
  <c r="DC8" i="42"/>
  <c r="DB8" i="42"/>
  <c r="DA8" i="42"/>
  <c r="CZ8" i="42"/>
  <c r="CY8" i="42"/>
  <c r="CX8" i="42"/>
  <c r="CW8" i="42"/>
  <c r="CV8" i="42"/>
  <c r="CU8" i="42"/>
  <c r="CT8" i="42"/>
  <c r="CS8" i="42"/>
  <c r="CR8" i="42"/>
  <c r="CQ8" i="42"/>
  <c r="CP8" i="42"/>
  <c r="CO8" i="42"/>
  <c r="CN8" i="42"/>
  <c r="CM8" i="42"/>
  <c r="CL8" i="42"/>
  <c r="CK8" i="42"/>
  <c r="CJ8" i="42"/>
  <c r="CI8" i="42"/>
  <c r="CH8" i="42"/>
  <c r="CG8" i="42"/>
  <c r="CF8" i="42"/>
  <c r="CE8" i="42"/>
  <c r="CD8" i="42"/>
  <c r="CC8" i="42"/>
  <c r="CB8" i="42"/>
  <c r="CA8" i="42"/>
  <c r="BZ8" i="42"/>
  <c r="BY8" i="42"/>
  <c r="BX8" i="42"/>
  <c r="BW8" i="42"/>
  <c r="BV8" i="42"/>
  <c r="BU8" i="42"/>
  <c r="BT8" i="42"/>
  <c r="BS8" i="42"/>
  <c r="BR8" i="42"/>
  <c r="BQ8" i="42"/>
  <c r="BP8" i="42"/>
  <c r="BO8" i="42"/>
  <c r="BN8" i="42"/>
  <c r="BM8" i="42"/>
  <c r="BL8" i="42"/>
  <c r="BK8" i="42"/>
  <c r="BJ8" i="42"/>
  <c r="BI8" i="42"/>
  <c r="BH8" i="42"/>
  <c r="BG8" i="42"/>
  <c r="BF8" i="42"/>
  <c r="BE8" i="42"/>
  <c r="BD8" i="42"/>
  <c r="BC8" i="42"/>
  <c r="BB8" i="42"/>
  <c r="BA8" i="42"/>
  <c r="AZ8" i="42"/>
  <c r="AY8" i="42"/>
  <c r="AX8" i="42"/>
  <c r="AW8" i="42"/>
  <c r="AV8" i="42"/>
  <c r="AU8" i="42"/>
  <c r="AT8" i="42"/>
  <c r="AS8" i="42"/>
  <c r="AR8" i="42"/>
  <c r="AQ8" i="42"/>
  <c r="AP8" i="42"/>
  <c r="AO8" i="42"/>
  <c r="AN8" i="42"/>
  <c r="AM8" i="42"/>
  <c r="AL8" i="42"/>
  <c r="AK8" i="42"/>
  <c r="AJ8" i="42"/>
  <c r="AI8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Q6" i="42"/>
  <c r="L6" i="42"/>
  <c r="F6" i="42"/>
  <c r="B6" i="42"/>
  <c r="D16" i="40"/>
  <c r="I11" i="41" s="1"/>
  <c r="D23" i="41"/>
  <c r="D22" i="41"/>
  <c r="B5" i="41"/>
  <c r="C5" i="41"/>
  <c r="C6" i="41" s="1"/>
  <c r="D5" i="41"/>
  <c r="D6" i="41" s="1"/>
  <c r="E5" i="41"/>
  <c r="E6" i="41" s="1"/>
  <c r="F5" i="41"/>
  <c r="F6" i="41" s="1"/>
  <c r="G5" i="41"/>
  <c r="G6" i="41" s="1"/>
  <c r="H5" i="41"/>
  <c r="H6" i="41" s="1"/>
  <c r="I5" i="41"/>
  <c r="J5" i="41"/>
  <c r="J6" i="41" s="1"/>
  <c r="K5" i="41"/>
  <c r="K6" i="41" s="1"/>
  <c r="L5" i="41"/>
  <c r="L6" i="41" s="1"/>
  <c r="M5" i="41"/>
  <c r="M6" i="41" s="1"/>
  <c r="N5" i="41"/>
  <c r="O5" i="41"/>
  <c r="O6" i="41" s="1"/>
  <c r="P5" i="41"/>
  <c r="Q5" i="41"/>
  <c r="R5" i="41"/>
  <c r="R6" i="41" s="1"/>
  <c r="S5" i="41"/>
  <c r="S6" i="41" s="1"/>
  <c r="T5" i="41"/>
  <c r="T6" i="41" s="1"/>
  <c r="U5" i="41"/>
  <c r="U6" i="41" s="1"/>
  <c r="V5" i="41"/>
  <c r="V6" i="41" s="1"/>
  <c r="W5" i="41"/>
  <c r="X5" i="41"/>
  <c r="Y5" i="41"/>
  <c r="Y6" i="41" s="1"/>
  <c r="Z5" i="41"/>
  <c r="Z6" i="41" s="1"/>
  <c r="AA5" i="41"/>
  <c r="AB5" i="41"/>
  <c r="AB6" i="41" s="1"/>
  <c r="AC5" i="41"/>
  <c r="AC6" i="41" s="1"/>
  <c r="AD5" i="41"/>
  <c r="AE5" i="41"/>
  <c r="AE6" i="41" s="1"/>
  <c r="AF5" i="41"/>
  <c r="AF6" i="41" s="1"/>
  <c r="AG5" i="41"/>
  <c r="AG6" i="41" s="1"/>
  <c r="AH5" i="41"/>
  <c r="AH6" i="41" s="1"/>
  <c r="AI5" i="41"/>
  <c r="AJ5" i="41"/>
  <c r="D21" i="41"/>
  <c r="J13" i="41"/>
  <c r="J14" i="41"/>
  <c r="K14" i="41" s="1"/>
  <c r="J15" i="41"/>
  <c r="K15" i="41" s="1"/>
  <c r="J16" i="41"/>
  <c r="J17" i="41"/>
  <c r="K17" i="41" s="1"/>
  <c r="I13" i="41"/>
  <c r="I14" i="41"/>
  <c r="I15" i="41"/>
  <c r="I16" i="41"/>
  <c r="D13" i="41"/>
  <c r="D14" i="41"/>
  <c r="D15" i="41"/>
  <c r="D16" i="41"/>
  <c r="D17" i="41"/>
  <c r="I11" i="42" s="1"/>
  <c r="C13" i="41"/>
  <c r="C14" i="41"/>
  <c r="C15" i="41"/>
  <c r="C16" i="41"/>
  <c r="C17" i="41"/>
  <c r="B13" i="41"/>
  <c r="B14" i="41"/>
  <c r="B15" i="41"/>
  <c r="B16" i="41"/>
  <c r="B17" i="41"/>
  <c r="K16" i="41"/>
  <c r="AJ9" i="41"/>
  <c r="AI9" i="41"/>
  <c r="AH9" i="41"/>
  <c r="AG9" i="41"/>
  <c r="AF9" i="41"/>
  <c r="AE9" i="41"/>
  <c r="AD9" i="41"/>
  <c r="AC9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HM8" i="41"/>
  <c r="HL8" i="41"/>
  <c r="HK8" i="41"/>
  <c r="HJ8" i="41"/>
  <c r="HI8" i="41"/>
  <c r="HH8" i="41"/>
  <c r="HG8" i="41"/>
  <c r="HF8" i="41"/>
  <c r="HE8" i="41"/>
  <c r="HD8" i="41"/>
  <c r="HC8" i="41"/>
  <c r="HB8" i="41"/>
  <c r="HA8" i="41"/>
  <c r="GZ8" i="41"/>
  <c r="GY8" i="41"/>
  <c r="GX8" i="41"/>
  <c r="GW8" i="41"/>
  <c r="GV8" i="41"/>
  <c r="GU8" i="41"/>
  <c r="GT8" i="41"/>
  <c r="GS8" i="41"/>
  <c r="GR8" i="41"/>
  <c r="GQ8" i="41"/>
  <c r="GP8" i="41"/>
  <c r="GO8" i="41"/>
  <c r="GN8" i="41"/>
  <c r="GM8" i="41"/>
  <c r="GL8" i="41"/>
  <c r="GK8" i="41"/>
  <c r="GJ8" i="41"/>
  <c r="GI8" i="41"/>
  <c r="GH8" i="41"/>
  <c r="GG8" i="41"/>
  <c r="GF8" i="41"/>
  <c r="GE8" i="41"/>
  <c r="GD8" i="41"/>
  <c r="GC8" i="41"/>
  <c r="GB8" i="41"/>
  <c r="GA8" i="41"/>
  <c r="FZ8" i="41"/>
  <c r="FY8" i="41"/>
  <c r="FX8" i="41"/>
  <c r="FW8" i="41"/>
  <c r="FV8" i="41"/>
  <c r="FU8" i="41"/>
  <c r="FT8" i="41"/>
  <c r="FS8" i="41"/>
  <c r="FR8" i="41"/>
  <c r="FQ8" i="41"/>
  <c r="FP8" i="41"/>
  <c r="FO8" i="41"/>
  <c r="FN8" i="41"/>
  <c r="FM8" i="41"/>
  <c r="FL8" i="41"/>
  <c r="FK8" i="41"/>
  <c r="FJ8" i="41"/>
  <c r="FI8" i="41"/>
  <c r="FH8" i="41"/>
  <c r="FG8" i="41"/>
  <c r="FF8" i="41"/>
  <c r="FE8" i="41"/>
  <c r="FD8" i="41"/>
  <c r="FC8" i="41"/>
  <c r="FB8" i="41"/>
  <c r="FA8" i="41"/>
  <c r="EZ8" i="41"/>
  <c r="EY8" i="41"/>
  <c r="EX8" i="41"/>
  <c r="EW8" i="41"/>
  <c r="EV8" i="41"/>
  <c r="EU8" i="41"/>
  <c r="ET8" i="41"/>
  <c r="ES8" i="41"/>
  <c r="ER8" i="41"/>
  <c r="EQ8" i="41"/>
  <c r="EP8" i="41"/>
  <c r="EO8" i="41"/>
  <c r="EN8" i="41"/>
  <c r="EM8" i="41"/>
  <c r="EL8" i="41"/>
  <c r="EK8" i="41"/>
  <c r="EJ8" i="41"/>
  <c r="EI8" i="41"/>
  <c r="EH8" i="41"/>
  <c r="EG8" i="41"/>
  <c r="EF8" i="41"/>
  <c r="EE8" i="41"/>
  <c r="ED8" i="41"/>
  <c r="EC8" i="41"/>
  <c r="EB8" i="41"/>
  <c r="EA8" i="41"/>
  <c r="DZ8" i="41"/>
  <c r="DY8" i="41"/>
  <c r="DX8" i="41"/>
  <c r="DW8" i="41"/>
  <c r="DV8" i="41"/>
  <c r="DU8" i="41"/>
  <c r="DT8" i="41"/>
  <c r="DS8" i="41"/>
  <c r="DR8" i="41"/>
  <c r="DQ8" i="41"/>
  <c r="DP8" i="41"/>
  <c r="DO8" i="41"/>
  <c r="DN8" i="41"/>
  <c r="DM8" i="41"/>
  <c r="DL8" i="41"/>
  <c r="DK8" i="41"/>
  <c r="DJ8" i="41"/>
  <c r="DI8" i="41"/>
  <c r="DH8" i="41"/>
  <c r="DG8" i="41"/>
  <c r="DF8" i="41"/>
  <c r="DE8" i="41"/>
  <c r="DD8" i="41"/>
  <c r="DC8" i="41"/>
  <c r="DB8" i="41"/>
  <c r="DA8" i="41"/>
  <c r="CZ8" i="41"/>
  <c r="CY8" i="41"/>
  <c r="CX8" i="41"/>
  <c r="CW8" i="41"/>
  <c r="CV8" i="41"/>
  <c r="CU8" i="41"/>
  <c r="CT8" i="41"/>
  <c r="CS8" i="41"/>
  <c r="CR8" i="41"/>
  <c r="CQ8" i="41"/>
  <c r="CP8" i="41"/>
  <c r="CO8" i="41"/>
  <c r="CN8" i="41"/>
  <c r="CM8" i="41"/>
  <c r="CL8" i="41"/>
  <c r="CK8" i="41"/>
  <c r="CJ8" i="41"/>
  <c r="CI8" i="41"/>
  <c r="CH8" i="41"/>
  <c r="CG8" i="41"/>
  <c r="CF8" i="41"/>
  <c r="CE8" i="41"/>
  <c r="CD8" i="41"/>
  <c r="CC8" i="41"/>
  <c r="CB8" i="41"/>
  <c r="CA8" i="41"/>
  <c r="BZ8" i="41"/>
  <c r="BY8" i="41"/>
  <c r="BX8" i="41"/>
  <c r="BW8" i="41"/>
  <c r="BV8" i="41"/>
  <c r="BU8" i="41"/>
  <c r="BT8" i="41"/>
  <c r="BS8" i="41"/>
  <c r="BR8" i="41"/>
  <c r="BQ8" i="41"/>
  <c r="BP8" i="41"/>
  <c r="BO8" i="41"/>
  <c r="BN8" i="41"/>
  <c r="BM8" i="41"/>
  <c r="BL8" i="41"/>
  <c r="BK8" i="41"/>
  <c r="BJ8" i="41"/>
  <c r="BI8" i="41"/>
  <c r="BH8" i="41"/>
  <c r="BG8" i="41"/>
  <c r="BF8" i="41"/>
  <c r="BE8" i="41"/>
  <c r="BD8" i="41"/>
  <c r="BC8" i="41"/>
  <c r="BB8" i="41"/>
  <c r="BA8" i="41"/>
  <c r="AZ8" i="41"/>
  <c r="AY8" i="41"/>
  <c r="AX8" i="41"/>
  <c r="AW8" i="41"/>
  <c r="AV8" i="41"/>
  <c r="AU8" i="41"/>
  <c r="AT8" i="41"/>
  <c r="AS8" i="41"/>
  <c r="AR8" i="41"/>
  <c r="AQ8" i="41"/>
  <c r="AP8" i="41"/>
  <c r="AO8" i="41"/>
  <c r="AN8" i="41"/>
  <c r="AM8" i="41"/>
  <c r="AL8" i="41"/>
  <c r="AK8" i="41"/>
  <c r="AJ8" i="41"/>
  <c r="AI8" i="41"/>
  <c r="AH8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AJ6" i="41"/>
  <c r="AD6" i="41"/>
  <c r="AA6" i="41"/>
  <c r="X6" i="41"/>
  <c r="W6" i="41"/>
  <c r="Q6" i="41"/>
  <c r="P6" i="41"/>
  <c r="N6" i="41"/>
  <c r="I6" i="41"/>
  <c r="D16" i="25"/>
  <c r="I11" i="40"/>
  <c r="D23" i="40"/>
  <c r="D22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U6" i="40" s="1"/>
  <c r="V6" i="40"/>
  <c r="W5" i="40"/>
  <c r="X5" i="40"/>
  <c r="Y5" i="40"/>
  <c r="Z5" i="40"/>
  <c r="AA5" i="40"/>
  <c r="AA6" i="40" s="1"/>
  <c r="AB5" i="40"/>
  <c r="AB6" i="40" s="1"/>
  <c r="AC6" i="40"/>
  <c r="D21" i="40"/>
  <c r="D13" i="40"/>
  <c r="D14" i="40"/>
  <c r="D15" i="40"/>
  <c r="C13" i="40"/>
  <c r="C14" i="40"/>
  <c r="C15" i="40"/>
  <c r="C16" i="40"/>
  <c r="B13" i="40"/>
  <c r="B14" i="40"/>
  <c r="B15" i="40"/>
  <c r="B16" i="40"/>
  <c r="HM8" i="40"/>
  <c r="HL8" i="40"/>
  <c r="HK8" i="40"/>
  <c r="HJ8" i="40"/>
  <c r="HI8" i="40"/>
  <c r="HH8" i="40"/>
  <c r="HG8" i="40"/>
  <c r="HF8" i="40"/>
  <c r="HE8" i="40"/>
  <c r="HD8" i="40"/>
  <c r="HC8" i="40"/>
  <c r="HB8" i="40"/>
  <c r="HA8" i="40"/>
  <c r="GZ8" i="40"/>
  <c r="GY8" i="40"/>
  <c r="GX8" i="40"/>
  <c r="GW8" i="40"/>
  <c r="GV8" i="40"/>
  <c r="GU8" i="40"/>
  <c r="GT8" i="40"/>
  <c r="GS8" i="40"/>
  <c r="GR8" i="40"/>
  <c r="GQ8" i="40"/>
  <c r="GP8" i="40"/>
  <c r="GO8" i="40"/>
  <c r="GN8" i="40"/>
  <c r="GM8" i="40"/>
  <c r="GL8" i="40"/>
  <c r="GK8" i="40"/>
  <c r="GJ8" i="40"/>
  <c r="GI8" i="40"/>
  <c r="GH8" i="40"/>
  <c r="GG8" i="40"/>
  <c r="GF8" i="40"/>
  <c r="GE8" i="40"/>
  <c r="GD8" i="40"/>
  <c r="GC8" i="40"/>
  <c r="GB8" i="40"/>
  <c r="GA8" i="40"/>
  <c r="FZ8" i="40"/>
  <c r="FY8" i="40"/>
  <c r="FX8" i="40"/>
  <c r="FW8" i="40"/>
  <c r="FV8" i="40"/>
  <c r="FU8" i="40"/>
  <c r="FT8" i="40"/>
  <c r="FS8" i="40"/>
  <c r="FR8" i="40"/>
  <c r="FQ8" i="40"/>
  <c r="FP8" i="40"/>
  <c r="FO8" i="40"/>
  <c r="FN8" i="40"/>
  <c r="FM8" i="40"/>
  <c r="FL8" i="40"/>
  <c r="FK8" i="40"/>
  <c r="FJ8" i="40"/>
  <c r="FI8" i="40"/>
  <c r="FH8" i="40"/>
  <c r="FG8" i="40"/>
  <c r="FF8" i="40"/>
  <c r="FE8" i="40"/>
  <c r="FD8" i="40"/>
  <c r="FC8" i="40"/>
  <c r="FB8" i="40"/>
  <c r="FA8" i="40"/>
  <c r="EZ8" i="40"/>
  <c r="EY8" i="40"/>
  <c r="EX8" i="40"/>
  <c r="EW8" i="40"/>
  <c r="EV8" i="40"/>
  <c r="EU8" i="40"/>
  <c r="ET8" i="40"/>
  <c r="ES8" i="40"/>
  <c r="ER8" i="40"/>
  <c r="EQ8" i="40"/>
  <c r="EP8" i="40"/>
  <c r="EO8" i="40"/>
  <c r="EN8" i="40"/>
  <c r="EM8" i="40"/>
  <c r="EL8" i="40"/>
  <c r="EK8" i="40"/>
  <c r="EJ8" i="40"/>
  <c r="EI8" i="40"/>
  <c r="EH8" i="40"/>
  <c r="EG8" i="40"/>
  <c r="EF8" i="40"/>
  <c r="EE8" i="40"/>
  <c r="ED8" i="40"/>
  <c r="EC8" i="40"/>
  <c r="EB8" i="40"/>
  <c r="EA8" i="40"/>
  <c r="DZ8" i="40"/>
  <c r="DY8" i="40"/>
  <c r="DX8" i="40"/>
  <c r="DW8" i="40"/>
  <c r="DV8" i="40"/>
  <c r="DU8" i="40"/>
  <c r="DT8" i="40"/>
  <c r="DS8" i="40"/>
  <c r="DR8" i="40"/>
  <c r="DQ8" i="40"/>
  <c r="DP8" i="40"/>
  <c r="DO8" i="40"/>
  <c r="DN8" i="40"/>
  <c r="DM8" i="40"/>
  <c r="DL8" i="40"/>
  <c r="DK8" i="40"/>
  <c r="DJ8" i="40"/>
  <c r="DI8" i="40"/>
  <c r="DH8" i="40"/>
  <c r="DG8" i="40"/>
  <c r="DF8" i="40"/>
  <c r="DE8" i="40"/>
  <c r="DD8" i="40"/>
  <c r="DC8" i="40"/>
  <c r="DB8" i="40"/>
  <c r="DA8" i="40"/>
  <c r="CZ8" i="40"/>
  <c r="CY8" i="40"/>
  <c r="CX8" i="40"/>
  <c r="CW8" i="40"/>
  <c r="CV8" i="40"/>
  <c r="CU8" i="40"/>
  <c r="CT8" i="40"/>
  <c r="CS8" i="40"/>
  <c r="CR8" i="40"/>
  <c r="CQ8" i="40"/>
  <c r="CP8" i="40"/>
  <c r="CO8" i="40"/>
  <c r="CN8" i="40"/>
  <c r="CM8" i="40"/>
  <c r="CL8" i="40"/>
  <c r="CK8" i="40"/>
  <c r="CJ8" i="40"/>
  <c r="CI8" i="40"/>
  <c r="CH8" i="40"/>
  <c r="CG8" i="40"/>
  <c r="CF8" i="40"/>
  <c r="CE8" i="40"/>
  <c r="CD8" i="40"/>
  <c r="CC8" i="40"/>
  <c r="CB8" i="40"/>
  <c r="CA8" i="40"/>
  <c r="BZ8" i="40"/>
  <c r="BY8" i="40"/>
  <c r="BX8" i="40"/>
  <c r="BW8" i="40"/>
  <c r="BV8" i="40"/>
  <c r="BU8" i="40"/>
  <c r="BT8" i="40"/>
  <c r="BS8" i="40"/>
  <c r="BR8" i="40"/>
  <c r="BQ8" i="40"/>
  <c r="BP8" i="40"/>
  <c r="BO8" i="40"/>
  <c r="BN8" i="40"/>
  <c r="BM8" i="40"/>
  <c r="BL8" i="40"/>
  <c r="BK8" i="40"/>
  <c r="BJ8" i="40"/>
  <c r="BI8" i="40"/>
  <c r="BH8" i="40"/>
  <c r="BG8" i="40"/>
  <c r="BF8" i="40"/>
  <c r="BE8" i="40"/>
  <c r="BD8" i="40"/>
  <c r="BC8" i="40"/>
  <c r="BB8" i="40"/>
  <c r="BA8" i="40"/>
  <c r="AZ8" i="40"/>
  <c r="AY8" i="40"/>
  <c r="AX8" i="40"/>
  <c r="AW8" i="40"/>
  <c r="AV8" i="40"/>
  <c r="AU8" i="40"/>
  <c r="AT8" i="40"/>
  <c r="AS8" i="40"/>
  <c r="AR8" i="40"/>
  <c r="AQ8" i="40"/>
  <c r="AP8" i="40"/>
  <c r="AO8" i="40"/>
  <c r="AN8" i="40"/>
  <c r="AM8" i="40"/>
  <c r="AL8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Z6" i="40"/>
  <c r="Y6" i="40"/>
  <c r="X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D23" i="39"/>
  <c r="D22" i="39"/>
  <c r="B5" i="39"/>
  <c r="C5" i="39"/>
  <c r="D5" i="39"/>
  <c r="E5" i="39"/>
  <c r="F5" i="39"/>
  <c r="G5" i="39"/>
  <c r="H5" i="39"/>
  <c r="H6" i="39" s="1"/>
  <c r="I5" i="39"/>
  <c r="J5" i="39"/>
  <c r="J6" i="39" s="1"/>
  <c r="K5" i="39"/>
  <c r="L5" i="39"/>
  <c r="M5" i="39"/>
  <c r="N5" i="39"/>
  <c r="N6" i="39" s="1"/>
  <c r="O5" i="39"/>
  <c r="O6" i="39" s="1"/>
  <c r="P5" i="39"/>
  <c r="Q5" i="39"/>
  <c r="Q6" i="39" s="1"/>
  <c r="R5" i="39"/>
  <c r="S5" i="39"/>
  <c r="T5" i="39"/>
  <c r="U5" i="39"/>
  <c r="U6" i="39" s="1"/>
  <c r="V5" i="39"/>
  <c r="V6" i="39" s="1"/>
  <c r="W5" i="39"/>
  <c r="X5" i="39"/>
  <c r="X6" i="39" s="1"/>
  <c r="Y5" i="39"/>
  <c r="Y6" i="39" s="1"/>
  <c r="Z5" i="39"/>
  <c r="AA5" i="39"/>
  <c r="AB5" i="39"/>
  <c r="AC5" i="39"/>
  <c r="D21" i="39"/>
  <c r="D13" i="39"/>
  <c r="E13" i="39"/>
  <c r="D14" i="39"/>
  <c r="E14" i="39"/>
  <c r="D15" i="39"/>
  <c r="E15" i="39"/>
  <c r="D16" i="39"/>
  <c r="E16" i="39"/>
  <c r="E20" i="39"/>
  <c r="D20" i="39"/>
  <c r="E19" i="39"/>
  <c r="HM8" i="39"/>
  <c r="HL8" i="39"/>
  <c r="HK8" i="39"/>
  <c r="HJ8" i="39"/>
  <c r="HI8" i="39"/>
  <c r="HH8" i="39"/>
  <c r="HG8" i="39"/>
  <c r="HF8" i="39"/>
  <c r="HE8" i="39"/>
  <c r="HD8" i="39"/>
  <c r="HC8" i="39"/>
  <c r="HB8" i="39"/>
  <c r="HA8" i="39"/>
  <c r="GZ8" i="39"/>
  <c r="GY8" i="39"/>
  <c r="GX8" i="39"/>
  <c r="GW8" i="39"/>
  <c r="GV8" i="39"/>
  <c r="GU8" i="39"/>
  <c r="GT8" i="39"/>
  <c r="GS8" i="39"/>
  <c r="GR8" i="39"/>
  <c r="GQ8" i="39"/>
  <c r="GP8" i="39"/>
  <c r="GO8" i="39"/>
  <c r="GN8" i="39"/>
  <c r="GM8" i="39"/>
  <c r="GL8" i="39"/>
  <c r="GK8" i="39"/>
  <c r="GJ8" i="39"/>
  <c r="GI8" i="39"/>
  <c r="GH8" i="39"/>
  <c r="GG8" i="39"/>
  <c r="GF8" i="39"/>
  <c r="GE8" i="39"/>
  <c r="GD8" i="39"/>
  <c r="GC8" i="39"/>
  <c r="GB8" i="39"/>
  <c r="GA8" i="39"/>
  <c r="FZ8" i="39"/>
  <c r="FY8" i="39"/>
  <c r="FX8" i="39"/>
  <c r="FW8" i="39"/>
  <c r="FV8" i="39"/>
  <c r="FU8" i="39"/>
  <c r="FT8" i="39"/>
  <c r="FS8" i="39"/>
  <c r="FR8" i="39"/>
  <c r="FQ8" i="39"/>
  <c r="FP8" i="39"/>
  <c r="FO8" i="39"/>
  <c r="FN8" i="39"/>
  <c r="FM8" i="39"/>
  <c r="FL8" i="39"/>
  <c r="FK8" i="39"/>
  <c r="FJ8" i="39"/>
  <c r="FI8" i="39"/>
  <c r="FH8" i="39"/>
  <c r="FG8" i="39"/>
  <c r="FF8" i="39"/>
  <c r="FE8" i="39"/>
  <c r="FD8" i="39"/>
  <c r="FC8" i="39"/>
  <c r="FB8" i="39"/>
  <c r="FA8" i="39"/>
  <c r="EZ8" i="39"/>
  <c r="EY8" i="39"/>
  <c r="EX8" i="39"/>
  <c r="EW8" i="39"/>
  <c r="EV8" i="39"/>
  <c r="EU8" i="39"/>
  <c r="ET8" i="39"/>
  <c r="ES8" i="39"/>
  <c r="ER8" i="39"/>
  <c r="EQ8" i="39"/>
  <c r="EP8" i="39"/>
  <c r="EO8" i="39"/>
  <c r="EN8" i="39"/>
  <c r="EM8" i="39"/>
  <c r="EL8" i="39"/>
  <c r="EK8" i="39"/>
  <c r="EJ8" i="39"/>
  <c r="EI8" i="39"/>
  <c r="EH8" i="39"/>
  <c r="EG8" i="39"/>
  <c r="EF8" i="39"/>
  <c r="EE8" i="39"/>
  <c r="ED8" i="39"/>
  <c r="EC8" i="39"/>
  <c r="EB8" i="39"/>
  <c r="EA8" i="39"/>
  <c r="DZ8" i="39"/>
  <c r="DY8" i="39"/>
  <c r="DX8" i="39"/>
  <c r="DW8" i="39"/>
  <c r="DV8" i="39"/>
  <c r="DU8" i="39"/>
  <c r="DT8" i="39"/>
  <c r="DS8" i="39"/>
  <c r="DR8" i="39"/>
  <c r="DQ8" i="39"/>
  <c r="DP8" i="39"/>
  <c r="DO8" i="39"/>
  <c r="DN8" i="39"/>
  <c r="DM8" i="39"/>
  <c r="DL8" i="39"/>
  <c r="DK8" i="39"/>
  <c r="DJ8" i="39"/>
  <c r="DI8" i="39"/>
  <c r="DH8" i="39"/>
  <c r="DG8" i="39"/>
  <c r="DF8" i="39"/>
  <c r="DE8" i="39"/>
  <c r="DD8" i="39"/>
  <c r="DC8" i="39"/>
  <c r="DB8" i="39"/>
  <c r="DA8" i="39"/>
  <c r="CZ8" i="39"/>
  <c r="CY8" i="39"/>
  <c r="CX8" i="39"/>
  <c r="CW8" i="39"/>
  <c r="CV8" i="39"/>
  <c r="CU8" i="39"/>
  <c r="CT8" i="39"/>
  <c r="CS8" i="39"/>
  <c r="CR8" i="39"/>
  <c r="CQ8" i="39"/>
  <c r="CP8" i="39"/>
  <c r="CO8" i="39"/>
  <c r="CN8" i="39"/>
  <c r="CM8" i="39"/>
  <c r="CL8" i="39"/>
  <c r="CK8" i="39"/>
  <c r="CJ8" i="39"/>
  <c r="CI8" i="39"/>
  <c r="CH8" i="39"/>
  <c r="CG8" i="39"/>
  <c r="CF8" i="39"/>
  <c r="CE8" i="39"/>
  <c r="CD8" i="39"/>
  <c r="CC8" i="39"/>
  <c r="CB8" i="39"/>
  <c r="CA8" i="39"/>
  <c r="BZ8" i="39"/>
  <c r="BY8" i="39"/>
  <c r="BX8" i="39"/>
  <c r="BW8" i="39"/>
  <c r="BV8" i="39"/>
  <c r="BU8" i="39"/>
  <c r="BT8" i="39"/>
  <c r="BS8" i="39"/>
  <c r="BR8" i="39"/>
  <c r="BQ8" i="39"/>
  <c r="BP8" i="39"/>
  <c r="BO8" i="39"/>
  <c r="BN8" i="39"/>
  <c r="BM8" i="39"/>
  <c r="BL8" i="39"/>
  <c r="BK8" i="39"/>
  <c r="BJ8" i="39"/>
  <c r="BI8" i="39"/>
  <c r="BH8" i="39"/>
  <c r="BG8" i="39"/>
  <c r="BF8" i="39"/>
  <c r="BE8" i="39"/>
  <c r="BD8" i="39"/>
  <c r="BC8" i="39"/>
  <c r="BB8" i="39"/>
  <c r="BA8" i="39"/>
  <c r="AZ8" i="39"/>
  <c r="AY8" i="39"/>
  <c r="AX8" i="39"/>
  <c r="AW8" i="39"/>
  <c r="AV8" i="39"/>
  <c r="AU8" i="39"/>
  <c r="AT8" i="39"/>
  <c r="AS8" i="39"/>
  <c r="AR8" i="39"/>
  <c r="AQ8" i="39"/>
  <c r="AP8" i="39"/>
  <c r="AO8" i="39"/>
  <c r="AN8" i="39"/>
  <c r="AM8" i="39"/>
  <c r="AL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AC6" i="39"/>
  <c r="AA6" i="39"/>
  <c r="Z6" i="39"/>
  <c r="T6" i="39"/>
  <c r="S6" i="39"/>
  <c r="R6" i="39"/>
  <c r="P6" i="39"/>
  <c r="M6" i="39"/>
  <c r="L6" i="39"/>
  <c r="K6" i="39"/>
  <c r="G6" i="39"/>
  <c r="F6" i="39"/>
  <c r="E6" i="39"/>
  <c r="D6" i="39"/>
  <c r="C6" i="39"/>
  <c r="B6" i="39"/>
  <c r="AD5" i="31"/>
  <c r="AD6" i="31" s="1"/>
  <c r="H75" i="37"/>
  <c r="H76" i="37"/>
  <c r="E75" i="37"/>
  <c r="E76" i="37"/>
  <c r="C75" i="37"/>
  <c r="C76" i="37"/>
  <c r="B75" i="37"/>
  <c r="B76" i="37"/>
  <c r="P75" i="37"/>
  <c r="Q75" i="37"/>
  <c r="O75" i="37"/>
  <c r="R74" i="37"/>
  <c r="P74" i="37"/>
  <c r="Q74" i="37"/>
  <c r="O74" i="37"/>
  <c r="K76" i="37"/>
  <c r="L76" i="37"/>
  <c r="J76" i="37"/>
  <c r="D75" i="37"/>
  <c r="C74" i="37"/>
  <c r="E74" i="37"/>
  <c r="H74" i="37"/>
  <c r="B74" i="37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49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D67" i="37"/>
  <c r="R5" i="37"/>
  <c r="R6" i="37"/>
  <c r="Q66" i="37"/>
  <c r="Q68" i="37" s="1"/>
  <c r="O66" i="37"/>
  <c r="H67" i="37"/>
  <c r="H69" i="37" s="1"/>
  <c r="H66" i="37"/>
  <c r="H68" i="37" s="1"/>
  <c r="E67" i="37"/>
  <c r="E66" i="37"/>
  <c r="C67" i="37"/>
  <c r="C69" i="37" s="1"/>
  <c r="C66" i="37"/>
  <c r="C68" i="37" s="1"/>
  <c r="B67" i="37"/>
  <c r="B66" i="37"/>
  <c r="R32" i="37"/>
  <c r="R33" i="37"/>
  <c r="R34" i="37"/>
  <c r="R35" i="37"/>
  <c r="R36" i="37"/>
  <c r="R37" i="37"/>
  <c r="R38" i="37"/>
  <c r="R39" i="37"/>
  <c r="R40" i="37"/>
  <c r="R41" i="37"/>
  <c r="R42" i="37"/>
  <c r="R43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27" i="37"/>
  <c r="E27" i="37"/>
  <c r="O32" i="37"/>
  <c r="P32" i="37"/>
  <c r="O33" i="37"/>
  <c r="P33" i="37"/>
  <c r="O34" i="37"/>
  <c r="P34" i="37"/>
  <c r="O35" i="37"/>
  <c r="P35" i="37"/>
  <c r="O36" i="37"/>
  <c r="P36" i="37"/>
  <c r="O37" i="37"/>
  <c r="P37" i="37"/>
  <c r="O38" i="37"/>
  <c r="P38" i="37"/>
  <c r="O39" i="37"/>
  <c r="P39" i="37"/>
  <c r="O40" i="37"/>
  <c r="P40" i="37"/>
  <c r="O41" i="37"/>
  <c r="P41" i="37"/>
  <c r="O42" i="37"/>
  <c r="P42" i="37"/>
  <c r="O43" i="37"/>
  <c r="P43" i="37"/>
  <c r="E9" i="36"/>
  <c r="O27" i="37"/>
  <c r="P27" i="37"/>
  <c r="R27" i="37"/>
  <c r="O28" i="37"/>
  <c r="P28" i="37"/>
  <c r="R28" i="37"/>
  <c r="O29" i="37"/>
  <c r="P29" i="37"/>
  <c r="R29" i="37"/>
  <c r="O30" i="37"/>
  <c r="P30" i="37"/>
  <c r="R30" i="37"/>
  <c r="O31" i="37"/>
  <c r="P31" i="37"/>
  <c r="R31" i="37"/>
  <c r="R7" i="37"/>
  <c r="R8" i="37"/>
  <c r="R9" i="37"/>
  <c r="R10" i="37"/>
  <c r="R11" i="37"/>
  <c r="R12" i="37"/>
  <c r="R13" i="37"/>
  <c r="R14" i="37"/>
  <c r="O15" i="37"/>
  <c r="P15" i="37"/>
  <c r="R15" i="37"/>
  <c r="O16" i="37"/>
  <c r="P16" i="37"/>
  <c r="R16" i="37"/>
  <c r="O17" i="37"/>
  <c r="P17" i="37"/>
  <c r="R17" i="37"/>
  <c r="O18" i="37"/>
  <c r="P18" i="37"/>
  <c r="R18" i="37"/>
  <c r="O19" i="37"/>
  <c r="P19" i="37"/>
  <c r="R19" i="37"/>
  <c r="O20" i="37"/>
  <c r="P20" i="37"/>
  <c r="R20" i="37"/>
  <c r="O21" i="37"/>
  <c r="P21" i="37"/>
  <c r="R21" i="37"/>
  <c r="O22" i="37"/>
  <c r="P22" i="37"/>
  <c r="R22" i="37"/>
  <c r="O23" i="37"/>
  <c r="P23" i="37"/>
  <c r="R23" i="37"/>
  <c r="O24" i="37"/>
  <c r="P24" i="37"/>
  <c r="R24" i="37"/>
  <c r="O25" i="37"/>
  <c r="P25" i="37"/>
  <c r="R25" i="37"/>
  <c r="O26" i="37"/>
  <c r="P26" i="37"/>
  <c r="R26" i="37"/>
  <c r="P6" i="37"/>
  <c r="P7" i="37"/>
  <c r="P8" i="37"/>
  <c r="P9" i="37"/>
  <c r="P10" i="37"/>
  <c r="P11" i="37"/>
  <c r="P12" i="37"/>
  <c r="P13" i="37"/>
  <c r="P14" i="37"/>
  <c r="P5" i="37"/>
  <c r="O6" i="37"/>
  <c r="O7" i="37"/>
  <c r="O8" i="37"/>
  <c r="O9" i="37"/>
  <c r="O10" i="37"/>
  <c r="O11" i="37"/>
  <c r="O12" i="37"/>
  <c r="O13" i="37"/>
  <c r="O14" i="37"/>
  <c r="O5" i="37"/>
  <c r="G2" i="37"/>
  <c r="G3" i="37"/>
  <c r="F2" i="37"/>
  <c r="F3" i="37"/>
  <c r="E26" i="37"/>
  <c r="D26" i="37"/>
  <c r="E25" i="37"/>
  <c r="D25" i="37"/>
  <c r="E24" i="37"/>
  <c r="D24" i="37"/>
  <c r="E23" i="37"/>
  <c r="D23" i="37"/>
  <c r="E22" i="37"/>
  <c r="D22" i="37"/>
  <c r="E21" i="37"/>
  <c r="D21" i="37"/>
  <c r="E20" i="37"/>
  <c r="D20" i="37"/>
  <c r="E19" i="37"/>
  <c r="D19" i="37"/>
  <c r="E18" i="37"/>
  <c r="D18" i="37"/>
  <c r="E17" i="37"/>
  <c r="D17" i="37"/>
  <c r="E16" i="37"/>
  <c r="D16" i="37"/>
  <c r="E15" i="37"/>
  <c r="D15" i="37"/>
  <c r="E14" i="37"/>
  <c r="D14" i="37"/>
  <c r="E13" i="37"/>
  <c r="D13" i="37"/>
  <c r="E12" i="37"/>
  <c r="D12" i="37"/>
  <c r="E11" i="37"/>
  <c r="D11" i="37"/>
  <c r="E10" i="37"/>
  <c r="D10" i="37"/>
  <c r="E9" i="37"/>
  <c r="D9" i="37"/>
  <c r="E8" i="37"/>
  <c r="D8" i="37"/>
  <c r="E7" i="37"/>
  <c r="D7" i="37"/>
  <c r="E6" i="37"/>
  <c r="D6" i="37"/>
  <c r="E5" i="37"/>
  <c r="D5" i="37"/>
  <c r="E4" i="37"/>
  <c r="D4" i="37"/>
  <c r="E3" i="37"/>
  <c r="D3" i="37"/>
  <c r="E2" i="37"/>
  <c r="D2" i="37"/>
  <c r="O44" i="37"/>
  <c r="P44" i="37"/>
  <c r="R44" i="37"/>
  <c r="O45" i="37"/>
  <c r="P45" i="37"/>
  <c r="R45" i="37"/>
  <c r="O46" i="37"/>
  <c r="P46" i="37"/>
  <c r="R46" i="37"/>
  <c r="O47" i="37"/>
  <c r="P47" i="37"/>
  <c r="R47" i="37"/>
  <c r="O48" i="37"/>
  <c r="P48" i="37"/>
  <c r="R48" i="37"/>
  <c r="O49" i="37"/>
  <c r="P49" i="37"/>
  <c r="R49" i="37"/>
  <c r="E43" i="37"/>
  <c r="E44" i="37"/>
  <c r="E45" i="37"/>
  <c r="E46" i="37"/>
  <c r="E47" i="37"/>
  <c r="E48" i="37"/>
  <c r="E49" i="37"/>
  <c r="D43" i="37"/>
  <c r="D44" i="37"/>
  <c r="D45" i="37"/>
  <c r="D46" i="37"/>
  <c r="D47" i="37"/>
  <c r="D48" i="37"/>
  <c r="D49" i="37"/>
  <c r="E3" i="36"/>
  <c r="E2" i="36"/>
  <c r="E7" i="36"/>
  <c r="E5" i="36"/>
  <c r="E6" i="36"/>
  <c r="E8" i="36"/>
  <c r="E4" i="36"/>
  <c r="Q5" i="31"/>
  <c r="R5" i="31"/>
  <c r="R6" i="31" s="1"/>
  <c r="S5" i="31"/>
  <c r="S6" i="31" s="1"/>
  <c r="U5" i="31"/>
  <c r="U6" i="31" s="1"/>
  <c r="T5" i="31"/>
  <c r="T6" i="31" s="1"/>
  <c r="V5" i="31"/>
  <c r="V6" i="31" s="1"/>
  <c r="P5" i="31"/>
  <c r="P6" i="31" s="1"/>
  <c r="W5" i="31"/>
  <c r="X5" i="31"/>
  <c r="Y5" i="31"/>
  <c r="Z5" i="31"/>
  <c r="Z6" i="31" s="1"/>
  <c r="AA5" i="31"/>
  <c r="AB5" i="31"/>
  <c r="AB6" i="31" s="1"/>
  <c r="AC5" i="31"/>
  <c r="AE5" i="31"/>
  <c r="AF5" i="31"/>
  <c r="AI5" i="31"/>
  <c r="AH5" i="31"/>
  <c r="AH6" i="31" s="1"/>
  <c r="AG5" i="31"/>
  <c r="AG6" i="31" s="1"/>
  <c r="AJ5" i="31"/>
  <c r="AJ6" i="31" s="1"/>
  <c r="C5" i="31"/>
  <c r="C6" i="31" s="1"/>
  <c r="D5" i="31"/>
  <c r="D6" i="31" s="1"/>
  <c r="E5" i="31"/>
  <c r="E6" i="31" s="1"/>
  <c r="F5" i="31"/>
  <c r="G5" i="31"/>
  <c r="H5" i="31"/>
  <c r="B5" i="31"/>
  <c r="I5" i="31"/>
  <c r="I6" i="31" s="1"/>
  <c r="J5" i="31"/>
  <c r="J6" i="31" s="1"/>
  <c r="K5" i="31"/>
  <c r="K6" i="31" s="1"/>
  <c r="L5" i="31"/>
  <c r="L6" i="31" s="1"/>
  <c r="M5" i="31"/>
  <c r="N5" i="31"/>
  <c r="O5" i="31"/>
  <c r="D13" i="31"/>
  <c r="D16" i="30"/>
  <c r="I11" i="31"/>
  <c r="E13" i="31"/>
  <c r="E19" i="31" s="1"/>
  <c r="D14" i="31"/>
  <c r="E14" i="31"/>
  <c r="D15" i="31"/>
  <c r="E15" i="31"/>
  <c r="D16" i="31"/>
  <c r="E16" i="31"/>
  <c r="D17" i="31"/>
  <c r="E17" i="31"/>
  <c r="B5" i="30"/>
  <c r="C5" i="30"/>
  <c r="D5" i="30"/>
  <c r="E5" i="30"/>
  <c r="F5" i="30"/>
  <c r="F6" i="30" s="1"/>
  <c r="G5" i="30"/>
  <c r="G6" i="30" s="1"/>
  <c r="H5" i="30"/>
  <c r="H6" i="30" s="1"/>
  <c r="I5" i="30"/>
  <c r="J5" i="30"/>
  <c r="K5" i="30"/>
  <c r="L5" i="30"/>
  <c r="M5" i="30"/>
  <c r="N5" i="30"/>
  <c r="O5" i="30"/>
  <c r="O6" i="30" s="1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D15" i="30"/>
  <c r="D14" i="30"/>
  <c r="E15" i="30"/>
  <c r="E16" i="30"/>
  <c r="D13" i="30"/>
  <c r="E14" i="30"/>
  <c r="D17" i="29"/>
  <c r="I11" i="30"/>
  <c r="E13" i="30"/>
  <c r="AI5" i="29"/>
  <c r="AJ5" i="29"/>
  <c r="AJ6" i="29" s="1"/>
  <c r="AD5" i="29"/>
  <c r="AD6" i="29" s="1"/>
  <c r="AE5" i="29"/>
  <c r="AE6" i="29" s="1"/>
  <c r="AF5" i="29"/>
  <c r="AF6" i="29" s="1"/>
  <c r="AG5" i="29"/>
  <c r="AG6" i="29" s="1"/>
  <c r="AH5" i="29"/>
  <c r="AH6" i="29" s="1"/>
  <c r="G5" i="29"/>
  <c r="H5" i="29"/>
  <c r="N5" i="29"/>
  <c r="N6" i="29" s="1"/>
  <c r="O5" i="29"/>
  <c r="O6" i="29" s="1"/>
  <c r="U5" i="29"/>
  <c r="V5" i="29"/>
  <c r="AB5" i="29"/>
  <c r="AB6" i="29" s="1"/>
  <c r="AC5" i="29"/>
  <c r="AC6" i="29" s="1"/>
  <c r="B5" i="29"/>
  <c r="C5" i="29"/>
  <c r="D5" i="29"/>
  <c r="E5" i="29"/>
  <c r="E6" i="29" s="1"/>
  <c r="F5" i="29"/>
  <c r="F6" i="29" s="1"/>
  <c r="I5" i="29"/>
  <c r="J5" i="29"/>
  <c r="J6" i="29" s="1"/>
  <c r="K5" i="29"/>
  <c r="K6" i="29" s="1"/>
  <c r="L5" i="29"/>
  <c r="M5" i="29"/>
  <c r="P5" i="29"/>
  <c r="Q5" i="29"/>
  <c r="Q6" i="29" s="1"/>
  <c r="R5" i="29"/>
  <c r="R6" i="29" s="1"/>
  <c r="S5" i="29"/>
  <c r="S6" i="29" s="1"/>
  <c r="T5" i="29"/>
  <c r="W5" i="29"/>
  <c r="X5" i="29"/>
  <c r="X6" i="29" s="1"/>
  <c r="Y5" i="29"/>
  <c r="Y6" i="29" s="1"/>
  <c r="Z5" i="29"/>
  <c r="Z6" i="29" s="1"/>
  <c r="AA5" i="29"/>
  <c r="AA6" i="29" s="1"/>
  <c r="G5" i="27"/>
  <c r="H5" i="27"/>
  <c r="N5" i="27"/>
  <c r="O5" i="27"/>
  <c r="U5" i="27"/>
  <c r="V5" i="27"/>
  <c r="V6" i="27" s="1"/>
  <c r="AB5" i="27"/>
  <c r="AC5" i="27"/>
  <c r="B5" i="27"/>
  <c r="C5" i="27"/>
  <c r="D5" i="27"/>
  <c r="E5" i="27"/>
  <c r="F5" i="27"/>
  <c r="I5" i="27"/>
  <c r="J5" i="27"/>
  <c r="K5" i="27"/>
  <c r="L5" i="27"/>
  <c r="M5" i="27"/>
  <c r="P5" i="27"/>
  <c r="Q5" i="27"/>
  <c r="R5" i="27"/>
  <c r="S5" i="27"/>
  <c r="S6" i="27" s="1"/>
  <c r="T5" i="27"/>
  <c r="W5" i="27"/>
  <c r="X5" i="27"/>
  <c r="Y5" i="27"/>
  <c r="Z5" i="27"/>
  <c r="AA5" i="27"/>
  <c r="G5" i="28"/>
  <c r="G6" i="28" s="1"/>
  <c r="H5" i="28"/>
  <c r="N5" i="28"/>
  <c r="O5" i="28"/>
  <c r="U5" i="28"/>
  <c r="V5" i="28"/>
  <c r="AB5" i="28"/>
  <c r="AC5" i="28"/>
  <c r="B5" i="28"/>
  <c r="B6" i="28" s="1"/>
  <c r="C5" i="28"/>
  <c r="D5" i="28"/>
  <c r="E5" i="28"/>
  <c r="F5" i="28"/>
  <c r="F6" i="28" s="1"/>
  <c r="I5" i="28"/>
  <c r="J5" i="28"/>
  <c r="K5" i="28"/>
  <c r="L5" i="28"/>
  <c r="M5" i="28"/>
  <c r="P5" i="28"/>
  <c r="P6" i="28" s="1"/>
  <c r="Q5" i="28"/>
  <c r="R5" i="28"/>
  <c r="S5" i="28"/>
  <c r="T5" i="28"/>
  <c r="W5" i="28"/>
  <c r="X5" i="28"/>
  <c r="X6" i="28" s="1"/>
  <c r="Y5" i="28"/>
  <c r="Z5" i="28"/>
  <c r="AA5" i="28"/>
  <c r="G5" i="26"/>
  <c r="H5" i="26"/>
  <c r="H6" i="26" s="1"/>
  <c r="N5" i="26"/>
  <c r="O5" i="26"/>
  <c r="O6" i="26" s="1"/>
  <c r="U5" i="26"/>
  <c r="U6" i="26" s="1"/>
  <c r="V5" i="26"/>
  <c r="AB5" i="26"/>
  <c r="AC5" i="26"/>
  <c r="AC6" i="26" s="1"/>
  <c r="AI5" i="26"/>
  <c r="AJ5" i="26"/>
  <c r="AJ6" i="26" s="1"/>
  <c r="B5" i="26"/>
  <c r="C5" i="26"/>
  <c r="C6" i="26" s="1"/>
  <c r="D5" i="26"/>
  <c r="E5" i="26"/>
  <c r="F5" i="26"/>
  <c r="I5" i="26"/>
  <c r="I6" i="26" s="1"/>
  <c r="J5" i="26"/>
  <c r="J6" i="26" s="1"/>
  <c r="K5" i="26"/>
  <c r="L5" i="26"/>
  <c r="L6" i="26" s="1"/>
  <c r="M5" i="26"/>
  <c r="M6" i="26" s="1"/>
  <c r="P5" i="26"/>
  <c r="Q5" i="26"/>
  <c r="R5" i="26"/>
  <c r="R6" i="26" s="1"/>
  <c r="S5" i="26"/>
  <c r="S6" i="26" s="1"/>
  <c r="T5" i="26"/>
  <c r="T6" i="26" s="1"/>
  <c r="W5" i="26"/>
  <c r="X5" i="26"/>
  <c r="Y5" i="26"/>
  <c r="Y6" i="26" s="1"/>
  <c r="Z5" i="26"/>
  <c r="AA5" i="26"/>
  <c r="AD5" i="26"/>
  <c r="AD6" i="26" s="1"/>
  <c r="AE5" i="26"/>
  <c r="AF5" i="26"/>
  <c r="AF6" i="26" s="1"/>
  <c r="AG5" i="26"/>
  <c r="AH5" i="26"/>
  <c r="AH6" i="26" s="1"/>
  <c r="G5" i="25"/>
  <c r="H5" i="25"/>
  <c r="U5" i="25"/>
  <c r="U6" i="25" s="1"/>
  <c r="V5" i="25"/>
  <c r="V6" i="25" s="1"/>
  <c r="B5" i="25"/>
  <c r="C5" i="25"/>
  <c r="D5" i="25"/>
  <c r="E5" i="25"/>
  <c r="F5" i="25"/>
  <c r="R5" i="25"/>
  <c r="S5" i="25"/>
  <c r="T5" i="25"/>
  <c r="W5" i="25"/>
  <c r="X5" i="25"/>
  <c r="Y5" i="25"/>
  <c r="Y6" i="25" s="1"/>
  <c r="Z5" i="25"/>
  <c r="Z6" i="25" s="1"/>
  <c r="AA5" i="25"/>
  <c r="AA6" i="25" s="1"/>
  <c r="D13" i="26"/>
  <c r="E13" i="26"/>
  <c r="D17" i="26"/>
  <c r="I11" i="28"/>
  <c r="D13" i="28"/>
  <c r="E13" i="28"/>
  <c r="D14" i="28"/>
  <c r="E14" i="28"/>
  <c r="D15" i="28"/>
  <c r="E15" i="28"/>
  <c r="D16" i="28"/>
  <c r="E16" i="28"/>
  <c r="I11" i="27"/>
  <c r="D13" i="27"/>
  <c r="E13" i="27"/>
  <c r="D16" i="27"/>
  <c r="I11" i="29"/>
  <c r="D13" i="29"/>
  <c r="E13" i="29"/>
  <c r="E19" i="29" s="1"/>
  <c r="D13" i="25"/>
  <c r="E13" i="25"/>
  <c r="D14" i="25"/>
  <c r="E14" i="25"/>
  <c r="D15" i="25"/>
  <c r="E15" i="25"/>
  <c r="N6" i="35"/>
  <c r="N44" i="35"/>
  <c r="N46" i="35"/>
  <c r="M6" i="35"/>
  <c r="M44" i="35"/>
  <c r="M46" i="35"/>
  <c r="L6" i="35"/>
  <c r="L44" i="35"/>
  <c r="L46" i="35"/>
  <c r="K6" i="35"/>
  <c r="K44" i="35"/>
  <c r="K46" i="35"/>
  <c r="J6" i="35"/>
  <c r="J44" i="35"/>
  <c r="J46" i="35"/>
  <c r="I6" i="35"/>
  <c r="I44" i="35"/>
  <c r="I46" i="35"/>
  <c r="H6" i="35"/>
  <c r="H44" i="35"/>
  <c r="H46" i="35"/>
  <c r="G6" i="35"/>
  <c r="G44" i="35"/>
  <c r="G46" i="35"/>
  <c r="F6" i="35"/>
  <c r="F44" i="35"/>
  <c r="F46" i="35"/>
  <c r="E6" i="35"/>
  <c r="E44" i="35"/>
  <c r="E46" i="35"/>
  <c r="D6" i="35"/>
  <c r="D44" i="35"/>
  <c r="D46" i="35"/>
  <c r="C6" i="35"/>
  <c r="C44" i="35"/>
  <c r="C46" i="35"/>
  <c r="B6" i="35"/>
  <c r="B44" i="35"/>
  <c r="B46" i="35"/>
  <c r="N4" i="35"/>
  <c r="N7" i="35"/>
  <c r="N45" i="35"/>
  <c r="M4" i="35"/>
  <c r="M7" i="35"/>
  <c r="M45" i="35"/>
  <c r="L4" i="35"/>
  <c r="L7" i="35"/>
  <c r="L45" i="35"/>
  <c r="K4" i="35"/>
  <c r="K7" i="35"/>
  <c r="K45" i="35"/>
  <c r="J4" i="35"/>
  <c r="J7" i="35"/>
  <c r="J45" i="35"/>
  <c r="I4" i="35"/>
  <c r="I7" i="35"/>
  <c r="I45" i="35"/>
  <c r="H4" i="35"/>
  <c r="H7" i="35"/>
  <c r="H45" i="35"/>
  <c r="G4" i="35"/>
  <c r="G7" i="35"/>
  <c r="G45" i="35"/>
  <c r="F4" i="35"/>
  <c r="F7" i="35"/>
  <c r="F45" i="35"/>
  <c r="E4" i="35"/>
  <c r="E7" i="35"/>
  <c r="E45" i="35"/>
  <c r="D4" i="35"/>
  <c r="D7" i="35"/>
  <c r="D45" i="35"/>
  <c r="C4" i="35"/>
  <c r="C7" i="35"/>
  <c r="C45" i="35"/>
  <c r="B4" i="35"/>
  <c r="B7" i="35"/>
  <c r="B45" i="35"/>
  <c r="A8" i="35"/>
  <c r="A11" i="35"/>
  <c r="A14" i="35"/>
  <c r="A17" i="35"/>
  <c r="A20" i="35"/>
  <c r="A23" i="35"/>
  <c r="A26" i="35"/>
  <c r="A29" i="35"/>
  <c r="A32" i="35"/>
  <c r="A35" i="35"/>
  <c r="A38" i="35"/>
  <c r="A41" i="35"/>
  <c r="A44" i="35"/>
  <c r="N41" i="35"/>
  <c r="N43" i="35"/>
  <c r="M41" i="35"/>
  <c r="M43" i="35"/>
  <c r="L41" i="35"/>
  <c r="L43" i="35"/>
  <c r="K41" i="35"/>
  <c r="K43" i="35"/>
  <c r="J41" i="35"/>
  <c r="J43" i="35"/>
  <c r="I41" i="35"/>
  <c r="I43" i="35"/>
  <c r="H41" i="35"/>
  <c r="H43" i="35"/>
  <c r="G41" i="35"/>
  <c r="G43" i="35"/>
  <c r="F41" i="35"/>
  <c r="F43" i="35"/>
  <c r="E41" i="35"/>
  <c r="E43" i="35"/>
  <c r="D41" i="35"/>
  <c r="D43" i="35"/>
  <c r="C41" i="35"/>
  <c r="C43" i="35"/>
  <c r="B41" i="35"/>
  <c r="B43" i="35"/>
  <c r="N42" i="35"/>
  <c r="M42" i="35"/>
  <c r="L42" i="35"/>
  <c r="K42" i="35"/>
  <c r="J42" i="35"/>
  <c r="I42" i="35"/>
  <c r="H42" i="35"/>
  <c r="G42" i="35"/>
  <c r="F42" i="35"/>
  <c r="E42" i="35"/>
  <c r="D42" i="35"/>
  <c r="C42" i="35"/>
  <c r="B42" i="35"/>
  <c r="N38" i="35"/>
  <c r="N40" i="35"/>
  <c r="M38" i="35"/>
  <c r="M40" i="35"/>
  <c r="L38" i="35"/>
  <c r="L40" i="35"/>
  <c r="K38" i="35"/>
  <c r="K40" i="35"/>
  <c r="J38" i="35"/>
  <c r="J40" i="35"/>
  <c r="I38" i="35"/>
  <c r="I40" i="35"/>
  <c r="H38" i="35"/>
  <c r="H40" i="35"/>
  <c r="G38" i="35"/>
  <c r="G40" i="35"/>
  <c r="F38" i="35"/>
  <c r="F40" i="35"/>
  <c r="E38" i="35"/>
  <c r="E40" i="35"/>
  <c r="D38" i="35"/>
  <c r="D40" i="35"/>
  <c r="C38" i="35"/>
  <c r="C40" i="35"/>
  <c r="B38" i="35"/>
  <c r="B40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B39" i="35"/>
  <c r="N35" i="35"/>
  <c r="N37" i="35"/>
  <c r="M35" i="35"/>
  <c r="M37" i="35"/>
  <c r="L35" i="35"/>
  <c r="L37" i="35"/>
  <c r="K35" i="35"/>
  <c r="K37" i="35"/>
  <c r="J35" i="35"/>
  <c r="J37" i="35"/>
  <c r="I35" i="35"/>
  <c r="I37" i="35"/>
  <c r="H35" i="35"/>
  <c r="H37" i="35"/>
  <c r="G35" i="35"/>
  <c r="G37" i="35"/>
  <c r="F35" i="35"/>
  <c r="F37" i="35"/>
  <c r="E35" i="35"/>
  <c r="E37" i="35"/>
  <c r="D35" i="35"/>
  <c r="D37" i="35"/>
  <c r="C35" i="35"/>
  <c r="C37" i="35"/>
  <c r="B35" i="35"/>
  <c r="B37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N32" i="35"/>
  <c r="N34" i="35"/>
  <c r="M32" i="35"/>
  <c r="M34" i="35"/>
  <c r="L32" i="35"/>
  <c r="L34" i="35"/>
  <c r="K32" i="35"/>
  <c r="K34" i="35"/>
  <c r="J32" i="35"/>
  <c r="J34" i="35"/>
  <c r="I32" i="35"/>
  <c r="I34" i="35"/>
  <c r="H32" i="35"/>
  <c r="H34" i="35"/>
  <c r="G32" i="35"/>
  <c r="G34" i="35"/>
  <c r="F32" i="35"/>
  <c r="F34" i="35"/>
  <c r="E32" i="35"/>
  <c r="E34" i="35"/>
  <c r="D32" i="35"/>
  <c r="D34" i="35"/>
  <c r="C32" i="35"/>
  <c r="C34" i="35"/>
  <c r="B32" i="35"/>
  <c r="B34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B33" i="35"/>
  <c r="N29" i="35"/>
  <c r="N31" i="35"/>
  <c r="M29" i="35"/>
  <c r="M31" i="35"/>
  <c r="L29" i="35"/>
  <c r="L31" i="35"/>
  <c r="K29" i="35"/>
  <c r="K31" i="35"/>
  <c r="J29" i="35"/>
  <c r="J31" i="35"/>
  <c r="I29" i="35"/>
  <c r="I31" i="35"/>
  <c r="H29" i="35"/>
  <c r="H31" i="35"/>
  <c r="G29" i="35"/>
  <c r="G31" i="35"/>
  <c r="F29" i="35"/>
  <c r="F31" i="35"/>
  <c r="E29" i="35"/>
  <c r="E31" i="35"/>
  <c r="D29" i="35"/>
  <c r="D31" i="35"/>
  <c r="C29" i="35"/>
  <c r="C31" i="35"/>
  <c r="B29" i="35"/>
  <c r="B31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B30" i="35"/>
  <c r="N26" i="35"/>
  <c r="N28" i="35"/>
  <c r="M26" i="35"/>
  <c r="M28" i="35"/>
  <c r="L26" i="35"/>
  <c r="L28" i="35"/>
  <c r="K26" i="35"/>
  <c r="K28" i="35"/>
  <c r="J26" i="35"/>
  <c r="J28" i="35"/>
  <c r="I26" i="35"/>
  <c r="I28" i="35"/>
  <c r="H26" i="35"/>
  <c r="H28" i="35"/>
  <c r="G26" i="35"/>
  <c r="G28" i="35"/>
  <c r="F26" i="35"/>
  <c r="F28" i="35"/>
  <c r="E26" i="35"/>
  <c r="E28" i="35"/>
  <c r="D26" i="35"/>
  <c r="D28" i="35"/>
  <c r="C26" i="35"/>
  <c r="C28" i="35"/>
  <c r="B26" i="35"/>
  <c r="B28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B27" i="35"/>
  <c r="N23" i="35"/>
  <c r="N25" i="35"/>
  <c r="M23" i="35"/>
  <c r="M25" i="35"/>
  <c r="L23" i="35"/>
  <c r="L25" i="35"/>
  <c r="K23" i="35"/>
  <c r="K25" i="35"/>
  <c r="J23" i="35"/>
  <c r="J25" i="35"/>
  <c r="I23" i="35"/>
  <c r="I25" i="35"/>
  <c r="H23" i="35"/>
  <c r="H25" i="35"/>
  <c r="G23" i="35"/>
  <c r="G25" i="35"/>
  <c r="F23" i="35"/>
  <c r="F25" i="35"/>
  <c r="E23" i="35"/>
  <c r="E25" i="35"/>
  <c r="D23" i="35"/>
  <c r="D25" i="35"/>
  <c r="C23" i="35"/>
  <c r="C25" i="35"/>
  <c r="B23" i="35"/>
  <c r="B25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N20" i="35"/>
  <c r="N22" i="35"/>
  <c r="M20" i="35"/>
  <c r="M22" i="35"/>
  <c r="L20" i="35"/>
  <c r="L22" i="35"/>
  <c r="K20" i="35"/>
  <c r="K22" i="35"/>
  <c r="J20" i="35"/>
  <c r="J22" i="35"/>
  <c r="I20" i="35"/>
  <c r="I22" i="35"/>
  <c r="H20" i="35"/>
  <c r="H22" i="35"/>
  <c r="G20" i="35"/>
  <c r="G22" i="35"/>
  <c r="F20" i="35"/>
  <c r="F22" i="35"/>
  <c r="E20" i="35"/>
  <c r="E22" i="35"/>
  <c r="D20" i="35"/>
  <c r="D22" i="35"/>
  <c r="C20" i="35"/>
  <c r="C22" i="35"/>
  <c r="B20" i="35"/>
  <c r="B22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B21" i="35"/>
  <c r="N17" i="35"/>
  <c r="N19" i="35"/>
  <c r="M17" i="35"/>
  <c r="M19" i="35"/>
  <c r="L17" i="35"/>
  <c r="L19" i="35"/>
  <c r="K17" i="35"/>
  <c r="K19" i="35"/>
  <c r="J17" i="35"/>
  <c r="J19" i="35"/>
  <c r="I17" i="35"/>
  <c r="I19" i="35"/>
  <c r="H17" i="35"/>
  <c r="H19" i="35"/>
  <c r="G17" i="35"/>
  <c r="G19" i="35"/>
  <c r="F17" i="35"/>
  <c r="F19" i="35"/>
  <c r="E17" i="35"/>
  <c r="E19" i="35"/>
  <c r="D17" i="35"/>
  <c r="D19" i="35"/>
  <c r="C17" i="35"/>
  <c r="C19" i="35"/>
  <c r="B17" i="35"/>
  <c r="B19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N14" i="35"/>
  <c r="N16" i="35"/>
  <c r="M14" i="35"/>
  <c r="M16" i="35"/>
  <c r="L14" i="35"/>
  <c r="L16" i="35"/>
  <c r="K14" i="35"/>
  <c r="K16" i="35"/>
  <c r="J14" i="35"/>
  <c r="J16" i="35"/>
  <c r="I14" i="35"/>
  <c r="I16" i="35"/>
  <c r="H14" i="35"/>
  <c r="H16" i="35"/>
  <c r="G14" i="35"/>
  <c r="G16" i="35"/>
  <c r="F14" i="35"/>
  <c r="F16" i="35"/>
  <c r="E14" i="35"/>
  <c r="E16" i="35"/>
  <c r="D14" i="35"/>
  <c r="D16" i="35"/>
  <c r="C14" i="35"/>
  <c r="C16" i="35"/>
  <c r="B14" i="35"/>
  <c r="B16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N11" i="35"/>
  <c r="N13" i="35"/>
  <c r="M11" i="35"/>
  <c r="M13" i="35"/>
  <c r="L11" i="35"/>
  <c r="L13" i="35"/>
  <c r="K11" i="35"/>
  <c r="K13" i="35"/>
  <c r="J11" i="35"/>
  <c r="J13" i="35"/>
  <c r="I11" i="35"/>
  <c r="I13" i="35"/>
  <c r="H11" i="35"/>
  <c r="H13" i="35"/>
  <c r="G11" i="35"/>
  <c r="G13" i="35"/>
  <c r="F11" i="35"/>
  <c r="F13" i="35"/>
  <c r="E11" i="35"/>
  <c r="E13" i="35"/>
  <c r="D11" i="35"/>
  <c r="D13" i="35"/>
  <c r="C11" i="35"/>
  <c r="C13" i="35"/>
  <c r="B11" i="35"/>
  <c r="B13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N8" i="35"/>
  <c r="N10" i="35"/>
  <c r="M8" i="35"/>
  <c r="M10" i="35"/>
  <c r="L8" i="35"/>
  <c r="L10" i="35"/>
  <c r="K8" i="35"/>
  <c r="K10" i="35"/>
  <c r="J8" i="35"/>
  <c r="J10" i="35"/>
  <c r="I8" i="35"/>
  <c r="I10" i="35"/>
  <c r="H8" i="35"/>
  <c r="H10" i="35"/>
  <c r="G8" i="35"/>
  <c r="G10" i="35"/>
  <c r="F8" i="35"/>
  <c r="F10" i="35"/>
  <c r="E8" i="35"/>
  <c r="E10" i="35"/>
  <c r="D8" i="35"/>
  <c r="D10" i="35"/>
  <c r="C8" i="35"/>
  <c r="C10" i="35"/>
  <c r="B8" i="35"/>
  <c r="B10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D23" i="27"/>
  <c r="G6" i="1"/>
  <c r="C9" i="40"/>
  <c r="B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C9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C8" i="27"/>
  <c r="F4" i="34"/>
  <c r="F6" i="34"/>
  <c r="F44" i="34"/>
  <c r="F46" i="34"/>
  <c r="F7" i="34"/>
  <c r="F45" i="34"/>
  <c r="F41" i="34"/>
  <c r="F43" i="34"/>
  <c r="F42" i="34"/>
  <c r="F38" i="34"/>
  <c r="F40" i="34"/>
  <c r="F39" i="34"/>
  <c r="F35" i="34"/>
  <c r="F37" i="34"/>
  <c r="F36" i="34"/>
  <c r="F32" i="34"/>
  <c r="F34" i="34"/>
  <c r="F33" i="34"/>
  <c r="F29" i="34"/>
  <c r="F31" i="34"/>
  <c r="F30" i="34"/>
  <c r="F26" i="34"/>
  <c r="F28" i="34"/>
  <c r="F27" i="34"/>
  <c r="F23" i="34"/>
  <c r="F25" i="34"/>
  <c r="F24" i="34"/>
  <c r="F20" i="34"/>
  <c r="F22" i="34"/>
  <c r="F21" i="34"/>
  <c r="F17" i="34"/>
  <c r="F19" i="34"/>
  <c r="F18" i="34"/>
  <c r="F14" i="34"/>
  <c r="F16" i="34"/>
  <c r="F15" i="34"/>
  <c r="F11" i="34"/>
  <c r="F13" i="34"/>
  <c r="F12" i="34"/>
  <c r="F8" i="34"/>
  <c r="F10" i="34"/>
  <c r="F9" i="34"/>
  <c r="F5" i="34"/>
  <c r="D23" i="31"/>
  <c r="D22" i="31"/>
  <c r="D21" i="31"/>
  <c r="D23" i="30"/>
  <c r="D22" i="30"/>
  <c r="D21" i="30"/>
  <c r="D23" i="29"/>
  <c r="D22" i="29"/>
  <c r="D21" i="29"/>
  <c r="D22" i="27"/>
  <c r="D21" i="27"/>
  <c r="D23" i="28"/>
  <c r="D22" i="28"/>
  <c r="D21" i="28"/>
  <c r="D23" i="26"/>
  <c r="D22" i="26"/>
  <c r="D21" i="26"/>
  <c r="D23" i="25"/>
  <c r="D22" i="25"/>
  <c r="D21" i="25"/>
  <c r="AF6" i="31"/>
  <c r="AI6" i="31"/>
  <c r="AE8" i="31"/>
  <c r="AF8" i="31"/>
  <c r="AG8" i="31"/>
  <c r="AH8" i="31"/>
  <c r="AI8" i="31"/>
  <c r="AJ8" i="31"/>
  <c r="D16" i="26"/>
  <c r="E17" i="26"/>
  <c r="AJ9" i="26"/>
  <c r="AI9" i="26"/>
  <c r="AH9" i="26"/>
  <c r="AG9" i="26"/>
  <c r="AF9" i="26"/>
  <c r="AJ8" i="26"/>
  <c r="AI8" i="26"/>
  <c r="AH8" i="26"/>
  <c r="AG8" i="26"/>
  <c r="AF8" i="26"/>
  <c r="AE8" i="26"/>
  <c r="AD8" i="26"/>
  <c r="AE6" i="26"/>
  <c r="D6" i="34"/>
  <c r="D44" i="34"/>
  <c r="D46" i="34"/>
  <c r="E6" i="34"/>
  <c r="E44" i="34"/>
  <c r="G6" i="34"/>
  <c r="G44" i="34"/>
  <c r="H6" i="34"/>
  <c r="H44" i="34"/>
  <c r="I6" i="34"/>
  <c r="I44" i="34"/>
  <c r="J6" i="34"/>
  <c r="J44" i="34"/>
  <c r="K6" i="34"/>
  <c r="K44" i="34"/>
  <c r="K46" i="34"/>
  <c r="L6" i="34"/>
  <c r="L44" i="34"/>
  <c r="L46" i="34"/>
  <c r="M6" i="34"/>
  <c r="M44" i="34"/>
  <c r="M46" i="34"/>
  <c r="N6" i="34"/>
  <c r="N44" i="34"/>
  <c r="C6" i="34"/>
  <c r="C44" i="34"/>
  <c r="C46" i="34"/>
  <c r="B6" i="34"/>
  <c r="B44" i="34"/>
  <c r="B46" i="34"/>
  <c r="D41" i="34"/>
  <c r="E41" i="34"/>
  <c r="G41" i="34"/>
  <c r="H41" i="34"/>
  <c r="H43" i="34"/>
  <c r="I41" i="34"/>
  <c r="I43" i="34"/>
  <c r="J41" i="34"/>
  <c r="K41" i="34"/>
  <c r="L41" i="34"/>
  <c r="L43" i="34"/>
  <c r="M41" i="34"/>
  <c r="M43" i="34"/>
  <c r="N41" i="34"/>
  <c r="C41" i="34"/>
  <c r="C43" i="34"/>
  <c r="B41" i="34"/>
  <c r="B43" i="34"/>
  <c r="E38" i="34"/>
  <c r="E40" i="34"/>
  <c r="G38" i="34"/>
  <c r="H38" i="34"/>
  <c r="I38" i="34"/>
  <c r="J38" i="34"/>
  <c r="J40" i="34"/>
  <c r="K38" i="34"/>
  <c r="L38" i="34"/>
  <c r="L40" i="34"/>
  <c r="M38" i="34"/>
  <c r="M40" i="34"/>
  <c r="N38" i="34"/>
  <c r="B38" i="34"/>
  <c r="B40" i="34"/>
  <c r="D38" i="34"/>
  <c r="D40" i="34"/>
  <c r="C38" i="34"/>
  <c r="C40" i="34"/>
  <c r="N4" i="34"/>
  <c r="N7" i="34"/>
  <c r="N45" i="34"/>
  <c r="M4" i="34"/>
  <c r="M7" i="34"/>
  <c r="M45" i="34"/>
  <c r="L4" i="34"/>
  <c r="L7" i="34"/>
  <c r="L45" i="34"/>
  <c r="K4" i="34"/>
  <c r="K7" i="34"/>
  <c r="K45" i="34"/>
  <c r="J4" i="34"/>
  <c r="J7" i="34"/>
  <c r="J45" i="34"/>
  <c r="I4" i="34"/>
  <c r="I7" i="34"/>
  <c r="I45" i="34"/>
  <c r="H4" i="34"/>
  <c r="H7" i="34"/>
  <c r="H45" i="34"/>
  <c r="G4" i="34"/>
  <c r="G7" i="34"/>
  <c r="G45" i="34"/>
  <c r="E4" i="34"/>
  <c r="E7" i="34"/>
  <c r="E45" i="34"/>
  <c r="D4" i="34"/>
  <c r="D7" i="34"/>
  <c r="D45" i="34"/>
  <c r="C4" i="34"/>
  <c r="C7" i="34"/>
  <c r="C45" i="34"/>
  <c r="B4" i="34"/>
  <c r="B7" i="34"/>
  <c r="B45" i="34"/>
  <c r="N46" i="34"/>
  <c r="J46" i="34"/>
  <c r="I46" i="34"/>
  <c r="H46" i="34"/>
  <c r="G46" i="34"/>
  <c r="E46" i="34"/>
  <c r="N42" i="34"/>
  <c r="M42" i="34"/>
  <c r="L42" i="34"/>
  <c r="K42" i="34"/>
  <c r="J42" i="34"/>
  <c r="I42" i="34"/>
  <c r="H42" i="34"/>
  <c r="G42" i="34"/>
  <c r="E42" i="34"/>
  <c r="D42" i="34"/>
  <c r="C42" i="34"/>
  <c r="B42" i="34"/>
  <c r="N43" i="34"/>
  <c r="K43" i="34"/>
  <c r="J43" i="34"/>
  <c r="G43" i="34"/>
  <c r="E43" i="34"/>
  <c r="D43" i="34"/>
  <c r="N39" i="34"/>
  <c r="M39" i="34"/>
  <c r="L39" i="34"/>
  <c r="K39" i="34"/>
  <c r="J39" i="34"/>
  <c r="I39" i="34"/>
  <c r="H39" i="34"/>
  <c r="G39" i="34"/>
  <c r="E39" i="34"/>
  <c r="D39" i="34"/>
  <c r="C39" i="34"/>
  <c r="B39" i="34"/>
  <c r="N40" i="34"/>
  <c r="K40" i="34"/>
  <c r="I40" i="34"/>
  <c r="H40" i="34"/>
  <c r="G40" i="34"/>
  <c r="A8" i="34"/>
  <c r="A11" i="34"/>
  <c r="A14" i="34"/>
  <c r="A17" i="34"/>
  <c r="A20" i="34"/>
  <c r="A23" i="34"/>
  <c r="A26" i="34"/>
  <c r="A29" i="34"/>
  <c r="A32" i="34"/>
  <c r="A35" i="34"/>
  <c r="A38" i="34"/>
  <c r="A41" i="34"/>
  <c r="A44" i="34"/>
  <c r="N35" i="34"/>
  <c r="N37" i="34"/>
  <c r="M29" i="34"/>
  <c r="M31" i="34"/>
  <c r="L29" i="34"/>
  <c r="L31" i="34"/>
  <c r="K35" i="34"/>
  <c r="K37" i="34"/>
  <c r="J32" i="34"/>
  <c r="J34" i="34"/>
  <c r="I35" i="34"/>
  <c r="I37" i="34"/>
  <c r="H23" i="34"/>
  <c r="H25" i="34"/>
  <c r="H35" i="34"/>
  <c r="H37" i="34"/>
  <c r="G32" i="34"/>
  <c r="G34" i="34"/>
  <c r="E35" i="34"/>
  <c r="E37" i="34"/>
  <c r="D29" i="34"/>
  <c r="D31" i="34"/>
  <c r="C29" i="34"/>
  <c r="C31" i="34"/>
  <c r="B35" i="34"/>
  <c r="B37" i="34"/>
  <c r="L30" i="34"/>
  <c r="K5" i="34"/>
  <c r="K30" i="34"/>
  <c r="H5" i="34"/>
  <c r="C30" i="34"/>
  <c r="B5" i="34"/>
  <c r="L32" i="34"/>
  <c r="L34" i="34"/>
  <c r="K32" i="34"/>
  <c r="K34" i="34"/>
  <c r="I32" i="34"/>
  <c r="I34" i="34"/>
  <c r="B32" i="34"/>
  <c r="B34" i="34"/>
  <c r="N29" i="34"/>
  <c r="N31" i="34"/>
  <c r="K29" i="34"/>
  <c r="K31" i="34"/>
  <c r="J29" i="34"/>
  <c r="J31" i="34"/>
  <c r="I29" i="34"/>
  <c r="I31" i="34"/>
  <c r="G29" i="34"/>
  <c r="G31" i="34"/>
  <c r="E29" i="34"/>
  <c r="E31" i="34"/>
  <c r="B29" i="34"/>
  <c r="B31" i="34"/>
  <c r="L26" i="34"/>
  <c r="L28" i="34"/>
  <c r="K26" i="34"/>
  <c r="K28" i="34"/>
  <c r="I26" i="34"/>
  <c r="I28" i="34"/>
  <c r="B26" i="34"/>
  <c r="B28" i="34"/>
  <c r="N23" i="34"/>
  <c r="N25" i="34"/>
  <c r="K23" i="34"/>
  <c r="K25" i="34"/>
  <c r="I23" i="34"/>
  <c r="I25" i="34"/>
  <c r="G23" i="34"/>
  <c r="G25" i="34"/>
  <c r="E23" i="34"/>
  <c r="E25" i="34"/>
  <c r="B23" i="34"/>
  <c r="B25" i="34"/>
  <c r="L20" i="34"/>
  <c r="L22" i="34"/>
  <c r="K20" i="34"/>
  <c r="K22" i="34"/>
  <c r="I20" i="34"/>
  <c r="I22" i="34"/>
  <c r="B20" i="34"/>
  <c r="B22" i="34"/>
  <c r="N17" i="34"/>
  <c r="N19" i="34"/>
  <c r="K17" i="34"/>
  <c r="K19" i="34"/>
  <c r="I17" i="34"/>
  <c r="I19" i="34"/>
  <c r="H17" i="34"/>
  <c r="H19" i="34"/>
  <c r="G17" i="34"/>
  <c r="G19" i="34"/>
  <c r="E17" i="34"/>
  <c r="E19" i="34"/>
  <c r="B17" i="34"/>
  <c r="B19" i="34"/>
  <c r="N14" i="34"/>
  <c r="N16" i="34"/>
  <c r="L14" i="34"/>
  <c r="L16" i="34"/>
  <c r="K14" i="34"/>
  <c r="K16" i="34"/>
  <c r="I14" i="34"/>
  <c r="I16" i="34"/>
  <c r="E14" i="34"/>
  <c r="E16" i="34"/>
  <c r="C14" i="34"/>
  <c r="C16" i="34"/>
  <c r="B14" i="34"/>
  <c r="B16" i="34"/>
  <c r="N11" i="34"/>
  <c r="N13" i="34"/>
  <c r="K11" i="34"/>
  <c r="K13" i="34"/>
  <c r="I11" i="34"/>
  <c r="I13" i="34"/>
  <c r="H11" i="34"/>
  <c r="H13" i="34"/>
  <c r="G11" i="34"/>
  <c r="G13" i="34"/>
  <c r="E11" i="34"/>
  <c r="E13" i="34"/>
  <c r="B11" i="34"/>
  <c r="B13" i="34"/>
  <c r="N8" i="34"/>
  <c r="N10" i="34"/>
  <c r="L8" i="34"/>
  <c r="L10" i="34"/>
  <c r="K8" i="34"/>
  <c r="K10" i="34"/>
  <c r="I8" i="34"/>
  <c r="I10" i="34"/>
  <c r="H8" i="34"/>
  <c r="H10" i="34"/>
  <c r="G8" i="34"/>
  <c r="G10" i="34"/>
  <c r="E8" i="34"/>
  <c r="E10" i="34"/>
  <c r="B8" i="34"/>
  <c r="B10" i="34"/>
  <c r="N5" i="34"/>
  <c r="L5" i="34"/>
  <c r="I5" i="34"/>
  <c r="G5" i="34"/>
  <c r="E5" i="34"/>
  <c r="D5" i="34"/>
  <c r="C5" i="34"/>
  <c r="K6" i="28"/>
  <c r="R6" i="28"/>
  <c r="S6" i="28"/>
  <c r="T6" i="28"/>
  <c r="Z6" i="28"/>
  <c r="AD8" i="31"/>
  <c r="AD9" i="31"/>
  <c r="AD8" i="29"/>
  <c r="AE8" i="29"/>
  <c r="AF8" i="29"/>
  <c r="AG8" i="29"/>
  <c r="AH8" i="29"/>
  <c r="AI8" i="29"/>
  <c r="AJ8" i="29"/>
  <c r="AD9" i="29"/>
  <c r="AE9" i="29"/>
  <c r="AF9" i="29"/>
  <c r="AG9" i="29"/>
  <c r="AH9" i="29"/>
  <c r="AI9" i="29"/>
  <c r="AJ9" i="29"/>
  <c r="AC8" i="28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HM8" i="31"/>
  <c r="HL8" i="31"/>
  <c r="HK8" i="31"/>
  <c r="HJ8" i="31"/>
  <c r="HI8" i="31"/>
  <c r="HH8" i="31"/>
  <c r="HG8" i="31"/>
  <c r="HF8" i="31"/>
  <c r="HE8" i="31"/>
  <c r="HD8" i="31"/>
  <c r="HC8" i="31"/>
  <c r="HB8" i="31"/>
  <c r="HA8" i="31"/>
  <c r="GZ8" i="31"/>
  <c r="GY8" i="31"/>
  <c r="GX8" i="31"/>
  <c r="GW8" i="31"/>
  <c r="GV8" i="31"/>
  <c r="GU8" i="31"/>
  <c r="GT8" i="31"/>
  <c r="GS8" i="31"/>
  <c r="GR8" i="31"/>
  <c r="GQ8" i="31"/>
  <c r="GP8" i="31"/>
  <c r="GO8" i="31"/>
  <c r="GN8" i="31"/>
  <c r="GM8" i="31"/>
  <c r="GL8" i="31"/>
  <c r="GK8" i="31"/>
  <c r="GJ8" i="31"/>
  <c r="GI8" i="31"/>
  <c r="GH8" i="31"/>
  <c r="GG8" i="31"/>
  <c r="GF8" i="31"/>
  <c r="GE8" i="31"/>
  <c r="GD8" i="31"/>
  <c r="GC8" i="31"/>
  <c r="GB8" i="31"/>
  <c r="GA8" i="31"/>
  <c r="FZ8" i="31"/>
  <c r="FY8" i="31"/>
  <c r="FX8" i="31"/>
  <c r="FW8" i="31"/>
  <c r="FV8" i="31"/>
  <c r="FU8" i="31"/>
  <c r="FT8" i="31"/>
  <c r="FS8" i="31"/>
  <c r="FR8" i="31"/>
  <c r="FQ8" i="31"/>
  <c r="FP8" i="31"/>
  <c r="FO8" i="31"/>
  <c r="FN8" i="31"/>
  <c r="FM8" i="31"/>
  <c r="FL8" i="31"/>
  <c r="FK8" i="31"/>
  <c r="FJ8" i="31"/>
  <c r="FI8" i="31"/>
  <c r="FH8" i="31"/>
  <c r="FG8" i="31"/>
  <c r="FF8" i="31"/>
  <c r="FE8" i="31"/>
  <c r="FD8" i="31"/>
  <c r="FC8" i="31"/>
  <c r="FB8" i="31"/>
  <c r="FA8" i="31"/>
  <c r="EZ8" i="31"/>
  <c r="EY8" i="31"/>
  <c r="EX8" i="31"/>
  <c r="EW8" i="31"/>
  <c r="EV8" i="31"/>
  <c r="EU8" i="31"/>
  <c r="ET8" i="31"/>
  <c r="ES8" i="31"/>
  <c r="ER8" i="31"/>
  <c r="EQ8" i="31"/>
  <c r="EP8" i="31"/>
  <c r="EO8" i="31"/>
  <c r="EN8" i="31"/>
  <c r="EM8" i="31"/>
  <c r="EL8" i="31"/>
  <c r="EK8" i="31"/>
  <c r="EJ8" i="31"/>
  <c r="EI8" i="31"/>
  <c r="EH8" i="31"/>
  <c r="EG8" i="31"/>
  <c r="EF8" i="31"/>
  <c r="EE8" i="31"/>
  <c r="ED8" i="31"/>
  <c r="EC8" i="31"/>
  <c r="EB8" i="31"/>
  <c r="EA8" i="31"/>
  <c r="DZ8" i="31"/>
  <c r="DY8" i="31"/>
  <c r="DX8" i="31"/>
  <c r="DW8" i="31"/>
  <c r="DV8" i="31"/>
  <c r="DU8" i="31"/>
  <c r="DT8" i="31"/>
  <c r="DS8" i="31"/>
  <c r="DR8" i="31"/>
  <c r="DQ8" i="31"/>
  <c r="DP8" i="31"/>
  <c r="DO8" i="31"/>
  <c r="DN8" i="31"/>
  <c r="DM8" i="31"/>
  <c r="DL8" i="31"/>
  <c r="DK8" i="31"/>
  <c r="DJ8" i="31"/>
  <c r="DI8" i="31"/>
  <c r="DH8" i="31"/>
  <c r="DG8" i="31"/>
  <c r="DF8" i="31"/>
  <c r="DE8" i="31"/>
  <c r="DD8" i="31"/>
  <c r="DC8" i="31"/>
  <c r="DB8" i="31"/>
  <c r="DA8" i="31"/>
  <c r="CZ8" i="31"/>
  <c r="CY8" i="31"/>
  <c r="CX8" i="31"/>
  <c r="CW8" i="31"/>
  <c r="CV8" i="31"/>
  <c r="CU8" i="31"/>
  <c r="CT8" i="31"/>
  <c r="CS8" i="31"/>
  <c r="CR8" i="31"/>
  <c r="CQ8" i="31"/>
  <c r="CP8" i="31"/>
  <c r="CO8" i="31"/>
  <c r="CN8" i="31"/>
  <c r="CM8" i="31"/>
  <c r="CL8" i="31"/>
  <c r="CK8" i="31"/>
  <c r="CJ8" i="31"/>
  <c r="CI8" i="31"/>
  <c r="CH8" i="31"/>
  <c r="CG8" i="31"/>
  <c r="CF8" i="31"/>
  <c r="CE8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R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E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6" i="31"/>
  <c r="X6" i="31"/>
  <c r="Q6" i="31"/>
  <c r="O6" i="31"/>
  <c r="N6" i="31"/>
  <c r="M6" i="31"/>
  <c r="G6" i="31"/>
  <c r="F6" i="31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HM8" i="30"/>
  <c r="HL8" i="30"/>
  <c r="HK8" i="30"/>
  <c r="HJ8" i="30"/>
  <c r="HI8" i="30"/>
  <c r="HH8" i="30"/>
  <c r="HG8" i="30"/>
  <c r="HF8" i="30"/>
  <c r="HE8" i="30"/>
  <c r="HD8" i="30"/>
  <c r="HC8" i="30"/>
  <c r="HB8" i="30"/>
  <c r="HA8" i="30"/>
  <c r="GZ8" i="30"/>
  <c r="GY8" i="30"/>
  <c r="GX8" i="30"/>
  <c r="GW8" i="30"/>
  <c r="GV8" i="30"/>
  <c r="GU8" i="30"/>
  <c r="GT8" i="30"/>
  <c r="GS8" i="30"/>
  <c r="GR8" i="30"/>
  <c r="GQ8" i="30"/>
  <c r="GP8" i="30"/>
  <c r="GO8" i="30"/>
  <c r="GN8" i="30"/>
  <c r="GM8" i="30"/>
  <c r="GL8" i="30"/>
  <c r="GK8" i="30"/>
  <c r="GJ8" i="30"/>
  <c r="GI8" i="30"/>
  <c r="GH8" i="30"/>
  <c r="GG8" i="30"/>
  <c r="GF8" i="30"/>
  <c r="GE8" i="30"/>
  <c r="GD8" i="30"/>
  <c r="GC8" i="30"/>
  <c r="GB8" i="30"/>
  <c r="GA8" i="30"/>
  <c r="FZ8" i="30"/>
  <c r="FY8" i="30"/>
  <c r="FX8" i="30"/>
  <c r="FW8" i="30"/>
  <c r="FV8" i="30"/>
  <c r="FU8" i="30"/>
  <c r="FT8" i="30"/>
  <c r="FS8" i="30"/>
  <c r="FR8" i="30"/>
  <c r="FQ8" i="30"/>
  <c r="FP8" i="30"/>
  <c r="FO8" i="30"/>
  <c r="FN8" i="30"/>
  <c r="FM8" i="30"/>
  <c r="FL8" i="30"/>
  <c r="FK8" i="30"/>
  <c r="FJ8" i="30"/>
  <c r="FI8" i="30"/>
  <c r="FH8" i="30"/>
  <c r="FG8" i="30"/>
  <c r="FF8" i="30"/>
  <c r="FE8" i="30"/>
  <c r="FD8" i="30"/>
  <c r="FC8" i="30"/>
  <c r="FB8" i="30"/>
  <c r="FA8" i="30"/>
  <c r="EZ8" i="30"/>
  <c r="EY8" i="30"/>
  <c r="EX8" i="30"/>
  <c r="EW8" i="30"/>
  <c r="EV8" i="30"/>
  <c r="EU8" i="30"/>
  <c r="ET8" i="30"/>
  <c r="ES8" i="30"/>
  <c r="ER8" i="30"/>
  <c r="EQ8" i="30"/>
  <c r="EP8" i="30"/>
  <c r="EO8" i="30"/>
  <c r="EN8" i="30"/>
  <c r="EM8" i="30"/>
  <c r="EL8" i="30"/>
  <c r="EK8" i="30"/>
  <c r="EJ8" i="30"/>
  <c r="EI8" i="30"/>
  <c r="EH8" i="30"/>
  <c r="EG8" i="30"/>
  <c r="EF8" i="30"/>
  <c r="EE8" i="30"/>
  <c r="ED8" i="30"/>
  <c r="EC8" i="30"/>
  <c r="EB8" i="30"/>
  <c r="EA8" i="30"/>
  <c r="DZ8" i="30"/>
  <c r="DY8" i="30"/>
  <c r="DX8" i="30"/>
  <c r="DW8" i="30"/>
  <c r="DV8" i="30"/>
  <c r="DU8" i="30"/>
  <c r="DT8" i="30"/>
  <c r="DS8" i="30"/>
  <c r="DR8" i="30"/>
  <c r="DQ8" i="30"/>
  <c r="DP8" i="30"/>
  <c r="DO8" i="30"/>
  <c r="DN8" i="30"/>
  <c r="DM8" i="30"/>
  <c r="DL8" i="30"/>
  <c r="DK8" i="30"/>
  <c r="DJ8" i="30"/>
  <c r="DI8" i="30"/>
  <c r="DH8" i="30"/>
  <c r="DG8" i="30"/>
  <c r="DF8" i="30"/>
  <c r="DE8" i="30"/>
  <c r="DD8" i="30"/>
  <c r="DC8" i="30"/>
  <c r="DB8" i="30"/>
  <c r="DA8" i="30"/>
  <c r="CZ8" i="30"/>
  <c r="CY8" i="30"/>
  <c r="CX8" i="30"/>
  <c r="CW8" i="30"/>
  <c r="CV8" i="30"/>
  <c r="CU8" i="30"/>
  <c r="CT8" i="30"/>
  <c r="CS8" i="30"/>
  <c r="CR8" i="30"/>
  <c r="CQ8" i="30"/>
  <c r="CP8" i="30"/>
  <c r="CO8" i="30"/>
  <c r="CN8" i="30"/>
  <c r="CM8" i="30"/>
  <c r="CL8" i="30"/>
  <c r="CK8" i="30"/>
  <c r="CJ8" i="30"/>
  <c r="CI8" i="30"/>
  <c r="CH8" i="30"/>
  <c r="CG8" i="30"/>
  <c r="CF8" i="30"/>
  <c r="CE8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C6" i="30"/>
  <c r="AB6" i="30"/>
  <c r="Z6" i="30"/>
  <c r="Y6" i="30"/>
  <c r="X6" i="30"/>
  <c r="W6" i="30"/>
  <c r="U6" i="30"/>
  <c r="S6" i="30"/>
  <c r="R6" i="30"/>
  <c r="Q6" i="30"/>
  <c r="N6" i="30"/>
  <c r="L6" i="30"/>
  <c r="K6" i="30"/>
  <c r="J6" i="30"/>
  <c r="I6" i="30"/>
  <c r="E6" i="30"/>
  <c r="D6" i="30"/>
  <c r="C6" i="30"/>
  <c r="B6" i="30"/>
  <c r="D16" i="29"/>
  <c r="D15" i="29"/>
  <c r="D14" i="29"/>
  <c r="E15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HM8" i="29"/>
  <c r="HL8" i="29"/>
  <c r="HK8" i="29"/>
  <c r="HJ8" i="29"/>
  <c r="HI8" i="29"/>
  <c r="HH8" i="29"/>
  <c r="HG8" i="29"/>
  <c r="HF8" i="29"/>
  <c r="HE8" i="29"/>
  <c r="HD8" i="29"/>
  <c r="HC8" i="29"/>
  <c r="HB8" i="29"/>
  <c r="HA8" i="29"/>
  <c r="GZ8" i="29"/>
  <c r="GY8" i="29"/>
  <c r="GX8" i="29"/>
  <c r="GW8" i="29"/>
  <c r="GV8" i="29"/>
  <c r="GU8" i="29"/>
  <c r="GT8" i="29"/>
  <c r="GS8" i="29"/>
  <c r="GR8" i="29"/>
  <c r="GQ8" i="29"/>
  <c r="GP8" i="29"/>
  <c r="GO8" i="29"/>
  <c r="GN8" i="29"/>
  <c r="GM8" i="29"/>
  <c r="GL8" i="29"/>
  <c r="GK8" i="29"/>
  <c r="GJ8" i="29"/>
  <c r="GI8" i="29"/>
  <c r="GH8" i="29"/>
  <c r="GG8" i="29"/>
  <c r="GF8" i="29"/>
  <c r="GE8" i="29"/>
  <c r="GD8" i="29"/>
  <c r="GC8" i="29"/>
  <c r="GB8" i="29"/>
  <c r="GA8" i="29"/>
  <c r="FZ8" i="29"/>
  <c r="FY8" i="29"/>
  <c r="FX8" i="29"/>
  <c r="FW8" i="29"/>
  <c r="FV8" i="29"/>
  <c r="FU8" i="29"/>
  <c r="FT8" i="29"/>
  <c r="FS8" i="29"/>
  <c r="FR8" i="29"/>
  <c r="FQ8" i="29"/>
  <c r="FP8" i="29"/>
  <c r="FO8" i="29"/>
  <c r="FN8" i="29"/>
  <c r="FM8" i="29"/>
  <c r="FL8" i="29"/>
  <c r="FK8" i="29"/>
  <c r="FJ8" i="29"/>
  <c r="FI8" i="29"/>
  <c r="FH8" i="29"/>
  <c r="FG8" i="29"/>
  <c r="FF8" i="29"/>
  <c r="FE8" i="29"/>
  <c r="FD8" i="29"/>
  <c r="FC8" i="29"/>
  <c r="FB8" i="29"/>
  <c r="FA8" i="29"/>
  <c r="EZ8" i="29"/>
  <c r="EY8" i="29"/>
  <c r="EX8" i="29"/>
  <c r="EW8" i="29"/>
  <c r="EV8" i="29"/>
  <c r="EU8" i="29"/>
  <c r="ET8" i="29"/>
  <c r="ES8" i="29"/>
  <c r="ER8" i="29"/>
  <c r="EQ8" i="29"/>
  <c r="EP8" i="29"/>
  <c r="EO8" i="29"/>
  <c r="EN8" i="29"/>
  <c r="EM8" i="29"/>
  <c r="EL8" i="29"/>
  <c r="EK8" i="29"/>
  <c r="EJ8" i="29"/>
  <c r="EI8" i="29"/>
  <c r="EH8" i="29"/>
  <c r="EG8" i="29"/>
  <c r="EF8" i="29"/>
  <c r="EE8" i="29"/>
  <c r="ED8" i="29"/>
  <c r="EC8" i="29"/>
  <c r="EB8" i="29"/>
  <c r="EA8" i="29"/>
  <c r="DZ8" i="29"/>
  <c r="DY8" i="29"/>
  <c r="DX8" i="29"/>
  <c r="DW8" i="29"/>
  <c r="DV8" i="29"/>
  <c r="DU8" i="29"/>
  <c r="DT8" i="29"/>
  <c r="DS8" i="29"/>
  <c r="DR8" i="29"/>
  <c r="DQ8" i="29"/>
  <c r="DP8" i="29"/>
  <c r="DO8" i="29"/>
  <c r="DN8" i="29"/>
  <c r="DM8" i="29"/>
  <c r="DL8" i="29"/>
  <c r="DK8" i="29"/>
  <c r="DJ8" i="29"/>
  <c r="DI8" i="29"/>
  <c r="DH8" i="29"/>
  <c r="DG8" i="29"/>
  <c r="DF8" i="29"/>
  <c r="DE8" i="29"/>
  <c r="DD8" i="29"/>
  <c r="DC8" i="29"/>
  <c r="DB8" i="29"/>
  <c r="DA8" i="29"/>
  <c r="CZ8" i="29"/>
  <c r="CY8" i="29"/>
  <c r="CX8" i="29"/>
  <c r="CW8" i="29"/>
  <c r="CV8" i="29"/>
  <c r="CU8" i="29"/>
  <c r="CT8" i="29"/>
  <c r="CS8" i="29"/>
  <c r="CR8" i="29"/>
  <c r="CQ8" i="29"/>
  <c r="CP8" i="29"/>
  <c r="CO8" i="29"/>
  <c r="CN8" i="29"/>
  <c r="CM8" i="29"/>
  <c r="CL8" i="29"/>
  <c r="CK8" i="29"/>
  <c r="CJ8" i="29"/>
  <c r="CI8" i="29"/>
  <c r="CH8" i="29"/>
  <c r="CG8" i="29"/>
  <c r="CF8" i="29"/>
  <c r="CE8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R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L8" i="29"/>
  <c r="AK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T6" i="29"/>
  <c r="L6" i="29"/>
  <c r="H6" i="29"/>
  <c r="C6" i="29"/>
  <c r="B6" i="29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HF8" i="28"/>
  <c r="HE8" i="28"/>
  <c r="HD8" i="28"/>
  <c r="HC8" i="28"/>
  <c r="HB8" i="28"/>
  <c r="HA8" i="28"/>
  <c r="GZ8" i="28"/>
  <c r="GY8" i="28"/>
  <c r="GX8" i="28"/>
  <c r="GW8" i="28"/>
  <c r="GV8" i="28"/>
  <c r="GU8" i="28"/>
  <c r="GT8" i="28"/>
  <c r="GS8" i="28"/>
  <c r="GR8" i="28"/>
  <c r="GQ8" i="28"/>
  <c r="GP8" i="28"/>
  <c r="GO8" i="28"/>
  <c r="GN8" i="28"/>
  <c r="GM8" i="28"/>
  <c r="GL8" i="28"/>
  <c r="GK8" i="28"/>
  <c r="GJ8" i="28"/>
  <c r="GI8" i="28"/>
  <c r="GH8" i="28"/>
  <c r="GG8" i="28"/>
  <c r="GF8" i="28"/>
  <c r="GE8" i="28"/>
  <c r="GD8" i="28"/>
  <c r="GC8" i="28"/>
  <c r="GB8" i="28"/>
  <c r="GA8" i="28"/>
  <c r="FZ8" i="28"/>
  <c r="FY8" i="28"/>
  <c r="FX8" i="28"/>
  <c r="FW8" i="28"/>
  <c r="FV8" i="28"/>
  <c r="FU8" i="28"/>
  <c r="FT8" i="28"/>
  <c r="FS8" i="28"/>
  <c r="FR8" i="28"/>
  <c r="FQ8" i="28"/>
  <c r="FP8" i="28"/>
  <c r="FO8" i="28"/>
  <c r="FN8" i="28"/>
  <c r="FM8" i="28"/>
  <c r="FL8" i="28"/>
  <c r="FK8" i="28"/>
  <c r="FJ8" i="28"/>
  <c r="FI8" i="28"/>
  <c r="FH8" i="28"/>
  <c r="FG8" i="28"/>
  <c r="FF8" i="28"/>
  <c r="FE8" i="28"/>
  <c r="FD8" i="28"/>
  <c r="FC8" i="28"/>
  <c r="FB8" i="28"/>
  <c r="FA8" i="28"/>
  <c r="EZ8" i="28"/>
  <c r="EY8" i="28"/>
  <c r="EX8" i="28"/>
  <c r="EW8" i="28"/>
  <c r="EV8" i="28"/>
  <c r="EU8" i="28"/>
  <c r="ET8" i="28"/>
  <c r="ES8" i="28"/>
  <c r="ER8" i="28"/>
  <c r="EQ8" i="28"/>
  <c r="EP8" i="28"/>
  <c r="EO8" i="28"/>
  <c r="EN8" i="28"/>
  <c r="EM8" i="28"/>
  <c r="EL8" i="28"/>
  <c r="EK8" i="28"/>
  <c r="EJ8" i="28"/>
  <c r="EI8" i="28"/>
  <c r="EH8" i="28"/>
  <c r="EG8" i="28"/>
  <c r="EF8" i="28"/>
  <c r="EE8" i="28"/>
  <c r="ED8" i="28"/>
  <c r="EC8" i="28"/>
  <c r="EB8" i="28"/>
  <c r="EA8" i="28"/>
  <c r="DZ8" i="28"/>
  <c r="DY8" i="28"/>
  <c r="DX8" i="28"/>
  <c r="DW8" i="28"/>
  <c r="DV8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H8" i="28"/>
  <c r="DG8" i="28"/>
  <c r="DF8" i="28"/>
  <c r="DE8" i="28"/>
  <c r="DD8" i="28"/>
  <c r="DC8" i="28"/>
  <c r="DB8" i="28"/>
  <c r="DA8" i="28"/>
  <c r="CZ8" i="28"/>
  <c r="CY8" i="28"/>
  <c r="CX8" i="28"/>
  <c r="CW8" i="28"/>
  <c r="CV8" i="28"/>
  <c r="CU8" i="28"/>
  <c r="CT8" i="28"/>
  <c r="CS8" i="28"/>
  <c r="CR8" i="28"/>
  <c r="CQ8" i="28"/>
  <c r="CP8" i="28"/>
  <c r="CO8" i="28"/>
  <c r="CN8" i="28"/>
  <c r="CM8" i="28"/>
  <c r="CL8" i="28"/>
  <c r="CK8" i="28"/>
  <c r="CJ8" i="28"/>
  <c r="CI8" i="28"/>
  <c r="CH8" i="28"/>
  <c r="CG8" i="28"/>
  <c r="CF8" i="28"/>
  <c r="CE8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R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C6" i="28"/>
  <c r="AA6" i="28"/>
  <c r="W6" i="28"/>
  <c r="U6" i="28"/>
  <c r="Q6" i="28"/>
  <c r="O6" i="28"/>
  <c r="M6" i="28"/>
  <c r="J6" i="28"/>
  <c r="I6" i="28"/>
  <c r="H6" i="28"/>
  <c r="E6" i="28"/>
  <c r="C6" i="28"/>
  <c r="D15" i="27"/>
  <c r="D14" i="27"/>
  <c r="HM8" i="27"/>
  <c r="HL8" i="27"/>
  <c r="HK8" i="27"/>
  <c r="HJ8" i="27"/>
  <c r="HI8" i="27"/>
  <c r="HH8" i="27"/>
  <c r="HG8" i="27"/>
  <c r="HF8" i="27"/>
  <c r="HE8" i="27"/>
  <c r="HD8" i="27"/>
  <c r="HC8" i="27"/>
  <c r="HB8" i="27"/>
  <c r="HA8" i="27"/>
  <c r="GZ8" i="27"/>
  <c r="GY8" i="27"/>
  <c r="GX8" i="27"/>
  <c r="GW8" i="27"/>
  <c r="GV8" i="27"/>
  <c r="GU8" i="27"/>
  <c r="GT8" i="27"/>
  <c r="GS8" i="27"/>
  <c r="GR8" i="27"/>
  <c r="GQ8" i="27"/>
  <c r="GP8" i="27"/>
  <c r="GO8" i="27"/>
  <c r="GN8" i="27"/>
  <c r="GM8" i="27"/>
  <c r="GL8" i="27"/>
  <c r="GK8" i="27"/>
  <c r="GJ8" i="27"/>
  <c r="GI8" i="27"/>
  <c r="GH8" i="27"/>
  <c r="GG8" i="27"/>
  <c r="GF8" i="27"/>
  <c r="GE8" i="27"/>
  <c r="GD8" i="27"/>
  <c r="GC8" i="27"/>
  <c r="GB8" i="27"/>
  <c r="GA8" i="27"/>
  <c r="FZ8" i="27"/>
  <c r="FY8" i="27"/>
  <c r="FX8" i="27"/>
  <c r="FW8" i="27"/>
  <c r="FV8" i="27"/>
  <c r="FU8" i="27"/>
  <c r="FT8" i="27"/>
  <c r="FS8" i="27"/>
  <c r="FR8" i="27"/>
  <c r="FQ8" i="27"/>
  <c r="FP8" i="27"/>
  <c r="FO8" i="27"/>
  <c r="FN8" i="27"/>
  <c r="FM8" i="27"/>
  <c r="FL8" i="27"/>
  <c r="FK8" i="27"/>
  <c r="FJ8" i="27"/>
  <c r="FI8" i="27"/>
  <c r="FH8" i="27"/>
  <c r="FG8" i="27"/>
  <c r="FF8" i="27"/>
  <c r="FE8" i="27"/>
  <c r="FD8" i="27"/>
  <c r="FC8" i="27"/>
  <c r="FB8" i="27"/>
  <c r="FA8" i="27"/>
  <c r="EZ8" i="27"/>
  <c r="EY8" i="27"/>
  <c r="EX8" i="27"/>
  <c r="EW8" i="27"/>
  <c r="EV8" i="27"/>
  <c r="EU8" i="27"/>
  <c r="ET8" i="27"/>
  <c r="ES8" i="27"/>
  <c r="ER8" i="27"/>
  <c r="EQ8" i="27"/>
  <c r="EP8" i="27"/>
  <c r="EO8" i="27"/>
  <c r="EN8" i="27"/>
  <c r="EM8" i="27"/>
  <c r="EL8" i="27"/>
  <c r="EK8" i="27"/>
  <c r="EJ8" i="27"/>
  <c r="EI8" i="27"/>
  <c r="EH8" i="27"/>
  <c r="EG8" i="27"/>
  <c r="EF8" i="27"/>
  <c r="EE8" i="27"/>
  <c r="ED8" i="27"/>
  <c r="EC8" i="27"/>
  <c r="EB8" i="27"/>
  <c r="EA8" i="27"/>
  <c r="DZ8" i="27"/>
  <c r="DY8" i="27"/>
  <c r="DX8" i="27"/>
  <c r="DW8" i="27"/>
  <c r="DV8" i="27"/>
  <c r="DU8" i="27"/>
  <c r="DT8" i="27"/>
  <c r="DS8" i="27"/>
  <c r="DR8" i="27"/>
  <c r="DQ8" i="27"/>
  <c r="DP8" i="27"/>
  <c r="DO8" i="27"/>
  <c r="DN8" i="27"/>
  <c r="DM8" i="27"/>
  <c r="DL8" i="27"/>
  <c r="DK8" i="27"/>
  <c r="DJ8" i="27"/>
  <c r="DI8" i="27"/>
  <c r="DH8" i="27"/>
  <c r="DG8" i="27"/>
  <c r="DF8" i="27"/>
  <c r="DE8" i="27"/>
  <c r="DD8" i="27"/>
  <c r="DC8" i="27"/>
  <c r="DB8" i="27"/>
  <c r="DA8" i="27"/>
  <c r="CZ8" i="27"/>
  <c r="CY8" i="27"/>
  <c r="CX8" i="27"/>
  <c r="CW8" i="27"/>
  <c r="CV8" i="27"/>
  <c r="CU8" i="27"/>
  <c r="CT8" i="27"/>
  <c r="CS8" i="27"/>
  <c r="CR8" i="27"/>
  <c r="CQ8" i="27"/>
  <c r="CP8" i="27"/>
  <c r="CO8" i="27"/>
  <c r="CN8" i="27"/>
  <c r="CM8" i="27"/>
  <c r="CL8" i="27"/>
  <c r="CK8" i="27"/>
  <c r="CJ8" i="27"/>
  <c r="CI8" i="27"/>
  <c r="CH8" i="27"/>
  <c r="CG8" i="27"/>
  <c r="CF8" i="27"/>
  <c r="CE8" i="27"/>
  <c r="CD8" i="27"/>
  <c r="CC8" i="27"/>
  <c r="CB8" i="27"/>
  <c r="CA8" i="27"/>
  <c r="BZ8" i="27"/>
  <c r="BY8" i="27"/>
  <c r="BX8" i="27"/>
  <c r="BW8" i="27"/>
  <c r="BV8" i="27"/>
  <c r="BU8" i="27"/>
  <c r="BT8" i="27"/>
  <c r="BS8" i="27"/>
  <c r="BR8" i="27"/>
  <c r="BQ8" i="27"/>
  <c r="BP8" i="27"/>
  <c r="BO8" i="27"/>
  <c r="BN8" i="27"/>
  <c r="BM8" i="27"/>
  <c r="BL8" i="27"/>
  <c r="BK8" i="27"/>
  <c r="BJ8" i="27"/>
  <c r="BI8" i="27"/>
  <c r="BH8" i="27"/>
  <c r="BG8" i="27"/>
  <c r="BF8" i="27"/>
  <c r="BE8" i="27"/>
  <c r="BD8" i="27"/>
  <c r="BC8" i="27"/>
  <c r="BB8" i="27"/>
  <c r="BA8" i="27"/>
  <c r="AZ8" i="27"/>
  <c r="AY8" i="27"/>
  <c r="AX8" i="27"/>
  <c r="AW8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B8" i="27"/>
  <c r="AC6" i="27"/>
  <c r="AB6" i="27"/>
  <c r="E16" i="27"/>
  <c r="AA6" i="27"/>
  <c r="Z6" i="27"/>
  <c r="Y6" i="27"/>
  <c r="U6" i="27"/>
  <c r="T6" i="27"/>
  <c r="R6" i="27"/>
  <c r="Q6" i="27"/>
  <c r="O6" i="27"/>
  <c r="N6" i="27"/>
  <c r="L6" i="27"/>
  <c r="K6" i="27"/>
  <c r="J6" i="27"/>
  <c r="I6" i="27"/>
  <c r="H6" i="27"/>
  <c r="G6" i="27"/>
  <c r="F6" i="27"/>
  <c r="E6" i="27"/>
  <c r="C6" i="27"/>
  <c r="B6" i="27"/>
  <c r="D15" i="26"/>
  <c r="E16" i="26"/>
  <c r="D14" i="26"/>
  <c r="D20" i="26"/>
  <c r="HM8" i="26"/>
  <c r="HL8" i="26"/>
  <c r="HK8" i="26"/>
  <c r="HJ8" i="26"/>
  <c r="HI8" i="26"/>
  <c r="HH8" i="26"/>
  <c r="HG8" i="26"/>
  <c r="HF8" i="26"/>
  <c r="HE8" i="26"/>
  <c r="HD8" i="26"/>
  <c r="HC8" i="26"/>
  <c r="HB8" i="26"/>
  <c r="HA8" i="26"/>
  <c r="GZ8" i="26"/>
  <c r="GY8" i="26"/>
  <c r="GX8" i="26"/>
  <c r="GW8" i="26"/>
  <c r="GV8" i="26"/>
  <c r="GU8" i="26"/>
  <c r="GT8" i="26"/>
  <c r="GS8" i="26"/>
  <c r="GR8" i="26"/>
  <c r="GQ8" i="26"/>
  <c r="GP8" i="26"/>
  <c r="GO8" i="26"/>
  <c r="GN8" i="26"/>
  <c r="GM8" i="26"/>
  <c r="GL8" i="26"/>
  <c r="GK8" i="26"/>
  <c r="GJ8" i="26"/>
  <c r="GI8" i="26"/>
  <c r="GH8" i="26"/>
  <c r="GG8" i="26"/>
  <c r="GF8" i="26"/>
  <c r="GE8" i="26"/>
  <c r="GD8" i="26"/>
  <c r="GC8" i="26"/>
  <c r="GB8" i="26"/>
  <c r="GA8" i="26"/>
  <c r="FZ8" i="26"/>
  <c r="FY8" i="26"/>
  <c r="FX8" i="26"/>
  <c r="FW8" i="26"/>
  <c r="FV8" i="26"/>
  <c r="FU8" i="26"/>
  <c r="FT8" i="26"/>
  <c r="FS8" i="26"/>
  <c r="FR8" i="26"/>
  <c r="FQ8" i="26"/>
  <c r="FP8" i="26"/>
  <c r="FO8" i="26"/>
  <c r="FN8" i="26"/>
  <c r="FM8" i="26"/>
  <c r="FL8" i="26"/>
  <c r="FK8" i="26"/>
  <c r="FJ8" i="26"/>
  <c r="FI8" i="26"/>
  <c r="FH8" i="26"/>
  <c r="FG8" i="26"/>
  <c r="FF8" i="26"/>
  <c r="FE8" i="26"/>
  <c r="FD8" i="26"/>
  <c r="FC8" i="26"/>
  <c r="FB8" i="26"/>
  <c r="FA8" i="26"/>
  <c r="EZ8" i="26"/>
  <c r="EY8" i="26"/>
  <c r="EX8" i="26"/>
  <c r="EW8" i="26"/>
  <c r="EV8" i="26"/>
  <c r="EU8" i="26"/>
  <c r="ET8" i="26"/>
  <c r="ES8" i="26"/>
  <c r="ER8" i="26"/>
  <c r="EQ8" i="26"/>
  <c r="EP8" i="26"/>
  <c r="EO8" i="26"/>
  <c r="EN8" i="26"/>
  <c r="EM8" i="26"/>
  <c r="EL8" i="26"/>
  <c r="EK8" i="26"/>
  <c r="EJ8" i="26"/>
  <c r="EI8" i="26"/>
  <c r="EH8" i="26"/>
  <c r="EG8" i="26"/>
  <c r="EF8" i="26"/>
  <c r="EE8" i="26"/>
  <c r="ED8" i="26"/>
  <c r="EC8" i="26"/>
  <c r="EB8" i="26"/>
  <c r="EA8" i="26"/>
  <c r="DZ8" i="26"/>
  <c r="DY8" i="26"/>
  <c r="DX8" i="26"/>
  <c r="DW8" i="26"/>
  <c r="DV8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I8" i="26"/>
  <c r="DH8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CU8" i="26"/>
  <c r="CT8" i="26"/>
  <c r="CS8" i="26"/>
  <c r="CR8" i="26"/>
  <c r="CQ8" i="26"/>
  <c r="CP8" i="26"/>
  <c r="CO8" i="26"/>
  <c r="CN8" i="26"/>
  <c r="CM8" i="26"/>
  <c r="CL8" i="26"/>
  <c r="CK8" i="26"/>
  <c r="CJ8" i="26"/>
  <c r="CI8" i="26"/>
  <c r="CH8" i="26"/>
  <c r="CG8" i="26"/>
  <c r="CF8" i="26"/>
  <c r="CE8" i="26"/>
  <c r="CD8" i="26"/>
  <c r="CC8" i="26"/>
  <c r="CB8" i="26"/>
  <c r="CA8" i="26"/>
  <c r="BZ8" i="26"/>
  <c r="BY8" i="26"/>
  <c r="BX8" i="26"/>
  <c r="BW8" i="26"/>
  <c r="BV8" i="26"/>
  <c r="BU8" i="26"/>
  <c r="BT8" i="26"/>
  <c r="BS8" i="26"/>
  <c r="BR8" i="26"/>
  <c r="BQ8" i="26"/>
  <c r="BP8" i="26"/>
  <c r="BO8" i="26"/>
  <c r="BN8" i="26"/>
  <c r="BM8" i="26"/>
  <c r="BL8" i="26"/>
  <c r="BK8" i="26"/>
  <c r="BJ8" i="26"/>
  <c r="BI8" i="26"/>
  <c r="BH8" i="26"/>
  <c r="BG8" i="26"/>
  <c r="BF8" i="26"/>
  <c r="BE8" i="26"/>
  <c r="BD8" i="26"/>
  <c r="BC8" i="26"/>
  <c r="BB8" i="26"/>
  <c r="BA8" i="26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A6" i="26"/>
  <c r="Z6" i="26"/>
  <c r="V6" i="26"/>
  <c r="Q6" i="26"/>
  <c r="P6" i="26"/>
  <c r="K6" i="26"/>
  <c r="F6" i="26"/>
  <c r="E6" i="26"/>
  <c r="D6" i="26"/>
  <c r="B6" i="26"/>
  <c r="E15" i="26"/>
  <c r="C13" i="25"/>
  <c r="C14" i="25"/>
  <c r="C15" i="25"/>
  <c r="C16" i="25"/>
  <c r="B13" i="25"/>
  <c r="B14" i="25"/>
  <c r="B15" i="25"/>
  <c r="B16" i="25"/>
  <c r="AC9" i="25"/>
  <c r="AB9" i="25"/>
  <c r="AA9" i="25"/>
  <c r="Z9" i="25"/>
  <c r="Y9" i="25"/>
  <c r="X9" i="25"/>
  <c r="W9" i="25"/>
  <c r="V9" i="25"/>
  <c r="U9" i="25"/>
  <c r="T9" i="25"/>
  <c r="N9" i="25"/>
  <c r="F9" i="25"/>
  <c r="HM8" i="25"/>
  <c r="HL8" i="25"/>
  <c r="HK8" i="25"/>
  <c r="HJ8" i="25"/>
  <c r="HI8" i="25"/>
  <c r="HH8" i="25"/>
  <c r="HG8" i="25"/>
  <c r="HF8" i="25"/>
  <c r="HE8" i="25"/>
  <c r="HD8" i="25"/>
  <c r="HC8" i="25"/>
  <c r="HB8" i="25"/>
  <c r="HA8" i="25"/>
  <c r="GZ8" i="25"/>
  <c r="GY8" i="25"/>
  <c r="GX8" i="25"/>
  <c r="GW8" i="25"/>
  <c r="GV8" i="25"/>
  <c r="GU8" i="25"/>
  <c r="GT8" i="25"/>
  <c r="GS8" i="25"/>
  <c r="GR8" i="25"/>
  <c r="GQ8" i="25"/>
  <c r="GP8" i="25"/>
  <c r="GO8" i="25"/>
  <c r="GN8" i="25"/>
  <c r="GM8" i="25"/>
  <c r="GL8" i="25"/>
  <c r="GK8" i="25"/>
  <c r="GJ8" i="25"/>
  <c r="GI8" i="25"/>
  <c r="GH8" i="25"/>
  <c r="GG8" i="25"/>
  <c r="GF8" i="25"/>
  <c r="GE8" i="25"/>
  <c r="GD8" i="25"/>
  <c r="GC8" i="25"/>
  <c r="GB8" i="25"/>
  <c r="GA8" i="25"/>
  <c r="FZ8" i="25"/>
  <c r="FY8" i="25"/>
  <c r="FX8" i="25"/>
  <c r="FW8" i="25"/>
  <c r="FV8" i="25"/>
  <c r="FU8" i="25"/>
  <c r="FT8" i="25"/>
  <c r="FS8" i="25"/>
  <c r="FR8" i="25"/>
  <c r="FQ8" i="25"/>
  <c r="FP8" i="25"/>
  <c r="FO8" i="25"/>
  <c r="FN8" i="25"/>
  <c r="FM8" i="25"/>
  <c r="FL8" i="25"/>
  <c r="FK8" i="25"/>
  <c r="FJ8" i="25"/>
  <c r="FI8" i="25"/>
  <c r="FH8" i="25"/>
  <c r="FG8" i="25"/>
  <c r="FF8" i="25"/>
  <c r="FE8" i="25"/>
  <c r="FD8" i="25"/>
  <c r="FC8" i="25"/>
  <c r="FB8" i="25"/>
  <c r="FA8" i="25"/>
  <c r="EZ8" i="25"/>
  <c r="EY8" i="25"/>
  <c r="EX8" i="25"/>
  <c r="EW8" i="25"/>
  <c r="EV8" i="25"/>
  <c r="EU8" i="25"/>
  <c r="ET8" i="25"/>
  <c r="ES8" i="25"/>
  <c r="ER8" i="25"/>
  <c r="EQ8" i="25"/>
  <c r="EP8" i="25"/>
  <c r="EO8" i="25"/>
  <c r="EN8" i="25"/>
  <c r="EM8" i="25"/>
  <c r="EL8" i="25"/>
  <c r="EK8" i="25"/>
  <c r="EJ8" i="25"/>
  <c r="EI8" i="25"/>
  <c r="EH8" i="25"/>
  <c r="EG8" i="25"/>
  <c r="EF8" i="25"/>
  <c r="EE8" i="25"/>
  <c r="ED8" i="25"/>
  <c r="EC8" i="25"/>
  <c r="EB8" i="25"/>
  <c r="EA8" i="25"/>
  <c r="DZ8" i="25"/>
  <c r="DY8" i="25"/>
  <c r="DX8" i="25"/>
  <c r="DW8" i="25"/>
  <c r="DV8" i="25"/>
  <c r="DU8" i="25"/>
  <c r="DT8" i="25"/>
  <c r="DS8" i="25"/>
  <c r="DR8" i="25"/>
  <c r="DQ8" i="25"/>
  <c r="DP8" i="25"/>
  <c r="DO8" i="25"/>
  <c r="DN8" i="25"/>
  <c r="DM8" i="25"/>
  <c r="DL8" i="25"/>
  <c r="DK8" i="25"/>
  <c r="DJ8" i="25"/>
  <c r="DI8" i="25"/>
  <c r="DH8" i="25"/>
  <c r="DG8" i="25"/>
  <c r="DF8" i="25"/>
  <c r="DE8" i="25"/>
  <c r="DD8" i="25"/>
  <c r="DC8" i="25"/>
  <c r="DB8" i="25"/>
  <c r="DA8" i="25"/>
  <c r="CZ8" i="25"/>
  <c r="CY8" i="25"/>
  <c r="CX8" i="25"/>
  <c r="CW8" i="25"/>
  <c r="CV8" i="25"/>
  <c r="CU8" i="25"/>
  <c r="CT8" i="25"/>
  <c r="CS8" i="25"/>
  <c r="CR8" i="25"/>
  <c r="CQ8" i="25"/>
  <c r="CP8" i="25"/>
  <c r="CO8" i="25"/>
  <c r="CN8" i="25"/>
  <c r="CM8" i="25"/>
  <c r="CL8" i="25"/>
  <c r="CK8" i="25"/>
  <c r="CJ8" i="25"/>
  <c r="CI8" i="25"/>
  <c r="CH8" i="25"/>
  <c r="CG8" i="25"/>
  <c r="CF8" i="25"/>
  <c r="CE8" i="25"/>
  <c r="CD8" i="25"/>
  <c r="CC8" i="25"/>
  <c r="CB8" i="25"/>
  <c r="CA8" i="25"/>
  <c r="BZ8" i="25"/>
  <c r="BY8" i="25"/>
  <c r="BX8" i="25"/>
  <c r="BW8" i="25"/>
  <c r="BV8" i="25"/>
  <c r="BU8" i="25"/>
  <c r="BT8" i="25"/>
  <c r="BS8" i="25"/>
  <c r="BR8" i="25"/>
  <c r="BQ8" i="25"/>
  <c r="BP8" i="25"/>
  <c r="BO8" i="25"/>
  <c r="BN8" i="25"/>
  <c r="BM8" i="25"/>
  <c r="BL8" i="25"/>
  <c r="BK8" i="25"/>
  <c r="BJ8" i="25"/>
  <c r="BI8" i="25"/>
  <c r="BH8" i="25"/>
  <c r="BG8" i="25"/>
  <c r="BF8" i="25"/>
  <c r="BE8" i="25"/>
  <c r="BD8" i="25"/>
  <c r="BC8" i="25"/>
  <c r="BB8" i="25"/>
  <c r="BA8" i="25"/>
  <c r="AZ8" i="25"/>
  <c r="AY8" i="25"/>
  <c r="AX8" i="25"/>
  <c r="AW8" i="25"/>
  <c r="AV8" i="25"/>
  <c r="AU8" i="25"/>
  <c r="AT8" i="25"/>
  <c r="AS8" i="25"/>
  <c r="AR8" i="25"/>
  <c r="AQ8" i="25"/>
  <c r="AP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AC6" i="25"/>
  <c r="AB6" i="25"/>
  <c r="X6" i="25"/>
  <c r="T6" i="25"/>
  <c r="S6" i="25"/>
  <c r="R6" i="25"/>
  <c r="O6" i="25"/>
  <c r="N6" i="25"/>
  <c r="M6" i="25"/>
  <c r="L6" i="25"/>
  <c r="K6" i="25"/>
  <c r="J6" i="25"/>
  <c r="H6" i="25"/>
  <c r="G6" i="25"/>
  <c r="F6" i="25"/>
  <c r="D6" i="25"/>
  <c r="C6" i="25"/>
  <c r="B6" i="25"/>
  <c r="O9" i="25"/>
  <c r="E3" i="1"/>
  <c r="E5" i="1" s="1"/>
  <c r="E6" i="1"/>
  <c r="G9" i="25"/>
  <c r="H9" i="25"/>
  <c r="P9" i="25"/>
  <c r="I9" i="25"/>
  <c r="Q9" i="25"/>
  <c r="B9" i="25"/>
  <c r="J9" i="25"/>
  <c r="R9" i="25"/>
  <c r="C9" i="25"/>
  <c r="K9" i="25"/>
  <c r="S9" i="25"/>
  <c r="D9" i="25"/>
  <c r="L9" i="25"/>
  <c r="E9" i="25"/>
  <c r="M9" i="25"/>
  <c r="X6" i="27"/>
  <c r="D6" i="28"/>
  <c r="N6" i="28"/>
  <c r="D20" i="29"/>
  <c r="E14" i="29"/>
  <c r="E17" i="29"/>
  <c r="AE9" i="31"/>
  <c r="AF9" i="31"/>
  <c r="AG9" i="31"/>
  <c r="AH9" i="31"/>
  <c r="AI9" i="31"/>
  <c r="AJ9" i="31"/>
  <c r="E16" i="29"/>
  <c r="J23" i="34"/>
  <c r="J25" i="34"/>
  <c r="J5" i="34"/>
  <c r="J17" i="34"/>
  <c r="J19" i="34"/>
  <c r="B30" i="34"/>
  <c r="M5" i="34"/>
  <c r="C32" i="34"/>
  <c r="C34" i="34"/>
  <c r="D20" i="30"/>
  <c r="C26" i="34"/>
  <c r="C28" i="34"/>
  <c r="H32" i="34"/>
  <c r="H34" i="34"/>
  <c r="H14" i="34"/>
  <c r="H16" i="34"/>
  <c r="C20" i="34"/>
  <c r="C22" i="34"/>
  <c r="H26" i="34"/>
  <c r="H28" i="34"/>
  <c r="H29" i="34"/>
  <c r="H31" i="34"/>
  <c r="G35" i="34"/>
  <c r="G37" i="34"/>
  <c r="AI6" i="29"/>
  <c r="C8" i="34"/>
  <c r="C10" i="34"/>
  <c r="J11" i="34"/>
  <c r="J13" i="34"/>
  <c r="H20" i="34"/>
  <c r="H22" i="34"/>
  <c r="E20" i="30"/>
  <c r="E19" i="30"/>
  <c r="N33" i="34"/>
  <c r="N27" i="34"/>
  <c r="N21" i="34"/>
  <c r="N15" i="34"/>
  <c r="N9" i="34"/>
  <c r="N36" i="34"/>
  <c r="N30" i="34"/>
  <c r="N24" i="34"/>
  <c r="N18" i="34"/>
  <c r="N12" i="34"/>
  <c r="G33" i="34"/>
  <c r="G27" i="34"/>
  <c r="G21" i="34"/>
  <c r="G15" i="34"/>
  <c r="G9" i="34"/>
  <c r="G36" i="34"/>
  <c r="G30" i="34"/>
  <c r="G24" i="34"/>
  <c r="G18" i="34"/>
  <c r="G12" i="34"/>
  <c r="E20" i="31"/>
  <c r="W6" i="31"/>
  <c r="M36" i="34"/>
  <c r="M33" i="34"/>
  <c r="M27" i="34"/>
  <c r="M21" i="34"/>
  <c r="M15" i="34"/>
  <c r="M9" i="34"/>
  <c r="M30" i="34"/>
  <c r="M24" i="34"/>
  <c r="M18" i="34"/>
  <c r="M12" i="34"/>
  <c r="D20" i="31"/>
  <c r="I30" i="34"/>
  <c r="I24" i="34"/>
  <c r="I18" i="34"/>
  <c r="I12" i="34"/>
  <c r="I36" i="34"/>
  <c r="I33" i="34"/>
  <c r="I27" i="34"/>
  <c r="I21" i="34"/>
  <c r="I15" i="34"/>
  <c r="I9" i="34"/>
  <c r="J36" i="34"/>
  <c r="J30" i="34"/>
  <c r="J24" i="34"/>
  <c r="J18" i="34"/>
  <c r="J12" i="34"/>
  <c r="J33" i="34"/>
  <c r="J27" i="34"/>
  <c r="J21" i="34"/>
  <c r="J15" i="34"/>
  <c r="J9" i="34"/>
  <c r="D36" i="34"/>
  <c r="D33" i="34"/>
  <c r="D27" i="34"/>
  <c r="D21" i="34"/>
  <c r="D15" i="34"/>
  <c r="D9" i="34"/>
  <c r="D30" i="34"/>
  <c r="D24" i="34"/>
  <c r="D18" i="34"/>
  <c r="D12" i="34"/>
  <c r="E33" i="34"/>
  <c r="E27" i="34"/>
  <c r="E21" i="34"/>
  <c r="E15" i="34"/>
  <c r="E9" i="34"/>
  <c r="E36" i="34"/>
  <c r="E30" i="34"/>
  <c r="E24" i="34"/>
  <c r="E18" i="34"/>
  <c r="E12" i="34"/>
  <c r="B36" i="34"/>
  <c r="K36" i="34"/>
  <c r="C35" i="34"/>
  <c r="C37" i="34"/>
  <c r="L35" i="34"/>
  <c r="L37" i="34"/>
  <c r="B9" i="34"/>
  <c r="K9" i="34"/>
  <c r="B15" i="34"/>
  <c r="K15" i="34"/>
  <c r="B21" i="34"/>
  <c r="K21" i="34"/>
  <c r="B27" i="34"/>
  <c r="K27" i="34"/>
  <c r="B33" i="34"/>
  <c r="K33" i="34"/>
  <c r="J35" i="34"/>
  <c r="J37" i="34"/>
  <c r="C9" i="34"/>
  <c r="L9" i="34"/>
  <c r="D8" i="34"/>
  <c r="D10" i="34"/>
  <c r="M8" i="34"/>
  <c r="M10" i="34"/>
  <c r="C15" i="34"/>
  <c r="L15" i="34"/>
  <c r="D14" i="34"/>
  <c r="D16" i="34"/>
  <c r="M14" i="34"/>
  <c r="M16" i="34"/>
  <c r="C21" i="34"/>
  <c r="L21" i="34"/>
  <c r="D20" i="34"/>
  <c r="D22" i="34"/>
  <c r="M20" i="34"/>
  <c r="M22" i="34"/>
  <c r="C27" i="34"/>
  <c r="L27" i="34"/>
  <c r="D26" i="34"/>
  <c r="D28" i="34"/>
  <c r="M26" i="34"/>
  <c r="M28" i="34"/>
  <c r="C33" i="34"/>
  <c r="L33" i="34"/>
  <c r="D32" i="34"/>
  <c r="D34" i="34"/>
  <c r="M32" i="34"/>
  <c r="M34" i="34"/>
  <c r="C36" i="34"/>
  <c r="L36" i="34"/>
  <c r="D35" i="34"/>
  <c r="D37" i="34"/>
  <c r="M35" i="34"/>
  <c r="M37" i="34"/>
  <c r="J8" i="34"/>
  <c r="J10" i="34"/>
  <c r="C11" i="34"/>
  <c r="C13" i="34"/>
  <c r="L11" i="34"/>
  <c r="L13" i="34"/>
  <c r="J14" i="34"/>
  <c r="J16" i="34"/>
  <c r="C17" i="34"/>
  <c r="C19" i="34"/>
  <c r="L17" i="34"/>
  <c r="L19" i="34"/>
  <c r="E20" i="34"/>
  <c r="E22" i="34"/>
  <c r="J20" i="34"/>
  <c r="J22" i="34"/>
  <c r="N20" i="34"/>
  <c r="N22" i="34"/>
  <c r="C23" i="34"/>
  <c r="C25" i="34"/>
  <c r="L23" i="34"/>
  <c r="L25" i="34"/>
  <c r="E26" i="34"/>
  <c r="E28" i="34"/>
  <c r="J26" i="34"/>
  <c r="J28" i="34"/>
  <c r="N26" i="34"/>
  <c r="N28" i="34"/>
  <c r="E32" i="34"/>
  <c r="E34" i="34"/>
  <c r="N32" i="34"/>
  <c r="N34" i="34"/>
  <c r="B12" i="34"/>
  <c r="K12" i="34"/>
  <c r="B18" i="34"/>
  <c r="K18" i="34"/>
  <c r="B24" i="34"/>
  <c r="K24" i="34"/>
  <c r="C12" i="34"/>
  <c r="L12" i="34"/>
  <c r="D11" i="34"/>
  <c r="D13" i="34"/>
  <c r="M11" i="34"/>
  <c r="M13" i="34"/>
  <c r="G14" i="34"/>
  <c r="G16" i="34"/>
  <c r="C18" i="34"/>
  <c r="L18" i="34"/>
  <c r="D17" i="34"/>
  <c r="D19" i="34"/>
  <c r="M17" i="34"/>
  <c r="M19" i="34"/>
  <c r="G20" i="34"/>
  <c r="G22" i="34"/>
  <c r="C24" i="34"/>
  <c r="L24" i="34"/>
  <c r="D23" i="34"/>
  <c r="D25" i="34"/>
  <c r="M23" i="34"/>
  <c r="M25" i="34"/>
  <c r="G26" i="34"/>
  <c r="G28" i="34"/>
  <c r="H36" i="34"/>
  <c r="H33" i="34"/>
  <c r="H27" i="34"/>
  <c r="H21" i="34"/>
  <c r="H15" i="34"/>
  <c r="H9" i="34"/>
  <c r="H30" i="34"/>
  <c r="H24" i="34"/>
  <c r="H18" i="34"/>
  <c r="H12" i="34"/>
  <c r="E14" i="26"/>
  <c r="E20" i="26"/>
  <c r="E19" i="26"/>
  <c r="E15" i="27"/>
  <c r="E14" i="27"/>
  <c r="D20" i="27"/>
  <c r="V6" i="28"/>
  <c r="D20" i="28"/>
  <c r="E19" i="27"/>
  <c r="E20" i="27"/>
  <c r="E19" i="28"/>
  <c r="E20" i="28"/>
  <c r="O80" i="37"/>
  <c r="E14" i="40"/>
  <c r="E13" i="40"/>
  <c r="E16" i="25"/>
  <c r="D20" i="25"/>
  <c r="E20" i="25"/>
  <c r="E19" i="25"/>
  <c r="I19" i="43" l="1"/>
  <c r="P16" i="42"/>
  <c r="D20" i="43"/>
  <c r="E13" i="43"/>
  <c r="E19" i="43" s="1"/>
  <c r="F13" i="43"/>
  <c r="F20" i="43" s="1"/>
  <c r="F21" i="43" s="1"/>
  <c r="K13" i="43"/>
  <c r="M13" i="43" s="1"/>
  <c r="O13" i="43"/>
  <c r="O20" i="43" s="1"/>
  <c r="J20" i="43"/>
  <c r="I20" i="42"/>
  <c r="O16" i="42"/>
  <c r="O20" i="42" s="1"/>
  <c r="F16" i="42"/>
  <c r="G16" i="42" s="1"/>
  <c r="W6" i="42"/>
  <c r="J19" i="42"/>
  <c r="M15" i="42"/>
  <c r="J20" i="42"/>
  <c r="E16" i="42"/>
  <c r="P15" i="42"/>
  <c r="F15" i="42"/>
  <c r="G15" i="42" s="1"/>
  <c r="H15" i="42" s="1"/>
  <c r="K13" i="31"/>
  <c r="J20" i="31"/>
  <c r="O19" i="31"/>
  <c r="G13" i="31"/>
  <c r="F19" i="31"/>
  <c r="M13" i="30"/>
  <c r="M20" i="30" s="1"/>
  <c r="M16" i="30"/>
  <c r="I20" i="30"/>
  <c r="K20" i="30"/>
  <c r="I19" i="30"/>
  <c r="O19" i="30"/>
  <c r="P19" i="30"/>
  <c r="F20" i="30"/>
  <c r="F21" i="30" s="1"/>
  <c r="H13" i="30"/>
  <c r="G20" i="30"/>
  <c r="M17" i="29"/>
  <c r="L20" i="29"/>
  <c r="K13" i="29"/>
  <c r="I19" i="29"/>
  <c r="J20" i="29"/>
  <c r="O19" i="29"/>
  <c r="G13" i="29"/>
  <c r="F20" i="29"/>
  <c r="F21" i="29" s="1"/>
  <c r="G19" i="27"/>
  <c r="G20" i="27"/>
  <c r="H14" i="27"/>
  <c r="M14" i="27"/>
  <c r="L20" i="27"/>
  <c r="K13" i="27"/>
  <c r="I19" i="27"/>
  <c r="J20" i="27"/>
  <c r="F19" i="27"/>
  <c r="L20" i="28"/>
  <c r="I20" i="28"/>
  <c r="K20" i="28"/>
  <c r="O19" i="28"/>
  <c r="P19" i="28"/>
  <c r="G13" i="28"/>
  <c r="F20" i="28"/>
  <c r="F21" i="28" s="1"/>
  <c r="L20" i="26"/>
  <c r="M17" i="26"/>
  <c r="G19" i="26"/>
  <c r="H14" i="26"/>
  <c r="G20" i="26"/>
  <c r="M14" i="26"/>
  <c r="K13" i="26"/>
  <c r="I19" i="26"/>
  <c r="J20" i="26"/>
  <c r="P19" i="26"/>
  <c r="F20" i="26"/>
  <c r="F21" i="26" s="1"/>
  <c r="M13" i="39"/>
  <c r="M20" i="39" s="1"/>
  <c r="K20" i="39"/>
  <c r="L20" i="39"/>
  <c r="G19" i="39"/>
  <c r="J20" i="39"/>
  <c r="J19" i="39"/>
  <c r="I19" i="39"/>
  <c r="O19" i="39"/>
  <c r="P19" i="39"/>
  <c r="F20" i="39"/>
  <c r="F21" i="39" s="1"/>
  <c r="G20" i="39"/>
  <c r="L20" i="43"/>
  <c r="M14" i="43"/>
  <c r="I20" i="43"/>
  <c r="L20" i="42"/>
  <c r="M16" i="42"/>
  <c r="H14" i="42"/>
  <c r="I19" i="42"/>
  <c r="K20" i="42"/>
  <c r="K14" i="42"/>
  <c r="M14" i="42" s="1"/>
  <c r="M20" i="40"/>
  <c r="L20" i="40"/>
  <c r="I20" i="40"/>
  <c r="I19" i="40"/>
  <c r="J20" i="40"/>
  <c r="K20" i="40"/>
  <c r="O19" i="40"/>
  <c r="P19" i="40"/>
  <c r="G13" i="40"/>
  <c r="F20" i="40"/>
  <c r="F21" i="40" s="1"/>
  <c r="I20" i="25"/>
  <c r="K13" i="25"/>
  <c r="J20" i="25"/>
  <c r="O19" i="25"/>
  <c r="P19" i="25"/>
  <c r="G13" i="25"/>
  <c r="F20" i="25"/>
  <c r="F21" i="25" s="1"/>
  <c r="I1" i="42"/>
  <c r="J1" i="42" s="1"/>
  <c r="K1" i="42" s="1"/>
  <c r="L1" i="42" s="1"/>
  <c r="M1" i="42" s="1"/>
  <c r="N1" i="42" s="1"/>
  <c r="O1" i="42" s="1"/>
  <c r="P1" i="42" s="1"/>
  <c r="Q1" i="42" s="1"/>
  <c r="R1" i="42" s="1"/>
  <c r="S1" i="42" s="1"/>
  <c r="T1" i="42" s="1"/>
  <c r="U1" i="42" s="1"/>
  <c r="V1" i="42" s="1"/>
  <c r="W1" i="42" s="1"/>
  <c r="X1" i="42" s="1"/>
  <c r="Y1" i="42" s="1"/>
  <c r="Z1" i="42" s="1"/>
  <c r="AA1" i="42" s="1"/>
  <c r="AB1" i="42" s="1"/>
  <c r="AC1" i="42" s="1"/>
  <c r="B1" i="43" s="1"/>
  <c r="C13" i="42"/>
  <c r="C14" i="42" s="1"/>
  <c r="C15" i="42" s="1"/>
  <c r="C16" i="42" s="1"/>
  <c r="E20" i="29"/>
  <c r="B13" i="42"/>
  <c r="B14" i="42" s="1"/>
  <c r="B15" i="42" s="1"/>
  <c r="B16" i="42" s="1"/>
  <c r="P6" i="42"/>
  <c r="AE6" i="31"/>
  <c r="W6" i="26"/>
  <c r="I6" i="29"/>
  <c r="AI6" i="26"/>
  <c r="G6" i="26"/>
  <c r="AB6" i="26"/>
  <c r="E15" i="42"/>
  <c r="I6" i="42"/>
  <c r="D20" i="42"/>
  <c r="P6" i="30"/>
  <c r="V6" i="30"/>
  <c r="U6" i="29"/>
  <c r="P6" i="29"/>
  <c r="P6" i="27"/>
  <c r="D6" i="27"/>
  <c r="L6" i="28"/>
  <c r="I6" i="39"/>
  <c r="W6" i="39"/>
  <c r="P6" i="43"/>
  <c r="E6" i="25"/>
  <c r="W6" i="25"/>
  <c r="H6" i="31"/>
  <c r="AA6" i="31"/>
  <c r="AC6" i="31"/>
  <c r="B6" i="31"/>
  <c r="AA6" i="30"/>
  <c r="T6" i="30"/>
  <c r="M6" i="30"/>
  <c r="D6" i="29"/>
  <c r="M6" i="29"/>
  <c r="V6" i="29"/>
  <c r="W6" i="29"/>
  <c r="G6" i="29"/>
  <c r="M6" i="27"/>
  <c r="W6" i="27"/>
  <c r="AB6" i="28"/>
  <c r="Y6" i="28"/>
  <c r="N6" i="26"/>
  <c r="AG6" i="26"/>
  <c r="X6" i="26"/>
  <c r="AB6" i="39"/>
  <c r="AB6" i="43"/>
  <c r="U6" i="43"/>
  <c r="N6" i="43"/>
  <c r="G6" i="43"/>
  <c r="G6" i="42"/>
  <c r="AB6" i="42"/>
  <c r="P53" i="37"/>
  <c r="P17" i="41"/>
  <c r="AI6" i="41"/>
  <c r="E13" i="42"/>
  <c r="E14" i="42"/>
  <c r="O17" i="41"/>
  <c r="F17" i="41"/>
  <c r="G17" i="41" s="1"/>
  <c r="P16" i="41"/>
  <c r="E17" i="41"/>
  <c r="F16" i="41"/>
  <c r="G16" i="41" s="1"/>
  <c r="O16" i="41"/>
  <c r="P15" i="41"/>
  <c r="E16" i="41"/>
  <c r="O15" i="41"/>
  <c r="P14" i="41"/>
  <c r="F15" i="41"/>
  <c r="G15" i="41" s="1"/>
  <c r="E15" i="41"/>
  <c r="I19" i="41"/>
  <c r="F14" i="41"/>
  <c r="G14" i="41" s="1"/>
  <c r="J20" i="41"/>
  <c r="O14" i="41"/>
  <c r="D20" i="41"/>
  <c r="P13" i="41"/>
  <c r="I20" i="41"/>
  <c r="F13" i="41"/>
  <c r="J19" i="41"/>
  <c r="K13" i="41"/>
  <c r="E14" i="41"/>
  <c r="O13" i="41"/>
  <c r="B6" i="41"/>
  <c r="E13" i="41"/>
  <c r="W6" i="40"/>
  <c r="D20" i="40"/>
  <c r="T6" i="40"/>
  <c r="E16" i="40"/>
  <c r="E15" i="40"/>
  <c r="K20" i="43" l="1"/>
  <c r="P19" i="42"/>
  <c r="E20" i="43"/>
  <c r="G13" i="43"/>
  <c r="G19" i="43" s="1"/>
  <c r="O19" i="43"/>
  <c r="F19" i="43"/>
  <c r="O19" i="42"/>
  <c r="H16" i="42"/>
  <c r="H19" i="42" s="1"/>
  <c r="M20" i="42"/>
  <c r="P20" i="42"/>
  <c r="G19" i="42"/>
  <c r="F19" i="42"/>
  <c r="G20" i="42"/>
  <c r="F21" i="42"/>
  <c r="G19" i="31"/>
  <c r="G20" i="31"/>
  <c r="H13" i="31"/>
  <c r="M13" i="31"/>
  <c r="M20" i="31" s="1"/>
  <c r="K20" i="31"/>
  <c r="H20" i="30"/>
  <c r="H19" i="30"/>
  <c r="M13" i="29"/>
  <c r="M20" i="29" s="1"/>
  <c r="K20" i="29"/>
  <c r="G19" i="29"/>
  <c r="G20" i="29"/>
  <c r="H13" i="29"/>
  <c r="M13" i="27"/>
  <c r="M20" i="27" s="1"/>
  <c r="K20" i="27"/>
  <c r="G19" i="28"/>
  <c r="G20" i="28"/>
  <c r="H13" i="28"/>
  <c r="M13" i="26"/>
  <c r="M20" i="26" s="1"/>
  <c r="K20" i="26"/>
  <c r="M20" i="43"/>
  <c r="G19" i="40"/>
  <c r="G20" i="40"/>
  <c r="H13" i="40"/>
  <c r="G19" i="25"/>
  <c r="G20" i="25"/>
  <c r="H13" i="25"/>
  <c r="M13" i="25"/>
  <c r="M20" i="25" s="1"/>
  <c r="K20" i="25"/>
  <c r="C1" i="43"/>
  <c r="D1" i="43" s="1"/>
  <c r="E1" i="43" s="1"/>
  <c r="F1" i="43" s="1"/>
  <c r="G1" i="43" s="1"/>
  <c r="H1" i="43" s="1"/>
  <c r="B13" i="43"/>
  <c r="B14" i="43" s="1"/>
  <c r="B15" i="43" s="1"/>
  <c r="B16" i="43" s="1"/>
  <c r="R53" i="37"/>
  <c r="P66" i="37"/>
  <c r="P68" i="37" s="1"/>
  <c r="P80" i="37"/>
  <c r="P67" i="37"/>
  <c r="P69" i="37" s="1"/>
  <c r="P81" i="37"/>
  <c r="E19" i="42"/>
  <c r="E20" i="42"/>
  <c r="H17" i="41"/>
  <c r="H16" i="41"/>
  <c r="H15" i="41"/>
  <c r="F20" i="41"/>
  <c r="F21" i="41" s="1"/>
  <c r="H14" i="41"/>
  <c r="P20" i="41"/>
  <c r="P19" i="41"/>
  <c r="F19" i="41"/>
  <c r="G13" i="41"/>
  <c r="G19" i="41" s="1"/>
  <c r="E20" i="41"/>
  <c r="E19" i="41"/>
  <c r="O20" i="41"/>
  <c r="O19" i="41"/>
  <c r="E20" i="40"/>
  <c r="E19" i="40"/>
  <c r="H13" i="43" l="1"/>
  <c r="H20" i="43" s="1"/>
  <c r="G20" i="43"/>
  <c r="H20" i="42"/>
  <c r="H20" i="31"/>
  <c r="H19" i="31"/>
  <c r="H20" i="29"/>
  <c r="H19" i="29"/>
  <c r="H20" i="28"/>
  <c r="H19" i="28"/>
  <c r="H20" i="40"/>
  <c r="H19" i="40"/>
  <c r="H20" i="25"/>
  <c r="H19" i="25"/>
  <c r="C13" i="43"/>
  <c r="C14" i="43" s="1"/>
  <c r="C15" i="43" s="1"/>
  <c r="C16" i="43" s="1"/>
  <c r="I1" i="43"/>
  <c r="J1" i="43" s="1"/>
  <c r="K1" i="43" s="1"/>
  <c r="L1" i="43" s="1"/>
  <c r="M1" i="43" s="1"/>
  <c r="N1" i="43" s="1"/>
  <c r="O1" i="43" s="1"/>
  <c r="P1" i="43" s="1"/>
  <c r="Q1" i="43" s="1"/>
  <c r="R1" i="43" s="1"/>
  <c r="S1" i="43" s="1"/>
  <c r="T1" i="43" s="1"/>
  <c r="U1" i="43" s="1"/>
  <c r="V1" i="43" s="1"/>
  <c r="W1" i="43" s="1"/>
  <c r="X1" i="43" s="1"/>
  <c r="Y1" i="43" s="1"/>
  <c r="Z1" i="43" s="1"/>
  <c r="AA1" i="43" s="1"/>
  <c r="AB1" i="43" s="1"/>
  <c r="AC1" i="43" s="1"/>
  <c r="B1" i="39" s="1"/>
  <c r="R66" i="37"/>
  <c r="R68" i="37" s="1"/>
  <c r="R67" i="37"/>
  <c r="R69" i="37" s="1"/>
  <c r="R80" i="37"/>
  <c r="R81" i="37"/>
  <c r="R82" i="37" s="1"/>
  <c r="G20" i="41"/>
  <c r="H13" i="41"/>
  <c r="H19" i="41" s="1"/>
  <c r="H19" i="43" l="1"/>
  <c r="B13" i="39"/>
  <c r="B14" i="39" s="1"/>
  <c r="B15" i="39" s="1"/>
  <c r="B16" i="39" s="1"/>
  <c r="C1" i="39"/>
  <c r="D1" i="39" s="1"/>
  <c r="E1" i="39" s="1"/>
  <c r="F1" i="39" s="1"/>
  <c r="G1" i="39" s="1"/>
  <c r="H1" i="39" s="1"/>
  <c r="H20" i="41"/>
  <c r="I1" i="39" l="1"/>
  <c r="J1" i="39" s="1"/>
  <c r="K1" i="39" s="1"/>
  <c r="L1" i="39" s="1"/>
  <c r="M1" i="39" s="1"/>
  <c r="N1" i="39" s="1"/>
  <c r="O1" i="39" s="1"/>
  <c r="P1" i="39" s="1"/>
  <c r="Q1" i="39" s="1"/>
  <c r="R1" i="39" s="1"/>
  <c r="S1" i="39" s="1"/>
  <c r="T1" i="39" s="1"/>
  <c r="U1" i="39" s="1"/>
  <c r="V1" i="39" s="1"/>
  <c r="W1" i="39" s="1"/>
  <c r="X1" i="39" s="1"/>
  <c r="Y1" i="39" s="1"/>
  <c r="Z1" i="39" s="1"/>
  <c r="AA1" i="39" s="1"/>
  <c r="AB1" i="39" s="1"/>
  <c r="AC1" i="39" s="1"/>
  <c r="B1" i="26" s="1"/>
  <c r="C13" i="39"/>
  <c r="C14" i="39" s="1"/>
  <c r="C15" i="39" s="1"/>
  <c r="C16" i="39" s="1"/>
  <c r="C1" i="26" l="1"/>
  <c r="D1" i="26" s="1"/>
  <c r="E1" i="26" s="1"/>
  <c r="F1" i="26" s="1"/>
  <c r="G1" i="26" s="1"/>
  <c r="H1" i="26" s="1"/>
  <c r="B13" i="26"/>
  <c r="B14" i="26" s="1"/>
  <c r="B15" i="26" s="1"/>
  <c r="B16" i="26" s="1"/>
  <c r="B17" i="26" s="1"/>
  <c r="I1" i="26" l="1"/>
  <c r="J1" i="26" s="1"/>
  <c r="K1" i="26" s="1"/>
  <c r="L1" i="26" s="1"/>
  <c r="M1" i="26" s="1"/>
  <c r="N1" i="26" s="1"/>
  <c r="O1" i="26" s="1"/>
  <c r="P1" i="26" s="1"/>
  <c r="Q1" i="26" s="1"/>
  <c r="R1" i="26" s="1"/>
  <c r="S1" i="26" s="1"/>
  <c r="T1" i="26" s="1"/>
  <c r="U1" i="26" s="1"/>
  <c r="V1" i="26" s="1"/>
  <c r="W1" i="26" s="1"/>
  <c r="X1" i="26" s="1"/>
  <c r="Y1" i="26" s="1"/>
  <c r="Z1" i="26" s="1"/>
  <c r="AA1" i="26" s="1"/>
  <c r="AB1" i="26" s="1"/>
  <c r="AC1" i="26" s="1"/>
  <c r="AD1" i="26" s="1"/>
  <c r="AE1" i="26" s="1"/>
  <c r="AF1" i="26" s="1"/>
  <c r="AG1" i="26" s="1"/>
  <c r="AH1" i="26" s="1"/>
  <c r="AI1" i="26" s="1"/>
  <c r="AJ1" i="26" s="1"/>
  <c r="B1" i="28" s="1"/>
  <c r="C13" i="26"/>
  <c r="C14" i="26" s="1"/>
  <c r="C15" i="26" s="1"/>
  <c r="C16" i="26" s="1"/>
  <c r="C17" i="26" s="1"/>
  <c r="C1" i="28" l="1"/>
  <c r="D1" i="28" s="1"/>
  <c r="E1" i="28" s="1"/>
  <c r="F1" i="28" s="1"/>
  <c r="G1" i="28" s="1"/>
  <c r="H1" i="28" s="1"/>
  <c r="B13" i="28"/>
  <c r="B14" i="28" s="1"/>
  <c r="B15" i="28" s="1"/>
  <c r="B16" i="28" s="1"/>
  <c r="C13" i="28" l="1"/>
  <c r="C14" i="28" s="1"/>
  <c r="C15" i="28" s="1"/>
  <c r="C16" i="28" s="1"/>
  <c r="I1" i="28"/>
  <c r="J1" i="28" s="1"/>
  <c r="K1" i="28" s="1"/>
  <c r="L1" i="28" s="1"/>
  <c r="M1" i="28" s="1"/>
  <c r="N1" i="28" s="1"/>
  <c r="O1" i="28" s="1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B1" i="27" s="1"/>
  <c r="C1" i="27" l="1"/>
  <c r="D1" i="27" s="1"/>
  <c r="E1" i="27" s="1"/>
  <c r="F1" i="27" s="1"/>
  <c r="G1" i="27" s="1"/>
  <c r="H1" i="27" s="1"/>
  <c r="B13" i="27"/>
  <c r="B14" i="27" s="1"/>
  <c r="B15" i="27" s="1"/>
  <c r="B16" i="27" s="1"/>
  <c r="I1" i="27" l="1"/>
  <c r="J1" i="27" s="1"/>
  <c r="K1" i="27" s="1"/>
  <c r="L1" i="27" s="1"/>
  <c r="M1" i="27" s="1"/>
  <c r="N1" i="27" s="1"/>
  <c r="O1" i="27" s="1"/>
  <c r="P1" i="27" s="1"/>
  <c r="Q1" i="27" s="1"/>
  <c r="R1" i="27" s="1"/>
  <c r="S1" i="27" s="1"/>
  <c r="T1" i="27" s="1"/>
  <c r="U1" i="27" s="1"/>
  <c r="V1" i="27" s="1"/>
  <c r="W1" i="27" s="1"/>
  <c r="X1" i="27" s="1"/>
  <c r="Y1" i="27" s="1"/>
  <c r="Z1" i="27" s="1"/>
  <c r="AA1" i="27" s="1"/>
  <c r="AB1" i="27" s="1"/>
  <c r="AC1" i="27" s="1"/>
  <c r="B1" i="29" s="1"/>
  <c r="C13" i="27"/>
  <c r="C14" i="27" s="1"/>
  <c r="C15" i="27" s="1"/>
  <c r="C16" i="27" s="1"/>
  <c r="B13" i="29" l="1"/>
  <c r="B14" i="29" s="1"/>
  <c r="B15" i="29" s="1"/>
  <c r="B16" i="29" s="1"/>
  <c r="B17" i="29" s="1"/>
  <c r="C1" i="29"/>
  <c r="D1" i="29" s="1"/>
  <c r="E1" i="29" s="1"/>
  <c r="F1" i="29" s="1"/>
  <c r="G1" i="29" s="1"/>
  <c r="H1" i="29" s="1"/>
  <c r="I1" i="29" l="1"/>
  <c r="J1" i="29" s="1"/>
  <c r="K1" i="29" s="1"/>
  <c r="L1" i="29" s="1"/>
  <c r="M1" i="29" s="1"/>
  <c r="N1" i="29" s="1"/>
  <c r="O1" i="29" s="1"/>
  <c r="P1" i="29" s="1"/>
  <c r="Q1" i="29" s="1"/>
  <c r="R1" i="29" s="1"/>
  <c r="S1" i="29" s="1"/>
  <c r="T1" i="29" s="1"/>
  <c r="U1" i="29" s="1"/>
  <c r="V1" i="29" s="1"/>
  <c r="W1" i="29" s="1"/>
  <c r="X1" i="29" s="1"/>
  <c r="Y1" i="29" s="1"/>
  <c r="Z1" i="29" s="1"/>
  <c r="AA1" i="29" s="1"/>
  <c r="AB1" i="29" s="1"/>
  <c r="AC1" i="29" s="1"/>
  <c r="AD1" i="29" s="1"/>
  <c r="AE1" i="29" s="1"/>
  <c r="AF1" i="29" s="1"/>
  <c r="AG1" i="29" s="1"/>
  <c r="AH1" i="29" s="1"/>
  <c r="AI1" i="29" s="1"/>
  <c r="AJ1" i="29" s="1"/>
  <c r="B1" i="30" s="1"/>
  <c r="C13" i="29"/>
  <c r="C14" i="29" s="1"/>
  <c r="C15" i="29" s="1"/>
  <c r="C16" i="29" s="1"/>
  <c r="C17" i="29" s="1"/>
  <c r="B13" i="30" l="1"/>
  <c r="B14" i="30" s="1"/>
  <c r="B15" i="30" s="1"/>
  <c r="B16" i="30" s="1"/>
  <c r="C1" i="30"/>
  <c r="D1" i="30" s="1"/>
  <c r="E1" i="30" s="1"/>
  <c r="F1" i="30" s="1"/>
  <c r="G1" i="30" s="1"/>
  <c r="H1" i="30" s="1"/>
  <c r="C13" i="30" l="1"/>
  <c r="C14" i="30" s="1"/>
  <c r="C15" i="30" s="1"/>
  <c r="C16" i="30" s="1"/>
  <c r="I1" i="30"/>
  <c r="J1" i="30" s="1"/>
  <c r="K1" i="30" s="1"/>
  <c r="L1" i="30" s="1"/>
  <c r="M1" i="30" s="1"/>
  <c r="N1" i="30" s="1"/>
  <c r="O1" i="30" s="1"/>
  <c r="P1" i="30" s="1"/>
  <c r="Q1" i="30" s="1"/>
  <c r="R1" i="30" s="1"/>
  <c r="S1" i="30" s="1"/>
  <c r="T1" i="30" s="1"/>
  <c r="U1" i="30" s="1"/>
  <c r="V1" i="30" s="1"/>
  <c r="W1" i="30" s="1"/>
  <c r="X1" i="30" s="1"/>
  <c r="Y1" i="30" s="1"/>
  <c r="Z1" i="30" s="1"/>
  <c r="AA1" i="30" s="1"/>
  <c r="AB1" i="30" s="1"/>
  <c r="AC1" i="30" s="1"/>
  <c r="B1" i="31" s="1"/>
  <c r="B13" i="31" l="1"/>
  <c r="B14" i="31" s="1"/>
  <c r="B15" i="31" s="1"/>
  <c r="B16" i="31" s="1"/>
  <c r="B17" i="31" s="1"/>
  <c r="C1" i="31"/>
  <c r="D1" i="31" s="1"/>
  <c r="E1" i="31" s="1"/>
  <c r="F1" i="31" s="1"/>
  <c r="G1" i="31" s="1"/>
  <c r="H1" i="31" s="1"/>
  <c r="I1" i="31" l="1"/>
  <c r="J1" i="31" s="1"/>
  <c r="K1" i="31" s="1"/>
  <c r="L1" i="31" s="1"/>
  <c r="M1" i="31" s="1"/>
  <c r="N1" i="31" s="1"/>
  <c r="O1" i="31" s="1"/>
  <c r="P1" i="31" s="1"/>
  <c r="Q1" i="31" s="1"/>
  <c r="R1" i="31" s="1"/>
  <c r="S1" i="31" s="1"/>
  <c r="T1" i="31" s="1"/>
  <c r="U1" i="31" s="1"/>
  <c r="V1" i="31" s="1"/>
  <c r="W1" i="31" s="1"/>
  <c r="X1" i="31" s="1"/>
  <c r="Y1" i="31" s="1"/>
  <c r="Z1" i="31" s="1"/>
  <c r="AA1" i="31" s="1"/>
  <c r="AB1" i="31" s="1"/>
  <c r="AC1" i="31" s="1"/>
  <c r="AD1" i="31" s="1"/>
  <c r="AE1" i="31" s="1"/>
  <c r="AF1" i="31" s="1"/>
  <c r="AG1" i="31" s="1"/>
  <c r="AH1" i="31" s="1"/>
  <c r="AI1" i="31" s="1"/>
  <c r="AJ1" i="31" s="1"/>
  <c r="C13" i="31"/>
  <c r="C14" i="31" s="1"/>
  <c r="C15" i="31" s="1"/>
  <c r="C16" i="31" s="1"/>
  <c r="C17" i="31" s="1"/>
</calcChain>
</file>

<file path=xl/sharedStrings.xml><?xml version="1.0" encoding="utf-8"?>
<sst xmlns="http://schemas.openxmlformats.org/spreadsheetml/2006/main" count="537" uniqueCount="125">
  <si>
    <t>減肥計劃</t>
  </si>
  <si>
    <t>基本資料</t>
  </si>
  <si>
    <t>體重狀況分析</t>
  </si>
  <si>
    <t>身高</t>
  </si>
  <si>
    <t>身體質量指數BMI</t>
  </si>
  <si>
    <t>體重</t>
  </si>
  <si>
    <t>Body Mass Index</t>
  </si>
  <si>
    <t>您目前的狀況屬於</t>
  </si>
  <si>
    <t>您最佳的體重介於</t>
  </si>
  <si>
    <t>到</t>
  </si>
  <si>
    <r>
      <t xml:space="preserve">身體質量指數BMI </t>
    </r>
    <r>
      <rPr>
        <sz val="8"/>
        <color indexed="8"/>
        <rFont val="Arial Unicode MS"/>
        <family val="2"/>
      </rPr>
      <t>= 體重(公斤) / 身高2(公尺2)</t>
    </r>
  </si>
  <si>
    <t>進行體重紀錄</t>
  </si>
  <si>
    <t>(kg/m2)</t>
  </si>
  <si>
    <t>體重過輕</t>
  </si>
  <si>
    <t>BMI ＜ 18.5</t>
  </si>
  <si>
    <t>正常範圍</t>
  </si>
  <si>
    <t>18.5≦BMI＜24</t>
  </si>
  <si>
    <t>異常範圍</t>
  </si>
  <si>
    <t>過      重：24≦BMI＜27</t>
  </si>
  <si>
    <t>輕度肥胖：27≦BMI＜30</t>
  </si>
  <si>
    <t>中度肥胖：30≦BMI＜35</t>
  </si>
  <si>
    <t>重度肥胖：BMI≧35　</t>
  </si>
  <si>
    <t>日期</t>
  </si>
  <si>
    <t>Start Date</t>
  </si>
  <si>
    <t>End Date</t>
  </si>
  <si>
    <t>Delta(KG)</t>
  </si>
  <si>
    <t>SUM</t>
  </si>
  <si>
    <t>体重</t>
  </si>
  <si>
    <t>状況</t>
  </si>
  <si>
    <t>目标</t>
  </si>
  <si>
    <t>Average</t>
  </si>
  <si>
    <t>摄入Cal</t>
  </si>
  <si>
    <t>消耗Cal</t>
  </si>
  <si>
    <t>Delta Cal</t>
  </si>
  <si>
    <t>ShouldKG</t>
  </si>
  <si>
    <t>Delta KG</t>
  </si>
  <si>
    <t>DeltaCal</t>
  </si>
  <si>
    <t>基础消耗</t>
  </si>
  <si>
    <t>月份</t>
  </si>
  <si>
    <t>步数</t>
  </si>
  <si>
    <t>大卡</t>
  </si>
  <si>
    <t>步数/卡</t>
  </si>
  <si>
    <t>质量</t>
  </si>
  <si>
    <t>Totals</t>
  </si>
  <si>
    <t>平均每月</t>
  </si>
  <si>
    <t>平均</t>
  </si>
  <si>
    <t>总步数</t>
  </si>
  <si>
    <t>总热量</t>
  </si>
  <si>
    <t>摄入热量</t>
  </si>
  <si>
    <t>消耗</t>
  </si>
  <si>
    <t>摄入</t>
  </si>
  <si>
    <t>0.4/W</t>
  </si>
  <si>
    <t>0.5/W</t>
  </si>
  <si>
    <t>0.6/W</t>
  </si>
  <si>
    <t>0.7/W</t>
  </si>
  <si>
    <t>0.8/W</t>
  </si>
  <si>
    <t>0.9/W</t>
  </si>
  <si>
    <t>1/W</t>
  </si>
  <si>
    <t>Weekly</t>
  </si>
  <si>
    <t>Cal/Week</t>
  </si>
  <si>
    <t>Cal/Day</t>
  </si>
  <si>
    <t>Monthly</t>
  </si>
  <si>
    <t>Cal/Month</t>
  </si>
  <si>
    <t>Total Cals</t>
  </si>
  <si>
    <t>Weight</t>
  </si>
  <si>
    <t>速度</t>
  </si>
  <si>
    <t>手环每天多计热量</t>
  </si>
  <si>
    <t>初始</t>
  </si>
  <si>
    <t>0.3/W</t>
  </si>
  <si>
    <t>0.2/W</t>
  </si>
  <si>
    <t>0.1/W</t>
  </si>
  <si>
    <t>0.0/W</t>
  </si>
  <si>
    <t>0.15/W</t>
    <phoneticPr fontId="13" type="noConversion"/>
  </si>
  <si>
    <t>最低</t>
  </si>
  <si>
    <t>最高</t>
  </si>
  <si>
    <t>均值</t>
  </si>
  <si>
    <t>平均体重</t>
  </si>
  <si>
    <t>体重变化</t>
  </si>
  <si>
    <t>0.25/W</t>
  </si>
  <si>
    <t>有效热量</t>
  </si>
  <si>
    <t>周内Delta</t>
  </si>
  <si>
    <t>周末Delta</t>
  </si>
  <si>
    <t>平均每日</t>
  </si>
  <si>
    <t>日均亏空</t>
  </si>
  <si>
    <t>日均摄入</t>
  </si>
  <si>
    <t>年度</t>
  </si>
  <si>
    <t>初始体重</t>
  </si>
  <si>
    <t>变化</t>
  </si>
  <si>
    <t>3~9</t>
  </si>
  <si>
    <t>10~12</t>
  </si>
  <si>
    <t>1~6</t>
  </si>
  <si>
    <t>7~12</t>
  </si>
  <si>
    <t>1~5</t>
  </si>
  <si>
    <t>6~12</t>
  </si>
  <si>
    <t>结束体重</t>
  </si>
  <si>
    <t>01~04</t>
  </si>
  <si>
    <t>05~12</t>
  </si>
  <si>
    <t>日均消耗</t>
  </si>
  <si>
    <t>备注</t>
  </si>
  <si>
    <t>飞速</t>
  </si>
  <si>
    <t>平缓</t>
  </si>
  <si>
    <t>快速</t>
  </si>
  <si>
    <t>平衡</t>
  </si>
  <si>
    <t>强反弹</t>
  </si>
  <si>
    <t>压制拉锯，有反弹苗头</t>
  </si>
  <si>
    <t>2020年统计</t>
  </si>
  <si>
    <t>月均</t>
  </si>
  <si>
    <t>日均</t>
  </si>
  <si>
    <t>银屑病</t>
  </si>
  <si>
    <t>皮肤病</t>
  </si>
  <si>
    <t>2021年统计</t>
  </si>
  <si>
    <t/>
  </si>
  <si>
    <t>开始减肥</t>
  </si>
  <si>
    <t>肾气不足</t>
  </si>
  <si>
    <t>停止治疗</t>
  </si>
  <si>
    <t>无效热量（多吃）</t>
  </si>
  <si>
    <t>02~03</t>
  </si>
  <si>
    <t>反弹，拉锯</t>
  </si>
  <si>
    <t>01</t>
  </si>
  <si>
    <t>04</t>
  </si>
  <si>
    <t>压制拉锯</t>
  </si>
  <si>
    <t>秋裤换长裤</t>
  </si>
  <si>
    <t>日均差</t>
  </si>
  <si>
    <t>实际偏差</t>
  </si>
  <si>
    <t>理论热差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</si>
</sst>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_ "/>
    <numFmt numFmtId="166" formatCode="0.000"/>
  </numFmts>
  <fonts count="26">
    <font>
      <sz val="12"/>
      <color indexed="8"/>
      <name val="宋体"/>
      <charset val="134"/>
    </font>
    <font>
      <sz val="12"/>
      <name val="宋体"/>
      <family val="3"/>
      <charset val="134"/>
    </font>
    <font>
      <sz val="8"/>
      <color indexed="8"/>
      <name val="Arial Unicode MS"/>
      <family val="2"/>
    </font>
    <font>
      <sz val="11"/>
      <color indexed="8"/>
      <name val="Arial Unicode MS"/>
      <family val="2"/>
    </font>
    <font>
      <sz val="12"/>
      <color indexed="8"/>
      <name val="Arial Unicode MS"/>
      <family val="2"/>
    </font>
    <font>
      <sz val="14"/>
      <color indexed="8"/>
      <name val="Arial Unicode MS"/>
      <family val="2"/>
    </font>
    <font>
      <sz val="22"/>
      <color indexed="9"/>
      <name val="微軟正黑體"/>
      <family val="2"/>
      <charset val="134"/>
    </font>
    <font>
      <sz val="22"/>
      <color indexed="8"/>
      <name val="Arial Unicode MS"/>
      <family val="2"/>
    </font>
    <font>
      <sz val="14"/>
      <color indexed="9"/>
      <name val="Arial Unicode MS"/>
      <family val="2"/>
    </font>
    <font>
      <sz val="16"/>
      <color indexed="9"/>
      <name val="Arial Unicode MS"/>
      <family val="2"/>
    </font>
    <font>
      <sz val="10"/>
      <color indexed="8"/>
      <name val="Arial Unicode MS"/>
      <family val="2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rgb="FFFF0000"/>
      <name val="宋体"/>
      <family val="3"/>
      <charset val="134"/>
    </font>
    <font>
      <sz val="11"/>
      <name val="Calibri"/>
      <family val="3"/>
      <charset val="134"/>
      <scheme val="minor"/>
    </font>
    <font>
      <sz val="12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ck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2" borderId="0" xfId="2" applyFont="1">
      <alignment vertical="center"/>
    </xf>
    <xf numFmtId="0" fontId="8" fillId="5" borderId="0" xfId="4" applyFont="1" applyProtection="1">
      <alignment vertical="center"/>
      <protection locked="0"/>
    </xf>
    <xf numFmtId="0" fontId="8" fillId="3" borderId="0" xfId="7" applyFont="1">
      <alignment vertical="center"/>
    </xf>
    <xf numFmtId="0" fontId="8" fillId="4" borderId="0" xfId="8" applyFont="1">
      <alignment vertical="center"/>
    </xf>
    <xf numFmtId="0" fontId="5" fillId="0" borderId="0" xfId="0" applyFont="1" applyAlignment="1">
      <alignment vertical="center" wrapText="1"/>
    </xf>
    <xf numFmtId="165" fontId="8" fillId="4" borderId="0" xfId="8" applyNumberFormat="1" applyFont="1" applyAlignment="1" applyProtection="1">
      <alignment horizontal="center" vertical="center"/>
      <protection hidden="1"/>
    </xf>
    <xf numFmtId="0" fontId="8" fillId="4" borderId="0" xfId="8" applyFont="1" applyAlignment="1" applyProtection="1">
      <alignment horizontal="center" vertical="center"/>
      <protection hidden="1"/>
    </xf>
    <xf numFmtId="0" fontId="3" fillId="4" borderId="2" xfId="3" applyFont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/>
    <xf numFmtId="0" fontId="15" fillId="0" borderId="0" xfId="1" applyFont="1" applyFill="1">
      <alignment vertical="center"/>
    </xf>
    <xf numFmtId="164" fontId="15" fillId="2" borderId="0" xfId="1" applyNumberFormat="1" applyFont="1" applyProtection="1">
      <alignment vertical="center"/>
      <protection locked="0"/>
    </xf>
    <xf numFmtId="164" fontId="15" fillId="0" borderId="0" xfId="1" applyNumberFormat="1" applyFont="1" applyFill="1" applyProtection="1">
      <alignment vertical="center"/>
      <protection locked="0"/>
    </xf>
    <xf numFmtId="0" fontId="16" fillId="0" borderId="0" xfId="0" applyFont="1">
      <alignment vertical="center"/>
    </xf>
    <xf numFmtId="0" fontId="15" fillId="0" borderId="0" xfId="1" applyFont="1" applyFill="1" applyProtection="1">
      <alignment vertical="center"/>
      <protection locked="0"/>
    </xf>
    <xf numFmtId="0" fontId="15" fillId="0" borderId="0" xfId="0" applyFont="1">
      <alignment vertical="center"/>
    </xf>
    <xf numFmtId="166" fontId="16" fillId="0" borderId="0" xfId="0" applyNumberFormat="1" applyFont="1">
      <alignment vertical="center"/>
    </xf>
    <xf numFmtId="0" fontId="15" fillId="10" borderId="0" xfId="0" applyFont="1" applyFill="1">
      <alignment vertical="center"/>
    </xf>
    <xf numFmtId="0" fontId="17" fillId="10" borderId="0" xfId="0" applyFont="1" applyFill="1" applyAlignment="1" applyProtection="1">
      <alignment horizontal="right" vertical="center"/>
      <protection hidden="1"/>
    </xf>
    <xf numFmtId="0" fontId="17" fillId="0" borderId="0" xfId="0" applyFont="1">
      <alignment vertical="center"/>
    </xf>
    <xf numFmtId="165" fontId="16" fillId="10" borderId="0" xfId="0" applyNumberFormat="1" applyFont="1" applyFill="1" applyProtection="1">
      <alignment vertical="center"/>
      <protection hidden="1"/>
    </xf>
    <xf numFmtId="165" fontId="16" fillId="0" borderId="0" xfId="0" applyNumberFormat="1" applyFont="1">
      <alignment vertical="center"/>
    </xf>
    <xf numFmtId="0" fontId="18" fillId="10" borderId="0" xfId="0" applyFont="1" applyFill="1">
      <alignment vertical="center"/>
    </xf>
    <xf numFmtId="0" fontId="16" fillId="10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14" fontId="22" fillId="0" borderId="0" xfId="0" applyNumberFormat="1" applyFont="1">
      <alignment vertical="center"/>
    </xf>
    <xf numFmtId="0" fontId="22" fillId="0" borderId="0" xfId="0" applyFont="1">
      <alignment vertical="center"/>
    </xf>
    <xf numFmtId="14" fontId="0" fillId="0" borderId="0" xfId="0" applyNumberFormat="1" applyAlignment="1"/>
    <xf numFmtId="0" fontId="23" fillId="0" borderId="0" xfId="0" applyFont="1" applyAlignment="1"/>
    <xf numFmtId="0" fontId="1" fillId="0" borderId="0" xfId="0" applyFont="1" applyAlignment="1"/>
    <xf numFmtId="0" fontId="24" fillId="0" borderId="0" xfId="0" applyFont="1" applyAlignment="1"/>
    <xf numFmtId="0" fontId="12" fillId="0" borderId="0" xfId="0" applyFont="1" applyAlignment="1"/>
    <xf numFmtId="0" fontId="0" fillId="11" borderId="0" xfId="0" applyFill="1" applyAlignment="1"/>
    <xf numFmtId="0" fontId="0" fillId="12" borderId="0" xfId="0" applyFill="1" applyAlignment="1"/>
    <xf numFmtId="0" fontId="1" fillId="13" borderId="0" xfId="0" applyFont="1" applyFill="1" applyAlignment="1"/>
    <xf numFmtId="0" fontId="1" fillId="0" borderId="0" xfId="0" applyFont="1" applyFill="1" applyAlignment="1"/>
    <xf numFmtId="0" fontId="0" fillId="0" borderId="0" xfId="0" applyFill="1" applyAlignment="1"/>
    <xf numFmtId="0" fontId="25" fillId="0" borderId="0" xfId="0" applyFont="1" applyAlignment="1"/>
    <xf numFmtId="0" fontId="0" fillId="0" borderId="0" xfId="0" quotePrefix="1">
      <alignment vertical="center"/>
    </xf>
    <xf numFmtId="0" fontId="10" fillId="8" borderId="1" xfId="0" applyFont="1" applyFill="1" applyBorder="1" applyAlignment="1">
      <alignment horizontal="center" vertical="top" wrapText="1"/>
    </xf>
    <xf numFmtId="0" fontId="10" fillId="8" borderId="9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center" vertical="top" wrapText="1"/>
    </xf>
    <xf numFmtId="0" fontId="10" fillId="8" borderId="11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165" fontId="8" fillId="3" borderId="0" xfId="7" applyNumberFormat="1" applyFont="1" applyAlignment="1" applyProtection="1">
      <alignment horizontal="center" vertical="center"/>
      <protection hidden="1"/>
    </xf>
    <xf numFmtId="0" fontId="6" fillId="7" borderId="0" xfId="6" applyFont="1" applyAlignment="1">
      <alignment horizontal="center" vertical="center"/>
    </xf>
    <xf numFmtId="0" fontId="8" fillId="3" borderId="0" xfId="7" applyFont="1" applyAlignment="1">
      <alignment horizontal="center" vertical="center"/>
    </xf>
    <xf numFmtId="0" fontId="9" fillId="6" borderId="0" xfId="5" applyFont="1" applyAlignment="1" applyProtection="1">
      <alignment horizontal="center" vertical="center"/>
      <protection hidden="1"/>
    </xf>
    <xf numFmtId="0" fontId="4" fillId="4" borderId="3" xfId="3" applyFont="1" applyBorder="1" applyAlignment="1">
      <alignment horizontal="center" vertical="center" wrapText="1"/>
    </xf>
    <xf numFmtId="0" fontId="4" fillId="4" borderId="4" xfId="3" applyFont="1" applyBorder="1" applyAlignment="1">
      <alignment horizontal="center" vertical="center" wrapText="1"/>
    </xf>
    <xf numFmtId="0" fontId="4" fillId="4" borderId="5" xfId="3" applyFont="1" applyBorder="1" applyAlignment="1">
      <alignment horizontal="center" vertical="center" wrapText="1"/>
    </xf>
    <xf numFmtId="0" fontId="3" fillId="4" borderId="6" xfId="3" applyFont="1" applyBorder="1" applyAlignment="1">
      <alignment horizontal="center" vertical="center" wrapText="1"/>
    </xf>
    <xf numFmtId="0" fontId="3" fillId="4" borderId="7" xfId="3" applyFont="1" applyBorder="1" applyAlignment="1">
      <alignment horizontal="center" vertical="center" wrapText="1"/>
    </xf>
    <xf numFmtId="0" fontId="3" fillId="4" borderId="8" xfId="3" applyFont="1" applyBorder="1" applyAlignment="1">
      <alignment horizontal="center" vertical="center" wrapText="1"/>
    </xf>
  </cellXfs>
  <cellStyles count="9">
    <cellStyle name="40% - 着色 3" xfId="1" builtinId="39"/>
    <cellStyle name="60% - 着色 3" xfId="2" builtinId="40"/>
    <cellStyle name="60% - 着色 5" xfId="3" builtinId="48"/>
    <cellStyle name="常规" xfId="0" builtinId="0"/>
    <cellStyle name="着色 1" xfId="4" builtinId="29"/>
    <cellStyle name="着色 2" xfId="5" builtinId="33"/>
    <cellStyle name="着色 3" xfId="6" builtinId="37"/>
    <cellStyle name="着色 4" xfId="7" builtinId="41"/>
    <cellStyle name="着色 5" xfId="8" builtinId="45"/>
  </cellStyles>
  <dxfs count="14"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体重变化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42496452497259E-2"/>
          <c:y val="0.20186384485961562"/>
          <c:w val="0.90058530717154062"/>
          <c:h val="0.5539885539443013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统计!$A$4:$A$54</c:f>
              <c:numCache>
                <c:formatCode>G/通用格式</c:formatCode>
                <c:ptCount val="51"/>
                <c:pt idx="0">
                  <c:v>201702</c:v>
                </c:pt>
                <c:pt idx="1">
                  <c:v>201703</c:v>
                </c:pt>
                <c:pt idx="2">
                  <c:v>201704</c:v>
                </c:pt>
                <c:pt idx="3">
                  <c:v>201705</c:v>
                </c:pt>
                <c:pt idx="4">
                  <c:v>201706</c:v>
                </c:pt>
                <c:pt idx="5">
                  <c:v>201707</c:v>
                </c:pt>
                <c:pt idx="6">
                  <c:v>201708</c:v>
                </c:pt>
                <c:pt idx="7">
                  <c:v>201709</c:v>
                </c:pt>
                <c:pt idx="8">
                  <c:v>201710</c:v>
                </c:pt>
                <c:pt idx="9">
                  <c:v>201711</c:v>
                </c:pt>
                <c:pt idx="10">
                  <c:v>201712</c:v>
                </c:pt>
                <c:pt idx="11">
                  <c:v>201801</c:v>
                </c:pt>
                <c:pt idx="12">
                  <c:v>201802</c:v>
                </c:pt>
                <c:pt idx="13">
                  <c:v>201803</c:v>
                </c:pt>
                <c:pt idx="14">
                  <c:v>201804</c:v>
                </c:pt>
                <c:pt idx="15">
                  <c:v>201805</c:v>
                </c:pt>
                <c:pt idx="16">
                  <c:v>201806</c:v>
                </c:pt>
                <c:pt idx="17">
                  <c:v>201807</c:v>
                </c:pt>
                <c:pt idx="18">
                  <c:v>201808</c:v>
                </c:pt>
                <c:pt idx="19">
                  <c:v>201809</c:v>
                </c:pt>
                <c:pt idx="20">
                  <c:v>201810</c:v>
                </c:pt>
                <c:pt idx="21">
                  <c:v>201811</c:v>
                </c:pt>
                <c:pt idx="22">
                  <c:v>201812</c:v>
                </c:pt>
                <c:pt idx="23">
                  <c:v>201901</c:v>
                </c:pt>
                <c:pt idx="24">
                  <c:v>201902</c:v>
                </c:pt>
                <c:pt idx="25">
                  <c:v>201903</c:v>
                </c:pt>
                <c:pt idx="26">
                  <c:v>201904</c:v>
                </c:pt>
                <c:pt idx="27">
                  <c:v>201905</c:v>
                </c:pt>
                <c:pt idx="28">
                  <c:v>201906</c:v>
                </c:pt>
                <c:pt idx="29">
                  <c:v>201907</c:v>
                </c:pt>
                <c:pt idx="30">
                  <c:v>201908</c:v>
                </c:pt>
                <c:pt idx="31">
                  <c:v>201909</c:v>
                </c:pt>
                <c:pt idx="32">
                  <c:v>201910</c:v>
                </c:pt>
                <c:pt idx="33">
                  <c:v>201911</c:v>
                </c:pt>
                <c:pt idx="34">
                  <c:v>201912</c:v>
                </c:pt>
                <c:pt idx="35">
                  <c:v>202001</c:v>
                </c:pt>
                <c:pt idx="36">
                  <c:v>202002</c:v>
                </c:pt>
                <c:pt idx="37">
                  <c:v>202003</c:v>
                </c:pt>
                <c:pt idx="38">
                  <c:v>202004</c:v>
                </c:pt>
                <c:pt idx="39">
                  <c:v>202005</c:v>
                </c:pt>
                <c:pt idx="40">
                  <c:v>202006</c:v>
                </c:pt>
                <c:pt idx="41">
                  <c:v>202007</c:v>
                </c:pt>
                <c:pt idx="42">
                  <c:v>202008</c:v>
                </c:pt>
                <c:pt idx="43">
                  <c:v>202009</c:v>
                </c:pt>
                <c:pt idx="44">
                  <c:v>202010</c:v>
                </c:pt>
                <c:pt idx="45">
                  <c:v>202011</c:v>
                </c:pt>
                <c:pt idx="46">
                  <c:v>202012</c:v>
                </c:pt>
                <c:pt idx="47">
                  <c:v>202101</c:v>
                </c:pt>
                <c:pt idx="48">
                  <c:v>202102</c:v>
                </c:pt>
                <c:pt idx="49">
                  <c:v>202103</c:v>
                </c:pt>
                <c:pt idx="50">
                  <c:v>202104</c:v>
                </c:pt>
              </c:numCache>
            </c:numRef>
          </c:cat>
          <c:val>
            <c:numRef>
              <c:f>统计!$N$4:$N$54</c:f>
              <c:numCache>
                <c:formatCode>G/通用格式</c:formatCode>
                <c:ptCount val="51"/>
                <c:pt idx="0">
                  <c:v>89</c:v>
                </c:pt>
                <c:pt idx="1">
                  <c:v>86.71</c:v>
                </c:pt>
                <c:pt idx="2">
                  <c:v>84.12</c:v>
                </c:pt>
                <c:pt idx="3">
                  <c:v>81.14</c:v>
                </c:pt>
                <c:pt idx="4">
                  <c:v>77.45</c:v>
                </c:pt>
                <c:pt idx="5">
                  <c:v>73.87</c:v>
                </c:pt>
                <c:pt idx="6">
                  <c:v>71.77</c:v>
                </c:pt>
                <c:pt idx="7">
                  <c:v>69.5</c:v>
                </c:pt>
                <c:pt idx="8">
                  <c:v>67.739999999999995</c:v>
                </c:pt>
                <c:pt idx="9">
                  <c:v>66.180000000000007</c:v>
                </c:pt>
                <c:pt idx="10">
                  <c:v>65.86</c:v>
                </c:pt>
                <c:pt idx="11">
                  <c:v>65.150000000000006</c:v>
                </c:pt>
                <c:pt idx="12">
                  <c:v>65.02</c:v>
                </c:pt>
                <c:pt idx="13">
                  <c:v>63.71</c:v>
                </c:pt>
                <c:pt idx="14">
                  <c:v>62.63</c:v>
                </c:pt>
                <c:pt idx="15">
                  <c:v>61.87</c:v>
                </c:pt>
                <c:pt idx="16">
                  <c:v>61.56</c:v>
                </c:pt>
                <c:pt idx="17">
                  <c:v>61.08</c:v>
                </c:pt>
                <c:pt idx="18">
                  <c:v>60.53</c:v>
                </c:pt>
                <c:pt idx="19">
                  <c:v>59.69</c:v>
                </c:pt>
                <c:pt idx="20">
                  <c:v>60.35</c:v>
                </c:pt>
                <c:pt idx="21">
                  <c:v>60.02</c:v>
                </c:pt>
                <c:pt idx="22">
                  <c:v>60.12</c:v>
                </c:pt>
                <c:pt idx="23">
                  <c:v>60.3</c:v>
                </c:pt>
                <c:pt idx="24">
                  <c:v>61.65</c:v>
                </c:pt>
                <c:pt idx="25">
                  <c:v>61.6</c:v>
                </c:pt>
                <c:pt idx="26">
                  <c:v>61.62</c:v>
                </c:pt>
                <c:pt idx="27">
                  <c:v>62.01</c:v>
                </c:pt>
                <c:pt idx="28">
                  <c:v>63</c:v>
                </c:pt>
                <c:pt idx="29">
                  <c:v>63.5</c:v>
                </c:pt>
                <c:pt idx="30">
                  <c:v>63.5</c:v>
                </c:pt>
                <c:pt idx="31">
                  <c:v>64.2</c:v>
                </c:pt>
                <c:pt idx="32">
                  <c:v>65.5</c:v>
                </c:pt>
                <c:pt idx="33">
                  <c:v>66.5</c:v>
                </c:pt>
                <c:pt idx="34">
                  <c:v>68</c:v>
                </c:pt>
                <c:pt idx="35">
                  <c:v>67.5</c:v>
                </c:pt>
                <c:pt idx="36">
                  <c:v>70.5</c:v>
                </c:pt>
                <c:pt idx="37">
                  <c:v>69.5</c:v>
                </c:pt>
                <c:pt idx="38">
                  <c:v>70.599999999999994</c:v>
                </c:pt>
                <c:pt idx="39">
                  <c:v>70.36</c:v>
                </c:pt>
                <c:pt idx="40">
                  <c:v>69.510000000000005</c:v>
                </c:pt>
                <c:pt idx="41">
                  <c:v>69.260000000000005</c:v>
                </c:pt>
                <c:pt idx="42">
                  <c:v>67.86</c:v>
                </c:pt>
                <c:pt idx="43">
                  <c:v>66.48</c:v>
                </c:pt>
                <c:pt idx="44">
                  <c:v>66.209999999999994</c:v>
                </c:pt>
                <c:pt idx="45">
                  <c:v>65.180000000000007</c:v>
                </c:pt>
                <c:pt idx="46">
                  <c:v>63.94</c:v>
                </c:pt>
                <c:pt idx="47">
                  <c:v>61.53</c:v>
                </c:pt>
                <c:pt idx="48">
                  <c:v>62.72</c:v>
                </c:pt>
                <c:pt idx="49">
                  <c:v>62.44</c:v>
                </c:pt>
                <c:pt idx="50">
                  <c:v>62.39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A-4ECC-BA30-8BD6719C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973548415"/>
        <c:axId val="1973546751"/>
      </c:lineChart>
      <c:catAx>
        <c:axId val="1973548415"/>
        <c:scaling>
          <c:orientation val="minMax"/>
        </c:scaling>
        <c:delete val="0"/>
        <c:axPos val="b"/>
        <c:numFmt formatCode="G/通用格式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46751"/>
        <c:crosses val="autoZero"/>
        <c:auto val="1"/>
        <c:lblAlgn val="ctr"/>
        <c:lblOffset val="100"/>
        <c:noMultiLvlLbl val="0"/>
      </c:catAx>
      <c:valAx>
        <c:axId val="197354675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4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体重变化图</a:t>
            </a:r>
          </a:p>
        </c:rich>
      </c:tx>
      <c:layout>
        <c:manualLayout>
          <c:xMode val="edge"/>
          <c:yMode val="edge"/>
          <c:x val="0.388888888888888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年统计!$A$2:$B$12</c:f>
              <c:multiLvlStrCache>
                <c:ptCount val="11"/>
                <c:lvl>
                  <c:pt idx="0">
                    <c:v>3~9</c:v>
                  </c:pt>
                  <c:pt idx="1">
                    <c:v>10~12</c:v>
                  </c:pt>
                  <c:pt idx="2">
                    <c:v>1~6</c:v>
                  </c:pt>
                  <c:pt idx="3">
                    <c:v>7~12</c:v>
                  </c:pt>
                  <c:pt idx="4">
                    <c:v>1~5</c:v>
                  </c:pt>
                  <c:pt idx="5">
                    <c:v>6~12</c:v>
                  </c:pt>
                  <c:pt idx="6">
                    <c:v>01~04</c:v>
                  </c:pt>
                  <c:pt idx="7">
                    <c:v>05~12</c:v>
                  </c:pt>
                  <c:pt idx="8">
                    <c:v>01</c:v>
                  </c:pt>
                  <c:pt idx="9">
                    <c:v>02~03</c:v>
                  </c:pt>
                  <c:pt idx="10">
                    <c:v>04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</c:lvl>
              </c:multiLvlStrCache>
            </c:multiLvlStrRef>
          </c:cat>
          <c:val>
            <c:numRef>
              <c:f>年统计!$C$2:$C$12</c:f>
              <c:numCache>
                <c:formatCode>G/通用格式</c:formatCode>
                <c:ptCount val="11"/>
                <c:pt idx="0">
                  <c:v>89</c:v>
                </c:pt>
                <c:pt idx="1">
                  <c:v>70</c:v>
                </c:pt>
                <c:pt idx="2">
                  <c:v>66</c:v>
                </c:pt>
                <c:pt idx="3">
                  <c:v>62</c:v>
                </c:pt>
                <c:pt idx="4">
                  <c:v>60</c:v>
                </c:pt>
                <c:pt idx="5">
                  <c:v>62</c:v>
                </c:pt>
                <c:pt idx="6">
                  <c:v>68</c:v>
                </c:pt>
                <c:pt idx="7">
                  <c:v>71</c:v>
                </c:pt>
                <c:pt idx="8">
                  <c:v>63</c:v>
                </c:pt>
                <c:pt idx="9">
                  <c:v>61</c:v>
                </c:pt>
                <c:pt idx="1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7-487B-86F4-CBB02A67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541759"/>
        <c:axId val="1973525535"/>
      </c:lineChart>
      <c:catAx>
        <c:axId val="1973541759"/>
        <c:scaling>
          <c:orientation val="minMax"/>
        </c:scaling>
        <c:delete val="0"/>
        <c:axPos val="b"/>
        <c:numFmt formatCode="G/通用格式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25535"/>
        <c:crosses val="autoZero"/>
        <c:auto val="1"/>
        <c:lblAlgn val="ctr"/>
        <c:lblOffset val="100"/>
        <c:noMultiLvlLbl val="0"/>
      </c:catAx>
      <c:valAx>
        <c:axId val="197352553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9636;&#37325;&#32000;&#37636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152400</xdr:rowOff>
    </xdr:from>
    <xdr:to>
      <xdr:col>2</xdr:col>
      <xdr:colOff>180975</xdr:colOff>
      <xdr:row>9</xdr:row>
      <xdr:rowOff>161925</xdr:rowOff>
    </xdr:to>
    <xdr:sp macro="" textlink="">
      <xdr:nvSpPr>
        <xdr:cNvPr id="2" name="向右箭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247775" y="2390775"/>
          <a:ext cx="828675" cy="504825"/>
        </a:xfrm>
        <a:prstGeom prst="rightArrow">
          <a:avLst>
            <a:gd name="adj1" fmla="val 50000"/>
            <a:gd name="adj2" fmla="val 65098"/>
          </a:avLst>
        </a:prstGeom>
        <a:solidFill>
          <a:srgbClr val="4F81BD"/>
        </a:solidFill>
        <a:ln w="25400" cmpd="sng">
          <a:solidFill>
            <a:srgbClr val="385D8A"/>
          </a:solidFill>
          <a:miter lim="800000"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</a:rPr>
            <a:t>GO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476248</xdr:colOff>
      <xdr:row>29</xdr:row>
      <xdr:rowOff>9525</xdr:rowOff>
    </xdr:from>
    <xdr:to>
      <xdr:col>12</xdr:col>
      <xdr:colOff>666750</xdr:colOff>
      <xdr:row>41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2A033C-1AB5-45DC-8060-290DB667D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0</xdr:row>
      <xdr:rowOff>28575</xdr:rowOff>
    </xdr:from>
    <xdr:to>
      <xdr:col>12</xdr:col>
      <xdr:colOff>500062</xdr:colOff>
      <xdr:row>15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4DAD84-8D1B-4C33-89CC-C321571E2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B5" sqref="B5"/>
    </sheetView>
  </sheetViews>
  <sheetFormatPr defaultColWidth="9" defaultRowHeight="20.25"/>
  <cols>
    <col min="1" max="1" width="15.875" style="1" customWidth="1"/>
    <col min="2" max="3" width="9" style="1"/>
    <col min="4" max="4" width="21.5" style="1" bestFit="1" customWidth="1"/>
    <col min="5" max="5" width="8.125" style="1" customWidth="1"/>
    <col min="6" max="6" width="6.875" style="1" customWidth="1"/>
    <col min="7" max="7" width="11.875" style="1" bestFit="1" customWidth="1"/>
    <col min="8" max="8" width="9" style="1"/>
    <col min="9" max="9" width="18" style="1" customWidth="1"/>
    <col min="10" max="10" width="22.625" style="1" customWidth="1"/>
    <col min="11" max="11" width="12.625" style="1" customWidth="1"/>
    <col min="12" max="16384" width="9" style="1"/>
  </cols>
  <sheetData>
    <row r="1" spans="1:13" ht="39" customHeight="1">
      <c r="A1" s="55" t="s">
        <v>0</v>
      </c>
      <c r="B1" s="55"/>
      <c r="C1" s="55"/>
      <c r="D1" s="55"/>
      <c r="E1" s="55"/>
      <c r="F1" s="55"/>
      <c r="G1" s="55"/>
      <c r="H1" s="2"/>
      <c r="I1" s="2"/>
      <c r="M1" s="12"/>
    </row>
    <row r="2" spans="1:13" ht="24.75" customHeight="1">
      <c r="A2" s="3" t="s">
        <v>1</v>
      </c>
      <c r="B2" s="3"/>
      <c r="D2" s="56" t="s">
        <v>2</v>
      </c>
      <c r="E2" s="56"/>
      <c r="F2" s="56"/>
      <c r="G2" s="56"/>
    </row>
    <row r="3" spans="1:13" ht="21.75" customHeight="1">
      <c r="A3" s="3" t="s">
        <v>3</v>
      </c>
      <c r="B3" s="4">
        <v>158</v>
      </c>
      <c r="D3" s="5" t="s">
        <v>4</v>
      </c>
      <c r="E3" s="54">
        <f>B4/(B3/100)^2</f>
        <v>24.835763499439189</v>
      </c>
      <c r="F3" s="54"/>
      <c r="G3" s="54"/>
    </row>
    <row r="4" spans="1:13" ht="21.75" customHeight="1">
      <c r="A4" s="3" t="s">
        <v>5</v>
      </c>
      <c r="B4" s="4">
        <v>62</v>
      </c>
      <c r="D4" s="5" t="s">
        <v>6</v>
      </c>
      <c r="E4" s="54"/>
      <c r="F4" s="54"/>
      <c r="G4" s="54"/>
    </row>
    <row r="5" spans="1:13" ht="21.75" customHeight="1">
      <c r="D5" s="6" t="s">
        <v>7</v>
      </c>
      <c r="E5" s="57" t="str">
        <f>IF(E3&lt;18.5,"體重過輕",IF(E3&lt;24,"正常範圍",IF(E3&lt;27,"過重",IF(E3&lt;30,"輕度肥胖",IF(E3&lt;35,"中度肥胖","重度肥胖")))))</f>
        <v>過重</v>
      </c>
      <c r="F5" s="57"/>
      <c r="G5" s="57"/>
    </row>
    <row r="6" spans="1:13" ht="21.75" customHeight="1">
      <c r="A6" s="7"/>
      <c r="B6" s="7"/>
      <c r="D6" s="6" t="s">
        <v>8</v>
      </c>
      <c r="E6" s="8">
        <f>18.5*(($B$3/100)^2)</f>
        <v>46.183400000000006</v>
      </c>
      <c r="F6" s="9" t="s">
        <v>9</v>
      </c>
      <c r="G6" s="8">
        <f>24*(($B$3/100)^2)</f>
        <v>59.91360000000001</v>
      </c>
    </row>
    <row r="7" spans="1:13" ht="25.5" customHeight="1"/>
    <row r="8" spans="1:13" ht="19.7" customHeight="1">
      <c r="A8" s="7"/>
      <c r="D8" s="58" t="s">
        <v>10</v>
      </c>
      <c r="E8" s="59"/>
      <c r="F8" s="59"/>
      <c r="G8" s="60"/>
    </row>
    <row r="9" spans="1:13" ht="19.7" customHeight="1">
      <c r="A9" s="1" t="s">
        <v>11</v>
      </c>
      <c r="D9" s="10" t="s">
        <v>12</v>
      </c>
      <c r="E9" s="61"/>
      <c r="F9" s="62"/>
      <c r="G9" s="63"/>
    </row>
    <row r="10" spans="1:13" ht="19.7" customHeight="1">
      <c r="D10" s="11" t="s">
        <v>13</v>
      </c>
      <c r="E10" s="52" t="s">
        <v>14</v>
      </c>
      <c r="F10" s="52"/>
      <c r="G10" s="53"/>
    </row>
    <row r="11" spans="1:13" ht="19.7" customHeight="1">
      <c r="D11" s="11" t="s">
        <v>15</v>
      </c>
      <c r="E11" s="52" t="s">
        <v>16</v>
      </c>
      <c r="F11" s="52"/>
      <c r="G11" s="53"/>
    </row>
    <row r="12" spans="1:13" ht="19.7" customHeight="1">
      <c r="D12" s="50" t="s">
        <v>17</v>
      </c>
      <c r="E12" s="46" t="s">
        <v>18</v>
      </c>
      <c r="F12" s="46"/>
      <c r="G12" s="47"/>
    </row>
    <row r="13" spans="1:13" ht="19.7" customHeight="1">
      <c r="D13" s="50"/>
      <c r="E13" s="46" t="s">
        <v>19</v>
      </c>
      <c r="F13" s="46"/>
      <c r="G13" s="47"/>
    </row>
    <row r="14" spans="1:13" ht="19.7" customHeight="1">
      <c r="D14" s="50"/>
      <c r="E14" s="46" t="s">
        <v>20</v>
      </c>
      <c r="F14" s="46"/>
      <c r="G14" s="47"/>
    </row>
    <row r="15" spans="1:13" ht="19.7" customHeight="1">
      <c r="D15" s="51"/>
      <c r="E15" s="48" t="s">
        <v>21</v>
      </c>
      <c r="F15" s="48"/>
      <c r="G15" s="49"/>
    </row>
  </sheetData>
  <sheetProtection password="EB07" sheet="1" objects="1" scenarios="1"/>
  <mergeCells count="13">
    <mergeCell ref="A1:G1"/>
    <mergeCell ref="D2:G2"/>
    <mergeCell ref="E5:G5"/>
    <mergeCell ref="D8:G8"/>
    <mergeCell ref="E9:G9"/>
    <mergeCell ref="E14:G14"/>
    <mergeCell ref="E15:G15"/>
    <mergeCell ref="D12:D15"/>
    <mergeCell ref="E10:G10"/>
    <mergeCell ref="E3:G4"/>
    <mergeCell ref="E11:G11"/>
    <mergeCell ref="E12:G12"/>
    <mergeCell ref="E13:G13"/>
  </mergeCells>
  <phoneticPr fontId="13" type="noConversion"/>
  <pageMargins left="0.7" right="0.7" top="0.75" bottom="0.75" header="0.3" footer="0.3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M23"/>
  <sheetViews>
    <sheetView workbookViewId="0">
      <selection activeCell="M22" sqref="M22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44200</v>
      </c>
      <c r="C1" s="16">
        <f>B1+1</f>
        <v>44201</v>
      </c>
      <c r="D1" s="16">
        <f t="shared" ref="D1:AC1" si="0">C1+1</f>
        <v>44202</v>
      </c>
      <c r="E1" s="16">
        <f t="shared" si="0"/>
        <v>44203</v>
      </c>
      <c r="F1" s="16">
        <f t="shared" si="0"/>
        <v>44204</v>
      </c>
      <c r="G1" s="16">
        <f t="shared" si="0"/>
        <v>44205</v>
      </c>
      <c r="H1" s="16">
        <f t="shared" si="0"/>
        <v>44206</v>
      </c>
      <c r="I1" s="15">
        <f t="shared" si="0"/>
        <v>44207</v>
      </c>
      <c r="J1" s="16">
        <f t="shared" si="0"/>
        <v>44208</v>
      </c>
      <c r="K1" s="16">
        <f t="shared" si="0"/>
        <v>44209</v>
      </c>
      <c r="L1" s="16">
        <f t="shared" si="0"/>
        <v>44210</v>
      </c>
      <c r="M1" s="16">
        <f t="shared" si="0"/>
        <v>44211</v>
      </c>
      <c r="N1" s="16">
        <f t="shared" si="0"/>
        <v>44212</v>
      </c>
      <c r="O1" s="16">
        <f t="shared" si="0"/>
        <v>44213</v>
      </c>
      <c r="P1" s="15">
        <f t="shared" si="0"/>
        <v>44214</v>
      </c>
      <c r="Q1" s="16">
        <f t="shared" si="0"/>
        <v>44215</v>
      </c>
      <c r="R1" s="16">
        <f t="shared" si="0"/>
        <v>44216</v>
      </c>
      <c r="S1" s="16">
        <f t="shared" si="0"/>
        <v>44217</v>
      </c>
      <c r="T1" s="16">
        <f t="shared" si="0"/>
        <v>44218</v>
      </c>
      <c r="U1" s="16">
        <f t="shared" si="0"/>
        <v>44219</v>
      </c>
      <c r="V1" s="16">
        <f t="shared" si="0"/>
        <v>44220</v>
      </c>
      <c r="W1" s="15">
        <f t="shared" si="0"/>
        <v>44221</v>
      </c>
      <c r="X1" s="16">
        <f t="shared" si="0"/>
        <v>44222</v>
      </c>
      <c r="Y1" s="16">
        <f t="shared" si="0"/>
        <v>44223</v>
      </c>
      <c r="Z1" s="16">
        <f t="shared" si="0"/>
        <v>44224</v>
      </c>
      <c r="AA1" s="16">
        <f t="shared" si="0"/>
        <v>44225</v>
      </c>
      <c r="AB1" s="16">
        <f t="shared" si="0"/>
        <v>44226</v>
      </c>
      <c r="AC1" s="16">
        <f t="shared" si="0"/>
        <v>44227</v>
      </c>
    </row>
    <row r="2" spans="1:221">
      <c r="A2" s="14" t="s">
        <v>27</v>
      </c>
      <c r="B2" s="18">
        <v>63</v>
      </c>
      <c r="C2" s="18">
        <v>62.4</v>
      </c>
      <c r="D2" s="18">
        <v>62.5</v>
      </c>
      <c r="E2" s="18">
        <v>62.2</v>
      </c>
      <c r="F2" s="18">
        <v>61.8</v>
      </c>
      <c r="G2" s="18">
        <v>62</v>
      </c>
      <c r="H2" s="18">
        <v>61.8</v>
      </c>
      <c r="I2" s="18">
        <v>61.9</v>
      </c>
      <c r="J2" s="18">
        <v>61.3</v>
      </c>
      <c r="K2" s="18">
        <v>61</v>
      </c>
      <c r="L2" s="18">
        <v>60.7</v>
      </c>
      <c r="M2" s="18">
        <v>60.8</v>
      </c>
      <c r="N2" s="18">
        <v>61</v>
      </c>
      <c r="O2" s="18">
        <v>60.9</v>
      </c>
      <c r="P2" s="18">
        <v>60.7</v>
      </c>
      <c r="Q2" s="18">
        <v>61.2</v>
      </c>
      <c r="R2" s="18">
        <v>61.2</v>
      </c>
      <c r="S2" s="18">
        <v>61.7</v>
      </c>
      <c r="T2" s="18">
        <v>61.6</v>
      </c>
      <c r="U2" s="18">
        <v>61.7</v>
      </c>
      <c r="V2" s="18">
        <v>61.6</v>
      </c>
      <c r="W2" s="18">
        <v>61.8</v>
      </c>
      <c r="X2" s="18">
        <v>61.8</v>
      </c>
      <c r="Y2" s="18">
        <v>61.6</v>
      </c>
      <c r="Z2" s="18">
        <v>61.6</v>
      </c>
      <c r="AA2" s="18">
        <v>61.6</v>
      </c>
      <c r="AB2" s="18">
        <v>60.7</v>
      </c>
      <c r="AC2" s="18">
        <v>60.9</v>
      </c>
    </row>
    <row r="3" spans="1:221">
      <c r="A3" s="19" t="s">
        <v>32</v>
      </c>
      <c r="B3" s="17">
        <v>583</v>
      </c>
      <c r="C3" s="17">
        <v>346</v>
      </c>
      <c r="D3" s="17">
        <v>253</v>
      </c>
      <c r="E3" s="17">
        <v>506</v>
      </c>
      <c r="F3" s="17">
        <v>454</v>
      </c>
      <c r="G3" s="17">
        <v>444</v>
      </c>
      <c r="H3" s="17">
        <v>29</v>
      </c>
      <c r="I3" s="17">
        <v>77</v>
      </c>
      <c r="J3" s="17">
        <v>3</v>
      </c>
      <c r="K3" s="17">
        <v>1</v>
      </c>
      <c r="L3" s="17">
        <v>1</v>
      </c>
      <c r="M3" s="17">
        <v>2</v>
      </c>
      <c r="N3" s="17">
        <v>2</v>
      </c>
      <c r="O3" s="17">
        <v>45</v>
      </c>
      <c r="P3" s="17">
        <v>3</v>
      </c>
      <c r="Q3" s="17">
        <v>150</v>
      </c>
      <c r="R3" s="17">
        <v>428</v>
      </c>
      <c r="S3" s="17">
        <v>531</v>
      </c>
      <c r="T3" s="17">
        <v>432</v>
      </c>
      <c r="U3" s="17">
        <v>218</v>
      </c>
      <c r="V3" s="17">
        <v>13</v>
      </c>
      <c r="W3" s="17">
        <v>426</v>
      </c>
      <c r="X3" s="17">
        <v>427</v>
      </c>
      <c r="Y3" s="17">
        <v>224</v>
      </c>
      <c r="Z3" s="17">
        <v>271</v>
      </c>
      <c r="AA3" s="17">
        <v>431</v>
      </c>
      <c r="AB3" s="17">
        <v>11</v>
      </c>
      <c r="AC3" s="17">
        <v>5</v>
      </c>
    </row>
    <row r="4" spans="1:221">
      <c r="A4" s="19" t="s">
        <v>31</v>
      </c>
      <c r="B4" s="17">
        <v>982</v>
      </c>
      <c r="C4" s="17">
        <v>1043</v>
      </c>
      <c r="D4" s="17">
        <v>927</v>
      </c>
      <c r="E4" s="17">
        <v>1068</v>
      </c>
      <c r="F4" s="17">
        <v>1047</v>
      </c>
      <c r="G4" s="17">
        <v>1403</v>
      </c>
      <c r="H4" s="17">
        <v>951</v>
      </c>
      <c r="I4" s="17">
        <v>636</v>
      </c>
      <c r="J4" s="17">
        <v>1067</v>
      </c>
      <c r="K4" s="17">
        <v>1571</v>
      </c>
      <c r="L4" s="17">
        <v>1651</v>
      </c>
      <c r="M4" s="17">
        <v>1471</v>
      </c>
      <c r="N4" s="17">
        <v>1172</v>
      </c>
      <c r="O4" s="17">
        <v>1389</v>
      </c>
      <c r="P4" s="17">
        <v>1275</v>
      </c>
      <c r="Q4" s="17">
        <v>1186</v>
      </c>
      <c r="R4" s="17">
        <v>1228</v>
      </c>
      <c r="S4" s="17">
        <v>1602</v>
      </c>
      <c r="T4" s="17">
        <v>1207</v>
      </c>
      <c r="U4" s="17">
        <v>1186</v>
      </c>
      <c r="V4" s="17">
        <v>1917</v>
      </c>
      <c r="W4" s="17">
        <v>1685</v>
      </c>
      <c r="X4" s="17">
        <v>1151</v>
      </c>
      <c r="Y4" s="17">
        <v>1333</v>
      </c>
      <c r="Z4" s="17">
        <v>756</v>
      </c>
      <c r="AA4" s="17">
        <v>1200</v>
      </c>
      <c r="AB4" s="17">
        <v>1447</v>
      </c>
      <c r="AC4" s="17">
        <v>1388</v>
      </c>
    </row>
    <row r="5" spans="1:221">
      <c r="A5" s="19" t="s">
        <v>33</v>
      </c>
      <c r="B5" s="17">
        <f>$B$11+B3-B4-$F$11</f>
        <v>801</v>
      </c>
      <c r="C5" s="17">
        <f t="shared" ref="C5:AA5" si="1">$B$11+C3-C4-$F$11</f>
        <v>503</v>
      </c>
      <c r="D5" s="17">
        <f t="shared" si="1"/>
        <v>526</v>
      </c>
      <c r="E5" s="17">
        <f t="shared" si="1"/>
        <v>638</v>
      </c>
      <c r="F5" s="17">
        <f t="shared" si="1"/>
        <v>607</v>
      </c>
      <c r="G5" s="17">
        <f t="shared" si="1"/>
        <v>241</v>
      </c>
      <c r="H5" s="17">
        <f t="shared" si="1"/>
        <v>278</v>
      </c>
      <c r="I5" s="17">
        <f>$B$11+I3-I4</f>
        <v>791</v>
      </c>
      <c r="J5" s="17">
        <f t="shared" ref="J5:P5" si="2">$B$11+J3-J4</f>
        <v>286</v>
      </c>
      <c r="K5" s="17">
        <f t="shared" si="2"/>
        <v>-220</v>
      </c>
      <c r="L5" s="17">
        <f t="shared" si="2"/>
        <v>-300</v>
      </c>
      <c r="M5" s="17">
        <f t="shared" si="2"/>
        <v>-119</v>
      </c>
      <c r="N5" s="17">
        <f t="shared" si="2"/>
        <v>180</v>
      </c>
      <c r="O5" s="17">
        <f t="shared" si="2"/>
        <v>6</v>
      </c>
      <c r="P5" s="17">
        <f t="shared" si="2"/>
        <v>78</v>
      </c>
      <c r="Q5" s="17">
        <f t="shared" si="1"/>
        <v>164</v>
      </c>
      <c r="R5" s="17">
        <f t="shared" si="1"/>
        <v>400</v>
      </c>
      <c r="S5" s="17">
        <f t="shared" si="1"/>
        <v>129</v>
      </c>
      <c r="T5" s="17">
        <f t="shared" si="1"/>
        <v>425</v>
      </c>
      <c r="U5" s="17">
        <f t="shared" si="1"/>
        <v>232</v>
      </c>
      <c r="V5" s="17">
        <f t="shared" si="1"/>
        <v>-704</v>
      </c>
      <c r="W5" s="17">
        <f t="shared" si="1"/>
        <v>-59</v>
      </c>
      <c r="X5" s="17">
        <f t="shared" si="1"/>
        <v>476</v>
      </c>
      <c r="Y5" s="17">
        <f t="shared" si="1"/>
        <v>91</v>
      </c>
      <c r="Z5" s="17">
        <f t="shared" si="1"/>
        <v>715</v>
      </c>
      <c r="AA5" s="17">
        <f t="shared" si="1"/>
        <v>431</v>
      </c>
      <c r="AB5" s="17">
        <f>$B$11+AB3-AB4</f>
        <v>-86</v>
      </c>
      <c r="AC5" s="17">
        <f>$B$11+AC3-AC4</f>
        <v>-33</v>
      </c>
    </row>
    <row r="6" spans="1:221" hidden="1">
      <c r="A6" s="19" t="s">
        <v>35</v>
      </c>
      <c r="B6" s="20">
        <f>B5/7700</f>
        <v>0.10402597402597402</v>
      </c>
      <c r="C6" s="20">
        <f t="shared" ref="C6:AC6" si="3">C5/7700</f>
        <v>6.5324675324675327E-2</v>
      </c>
      <c r="D6" s="20">
        <f t="shared" si="3"/>
        <v>6.8311688311688309E-2</v>
      </c>
      <c r="E6" s="20">
        <f t="shared" si="3"/>
        <v>8.2857142857142851E-2</v>
      </c>
      <c r="F6" s="20">
        <f t="shared" si="3"/>
        <v>7.8831168831168835E-2</v>
      </c>
      <c r="G6" s="20">
        <f t="shared" si="3"/>
        <v>3.1298701298701298E-2</v>
      </c>
      <c r="H6" s="20">
        <f t="shared" si="3"/>
        <v>3.6103896103896103E-2</v>
      </c>
      <c r="I6" s="20">
        <f t="shared" si="3"/>
        <v>0.10272727272727272</v>
      </c>
      <c r="J6" s="20">
        <f t="shared" si="3"/>
        <v>3.7142857142857144E-2</v>
      </c>
      <c r="K6" s="20">
        <f t="shared" si="3"/>
        <v>-2.8571428571428571E-2</v>
      </c>
      <c r="L6" s="20">
        <f t="shared" si="3"/>
        <v>-3.896103896103896E-2</v>
      </c>
      <c r="M6" s="20">
        <f t="shared" si="3"/>
        <v>-1.5454545454545455E-2</v>
      </c>
      <c r="N6" s="20">
        <f t="shared" si="3"/>
        <v>2.3376623376623377E-2</v>
      </c>
      <c r="O6" s="20">
        <f t="shared" si="3"/>
        <v>7.7922077922077922E-4</v>
      </c>
      <c r="P6" s="20">
        <f t="shared" si="3"/>
        <v>1.0129870129870129E-2</v>
      </c>
      <c r="Q6" s="20">
        <f t="shared" si="3"/>
        <v>2.12987012987013E-2</v>
      </c>
      <c r="R6" s="20">
        <f t="shared" si="3"/>
        <v>5.1948051948051951E-2</v>
      </c>
      <c r="S6" s="20">
        <f t="shared" si="3"/>
        <v>1.6753246753246753E-2</v>
      </c>
      <c r="T6" s="20">
        <f t="shared" si="3"/>
        <v>5.5194805194805192E-2</v>
      </c>
      <c r="U6" s="20">
        <f t="shared" si="3"/>
        <v>3.0129870129870132E-2</v>
      </c>
      <c r="V6" s="20">
        <f t="shared" si="3"/>
        <v>-9.1428571428571428E-2</v>
      </c>
      <c r="W6" s="20">
        <f t="shared" si="3"/>
        <v>-7.6623376623376621E-3</v>
      </c>
      <c r="X6" s="20">
        <f t="shared" si="3"/>
        <v>6.1818181818181821E-2</v>
      </c>
      <c r="Y6" s="20">
        <f t="shared" si="3"/>
        <v>1.1818181818181818E-2</v>
      </c>
      <c r="Z6" s="20">
        <f t="shared" si="3"/>
        <v>9.285714285714286E-2</v>
      </c>
      <c r="AA6" s="20">
        <f t="shared" si="3"/>
        <v>5.5974025974025975E-2</v>
      </c>
      <c r="AB6" s="20">
        <f t="shared" si="3"/>
        <v>-1.1168831168831168E-2</v>
      </c>
      <c r="AC6" s="20">
        <f t="shared" si="3"/>
        <v>-4.2857142857142859E-3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4">IF(D2=0,"",IF(D2-C2&gt;0,"N",IF(D2-C2=0,"=","Y")))</f>
        <v>N</v>
      </c>
      <c r="E8" s="22" t="str">
        <f t="shared" si="4"/>
        <v>Y</v>
      </c>
      <c r="F8" s="22" t="str">
        <f t="shared" si="4"/>
        <v>Y</v>
      </c>
      <c r="G8" s="22" t="str">
        <f t="shared" si="4"/>
        <v>N</v>
      </c>
      <c r="H8" s="22" t="str">
        <f t="shared" si="4"/>
        <v>Y</v>
      </c>
      <c r="I8" s="22" t="str">
        <f t="shared" si="4"/>
        <v>N</v>
      </c>
      <c r="J8" s="22" t="str">
        <f t="shared" si="4"/>
        <v>Y</v>
      </c>
      <c r="K8" s="22" t="str">
        <f t="shared" si="4"/>
        <v>Y</v>
      </c>
      <c r="L8" s="22" t="str">
        <f t="shared" si="4"/>
        <v>Y</v>
      </c>
      <c r="M8" s="22" t="str">
        <f t="shared" si="4"/>
        <v>N</v>
      </c>
      <c r="N8" s="22" t="str">
        <f t="shared" si="4"/>
        <v>N</v>
      </c>
      <c r="O8" s="22" t="str">
        <f t="shared" si="4"/>
        <v>Y</v>
      </c>
      <c r="P8" s="22" t="str">
        <f t="shared" si="4"/>
        <v>Y</v>
      </c>
      <c r="Q8" s="22" t="str">
        <f t="shared" si="4"/>
        <v>N</v>
      </c>
      <c r="R8" s="22" t="str">
        <f>IF(R2=0,"",IF(R2-Q2&gt;0,"N",IF(R2-Q2=0,"=","Y")))</f>
        <v>=</v>
      </c>
      <c r="S8" s="22" t="str">
        <f>IF(S2=0,"",IF(S2-R2&gt;0,"N",IF(S2-R2=0,"=","Y")))</f>
        <v>N</v>
      </c>
      <c r="T8" s="22" t="str">
        <f>IF(T2=0,"",IF(T2-S2&gt;0,"N",IF(T2-S2=0,"=","Y")))</f>
        <v>Y</v>
      </c>
      <c r="U8" s="22" t="str">
        <f>IF(U2=0,"",IF(U2-T2&gt;0,"N",IF(U2-T2=0,"=","Y")))</f>
        <v>N</v>
      </c>
      <c r="V8" s="22" t="str">
        <f t="shared" si="4"/>
        <v>Y</v>
      </c>
      <c r="W8" s="22" t="str">
        <f t="shared" si="4"/>
        <v>N</v>
      </c>
      <c r="X8" s="22" t="str">
        <f t="shared" si="4"/>
        <v>=</v>
      </c>
      <c r="Y8" s="22" t="str">
        <f t="shared" si="4"/>
        <v>Y</v>
      </c>
      <c r="Z8" s="22" t="str">
        <f t="shared" si="4"/>
        <v>=</v>
      </c>
      <c r="AA8" s="22" t="str">
        <f t="shared" si="4"/>
        <v>=</v>
      </c>
      <c r="AB8" s="22" t="str">
        <f t="shared" si="4"/>
        <v>Y</v>
      </c>
      <c r="AC8" s="22" t="str">
        <f t="shared" si="4"/>
        <v>N</v>
      </c>
      <c r="AD8" s="23" t="str">
        <f>IF(AD2=0,"",IF(AD2-#REF!&gt;0,"減肥失敗",IF(AD2-#REF!=0,"體重不變","減肥成功")))</f>
        <v/>
      </c>
      <c r="AE8" s="23" t="str">
        <f t="shared" ref="AE8:CP8" si="5">IF(AE2=0,"",IF(AE2-AD2&gt;0,"減肥失敗",IF(AE2-AD2=0,"體重不變","減肥成功")))</f>
        <v/>
      </c>
      <c r="AF8" s="23" t="str">
        <f t="shared" si="5"/>
        <v/>
      </c>
      <c r="AG8" s="23" t="str">
        <f t="shared" si="5"/>
        <v/>
      </c>
      <c r="AH8" s="23" t="str">
        <f t="shared" si="5"/>
        <v/>
      </c>
      <c r="AI8" s="23" t="str">
        <f t="shared" si="5"/>
        <v/>
      </c>
      <c r="AJ8" s="23" t="str">
        <f t="shared" si="5"/>
        <v/>
      </c>
      <c r="AK8" s="23" t="str">
        <f t="shared" si="5"/>
        <v/>
      </c>
      <c r="AL8" s="23" t="str">
        <f t="shared" si="5"/>
        <v/>
      </c>
      <c r="AM8" s="23" t="str">
        <f t="shared" si="5"/>
        <v/>
      </c>
      <c r="AN8" s="23" t="str">
        <f t="shared" si="5"/>
        <v/>
      </c>
      <c r="AO8" s="23" t="str">
        <f t="shared" si="5"/>
        <v/>
      </c>
      <c r="AP8" s="23" t="str">
        <f t="shared" si="5"/>
        <v/>
      </c>
      <c r="AQ8" s="23" t="str">
        <f t="shared" si="5"/>
        <v/>
      </c>
      <c r="AR8" s="23" t="str">
        <f t="shared" si="5"/>
        <v/>
      </c>
      <c r="AS8" s="23" t="str">
        <f t="shared" si="5"/>
        <v/>
      </c>
      <c r="AT8" s="23" t="str">
        <f t="shared" si="5"/>
        <v/>
      </c>
      <c r="AU8" s="23" t="str">
        <f t="shared" si="5"/>
        <v/>
      </c>
      <c r="AV8" s="23" t="str">
        <f t="shared" si="5"/>
        <v/>
      </c>
      <c r="AW8" s="23" t="str">
        <f t="shared" si="5"/>
        <v/>
      </c>
      <c r="AX8" s="23" t="str">
        <f t="shared" si="5"/>
        <v/>
      </c>
      <c r="AY8" s="23" t="str">
        <f t="shared" si="5"/>
        <v/>
      </c>
      <c r="AZ8" s="23" t="str">
        <f t="shared" si="5"/>
        <v/>
      </c>
      <c r="BA8" s="23" t="str">
        <f t="shared" si="5"/>
        <v/>
      </c>
      <c r="BB8" s="23" t="str">
        <f t="shared" si="5"/>
        <v/>
      </c>
      <c r="BC8" s="23" t="str">
        <f t="shared" si="5"/>
        <v/>
      </c>
      <c r="BD8" s="23" t="str">
        <f t="shared" si="5"/>
        <v/>
      </c>
      <c r="BE8" s="23" t="str">
        <f t="shared" si="5"/>
        <v/>
      </c>
      <c r="BF8" s="23" t="str">
        <f t="shared" si="5"/>
        <v/>
      </c>
      <c r="BG8" s="23" t="str">
        <f t="shared" si="5"/>
        <v/>
      </c>
      <c r="BH8" s="23" t="str">
        <f t="shared" si="5"/>
        <v/>
      </c>
      <c r="BI8" s="23" t="str">
        <f t="shared" si="5"/>
        <v/>
      </c>
      <c r="BJ8" s="23" t="str">
        <f t="shared" si="5"/>
        <v/>
      </c>
      <c r="BK8" s="23" t="str">
        <f t="shared" si="5"/>
        <v/>
      </c>
      <c r="BL8" s="23" t="str">
        <f t="shared" si="5"/>
        <v/>
      </c>
      <c r="BM8" s="23" t="str">
        <f t="shared" si="5"/>
        <v/>
      </c>
      <c r="BN8" s="23" t="str">
        <f t="shared" si="5"/>
        <v/>
      </c>
      <c r="BO8" s="23" t="str">
        <f t="shared" si="5"/>
        <v/>
      </c>
      <c r="BP8" s="23" t="str">
        <f t="shared" si="5"/>
        <v/>
      </c>
      <c r="BQ8" s="23" t="str">
        <f t="shared" si="5"/>
        <v/>
      </c>
      <c r="BR8" s="23" t="str">
        <f t="shared" si="5"/>
        <v/>
      </c>
      <c r="BS8" s="23" t="str">
        <f t="shared" si="5"/>
        <v/>
      </c>
      <c r="BT8" s="23" t="str">
        <f t="shared" si="5"/>
        <v/>
      </c>
      <c r="BU8" s="23" t="str">
        <f t="shared" si="5"/>
        <v/>
      </c>
      <c r="BV8" s="23" t="str">
        <f t="shared" si="5"/>
        <v/>
      </c>
      <c r="BW8" s="23" t="str">
        <f t="shared" si="5"/>
        <v/>
      </c>
      <c r="BX8" s="23" t="str">
        <f t="shared" si="5"/>
        <v/>
      </c>
      <c r="BY8" s="23" t="str">
        <f t="shared" si="5"/>
        <v/>
      </c>
      <c r="BZ8" s="23" t="str">
        <f t="shared" si="5"/>
        <v/>
      </c>
      <c r="CA8" s="23" t="str">
        <f t="shared" si="5"/>
        <v/>
      </c>
      <c r="CB8" s="23" t="str">
        <f t="shared" si="5"/>
        <v/>
      </c>
      <c r="CC8" s="23" t="str">
        <f t="shared" si="5"/>
        <v/>
      </c>
      <c r="CD8" s="23" t="str">
        <f t="shared" si="5"/>
        <v/>
      </c>
      <c r="CE8" s="23" t="str">
        <f t="shared" si="5"/>
        <v/>
      </c>
      <c r="CF8" s="23" t="str">
        <f t="shared" si="5"/>
        <v/>
      </c>
      <c r="CG8" s="23" t="str">
        <f t="shared" si="5"/>
        <v/>
      </c>
      <c r="CH8" s="23" t="str">
        <f t="shared" si="5"/>
        <v/>
      </c>
      <c r="CI8" s="23" t="str">
        <f t="shared" si="5"/>
        <v/>
      </c>
      <c r="CJ8" s="23" t="str">
        <f t="shared" si="5"/>
        <v/>
      </c>
      <c r="CK8" s="23" t="str">
        <f t="shared" si="5"/>
        <v/>
      </c>
      <c r="CL8" s="23" t="str">
        <f t="shared" si="5"/>
        <v/>
      </c>
      <c r="CM8" s="23" t="str">
        <f t="shared" si="5"/>
        <v/>
      </c>
      <c r="CN8" s="23" t="str">
        <f t="shared" si="5"/>
        <v/>
      </c>
      <c r="CO8" s="23" t="str">
        <f t="shared" si="5"/>
        <v/>
      </c>
      <c r="CP8" s="23" t="str">
        <f t="shared" si="5"/>
        <v/>
      </c>
      <c r="CQ8" s="23" t="str">
        <f t="shared" ref="CQ8:FB8" si="6">IF(CQ2=0,"",IF(CQ2-CP2&gt;0,"減肥失敗",IF(CQ2-CP2=0,"體重不變","減肥成功")))</f>
        <v/>
      </c>
      <c r="CR8" s="23" t="str">
        <f t="shared" si="6"/>
        <v/>
      </c>
      <c r="CS8" s="23" t="str">
        <f t="shared" si="6"/>
        <v/>
      </c>
      <c r="CT8" s="23" t="str">
        <f t="shared" si="6"/>
        <v/>
      </c>
      <c r="CU8" s="23" t="str">
        <f t="shared" si="6"/>
        <v/>
      </c>
      <c r="CV8" s="23" t="str">
        <f t="shared" si="6"/>
        <v/>
      </c>
      <c r="CW8" s="23" t="str">
        <f t="shared" si="6"/>
        <v/>
      </c>
      <c r="CX8" s="23" t="str">
        <f t="shared" si="6"/>
        <v/>
      </c>
      <c r="CY8" s="23" t="str">
        <f t="shared" si="6"/>
        <v/>
      </c>
      <c r="CZ8" s="23" t="str">
        <f t="shared" si="6"/>
        <v/>
      </c>
      <c r="DA8" s="23" t="str">
        <f t="shared" si="6"/>
        <v/>
      </c>
      <c r="DB8" s="23" t="str">
        <f t="shared" si="6"/>
        <v/>
      </c>
      <c r="DC8" s="23" t="str">
        <f t="shared" si="6"/>
        <v/>
      </c>
      <c r="DD8" s="23" t="str">
        <f t="shared" si="6"/>
        <v/>
      </c>
      <c r="DE8" s="23" t="str">
        <f t="shared" si="6"/>
        <v/>
      </c>
      <c r="DF8" s="23" t="str">
        <f t="shared" si="6"/>
        <v/>
      </c>
      <c r="DG8" s="23" t="str">
        <f t="shared" si="6"/>
        <v/>
      </c>
      <c r="DH8" s="23" t="str">
        <f t="shared" si="6"/>
        <v/>
      </c>
      <c r="DI8" s="23" t="str">
        <f t="shared" si="6"/>
        <v/>
      </c>
      <c r="DJ8" s="23" t="str">
        <f t="shared" si="6"/>
        <v/>
      </c>
      <c r="DK8" s="23" t="str">
        <f t="shared" si="6"/>
        <v/>
      </c>
      <c r="DL8" s="23" t="str">
        <f t="shared" si="6"/>
        <v/>
      </c>
      <c r="DM8" s="23" t="str">
        <f t="shared" si="6"/>
        <v/>
      </c>
      <c r="DN8" s="23" t="str">
        <f t="shared" si="6"/>
        <v/>
      </c>
      <c r="DO8" s="23" t="str">
        <f t="shared" si="6"/>
        <v/>
      </c>
      <c r="DP8" s="23" t="str">
        <f t="shared" si="6"/>
        <v/>
      </c>
      <c r="DQ8" s="23" t="str">
        <f t="shared" si="6"/>
        <v/>
      </c>
      <c r="DR8" s="23" t="str">
        <f t="shared" si="6"/>
        <v/>
      </c>
      <c r="DS8" s="23" t="str">
        <f t="shared" si="6"/>
        <v/>
      </c>
      <c r="DT8" s="23" t="str">
        <f t="shared" si="6"/>
        <v/>
      </c>
      <c r="DU8" s="23" t="str">
        <f t="shared" si="6"/>
        <v/>
      </c>
      <c r="DV8" s="23" t="str">
        <f t="shared" si="6"/>
        <v/>
      </c>
      <c r="DW8" s="23" t="str">
        <f t="shared" si="6"/>
        <v/>
      </c>
      <c r="DX8" s="23" t="str">
        <f t="shared" si="6"/>
        <v/>
      </c>
      <c r="DY8" s="23" t="str">
        <f t="shared" si="6"/>
        <v/>
      </c>
      <c r="DZ8" s="23" t="str">
        <f t="shared" si="6"/>
        <v/>
      </c>
      <c r="EA8" s="23" t="str">
        <f t="shared" si="6"/>
        <v/>
      </c>
      <c r="EB8" s="23" t="str">
        <f t="shared" si="6"/>
        <v/>
      </c>
      <c r="EC8" s="23" t="str">
        <f t="shared" si="6"/>
        <v/>
      </c>
      <c r="ED8" s="23" t="str">
        <f t="shared" si="6"/>
        <v/>
      </c>
      <c r="EE8" s="23" t="str">
        <f t="shared" si="6"/>
        <v/>
      </c>
      <c r="EF8" s="23" t="str">
        <f t="shared" si="6"/>
        <v/>
      </c>
      <c r="EG8" s="23" t="str">
        <f t="shared" si="6"/>
        <v/>
      </c>
      <c r="EH8" s="23" t="str">
        <f t="shared" si="6"/>
        <v/>
      </c>
      <c r="EI8" s="23" t="str">
        <f t="shared" si="6"/>
        <v/>
      </c>
      <c r="EJ8" s="23" t="str">
        <f t="shared" si="6"/>
        <v/>
      </c>
      <c r="EK8" s="23" t="str">
        <f t="shared" si="6"/>
        <v/>
      </c>
      <c r="EL8" s="23" t="str">
        <f t="shared" si="6"/>
        <v/>
      </c>
      <c r="EM8" s="23" t="str">
        <f t="shared" si="6"/>
        <v/>
      </c>
      <c r="EN8" s="23" t="str">
        <f t="shared" si="6"/>
        <v/>
      </c>
      <c r="EO8" s="23" t="str">
        <f t="shared" si="6"/>
        <v/>
      </c>
      <c r="EP8" s="23" t="str">
        <f t="shared" si="6"/>
        <v/>
      </c>
      <c r="EQ8" s="23" t="str">
        <f t="shared" si="6"/>
        <v/>
      </c>
      <c r="ER8" s="23" t="str">
        <f t="shared" si="6"/>
        <v/>
      </c>
      <c r="ES8" s="23" t="str">
        <f t="shared" si="6"/>
        <v/>
      </c>
      <c r="ET8" s="23" t="str">
        <f t="shared" si="6"/>
        <v/>
      </c>
      <c r="EU8" s="23" t="str">
        <f t="shared" si="6"/>
        <v/>
      </c>
      <c r="EV8" s="23" t="str">
        <f t="shared" si="6"/>
        <v/>
      </c>
      <c r="EW8" s="23" t="str">
        <f t="shared" si="6"/>
        <v/>
      </c>
      <c r="EX8" s="23" t="str">
        <f t="shared" si="6"/>
        <v/>
      </c>
      <c r="EY8" s="23" t="str">
        <f t="shared" si="6"/>
        <v/>
      </c>
      <c r="EZ8" s="23" t="str">
        <f t="shared" si="6"/>
        <v/>
      </c>
      <c r="FA8" s="23" t="str">
        <f t="shared" si="6"/>
        <v/>
      </c>
      <c r="FB8" s="23" t="str">
        <f t="shared" si="6"/>
        <v/>
      </c>
      <c r="FC8" s="23" t="str">
        <f t="shared" ref="FC8:HM8" si="7">IF(FC2=0,"",IF(FC2-FB2&gt;0,"減肥失敗",IF(FC2-FB2=0,"體重不變","減肥成功")))</f>
        <v/>
      </c>
      <c r="FD8" s="23" t="str">
        <f t="shared" si="7"/>
        <v/>
      </c>
      <c r="FE8" s="23" t="str">
        <f t="shared" si="7"/>
        <v/>
      </c>
      <c r="FF8" s="23" t="str">
        <f t="shared" si="7"/>
        <v/>
      </c>
      <c r="FG8" s="23" t="str">
        <f t="shared" si="7"/>
        <v/>
      </c>
      <c r="FH8" s="23" t="str">
        <f t="shared" si="7"/>
        <v/>
      </c>
      <c r="FI8" s="23" t="str">
        <f t="shared" si="7"/>
        <v/>
      </c>
      <c r="FJ8" s="23" t="str">
        <f t="shared" si="7"/>
        <v/>
      </c>
      <c r="FK8" s="23" t="str">
        <f t="shared" si="7"/>
        <v/>
      </c>
      <c r="FL8" s="23" t="str">
        <f t="shared" si="7"/>
        <v/>
      </c>
      <c r="FM8" s="23" t="str">
        <f t="shared" si="7"/>
        <v/>
      </c>
      <c r="FN8" s="23" t="str">
        <f t="shared" si="7"/>
        <v/>
      </c>
      <c r="FO8" s="23" t="str">
        <f t="shared" si="7"/>
        <v/>
      </c>
      <c r="FP8" s="23" t="str">
        <f t="shared" si="7"/>
        <v/>
      </c>
      <c r="FQ8" s="23" t="str">
        <f t="shared" si="7"/>
        <v/>
      </c>
      <c r="FR8" s="23" t="str">
        <f t="shared" si="7"/>
        <v/>
      </c>
      <c r="FS8" s="23" t="str">
        <f t="shared" si="7"/>
        <v/>
      </c>
      <c r="FT8" s="23" t="str">
        <f t="shared" si="7"/>
        <v/>
      </c>
      <c r="FU8" s="23" t="str">
        <f t="shared" si="7"/>
        <v/>
      </c>
      <c r="FV8" s="23" t="str">
        <f t="shared" si="7"/>
        <v/>
      </c>
      <c r="FW8" s="23" t="str">
        <f t="shared" si="7"/>
        <v/>
      </c>
      <c r="FX8" s="23" t="str">
        <f t="shared" si="7"/>
        <v/>
      </c>
      <c r="FY8" s="23" t="str">
        <f t="shared" si="7"/>
        <v/>
      </c>
      <c r="FZ8" s="23" t="str">
        <f t="shared" si="7"/>
        <v/>
      </c>
      <c r="GA8" s="23" t="str">
        <f t="shared" si="7"/>
        <v/>
      </c>
      <c r="GB8" s="23" t="str">
        <f t="shared" si="7"/>
        <v/>
      </c>
      <c r="GC8" s="23" t="str">
        <f t="shared" si="7"/>
        <v/>
      </c>
      <c r="GD8" s="23" t="str">
        <f t="shared" si="7"/>
        <v/>
      </c>
      <c r="GE8" s="23" t="str">
        <f t="shared" si="7"/>
        <v/>
      </c>
      <c r="GF8" s="23" t="str">
        <f t="shared" si="7"/>
        <v/>
      </c>
      <c r="GG8" s="23" t="str">
        <f t="shared" si="7"/>
        <v/>
      </c>
      <c r="GH8" s="23" t="str">
        <f t="shared" si="7"/>
        <v/>
      </c>
      <c r="GI8" s="23" t="str">
        <f t="shared" si="7"/>
        <v/>
      </c>
      <c r="GJ8" s="23" t="str">
        <f t="shared" si="7"/>
        <v/>
      </c>
      <c r="GK8" s="23" t="str">
        <f t="shared" si="7"/>
        <v/>
      </c>
      <c r="GL8" s="23" t="str">
        <f t="shared" si="7"/>
        <v/>
      </c>
      <c r="GM8" s="23" t="str">
        <f t="shared" si="7"/>
        <v/>
      </c>
      <c r="GN8" s="23" t="str">
        <f t="shared" si="7"/>
        <v/>
      </c>
      <c r="GO8" s="23" t="str">
        <f t="shared" si="7"/>
        <v/>
      </c>
      <c r="GP8" s="23" t="str">
        <f t="shared" si="7"/>
        <v/>
      </c>
      <c r="GQ8" s="23" t="str">
        <f t="shared" si="7"/>
        <v/>
      </c>
      <c r="GR8" s="23" t="str">
        <f t="shared" si="7"/>
        <v/>
      </c>
      <c r="GS8" s="23" t="str">
        <f t="shared" si="7"/>
        <v/>
      </c>
      <c r="GT8" s="23" t="str">
        <f t="shared" si="7"/>
        <v/>
      </c>
      <c r="GU8" s="23" t="str">
        <f t="shared" si="7"/>
        <v/>
      </c>
      <c r="GV8" s="23" t="str">
        <f t="shared" si="7"/>
        <v/>
      </c>
      <c r="GW8" s="23" t="str">
        <f t="shared" si="7"/>
        <v/>
      </c>
      <c r="GX8" s="23" t="str">
        <f t="shared" si="7"/>
        <v/>
      </c>
      <c r="GY8" s="23" t="str">
        <f t="shared" si="7"/>
        <v/>
      </c>
      <c r="GZ8" s="23" t="str">
        <f t="shared" si="7"/>
        <v/>
      </c>
      <c r="HA8" s="23" t="str">
        <f t="shared" si="7"/>
        <v/>
      </c>
      <c r="HB8" s="23" t="str">
        <f t="shared" si="7"/>
        <v/>
      </c>
      <c r="HC8" s="23" t="str">
        <f t="shared" si="7"/>
        <v/>
      </c>
      <c r="HD8" s="23" t="str">
        <f t="shared" si="7"/>
        <v/>
      </c>
      <c r="HE8" s="23" t="str">
        <f t="shared" si="7"/>
        <v/>
      </c>
      <c r="HF8" s="23" t="str">
        <f t="shared" si="7"/>
        <v/>
      </c>
      <c r="HG8" s="23" t="str">
        <f t="shared" si="7"/>
        <v/>
      </c>
      <c r="HH8" s="23" t="str">
        <f t="shared" si="7"/>
        <v/>
      </c>
      <c r="HI8" s="23" t="str">
        <f t="shared" si="7"/>
        <v/>
      </c>
      <c r="HJ8" s="23" t="str">
        <f t="shared" si="7"/>
        <v/>
      </c>
      <c r="HK8" s="23" t="str">
        <f t="shared" si="7"/>
        <v/>
      </c>
      <c r="HL8" s="23" t="str">
        <f t="shared" si="7"/>
        <v/>
      </c>
      <c r="HM8" s="23" t="str">
        <f t="shared" si="7"/>
        <v/>
      </c>
    </row>
    <row r="9" spans="1:221">
      <c r="A9" s="21" t="s">
        <v>29</v>
      </c>
      <c r="B9" s="24">
        <f>IF(B2="","",B2-Base!$G$6)</f>
        <v>3.0863999999999905</v>
      </c>
      <c r="C9" s="24">
        <f>IF(C2="","",C2-Base!$G$6)</f>
        <v>2.4863999999999891</v>
      </c>
      <c r="D9" s="24">
        <f>IF(D2="","",D2-Base!$G$6)</f>
        <v>2.5863999999999905</v>
      </c>
      <c r="E9" s="24">
        <f>IF(E2="","",E2-Base!$G$6)</f>
        <v>2.2863999999999933</v>
      </c>
      <c r="F9" s="24">
        <f>IF(F2="","",F2-Base!$G$6)</f>
        <v>1.8863999999999876</v>
      </c>
      <c r="G9" s="24">
        <f>IF(G2="","",G2-Base!$G$6)</f>
        <v>2.0863999999999905</v>
      </c>
      <c r="H9" s="24">
        <f>IF(H2="","",H2-Base!$G$6)</f>
        <v>1.8863999999999876</v>
      </c>
      <c r="I9" s="24">
        <f>IF(I2="","",I2-Base!$G$6)</f>
        <v>1.9863999999999891</v>
      </c>
      <c r="J9" s="24">
        <f>IF(J2="","",J2-Base!$G$6)</f>
        <v>1.3863999999999876</v>
      </c>
      <c r="K9" s="24">
        <f>IF(K2="","",K2-Base!$G$6)</f>
        <v>1.0863999999999905</v>
      </c>
      <c r="L9" s="24">
        <f>IF(L2="","",L2-Base!$G$6)</f>
        <v>0.78639999999999333</v>
      </c>
      <c r="M9" s="24">
        <f>IF(M2="","",M2-Base!$G$6)</f>
        <v>0.88639999999998764</v>
      </c>
      <c r="N9" s="24">
        <f>IF(N2="","",N2-Base!$G$6)</f>
        <v>1.0863999999999905</v>
      </c>
      <c r="O9" s="24">
        <f>IF(O2="","",O2-Base!$G$6)</f>
        <v>0.98639999999998906</v>
      </c>
      <c r="P9" s="24">
        <f>IF(P2="","",P2-Base!$G$6)</f>
        <v>0.78639999999999333</v>
      </c>
      <c r="Q9" s="24">
        <f>IF(Q2="","",Q2-Base!$G$6)</f>
        <v>1.2863999999999933</v>
      </c>
      <c r="R9" s="24">
        <f>IF(R2="","",R2-Base!$G$6)</f>
        <v>1.2863999999999933</v>
      </c>
      <c r="S9" s="24">
        <f>IF(S2="","",S2-Base!$G$6)</f>
        <v>1.7863999999999933</v>
      </c>
      <c r="T9" s="24">
        <f>IF(T2="","",T2-Base!$G$6)</f>
        <v>1.6863999999999919</v>
      </c>
      <c r="U9" s="24">
        <f>IF(U2="","",U2-Base!$G$6)</f>
        <v>1.7863999999999933</v>
      </c>
      <c r="V9" s="24">
        <f>IF(V2="","",V2-Base!$G$6)</f>
        <v>1.6863999999999919</v>
      </c>
      <c r="W9" s="24">
        <f>IF(W2="","",W2-Base!$G$6)</f>
        <v>1.8863999999999876</v>
      </c>
      <c r="X9" s="24">
        <f>IF(X2="","",X2-Base!$G$6)</f>
        <v>1.8863999999999876</v>
      </c>
      <c r="Y9" s="24">
        <f>IF(Y2="","",Y2-Base!$G$6)</f>
        <v>1.6863999999999919</v>
      </c>
      <c r="Z9" s="24">
        <f>IF(Z2="","",Z2-Base!$G$6)</f>
        <v>1.6863999999999919</v>
      </c>
      <c r="AA9" s="24">
        <f>IF(AA2="","",AA2-Base!$G$6)</f>
        <v>1.6863999999999919</v>
      </c>
      <c r="AB9" s="24">
        <f>IF(AB2="","",AB2-Base!$G$6)</f>
        <v>0.78639999999999333</v>
      </c>
      <c r="AC9" s="24">
        <f>IF(AC2="","",AC2-Base!$G$6)</f>
        <v>0.98639999999998906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37</v>
      </c>
      <c r="B11" s="17">
        <v>1350</v>
      </c>
      <c r="D11" s="17" t="s">
        <v>66</v>
      </c>
      <c r="F11" s="17">
        <v>150</v>
      </c>
      <c r="H11" s="17" t="s">
        <v>67</v>
      </c>
      <c r="I11" s="17">
        <f>63.04</f>
        <v>63.04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124</v>
      </c>
      <c r="G12" s="30" t="s">
        <v>34</v>
      </c>
      <c r="H12" s="30" t="s">
        <v>123</v>
      </c>
      <c r="I12" s="30" t="s">
        <v>49</v>
      </c>
      <c r="J12" s="30" t="s">
        <v>50</v>
      </c>
      <c r="K12" s="30" t="s">
        <v>84</v>
      </c>
      <c r="L12" s="30" t="s">
        <v>97</v>
      </c>
      <c r="M12" s="30" t="s">
        <v>122</v>
      </c>
      <c r="O12" s="30" t="s">
        <v>80</v>
      </c>
      <c r="P12" s="30" t="s">
        <v>81</v>
      </c>
      <c r="Q12" s="30"/>
      <c r="R12" s="30"/>
      <c r="S12" s="30"/>
    </row>
    <row r="13" spans="1:221">
      <c r="B13" s="32">
        <f>B$1</f>
        <v>44200</v>
      </c>
      <c r="C13" s="32">
        <f>H$1</f>
        <v>44206</v>
      </c>
      <c r="D13" s="33">
        <f>ROUNDDOWN(AVERAGE(B2:H2),2)</f>
        <v>62.24</v>
      </c>
      <c r="E13" s="17">
        <f>I11-D13</f>
        <v>0.79999999999999716</v>
      </c>
      <c r="F13" s="17">
        <f>SUM(B5:H5)</f>
        <v>3594</v>
      </c>
      <c r="G13" s="17">
        <f>F13/7700</f>
        <v>0.46675324675324675</v>
      </c>
      <c r="H13" s="17">
        <f>(G13-E13)*7700</f>
        <v>-2565.9999999999782</v>
      </c>
      <c r="I13" s="17">
        <f>SUM(B3:H3)</f>
        <v>2615</v>
      </c>
      <c r="J13" s="17">
        <f>SUM(B4:H4)</f>
        <v>7421</v>
      </c>
      <c r="K13" s="17">
        <f>J13/7</f>
        <v>1060.1428571428571</v>
      </c>
      <c r="L13" s="17">
        <f>I13/7</f>
        <v>373.57142857142856</v>
      </c>
      <c r="M13" s="17">
        <f>K13-L13</f>
        <v>686.57142857142856</v>
      </c>
      <c r="O13" s="17">
        <f>SUM(B5:F5)</f>
        <v>3075</v>
      </c>
      <c r="P13" s="17">
        <f>G5+H5</f>
        <v>519</v>
      </c>
    </row>
    <row r="14" spans="1:221">
      <c r="B14" s="32">
        <f t="shared" ref="B14:C16" si="8">B13+7</f>
        <v>44207</v>
      </c>
      <c r="C14" s="32">
        <f t="shared" si="8"/>
        <v>44213</v>
      </c>
      <c r="D14" s="33">
        <f>ROUNDDOWN(AVERAGE(I2:O2),2)</f>
        <v>61.08</v>
      </c>
      <c r="E14" s="17">
        <f>D13-D14</f>
        <v>1.1600000000000037</v>
      </c>
      <c r="F14" s="17">
        <f>SUM($I$5:$O$5)</f>
        <v>624</v>
      </c>
      <c r="G14" s="17">
        <f>F14/7700</f>
        <v>8.1038961038961035E-2</v>
      </c>
      <c r="H14" s="17">
        <f>(G14-E14)*7700</f>
        <v>-8308.0000000000291</v>
      </c>
      <c r="I14" s="17">
        <f>SUM($I$3:$O$3)</f>
        <v>131</v>
      </c>
      <c r="J14" s="17">
        <f>SUM($I$4:$O$4)</f>
        <v>8957</v>
      </c>
      <c r="K14" s="17">
        <f>J14/7</f>
        <v>1279.5714285714287</v>
      </c>
      <c r="L14" s="17">
        <f t="shared" ref="L14:L16" si="9">I14/7</f>
        <v>18.714285714285715</v>
      </c>
      <c r="M14" s="17">
        <f>K14-L14</f>
        <v>1260.8571428571429</v>
      </c>
      <c r="O14" s="17">
        <f>SUM(I5:M5)</f>
        <v>438</v>
      </c>
      <c r="P14" s="17">
        <f>N5+O5</f>
        <v>186</v>
      </c>
    </row>
    <row r="15" spans="1:221">
      <c r="B15" s="32">
        <f t="shared" si="8"/>
        <v>44214</v>
      </c>
      <c r="C15" s="32">
        <f t="shared" si="8"/>
        <v>44220</v>
      </c>
      <c r="D15" s="33">
        <f>ROUNDDOWN(AVERAGE(P2:V2),2)</f>
        <v>61.38</v>
      </c>
      <c r="E15" s="17">
        <f>D14-D15</f>
        <v>-0.30000000000000426</v>
      </c>
      <c r="F15" s="17">
        <f>SUM($P$5:$V$5)</f>
        <v>724</v>
      </c>
      <c r="G15" s="17">
        <f>F15/7700</f>
        <v>9.4025974025974027E-2</v>
      </c>
      <c r="H15" s="17">
        <f>(G15-E15)*7700</f>
        <v>3034.0000000000327</v>
      </c>
      <c r="I15" s="17">
        <f>SUM($P$3:$V$3)</f>
        <v>1775</v>
      </c>
      <c r="J15" s="17">
        <f>SUM($P$4:$V$4)</f>
        <v>9601</v>
      </c>
      <c r="K15" s="17">
        <f>J15/7</f>
        <v>1371.5714285714287</v>
      </c>
      <c r="L15" s="17">
        <f t="shared" si="9"/>
        <v>253.57142857142858</v>
      </c>
      <c r="M15" s="17">
        <f>K15-L15</f>
        <v>1118</v>
      </c>
      <c r="O15" s="17">
        <f>SUM(P5:T5)</f>
        <v>1196</v>
      </c>
      <c r="P15" s="17">
        <f>U5+V5</f>
        <v>-472</v>
      </c>
    </row>
    <row r="16" spans="1:221">
      <c r="B16" s="32">
        <f t="shared" si="8"/>
        <v>44221</v>
      </c>
      <c r="C16" s="32">
        <f t="shared" si="8"/>
        <v>44227</v>
      </c>
      <c r="D16" s="33">
        <f>ROUNDDOWN(AVERAGE(W2:AC2),2)</f>
        <v>61.42</v>
      </c>
      <c r="E16" s="17">
        <f>D15-D16</f>
        <v>-3.9999999999999147E-2</v>
      </c>
      <c r="F16" s="17">
        <f>SUM($W$5:$AC$5)</f>
        <v>1535</v>
      </c>
      <c r="G16" s="17">
        <f>F16/7700</f>
        <v>0.19935064935064936</v>
      </c>
      <c r="H16" s="17">
        <f>(G16-E16)*7700</f>
        <v>1842.9999999999934</v>
      </c>
      <c r="I16" s="17">
        <f>SUM($W$3:$AC$3)</f>
        <v>1795</v>
      </c>
      <c r="J16" s="17">
        <f>SUM($W$4:$AC$4)</f>
        <v>8960</v>
      </c>
      <c r="K16" s="17">
        <f>J16/7</f>
        <v>1280</v>
      </c>
      <c r="L16" s="17">
        <f t="shared" si="9"/>
        <v>256.42857142857144</v>
      </c>
      <c r="M16" s="17">
        <f>K16-L16</f>
        <v>1023.5714285714286</v>
      </c>
      <c r="O16" s="17">
        <f>SUM(W5:AA5)</f>
        <v>1654</v>
      </c>
      <c r="P16" s="17">
        <f>SUM(AB5:AC5)</f>
        <v>-119</v>
      </c>
    </row>
    <row r="17" spans="1:16">
      <c r="B17" s="32"/>
      <c r="C17" s="32"/>
      <c r="D17" s="33"/>
    </row>
    <row r="19" spans="1:16">
      <c r="A19" s="19" t="s">
        <v>26</v>
      </c>
      <c r="E19" s="17">
        <f t="shared" ref="E19:J19" si="10">SUM(E13:E18)</f>
        <v>1.6199999999999974</v>
      </c>
      <c r="F19" s="17">
        <f t="shared" si="10"/>
        <v>6477</v>
      </c>
      <c r="G19" s="17">
        <f t="shared" si="10"/>
        <v>0.84116883116883123</v>
      </c>
      <c r="H19" s="17">
        <f t="shared" si="10"/>
        <v>-5996.9999999999809</v>
      </c>
      <c r="I19" s="17">
        <f t="shared" si="10"/>
        <v>6316</v>
      </c>
      <c r="J19" s="17">
        <f t="shared" si="10"/>
        <v>34939</v>
      </c>
      <c r="O19" s="17">
        <f t="shared" ref="O19:P19" si="11">SUM(O13:O18)</f>
        <v>6363</v>
      </c>
      <c r="P19" s="17">
        <f t="shared" si="11"/>
        <v>114</v>
      </c>
    </row>
    <row r="20" spans="1:16">
      <c r="A20" s="19" t="s">
        <v>45</v>
      </c>
      <c r="D20" s="17">
        <f>AVERAGE(D13:D16)</f>
        <v>61.53</v>
      </c>
      <c r="E20" s="17">
        <f>AVERAGE(E13:E16)</f>
        <v>0.40499999999999936</v>
      </c>
      <c r="F20" s="17">
        <f>AVERAGE(F13:F17)</f>
        <v>1619.25</v>
      </c>
      <c r="G20" s="17">
        <f>AVERAGE(G13:G17)</f>
        <v>0.21029220779220781</v>
      </c>
      <c r="H20" s="17">
        <f>AVERAGE(H13:H17)/7</f>
        <v>-214.17857142857073</v>
      </c>
      <c r="I20" s="17">
        <f>AVERAGE(I13:I17)/7</f>
        <v>225.57142857142858</v>
      </c>
      <c r="J20" s="17">
        <f>AVERAGE(J13:J17)/7</f>
        <v>1247.8214285714287</v>
      </c>
      <c r="K20" s="17">
        <f>AVERAGE(K13:K17)</f>
        <v>1247.8214285714287</v>
      </c>
      <c r="L20" s="17">
        <f>AVERAGE(L13:L17)</f>
        <v>225.57142857142858</v>
      </c>
      <c r="M20" s="17">
        <f>AVERAGE(M13:M17)</f>
        <v>1022.25</v>
      </c>
      <c r="O20" s="17">
        <f>AVERAGE(O13:O18)/5</f>
        <v>318.14999999999998</v>
      </c>
      <c r="P20" s="17">
        <f>AVERAGE(P13:P18)/2</f>
        <v>14.25</v>
      </c>
    </row>
    <row r="21" spans="1:16" ht="15">
      <c r="A21" s="30" t="s">
        <v>73</v>
      </c>
      <c r="D21" s="17">
        <f>MIN(B2:AC2)</f>
        <v>60.7</v>
      </c>
      <c r="F21" s="17">
        <f>F20/7</f>
        <v>231.32142857142858</v>
      </c>
    </row>
    <row r="22" spans="1:16" ht="15">
      <c r="A22" s="30" t="s">
        <v>74</v>
      </c>
      <c r="D22" s="17">
        <f>MAX(B2:AC2)</f>
        <v>63</v>
      </c>
    </row>
    <row r="23" spans="1:16">
      <c r="A23" s="19" t="s">
        <v>75</v>
      </c>
      <c r="D23" s="17">
        <f>AVERAGE(B2:AC2)</f>
        <v>61.535714285714278</v>
      </c>
    </row>
  </sheetData>
  <phoneticPr fontId="14" type="noConversion"/>
  <conditionalFormatting sqref="B8:IV8">
    <cfRule type="cellIs" dxfId="4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0BB4-9AEF-4540-A1B1-F4341F106675}">
  <dimension ref="A1:HM23"/>
  <sheetViews>
    <sheetView workbookViewId="0">
      <selection activeCell="O26" sqref="O26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f>'01'!AC1+1</f>
        <v>44228</v>
      </c>
      <c r="C1" s="16">
        <f>B1+1</f>
        <v>44229</v>
      </c>
      <c r="D1" s="16">
        <f t="shared" ref="D1:AC1" si="0">C1+1</f>
        <v>44230</v>
      </c>
      <c r="E1" s="16">
        <f t="shared" si="0"/>
        <v>44231</v>
      </c>
      <c r="F1" s="16">
        <f t="shared" si="0"/>
        <v>44232</v>
      </c>
      <c r="G1" s="16">
        <f t="shared" si="0"/>
        <v>44233</v>
      </c>
      <c r="H1" s="16">
        <f t="shared" si="0"/>
        <v>44234</v>
      </c>
      <c r="I1" s="15">
        <f t="shared" si="0"/>
        <v>44235</v>
      </c>
      <c r="J1" s="16">
        <f t="shared" si="0"/>
        <v>44236</v>
      </c>
      <c r="K1" s="16">
        <f t="shared" si="0"/>
        <v>44237</v>
      </c>
      <c r="L1" s="16">
        <f t="shared" si="0"/>
        <v>44238</v>
      </c>
      <c r="M1" s="16">
        <f t="shared" si="0"/>
        <v>44239</v>
      </c>
      <c r="N1" s="16">
        <f t="shared" si="0"/>
        <v>44240</v>
      </c>
      <c r="O1" s="16">
        <f t="shared" si="0"/>
        <v>44241</v>
      </c>
      <c r="P1" s="15">
        <f t="shared" si="0"/>
        <v>44242</v>
      </c>
      <c r="Q1" s="16">
        <f t="shared" si="0"/>
        <v>44243</v>
      </c>
      <c r="R1" s="16">
        <f t="shared" si="0"/>
        <v>44244</v>
      </c>
      <c r="S1" s="16">
        <f t="shared" si="0"/>
        <v>44245</v>
      </c>
      <c r="T1" s="16">
        <f t="shared" si="0"/>
        <v>44246</v>
      </c>
      <c r="U1" s="16">
        <f t="shared" si="0"/>
        <v>44247</v>
      </c>
      <c r="V1" s="16">
        <f t="shared" si="0"/>
        <v>44248</v>
      </c>
      <c r="W1" s="15">
        <f t="shared" si="0"/>
        <v>44249</v>
      </c>
      <c r="X1" s="16">
        <f t="shared" si="0"/>
        <v>44250</v>
      </c>
      <c r="Y1" s="16">
        <f t="shared" si="0"/>
        <v>44251</v>
      </c>
      <c r="Z1" s="16">
        <f t="shared" si="0"/>
        <v>44252</v>
      </c>
      <c r="AA1" s="16">
        <f t="shared" si="0"/>
        <v>44253</v>
      </c>
      <c r="AB1" s="16">
        <f t="shared" si="0"/>
        <v>44254</v>
      </c>
      <c r="AC1" s="16">
        <f t="shared" si="0"/>
        <v>44255</v>
      </c>
    </row>
    <row r="2" spans="1:221">
      <c r="A2" s="14" t="s">
        <v>27</v>
      </c>
      <c r="B2" s="18">
        <v>60.7</v>
      </c>
      <c r="C2" s="18">
        <v>60.8</v>
      </c>
      <c r="D2" s="18">
        <v>61.1</v>
      </c>
      <c r="E2" s="18">
        <v>61.2</v>
      </c>
      <c r="F2" s="18">
        <v>61.1</v>
      </c>
      <c r="G2" s="18">
        <v>60.8</v>
      </c>
      <c r="H2" s="18">
        <v>61</v>
      </c>
      <c r="I2" s="18">
        <v>61</v>
      </c>
      <c r="J2" s="18">
        <v>62.3</v>
      </c>
      <c r="K2" s="18">
        <v>62.3</v>
      </c>
      <c r="L2" s="18">
        <v>63</v>
      </c>
      <c r="M2" s="18">
        <v>64.5</v>
      </c>
      <c r="N2" s="18">
        <v>64.599999999999994</v>
      </c>
      <c r="O2" s="18">
        <v>64.599999999999994</v>
      </c>
      <c r="P2" s="18">
        <v>66</v>
      </c>
      <c r="Q2" s="18">
        <v>64</v>
      </c>
      <c r="R2" s="18">
        <v>64.5</v>
      </c>
      <c r="S2" s="18">
        <v>63.5</v>
      </c>
      <c r="T2" s="18">
        <v>63</v>
      </c>
      <c r="U2" s="18">
        <v>63.2</v>
      </c>
      <c r="V2" s="18">
        <v>63.4</v>
      </c>
      <c r="W2" s="18">
        <v>63.5</v>
      </c>
      <c r="X2" s="18">
        <v>63.3</v>
      </c>
      <c r="Y2" s="18">
        <v>63.3</v>
      </c>
      <c r="Z2" s="18">
        <v>62.8</v>
      </c>
      <c r="AA2" s="18">
        <v>62.3</v>
      </c>
      <c r="AB2" s="18">
        <v>62</v>
      </c>
      <c r="AC2" s="18">
        <v>62.4</v>
      </c>
    </row>
    <row r="3" spans="1:221">
      <c r="A3" s="19" t="s">
        <v>32</v>
      </c>
      <c r="B3" s="17">
        <v>233</v>
      </c>
      <c r="C3" s="17">
        <v>411</v>
      </c>
      <c r="D3" s="17">
        <v>268</v>
      </c>
      <c r="E3" s="17">
        <v>294</v>
      </c>
      <c r="F3" s="17">
        <v>244</v>
      </c>
      <c r="G3" s="17">
        <v>209</v>
      </c>
      <c r="H3" s="17">
        <v>233</v>
      </c>
      <c r="I3" s="17">
        <v>142</v>
      </c>
      <c r="J3" s="17">
        <v>380</v>
      </c>
      <c r="K3" s="17">
        <v>313</v>
      </c>
      <c r="L3" s="17">
        <v>112</v>
      </c>
      <c r="M3" s="17">
        <v>406</v>
      </c>
      <c r="N3" s="17">
        <v>308</v>
      </c>
      <c r="O3" s="17">
        <v>241</v>
      </c>
      <c r="P3" s="17">
        <v>113</v>
      </c>
      <c r="Q3" s="17">
        <v>384</v>
      </c>
      <c r="R3" s="17">
        <v>156</v>
      </c>
      <c r="S3" s="17">
        <v>445</v>
      </c>
      <c r="T3" s="17">
        <v>451</v>
      </c>
      <c r="U3" s="17">
        <v>394</v>
      </c>
      <c r="V3" s="17">
        <v>21</v>
      </c>
      <c r="W3" s="17">
        <v>399</v>
      </c>
      <c r="X3" s="17">
        <v>316</v>
      </c>
      <c r="Y3" s="17">
        <v>574</v>
      </c>
      <c r="Z3" s="17">
        <v>420</v>
      </c>
      <c r="AA3" s="17">
        <v>326</v>
      </c>
      <c r="AB3" s="17">
        <v>378</v>
      </c>
      <c r="AC3" s="17">
        <v>15</v>
      </c>
    </row>
    <row r="4" spans="1:221">
      <c r="A4" s="19" t="s">
        <v>31</v>
      </c>
      <c r="B4" s="17">
        <v>1138</v>
      </c>
      <c r="C4" s="17">
        <v>1478</v>
      </c>
      <c r="D4" s="17">
        <v>1454</v>
      </c>
      <c r="E4" s="17">
        <v>1263</v>
      </c>
      <c r="F4" s="17">
        <v>1234</v>
      </c>
      <c r="G4" s="17">
        <v>1942</v>
      </c>
      <c r="H4" s="17">
        <v>2413</v>
      </c>
      <c r="I4" s="17">
        <v>1788</v>
      </c>
      <c r="J4" s="17">
        <v>2332</v>
      </c>
      <c r="K4" s="17">
        <v>2456</v>
      </c>
      <c r="L4" s="17">
        <v>2878</v>
      </c>
      <c r="M4" s="17">
        <v>2256</v>
      </c>
      <c r="N4" s="17">
        <v>2827</v>
      </c>
      <c r="O4" s="17">
        <v>2604</v>
      </c>
      <c r="P4" s="17">
        <v>2650</v>
      </c>
      <c r="Q4" s="17">
        <v>2377</v>
      </c>
      <c r="R4" s="17">
        <v>774</v>
      </c>
      <c r="S4" s="17">
        <v>1198</v>
      </c>
      <c r="T4" s="17">
        <v>1207</v>
      </c>
      <c r="U4" s="17">
        <v>1264</v>
      </c>
      <c r="V4" s="17">
        <v>1443</v>
      </c>
      <c r="W4" s="17">
        <v>1318</v>
      </c>
      <c r="X4" s="17">
        <v>1200</v>
      </c>
      <c r="Y4" s="17">
        <v>1263</v>
      </c>
      <c r="Z4" s="17">
        <v>881</v>
      </c>
      <c r="AA4" s="17">
        <v>1729</v>
      </c>
      <c r="AB4" s="17">
        <v>1670</v>
      </c>
      <c r="AC4" s="17">
        <v>1582</v>
      </c>
    </row>
    <row r="5" spans="1:221">
      <c r="A5" s="19" t="s">
        <v>33</v>
      </c>
      <c r="B5" s="17">
        <f>$B$11+B3-B4-$F$11</f>
        <v>295</v>
      </c>
      <c r="C5" s="17">
        <f t="shared" ref="C5:AB5" si="1">$B$11+C3-C4-$F$11</f>
        <v>133</v>
      </c>
      <c r="D5" s="17">
        <f t="shared" si="1"/>
        <v>14</v>
      </c>
      <c r="E5" s="17">
        <f t="shared" si="1"/>
        <v>231</v>
      </c>
      <c r="F5" s="17">
        <f t="shared" si="1"/>
        <v>210</v>
      </c>
      <c r="G5" s="17">
        <f t="shared" si="1"/>
        <v>-533</v>
      </c>
      <c r="H5" s="17">
        <f t="shared" si="1"/>
        <v>-980</v>
      </c>
      <c r="I5" s="17">
        <f t="shared" si="1"/>
        <v>-446</v>
      </c>
      <c r="J5" s="17">
        <f t="shared" si="1"/>
        <v>-752</v>
      </c>
      <c r="K5" s="17">
        <f t="shared" si="1"/>
        <v>-943</v>
      </c>
      <c r="L5" s="17">
        <f t="shared" si="1"/>
        <v>-1566</v>
      </c>
      <c r="M5" s="17">
        <f t="shared" si="1"/>
        <v>-650</v>
      </c>
      <c r="N5" s="17">
        <f t="shared" si="1"/>
        <v>-1319</v>
      </c>
      <c r="O5" s="17">
        <f t="shared" si="1"/>
        <v>-1163</v>
      </c>
      <c r="P5" s="17">
        <f t="shared" si="1"/>
        <v>-1337</v>
      </c>
      <c r="Q5" s="17">
        <f t="shared" si="1"/>
        <v>-793</v>
      </c>
      <c r="R5" s="17">
        <f t="shared" si="1"/>
        <v>582</v>
      </c>
      <c r="S5" s="17">
        <f t="shared" si="1"/>
        <v>447</v>
      </c>
      <c r="T5" s="17">
        <f t="shared" si="1"/>
        <v>444</v>
      </c>
      <c r="U5" s="17">
        <f t="shared" si="1"/>
        <v>330</v>
      </c>
      <c r="V5" s="17">
        <f>$B$11+V3-V4</f>
        <v>-72</v>
      </c>
      <c r="W5" s="17">
        <f t="shared" si="1"/>
        <v>281</v>
      </c>
      <c r="X5" s="17">
        <f t="shared" si="1"/>
        <v>316</v>
      </c>
      <c r="Y5" s="17">
        <f t="shared" si="1"/>
        <v>511</v>
      </c>
      <c r="Z5" s="17">
        <f t="shared" si="1"/>
        <v>739</v>
      </c>
      <c r="AA5" s="17">
        <f t="shared" si="1"/>
        <v>-203</v>
      </c>
      <c r="AB5" s="17">
        <f t="shared" si="1"/>
        <v>-92</v>
      </c>
      <c r="AC5" s="17">
        <f>$B$11+AC3-AC4</f>
        <v>-217</v>
      </c>
    </row>
    <row r="6" spans="1:221" hidden="1">
      <c r="A6" s="19" t="s">
        <v>35</v>
      </c>
      <c r="B6" s="20">
        <f>B5/7700</f>
        <v>3.8311688311688311E-2</v>
      </c>
      <c r="C6" s="20">
        <f t="shared" ref="C6:AC6" si="2">C5/7700</f>
        <v>1.7272727272727273E-2</v>
      </c>
      <c r="D6" s="20">
        <f t="shared" si="2"/>
        <v>1.8181818181818182E-3</v>
      </c>
      <c r="E6" s="20">
        <f t="shared" si="2"/>
        <v>0.03</v>
      </c>
      <c r="F6" s="20">
        <f t="shared" si="2"/>
        <v>2.7272727272727271E-2</v>
      </c>
      <c r="G6" s="20">
        <f t="shared" si="2"/>
        <v>-6.9220779220779224E-2</v>
      </c>
      <c r="H6" s="20">
        <f t="shared" si="2"/>
        <v>-0.12727272727272726</v>
      </c>
      <c r="I6" s="20">
        <f t="shared" si="2"/>
        <v>-5.7922077922077923E-2</v>
      </c>
      <c r="J6" s="20">
        <f t="shared" si="2"/>
        <v>-9.7662337662337659E-2</v>
      </c>
      <c r="K6" s="20">
        <f t="shared" si="2"/>
        <v>-0.12246753246753246</v>
      </c>
      <c r="L6" s="20">
        <f t="shared" si="2"/>
        <v>-0.20337662337662338</v>
      </c>
      <c r="M6" s="20">
        <f t="shared" si="2"/>
        <v>-8.4415584415584416E-2</v>
      </c>
      <c r="N6" s="20">
        <f t="shared" si="2"/>
        <v>-0.17129870129870131</v>
      </c>
      <c r="O6" s="20">
        <f t="shared" si="2"/>
        <v>-0.15103896103896103</v>
      </c>
      <c r="P6" s="20">
        <f t="shared" si="2"/>
        <v>-0.17363636363636364</v>
      </c>
      <c r="Q6" s="20">
        <f t="shared" si="2"/>
        <v>-0.10298701298701299</v>
      </c>
      <c r="R6" s="20">
        <f t="shared" si="2"/>
        <v>7.5584415584415587E-2</v>
      </c>
      <c r="S6" s="20">
        <f t="shared" si="2"/>
        <v>5.8051948051948049E-2</v>
      </c>
      <c r="T6" s="20">
        <f t="shared" si="2"/>
        <v>5.7662337662337665E-2</v>
      </c>
      <c r="U6" s="20">
        <f t="shared" si="2"/>
        <v>4.2857142857142858E-2</v>
      </c>
      <c r="V6" s="20">
        <f t="shared" si="2"/>
        <v>-9.3506493506493506E-3</v>
      </c>
      <c r="W6" s="20">
        <f t="shared" si="2"/>
        <v>3.6493506493506495E-2</v>
      </c>
      <c r="X6" s="20">
        <f t="shared" si="2"/>
        <v>4.1038961038961042E-2</v>
      </c>
      <c r="Y6" s="20">
        <f t="shared" si="2"/>
        <v>6.6363636363636361E-2</v>
      </c>
      <c r="Z6" s="20">
        <f t="shared" si="2"/>
        <v>9.5974025974025975E-2</v>
      </c>
      <c r="AA6" s="20">
        <f t="shared" si="2"/>
        <v>-2.6363636363636363E-2</v>
      </c>
      <c r="AB6" s="20">
        <f t="shared" si="2"/>
        <v>-1.1948051948051949E-2</v>
      </c>
      <c r="AC6" s="20">
        <f t="shared" si="2"/>
        <v>-2.8181818181818183E-2</v>
      </c>
    </row>
    <row r="8" spans="1:221" s="23" customFormat="1">
      <c r="A8" s="21" t="s">
        <v>28</v>
      </c>
      <c r="B8" s="22"/>
      <c r="C8" s="22" t="str">
        <f>IF(C2=0,"",IF(C2-B2&gt;0,"N",IF(C2-B2=0,"=","Y")))</f>
        <v>N</v>
      </c>
      <c r="D8" s="22" t="str">
        <f t="shared" ref="D8:AC8" si="3">IF(D2=0,"",IF(D2-C2&gt;0,"N",IF(D2-C2=0,"=","Y")))</f>
        <v>N</v>
      </c>
      <c r="E8" s="22" t="str">
        <f t="shared" si="3"/>
        <v>N</v>
      </c>
      <c r="F8" s="22" t="str">
        <f t="shared" si="3"/>
        <v>Y</v>
      </c>
      <c r="G8" s="22" t="str">
        <f t="shared" si="3"/>
        <v>Y</v>
      </c>
      <c r="H8" s="22" t="str">
        <f t="shared" si="3"/>
        <v>N</v>
      </c>
      <c r="I8" s="22" t="str">
        <f t="shared" si="3"/>
        <v>=</v>
      </c>
      <c r="J8" s="22" t="str">
        <f t="shared" si="3"/>
        <v>N</v>
      </c>
      <c r="K8" s="22" t="str">
        <f t="shared" si="3"/>
        <v>=</v>
      </c>
      <c r="L8" s="22" t="str">
        <f t="shared" si="3"/>
        <v>N</v>
      </c>
      <c r="M8" s="22" t="str">
        <f t="shared" si="3"/>
        <v>N</v>
      </c>
      <c r="N8" s="22" t="str">
        <f t="shared" si="3"/>
        <v>N</v>
      </c>
      <c r="O8" s="22" t="str">
        <f t="shared" si="3"/>
        <v>=</v>
      </c>
      <c r="P8" s="22" t="str">
        <f t="shared" si="3"/>
        <v>N</v>
      </c>
      <c r="Q8" s="22" t="str">
        <f t="shared" si="3"/>
        <v>Y</v>
      </c>
      <c r="R8" s="22" t="str">
        <f>IF(R2=0,"",IF(R2-Q2&gt;0,"N",IF(R2-Q2=0,"=","Y")))</f>
        <v>N</v>
      </c>
      <c r="S8" s="22" t="str">
        <f>IF(S2=0,"",IF(S2-R2&gt;0,"N",IF(S2-R2=0,"=","Y")))</f>
        <v>Y</v>
      </c>
      <c r="T8" s="22" t="str">
        <f t="shared" si="3"/>
        <v>Y</v>
      </c>
      <c r="U8" s="22" t="str">
        <f t="shared" si="3"/>
        <v>N</v>
      </c>
      <c r="V8" s="22" t="str">
        <f t="shared" si="3"/>
        <v>N</v>
      </c>
      <c r="W8" s="22" t="str">
        <f t="shared" si="3"/>
        <v>N</v>
      </c>
      <c r="X8" s="22" t="str">
        <f t="shared" si="3"/>
        <v>Y</v>
      </c>
      <c r="Y8" s="22" t="str">
        <f t="shared" si="3"/>
        <v>=</v>
      </c>
      <c r="Z8" s="22" t="str">
        <f t="shared" si="3"/>
        <v>Y</v>
      </c>
      <c r="AA8" s="22" t="str">
        <f t="shared" si="3"/>
        <v>Y</v>
      </c>
      <c r="AB8" s="22" t="str">
        <f t="shared" si="3"/>
        <v>Y</v>
      </c>
      <c r="AC8" s="22" t="str">
        <f t="shared" si="3"/>
        <v>N</v>
      </c>
      <c r="AD8" s="23" t="str">
        <f>IF(AD2=0,"",IF(AD2-#REF!&gt;0,"減肥失敗",IF(AD2-#REF!=0,"體重不變","減肥成功")))</f>
        <v/>
      </c>
      <c r="AE8" s="23" t="str">
        <f t="shared" ref="AE8:CP8" si="4">IF(AE2=0,"",IF(AE2-AD2&gt;0,"減肥失敗",IF(AE2-AD2=0,"體重不變","減肥成功")))</f>
        <v/>
      </c>
      <c r="AF8" s="23" t="str">
        <f t="shared" si="4"/>
        <v/>
      </c>
      <c r="AG8" s="23" t="str">
        <f t="shared" si="4"/>
        <v/>
      </c>
      <c r="AH8" s="23" t="str">
        <f t="shared" si="4"/>
        <v/>
      </c>
      <c r="AI8" s="23" t="str">
        <f t="shared" si="4"/>
        <v/>
      </c>
      <c r="AJ8" s="23" t="str">
        <f t="shared" si="4"/>
        <v/>
      </c>
      <c r="AK8" s="23" t="str">
        <f t="shared" si="4"/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si="4"/>
        <v/>
      </c>
      <c r="CK8" s="23" t="str">
        <f t="shared" si="4"/>
        <v/>
      </c>
      <c r="CL8" s="23" t="str">
        <f t="shared" si="4"/>
        <v/>
      </c>
      <c r="CM8" s="23" t="str">
        <f t="shared" si="4"/>
        <v/>
      </c>
      <c r="CN8" s="23" t="str">
        <f t="shared" si="4"/>
        <v/>
      </c>
      <c r="CO8" s="23" t="str">
        <f t="shared" si="4"/>
        <v/>
      </c>
      <c r="CP8" s="23" t="str">
        <f t="shared" si="4"/>
        <v/>
      </c>
      <c r="CQ8" s="23" t="str">
        <f t="shared" ref="CQ8:FB8" si="5">IF(CQ2=0,"",IF(CQ2-CP2&gt;0,"減肥失敗",IF(CQ2-CP2=0,"體重不變","減肥成功")))</f>
        <v/>
      </c>
      <c r="CR8" s="23" t="str">
        <f t="shared" si="5"/>
        <v/>
      </c>
      <c r="CS8" s="23" t="str">
        <f t="shared" si="5"/>
        <v/>
      </c>
      <c r="CT8" s="23" t="str">
        <f t="shared" si="5"/>
        <v/>
      </c>
      <c r="CU8" s="23" t="str">
        <f t="shared" si="5"/>
        <v/>
      </c>
      <c r="CV8" s="23" t="str">
        <f t="shared" si="5"/>
        <v/>
      </c>
      <c r="CW8" s="23" t="str">
        <f t="shared" si="5"/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si="5"/>
        <v/>
      </c>
      <c r="EW8" s="23" t="str">
        <f t="shared" si="5"/>
        <v/>
      </c>
      <c r="EX8" s="23" t="str">
        <f t="shared" si="5"/>
        <v/>
      </c>
      <c r="EY8" s="23" t="str">
        <f t="shared" si="5"/>
        <v/>
      </c>
      <c r="EZ8" s="23" t="str">
        <f t="shared" si="5"/>
        <v/>
      </c>
      <c r="FA8" s="23" t="str">
        <f t="shared" si="5"/>
        <v/>
      </c>
      <c r="FB8" s="23" t="str">
        <f t="shared" si="5"/>
        <v/>
      </c>
      <c r="FC8" s="23" t="str">
        <f t="shared" ref="FC8:HM8" si="6">IF(FC2=0,"",IF(FC2-FB2&gt;0,"減肥失敗",IF(FC2-FB2=0,"體重不變","減肥成功")))</f>
        <v/>
      </c>
      <c r="FD8" s="23" t="str">
        <f t="shared" si="6"/>
        <v/>
      </c>
      <c r="FE8" s="23" t="str">
        <f t="shared" si="6"/>
        <v/>
      </c>
      <c r="FF8" s="23" t="str">
        <f t="shared" si="6"/>
        <v/>
      </c>
      <c r="FG8" s="23" t="str">
        <f t="shared" si="6"/>
        <v/>
      </c>
      <c r="FH8" s="23" t="str">
        <f t="shared" si="6"/>
        <v/>
      </c>
      <c r="FI8" s="23" t="str">
        <f t="shared" si="6"/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  <c r="HG8" s="23" t="str">
        <f t="shared" si="6"/>
        <v/>
      </c>
      <c r="HH8" s="23" t="str">
        <f t="shared" si="6"/>
        <v/>
      </c>
      <c r="HI8" s="23" t="str">
        <f t="shared" si="6"/>
        <v/>
      </c>
      <c r="HJ8" s="23" t="str">
        <f t="shared" si="6"/>
        <v/>
      </c>
      <c r="HK8" s="23" t="str">
        <f t="shared" si="6"/>
        <v/>
      </c>
      <c r="HL8" s="23" t="str">
        <f t="shared" si="6"/>
        <v/>
      </c>
      <c r="HM8" s="23" t="str">
        <f t="shared" si="6"/>
        <v/>
      </c>
    </row>
    <row r="9" spans="1:221">
      <c r="A9" s="21" t="s">
        <v>29</v>
      </c>
      <c r="B9" s="24">
        <f>IF(B2="","",B2-Base!$G$6)</f>
        <v>0.78639999999999333</v>
      </c>
      <c r="C9" s="24">
        <f>IF(C2="","",C2-Base!$G$6)</f>
        <v>0.88639999999998764</v>
      </c>
      <c r="D9" s="24">
        <f>IF(D2="","",D2-Base!$G$6)</f>
        <v>1.1863999999999919</v>
      </c>
      <c r="E9" s="24">
        <f>IF(E2="","",E2-Base!$G$6)</f>
        <v>1.2863999999999933</v>
      </c>
      <c r="F9" s="24">
        <f>IF(F2="","",F2-Base!$G$6)</f>
        <v>1.1863999999999919</v>
      </c>
      <c r="G9" s="24">
        <f>IF(G2="","",G2-Base!$G$6)</f>
        <v>0.88639999999998764</v>
      </c>
      <c r="H9" s="24">
        <f>IF(H2="","",H2-Base!$G$6)</f>
        <v>1.0863999999999905</v>
      </c>
      <c r="I9" s="24">
        <f>IF(I2="","",I2-Base!$G$6)</f>
        <v>1.0863999999999905</v>
      </c>
      <c r="J9" s="24">
        <f>IF(J2="","",J2-Base!$G$6)</f>
        <v>2.3863999999999876</v>
      </c>
      <c r="K9" s="24">
        <f>IF(K2="","",K2-Base!$G$6)</f>
        <v>2.3863999999999876</v>
      </c>
      <c r="L9" s="24">
        <f>IF(L2="","",L2-Base!$G$6)</f>
        <v>3.0863999999999905</v>
      </c>
      <c r="M9" s="24">
        <f>IF(M2="","",M2-Base!$G$6)</f>
        <v>4.5863999999999905</v>
      </c>
      <c r="N9" s="24">
        <f>IF(N2="","",N2-Base!$G$6)</f>
        <v>4.6863999999999848</v>
      </c>
      <c r="O9" s="24">
        <f>IF(O2="","",O2-Base!$G$6)</f>
        <v>4.6863999999999848</v>
      </c>
      <c r="P9" s="24">
        <f>IF(P2="","",P2-Base!$G$6)</f>
        <v>6.0863999999999905</v>
      </c>
      <c r="Q9" s="24">
        <f>IF(Q2="","",Q2-Base!$G$6)</f>
        <v>4.0863999999999905</v>
      </c>
      <c r="R9" s="24">
        <f>IF(R2="","",R2-Base!$G$6)</f>
        <v>4.5863999999999905</v>
      </c>
      <c r="S9" s="24">
        <f>IF(S2="","",S2-Base!$G$6)</f>
        <v>3.5863999999999905</v>
      </c>
      <c r="T9" s="24">
        <f>IF(T2="","",T2-Base!$G$6)</f>
        <v>3.0863999999999905</v>
      </c>
      <c r="U9" s="24">
        <f>IF(U2="","",U2-Base!$G$6)</f>
        <v>3.2863999999999933</v>
      </c>
      <c r="V9" s="24">
        <f>IF(V2="","",V2-Base!$G$6)</f>
        <v>3.4863999999999891</v>
      </c>
      <c r="W9" s="24">
        <f>IF(W2="","",W2-Base!$G$6)</f>
        <v>3.5863999999999905</v>
      </c>
      <c r="X9" s="24">
        <f>IF(X2="","",X2-Base!$G$6)</f>
        <v>3.3863999999999876</v>
      </c>
      <c r="Y9" s="24">
        <f>IF(Y2="","",Y2-Base!$G$6)</f>
        <v>3.3863999999999876</v>
      </c>
      <c r="Z9" s="24">
        <f>IF(Z2="","",Z2-Base!$G$6)</f>
        <v>2.8863999999999876</v>
      </c>
      <c r="AA9" s="24">
        <f>IF(AA2="","",AA2-Base!$G$6)</f>
        <v>2.3863999999999876</v>
      </c>
      <c r="AB9" s="24">
        <f>IF(AB2="","",AB2-Base!$G$6)</f>
        <v>2.0863999999999905</v>
      </c>
      <c r="AC9" s="24">
        <f>IF(AC2="","",AC2-Base!$G$6)</f>
        <v>2.4863999999999891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37</v>
      </c>
      <c r="B11" s="17">
        <v>1350</v>
      </c>
      <c r="D11" s="17" t="s">
        <v>66</v>
      </c>
      <c r="F11" s="17">
        <v>150</v>
      </c>
      <c r="H11" s="17" t="s">
        <v>67</v>
      </c>
      <c r="I11" s="17">
        <f>'01'!D16</f>
        <v>61.42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124</v>
      </c>
      <c r="G12" s="30" t="s">
        <v>34</v>
      </c>
      <c r="H12" s="30" t="s">
        <v>123</v>
      </c>
      <c r="I12" s="30" t="s">
        <v>49</v>
      </c>
      <c r="J12" s="30" t="s">
        <v>50</v>
      </c>
      <c r="K12" s="30" t="s">
        <v>84</v>
      </c>
      <c r="L12" s="30" t="s">
        <v>97</v>
      </c>
      <c r="M12" s="30" t="s">
        <v>122</v>
      </c>
      <c r="O12" s="30" t="s">
        <v>80</v>
      </c>
      <c r="P12" s="30" t="s">
        <v>81</v>
      </c>
      <c r="Q12" s="30"/>
      <c r="R12" s="30"/>
      <c r="S12" s="30"/>
    </row>
    <row r="13" spans="1:221">
      <c r="B13" s="32">
        <f>B$1</f>
        <v>44228</v>
      </c>
      <c r="C13" s="32">
        <f>H$1</f>
        <v>44234</v>
      </c>
      <c r="D13" s="33">
        <f>ROUNDDOWN(AVERAGE(B2:H2),2)</f>
        <v>60.95</v>
      </c>
      <c r="E13" s="17">
        <f>I11-D13</f>
        <v>0.46999999999999886</v>
      </c>
      <c r="F13" s="17">
        <f>SUM(B5:H5)</f>
        <v>-630</v>
      </c>
      <c r="G13" s="17">
        <f>F13/7700</f>
        <v>-8.1818181818181818E-2</v>
      </c>
      <c r="H13" s="17">
        <f>(G13-E13)*7700</f>
        <v>-4248.9999999999909</v>
      </c>
      <c r="I13" s="17">
        <f>SUM(B3:H3)</f>
        <v>1892</v>
      </c>
      <c r="J13" s="17">
        <f>SUM(B4:H4)</f>
        <v>10922</v>
      </c>
      <c r="K13" s="17">
        <f>J13/7</f>
        <v>1560.2857142857142</v>
      </c>
      <c r="L13" s="17">
        <f>I13/7</f>
        <v>270.28571428571428</v>
      </c>
      <c r="M13" s="17">
        <f>K13-L13</f>
        <v>1290</v>
      </c>
      <c r="O13" s="17">
        <f>SUM(B5:F5)</f>
        <v>883</v>
      </c>
      <c r="P13" s="17">
        <f>G5+H5</f>
        <v>-1513</v>
      </c>
    </row>
    <row r="14" spans="1:221">
      <c r="B14" s="32">
        <f t="shared" ref="B14:C16" si="7">B13+7</f>
        <v>44235</v>
      </c>
      <c r="C14" s="32">
        <f t="shared" si="7"/>
        <v>44241</v>
      </c>
      <c r="D14" s="33">
        <f>ROUNDDOWN(AVERAGE(I2:O2),2)</f>
        <v>63.18</v>
      </c>
      <c r="E14" s="17">
        <f>D13-D14</f>
        <v>-2.2299999999999969</v>
      </c>
      <c r="F14" s="17">
        <f>SUM($I$5:$O$5)</f>
        <v>-6839</v>
      </c>
      <c r="G14" s="17">
        <f>F14/7700</f>
        <v>-0.88818181818181818</v>
      </c>
      <c r="H14" s="17">
        <f>(G14-E14)*7700</f>
        <v>10331.999999999976</v>
      </c>
      <c r="I14" s="17">
        <f>SUM($I$3:$O$3)</f>
        <v>1902</v>
      </c>
      <c r="J14" s="17">
        <f>SUM($I$4:$O$4)</f>
        <v>17141</v>
      </c>
      <c r="K14" s="17">
        <f>J14/7</f>
        <v>2448.7142857142858</v>
      </c>
      <c r="L14" s="17">
        <f t="shared" ref="L14:L16" si="8">I14/7</f>
        <v>271.71428571428572</v>
      </c>
      <c r="M14" s="17">
        <f>K14-L14</f>
        <v>2177</v>
      </c>
      <c r="O14" s="17">
        <f>SUM(I5:M5)</f>
        <v>-4357</v>
      </c>
      <c r="P14" s="17">
        <f>N5+O5</f>
        <v>-2482</v>
      </c>
    </row>
    <row r="15" spans="1:221">
      <c r="B15" s="32">
        <f t="shared" si="7"/>
        <v>44242</v>
      </c>
      <c r="C15" s="32">
        <f t="shared" si="7"/>
        <v>44248</v>
      </c>
      <c r="D15" s="33">
        <f>ROUNDDOWN(AVERAGE(P2:V2),2)</f>
        <v>63.94</v>
      </c>
      <c r="E15" s="17">
        <f>D14-D15</f>
        <v>-0.75999999999999801</v>
      </c>
      <c r="F15" s="17">
        <f>SUM($P$5:$V$5)</f>
        <v>-399</v>
      </c>
      <c r="G15" s="17">
        <f>F15/7700</f>
        <v>-5.1818181818181819E-2</v>
      </c>
      <c r="H15" s="17">
        <f>(G15-E15)*7700</f>
        <v>5452.9999999999854</v>
      </c>
      <c r="I15" s="17">
        <f>SUM($P$3:$V$3)</f>
        <v>1964</v>
      </c>
      <c r="J15" s="17">
        <f>SUM($P$4:$V$4)</f>
        <v>10913</v>
      </c>
      <c r="K15" s="17">
        <f>J15/7</f>
        <v>1559</v>
      </c>
      <c r="L15" s="17">
        <f t="shared" si="8"/>
        <v>280.57142857142856</v>
      </c>
      <c r="M15" s="17">
        <f>K15-L15</f>
        <v>1278.4285714285716</v>
      </c>
      <c r="O15" s="17">
        <f>SUM(P5:T5)</f>
        <v>-657</v>
      </c>
      <c r="P15" s="17">
        <f>U5+V5</f>
        <v>258</v>
      </c>
    </row>
    <row r="16" spans="1:221">
      <c r="B16" s="32">
        <f t="shared" si="7"/>
        <v>44249</v>
      </c>
      <c r="C16" s="32">
        <f t="shared" si="7"/>
        <v>44255</v>
      </c>
      <c r="D16" s="33">
        <f>ROUNDDOWN(AVERAGE(W2:AC2),2)</f>
        <v>62.8</v>
      </c>
      <c r="E16" s="17">
        <f>D15-D16</f>
        <v>1.1400000000000006</v>
      </c>
      <c r="F16" s="17">
        <f>SUM($W$5:$AC$5)</f>
        <v>1335</v>
      </c>
      <c r="G16" s="17">
        <f>F16/7700</f>
        <v>0.17337662337662338</v>
      </c>
      <c r="H16" s="17">
        <f>(G16-E16)*7700</f>
        <v>-7443.0000000000045</v>
      </c>
      <c r="I16" s="17">
        <f>SUM($W$3:$AC$3)</f>
        <v>2428</v>
      </c>
      <c r="J16" s="17">
        <f>SUM($W$4:$AC$4)</f>
        <v>9643</v>
      </c>
      <c r="K16" s="17">
        <f>J16/7</f>
        <v>1377.5714285714287</v>
      </c>
      <c r="L16" s="17">
        <f t="shared" si="8"/>
        <v>346.85714285714283</v>
      </c>
      <c r="M16" s="17">
        <f>K16-L16</f>
        <v>1030.7142857142858</v>
      </c>
      <c r="O16" s="17">
        <f>SUM(W5:AA5)</f>
        <v>1644</v>
      </c>
      <c r="P16" s="17">
        <f>SUM(AB5:AC5)</f>
        <v>-309</v>
      </c>
    </row>
    <row r="17" spans="1:16">
      <c r="B17" s="32"/>
      <c r="C17" s="32"/>
      <c r="D17" s="33"/>
    </row>
    <row r="19" spans="1:16">
      <c r="A19" s="19" t="s">
        <v>26</v>
      </c>
      <c r="E19" s="17">
        <f t="shared" ref="E19:J19" si="9">SUM(E13:E18)</f>
        <v>-1.3799999999999955</v>
      </c>
      <c r="F19" s="17">
        <f t="shared" si="9"/>
        <v>-6533</v>
      </c>
      <c r="G19" s="17">
        <f t="shared" si="9"/>
        <v>-0.84844155844155833</v>
      </c>
      <c r="H19" s="17">
        <f t="shared" si="9"/>
        <v>4092.9999999999663</v>
      </c>
      <c r="I19" s="17">
        <f t="shared" si="9"/>
        <v>8186</v>
      </c>
      <c r="J19" s="17">
        <f t="shared" si="9"/>
        <v>48619</v>
      </c>
      <c r="O19" s="17">
        <f t="shared" ref="O19:P19" si="10">SUM(O13:O18)</f>
        <v>-2487</v>
      </c>
      <c r="P19" s="17">
        <f t="shared" si="10"/>
        <v>-4046</v>
      </c>
    </row>
    <row r="20" spans="1:16">
      <c r="A20" s="19" t="s">
        <v>45</v>
      </c>
      <c r="D20" s="17">
        <f>AVERAGE(D13:D16)</f>
        <v>62.717500000000001</v>
      </c>
      <c r="E20" s="17">
        <f>AVERAGE(E13:E16)</f>
        <v>-0.34499999999999886</v>
      </c>
      <c r="F20" s="17">
        <f>AVERAGE(F13:F17)</f>
        <v>-1633.25</v>
      </c>
      <c r="G20" s="17">
        <f>AVERAGE(G13:G17)</f>
        <v>-0.21211038961038958</v>
      </c>
      <c r="H20" s="17">
        <f>AVERAGE(H13:H17)/7</f>
        <v>146.17857142857022</v>
      </c>
      <c r="I20" s="17">
        <f>AVERAGE(I13:I17)/7</f>
        <v>292.35714285714283</v>
      </c>
      <c r="J20" s="17">
        <f>AVERAGE(J13:J17)/7</f>
        <v>1736.3928571428571</v>
      </c>
      <c r="K20" s="17">
        <f>AVERAGE(K13:K17)</f>
        <v>1736.3928571428571</v>
      </c>
      <c r="L20" s="17">
        <f>AVERAGE(L13:L17)</f>
        <v>292.35714285714283</v>
      </c>
      <c r="M20" s="17">
        <f>AVERAGE(M13:M17)</f>
        <v>1444.0357142857142</v>
      </c>
      <c r="O20" s="17">
        <f>AVERAGE(O13:O18)/5</f>
        <v>-124.35</v>
      </c>
      <c r="P20" s="17">
        <f>AVERAGE(P13:P18)/2</f>
        <v>-505.75</v>
      </c>
    </row>
    <row r="21" spans="1:16" ht="15">
      <c r="A21" s="30" t="s">
        <v>73</v>
      </c>
      <c r="D21" s="17">
        <f>MIN(B2:AC2)</f>
        <v>60.7</v>
      </c>
      <c r="F21" s="17">
        <f>F20/7</f>
        <v>-233.32142857142858</v>
      </c>
    </row>
    <row r="22" spans="1:16" ht="15">
      <c r="A22" s="30" t="s">
        <v>74</v>
      </c>
      <c r="D22" s="17">
        <f>MAX(B2:AC2)</f>
        <v>66</v>
      </c>
    </row>
    <row r="23" spans="1:16">
      <c r="A23" s="19" t="s">
        <v>75</v>
      </c>
      <c r="D23" s="17">
        <f>AVERAGE(B2:AC2)</f>
        <v>62.721428571428575</v>
      </c>
    </row>
  </sheetData>
  <conditionalFormatting sqref="B8:IV8">
    <cfRule type="cellIs" dxfId="3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54E2-A8C6-41EB-AAB5-3E2A3D497455}">
  <dimension ref="A1:HM23"/>
  <sheetViews>
    <sheetView workbookViewId="0">
      <selection activeCell="AC5" sqref="AC5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7.375" style="17" customWidth="1"/>
    <col min="9" max="11" width="7.125" style="17"/>
    <col min="12" max="12" width="7.375" style="17" bestFit="1" customWidth="1"/>
    <col min="13" max="16384" width="7.125" style="17"/>
  </cols>
  <sheetData>
    <row r="1" spans="1:221">
      <c r="A1" s="14" t="s">
        <v>22</v>
      </c>
      <c r="B1" s="15">
        <f>'02'!AC1+1</f>
        <v>44256</v>
      </c>
      <c r="C1" s="16">
        <f>B1+1</f>
        <v>44257</v>
      </c>
      <c r="D1" s="16">
        <f t="shared" ref="D1:AJ1" si="0">C1+1</f>
        <v>44258</v>
      </c>
      <c r="E1" s="16">
        <f t="shared" si="0"/>
        <v>44259</v>
      </c>
      <c r="F1" s="16">
        <f t="shared" si="0"/>
        <v>44260</v>
      </c>
      <c r="G1" s="16">
        <f t="shared" si="0"/>
        <v>44261</v>
      </c>
      <c r="H1" s="16">
        <f t="shared" si="0"/>
        <v>44262</v>
      </c>
      <c r="I1" s="15">
        <f t="shared" si="0"/>
        <v>44263</v>
      </c>
      <c r="J1" s="16">
        <f t="shared" si="0"/>
        <v>44264</v>
      </c>
      <c r="K1" s="16">
        <f t="shared" si="0"/>
        <v>44265</v>
      </c>
      <c r="L1" s="16">
        <f t="shared" si="0"/>
        <v>44266</v>
      </c>
      <c r="M1" s="16">
        <f t="shared" si="0"/>
        <v>44267</v>
      </c>
      <c r="N1" s="16">
        <f t="shared" si="0"/>
        <v>44268</v>
      </c>
      <c r="O1" s="16">
        <f t="shared" si="0"/>
        <v>44269</v>
      </c>
      <c r="P1" s="15">
        <f t="shared" si="0"/>
        <v>44270</v>
      </c>
      <c r="Q1" s="16">
        <f t="shared" si="0"/>
        <v>44271</v>
      </c>
      <c r="R1" s="16">
        <f t="shared" si="0"/>
        <v>44272</v>
      </c>
      <c r="S1" s="16">
        <f t="shared" si="0"/>
        <v>44273</v>
      </c>
      <c r="T1" s="16">
        <f t="shared" si="0"/>
        <v>44274</v>
      </c>
      <c r="U1" s="16">
        <f t="shared" si="0"/>
        <v>44275</v>
      </c>
      <c r="V1" s="16">
        <f t="shared" si="0"/>
        <v>44276</v>
      </c>
      <c r="W1" s="15">
        <f t="shared" si="0"/>
        <v>44277</v>
      </c>
      <c r="X1" s="16">
        <f t="shared" si="0"/>
        <v>44278</v>
      </c>
      <c r="Y1" s="16">
        <f t="shared" si="0"/>
        <v>44279</v>
      </c>
      <c r="Z1" s="16">
        <f t="shared" si="0"/>
        <v>44280</v>
      </c>
      <c r="AA1" s="16">
        <f t="shared" si="0"/>
        <v>44281</v>
      </c>
      <c r="AB1" s="16">
        <f t="shared" si="0"/>
        <v>44282</v>
      </c>
      <c r="AC1" s="16">
        <f t="shared" si="0"/>
        <v>44283</v>
      </c>
      <c r="AD1" s="15">
        <f t="shared" si="0"/>
        <v>44284</v>
      </c>
      <c r="AE1" s="16">
        <f t="shared" si="0"/>
        <v>44285</v>
      </c>
      <c r="AF1" s="16">
        <f t="shared" si="0"/>
        <v>44286</v>
      </c>
      <c r="AG1" s="16">
        <f t="shared" si="0"/>
        <v>44287</v>
      </c>
      <c r="AH1" s="16">
        <f t="shared" si="0"/>
        <v>44288</v>
      </c>
      <c r="AI1" s="16">
        <f t="shared" si="0"/>
        <v>44289</v>
      </c>
      <c r="AJ1" s="16">
        <f t="shared" si="0"/>
        <v>44290</v>
      </c>
    </row>
    <row r="2" spans="1:221">
      <c r="A2" s="14" t="s">
        <v>27</v>
      </c>
      <c r="B2" s="18">
        <v>62.4</v>
      </c>
      <c r="C2" s="18">
        <v>62.3</v>
      </c>
      <c r="D2" s="18">
        <v>62.6</v>
      </c>
      <c r="E2" s="18">
        <v>63</v>
      </c>
      <c r="F2" s="18">
        <v>63.1</v>
      </c>
      <c r="G2" s="18">
        <v>62.3</v>
      </c>
      <c r="H2" s="18">
        <v>62.1</v>
      </c>
      <c r="I2" s="18">
        <v>62.4</v>
      </c>
      <c r="J2" s="18">
        <v>62.1</v>
      </c>
      <c r="K2" s="18">
        <v>62</v>
      </c>
      <c r="L2" s="18">
        <v>61.8</v>
      </c>
      <c r="M2" s="18">
        <v>62.2</v>
      </c>
      <c r="N2" s="18">
        <v>62</v>
      </c>
      <c r="O2" s="18">
        <v>62.1</v>
      </c>
      <c r="P2" s="18">
        <v>62.5</v>
      </c>
      <c r="Q2" s="18">
        <v>62.5</v>
      </c>
      <c r="R2" s="18">
        <v>62.7</v>
      </c>
      <c r="S2" s="18">
        <v>62.3</v>
      </c>
      <c r="T2" s="18">
        <v>61.9</v>
      </c>
      <c r="U2" s="18">
        <v>61.5</v>
      </c>
      <c r="V2" s="18">
        <v>61.6</v>
      </c>
      <c r="W2" s="18">
        <v>63.5</v>
      </c>
      <c r="X2" s="18">
        <v>62.9</v>
      </c>
      <c r="Y2" s="18">
        <v>62.2</v>
      </c>
      <c r="Z2" s="18">
        <v>62</v>
      </c>
      <c r="AA2" s="18">
        <v>62</v>
      </c>
      <c r="AB2" s="18">
        <v>62.2</v>
      </c>
      <c r="AC2" s="18">
        <v>62.3</v>
      </c>
      <c r="AD2" s="18">
        <v>62.9</v>
      </c>
      <c r="AE2" s="18">
        <v>63.2</v>
      </c>
      <c r="AF2" s="18">
        <v>62.5</v>
      </c>
      <c r="AG2" s="18">
        <v>63.3</v>
      </c>
      <c r="AH2" s="18">
        <v>63.1</v>
      </c>
      <c r="AI2" s="18">
        <v>62.5</v>
      </c>
      <c r="AJ2" s="18">
        <v>63.6</v>
      </c>
    </row>
    <row r="3" spans="1:221">
      <c r="A3" s="19" t="s">
        <v>32</v>
      </c>
      <c r="B3" s="17">
        <v>282</v>
      </c>
      <c r="C3" s="17">
        <v>398</v>
      </c>
      <c r="D3" s="17">
        <v>245</v>
      </c>
      <c r="E3" s="17">
        <v>429</v>
      </c>
      <c r="F3" s="17">
        <v>437</v>
      </c>
      <c r="G3" s="17">
        <v>213</v>
      </c>
      <c r="H3" s="17">
        <v>408</v>
      </c>
      <c r="I3" s="17">
        <v>416</v>
      </c>
      <c r="J3" s="17">
        <v>388</v>
      </c>
      <c r="K3" s="17">
        <v>417</v>
      </c>
      <c r="L3" s="17">
        <v>430</v>
      </c>
      <c r="M3" s="17">
        <v>294</v>
      </c>
      <c r="N3" s="17">
        <v>310</v>
      </c>
      <c r="O3" s="17">
        <v>297</v>
      </c>
      <c r="P3" s="17">
        <v>239</v>
      </c>
      <c r="Q3" s="17">
        <v>504</v>
      </c>
      <c r="R3" s="17">
        <v>287</v>
      </c>
      <c r="S3" s="17">
        <v>441</v>
      </c>
      <c r="T3" s="17">
        <v>320</v>
      </c>
      <c r="U3" s="17">
        <v>263</v>
      </c>
      <c r="V3" s="17">
        <v>478</v>
      </c>
      <c r="W3" s="17">
        <v>450</v>
      </c>
      <c r="X3" s="17">
        <v>504</v>
      </c>
      <c r="Y3" s="17">
        <v>647</v>
      </c>
      <c r="Z3" s="17">
        <v>561</v>
      </c>
      <c r="AA3" s="17">
        <v>282</v>
      </c>
      <c r="AB3" s="17">
        <v>140</v>
      </c>
      <c r="AC3" s="17">
        <v>456</v>
      </c>
      <c r="AD3" s="17">
        <v>433</v>
      </c>
      <c r="AE3" s="17">
        <v>563</v>
      </c>
      <c r="AF3" s="17">
        <v>516</v>
      </c>
      <c r="AG3" s="17">
        <v>442</v>
      </c>
      <c r="AH3" s="17">
        <v>288</v>
      </c>
      <c r="AI3" s="17">
        <v>289</v>
      </c>
      <c r="AJ3" s="17">
        <v>317</v>
      </c>
    </row>
    <row r="4" spans="1:221">
      <c r="A4" s="19" t="s">
        <v>31</v>
      </c>
      <c r="B4" s="17">
        <v>507</v>
      </c>
      <c r="C4" s="17">
        <v>1350</v>
      </c>
      <c r="D4" s="17">
        <v>1336</v>
      </c>
      <c r="E4" s="17">
        <v>1473</v>
      </c>
      <c r="F4" s="17">
        <v>1324</v>
      </c>
      <c r="G4" s="17">
        <v>1491</v>
      </c>
      <c r="H4" s="17">
        <v>1441</v>
      </c>
      <c r="I4" s="17">
        <v>1279</v>
      </c>
      <c r="J4" s="17">
        <v>952</v>
      </c>
      <c r="K4" s="17">
        <v>1338</v>
      </c>
      <c r="L4" s="17">
        <v>1516</v>
      </c>
      <c r="M4" s="17">
        <v>1031</v>
      </c>
      <c r="N4" s="17">
        <v>1852</v>
      </c>
      <c r="O4" s="17">
        <v>2227</v>
      </c>
      <c r="P4" s="17">
        <v>1612</v>
      </c>
      <c r="Q4" s="17">
        <v>1658</v>
      </c>
      <c r="R4" s="17">
        <v>1103</v>
      </c>
      <c r="S4" s="17">
        <v>1136</v>
      </c>
      <c r="T4" s="17">
        <v>1320</v>
      </c>
      <c r="U4" s="17">
        <v>1734</v>
      </c>
      <c r="V4" s="17">
        <v>2357</v>
      </c>
      <c r="W4" s="17">
        <v>1505</v>
      </c>
      <c r="X4" s="17">
        <v>1102</v>
      </c>
      <c r="Y4" s="17">
        <v>1086</v>
      </c>
      <c r="Z4" s="17">
        <v>1379</v>
      </c>
      <c r="AA4" s="17">
        <v>1734</v>
      </c>
      <c r="AB4" s="17">
        <v>1930</v>
      </c>
      <c r="AC4" s="17">
        <v>2621</v>
      </c>
      <c r="AD4" s="17">
        <v>1546</v>
      </c>
      <c r="AE4" s="17">
        <v>1258</v>
      </c>
      <c r="AF4" s="17">
        <v>1605</v>
      </c>
      <c r="AG4" s="17">
        <v>1318</v>
      </c>
      <c r="AH4" s="17">
        <v>1565</v>
      </c>
      <c r="AI4" s="17">
        <v>2161</v>
      </c>
      <c r="AJ4" s="17">
        <v>1885</v>
      </c>
    </row>
    <row r="5" spans="1:221">
      <c r="A5" s="19" t="s">
        <v>33</v>
      </c>
      <c r="B5" s="17">
        <f>$B$11+B3-B4-$F$11</f>
        <v>975</v>
      </c>
      <c r="C5" s="17">
        <f t="shared" ref="C5:AJ5" si="1">$B$11+C3-C4-$F$11</f>
        <v>248</v>
      </c>
      <c r="D5" s="17">
        <f t="shared" si="1"/>
        <v>109</v>
      </c>
      <c r="E5" s="17">
        <f t="shared" si="1"/>
        <v>156</v>
      </c>
      <c r="F5" s="17">
        <f t="shared" si="1"/>
        <v>313</v>
      </c>
      <c r="G5" s="17">
        <f t="shared" si="1"/>
        <v>-78</v>
      </c>
      <c r="H5" s="17">
        <f t="shared" si="1"/>
        <v>167</v>
      </c>
      <c r="I5" s="17">
        <f t="shared" si="1"/>
        <v>337</v>
      </c>
      <c r="J5" s="17">
        <f t="shared" si="1"/>
        <v>636</v>
      </c>
      <c r="K5" s="17">
        <f t="shared" si="1"/>
        <v>279</v>
      </c>
      <c r="L5" s="17">
        <f t="shared" si="1"/>
        <v>114</v>
      </c>
      <c r="M5" s="17">
        <f t="shared" si="1"/>
        <v>463</v>
      </c>
      <c r="N5" s="17">
        <f t="shared" si="1"/>
        <v>-342</v>
      </c>
      <c r="O5" s="17">
        <f t="shared" si="1"/>
        <v>-730</v>
      </c>
      <c r="P5" s="17">
        <f t="shared" si="1"/>
        <v>-173</v>
      </c>
      <c r="Q5" s="17">
        <f t="shared" si="1"/>
        <v>46</v>
      </c>
      <c r="R5" s="17">
        <f t="shared" si="1"/>
        <v>384</v>
      </c>
      <c r="S5" s="17">
        <f t="shared" si="1"/>
        <v>505</v>
      </c>
      <c r="T5" s="17">
        <f t="shared" si="1"/>
        <v>200</v>
      </c>
      <c r="U5" s="17">
        <f t="shared" si="1"/>
        <v>-271</v>
      </c>
      <c r="V5" s="17">
        <f t="shared" si="1"/>
        <v>-679</v>
      </c>
      <c r="W5" s="17">
        <f t="shared" si="1"/>
        <v>145</v>
      </c>
      <c r="X5" s="17">
        <f t="shared" si="1"/>
        <v>602</v>
      </c>
      <c r="Y5" s="17">
        <f t="shared" si="1"/>
        <v>761</v>
      </c>
      <c r="Z5" s="17">
        <f t="shared" si="1"/>
        <v>382</v>
      </c>
      <c r="AA5" s="17">
        <f t="shared" si="1"/>
        <v>-252</v>
      </c>
      <c r="AB5" s="17">
        <f t="shared" si="1"/>
        <v>-590</v>
      </c>
      <c r="AC5" s="17">
        <f t="shared" si="1"/>
        <v>-965</v>
      </c>
      <c r="AD5" s="17">
        <f t="shared" si="1"/>
        <v>87</v>
      </c>
      <c r="AE5" s="17">
        <f t="shared" si="1"/>
        <v>505</v>
      </c>
      <c r="AF5" s="17">
        <f t="shared" si="1"/>
        <v>111</v>
      </c>
      <c r="AG5" s="17">
        <f t="shared" si="1"/>
        <v>324</v>
      </c>
      <c r="AH5" s="17">
        <f t="shared" si="1"/>
        <v>-77</v>
      </c>
      <c r="AI5" s="17">
        <f t="shared" si="1"/>
        <v>-672</v>
      </c>
      <c r="AJ5" s="17">
        <f t="shared" si="1"/>
        <v>-368</v>
      </c>
    </row>
    <row r="6" spans="1:221" hidden="1">
      <c r="A6" s="19" t="s">
        <v>35</v>
      </c>
      <c r="B6" s="20">
        <f>B5/7700</f>
        <v>0.12662337662337661</v>
      </c>
      <c r="C6" s="20">
        <f t="shared" ref="C6:AJ6" si="2">C5/7700</f>
        <v>3.2207792207792206E-2</v>
      </c>
      <c r="D6" s="20">
        <f t="shared" si="2"/>
        <v>1.4155844155844156E-2</v>
      </c>
      <c r="E6" s="20">
        <f t="shared" si="2"/>
        <v>2.0259740259740259E-2</v>
      </c>
      <c r="F6" s="20">
        <f t="shared" si="2"/>
        <v>4.064935064935065E-2</v>
      </c>
      <c r="G6" s="20">
        <f t="shared" si="2"/>
        <v>-1.0129870129870129E-2</v>
      </c>
      <c r="H6" s="20">
        <f t="shared" si="2"/>
        <v>2.1688311688311687E-2</v>
      </c>
      <c r="I6" s="20">
        <f t="shared" si="2"/>
        <v>4.3766233766233766E-2</v>
      </c>
      <c r="J6" s="20">
        <f t="shared" si="2"/>
        <v>8.25974025974026E-2</v>
      </c>
      <c r="K6" s="20">
        <f t="shared" si="2"/>
        <v>3.6233766233766236E-2</v>
      </c>
      <c r="L6" s="20">
        <f t="shared" si="2"/>
        <v>1.4805194805194806E-2</v>
      </c>
      <c r="M6" s="20">
        <f t="shared" si="2"/>
        <v>6.012987012987013E-2</v>
      </c>
      <c r="N6" s="20">
        <f t="shared" si="2"/>
        <v>-4.4415584415584415E-2</v>
      </c>
      <c r="O6" s="20">
        <f t="shared" si="2"/>
        <v>-9.4805194805194809E-2</v>
      </c>
      <c r="P6" s="20">
        <f t="shared" si="2"/>
        <v>-2.2467532467532466E-2</v>
      </c>
      <c r="Q6" s="20">
        <f t="shared" si="2"/>
        <v>5.9740259740259745E-3</v>
      </c>
      <c r="R6" s="20">
        <f t="shared" si="2"/>
        <v>4.987012987012987E-2</v>
      </c>
      <c r="S6" s="20">
        <f t="shared" si="2"/>
        <v>6.5584415584415579E-2</v>
      </c>
      <c r="T6" s="20">
        <f t="shared" si="2"/>
        <v>2.5974025974025976E-2</v>
      </c>
      <c r="U6" s="20">
        <f t="shared" si="2"/>
        <v>-3.5194805194805195E-2</v>
      </c>
      <c r="V6" s="20">
        <f t="shared" si="2"/>
        <v>-8.8181818181818181E-2</v>
      </c>
      <c r="W6" s="20">
        <f t="shared" si="2"/>
        <v>1.8831168831168831E-2</v>
      </c>
      <c r="X6" s="20">
        <f t="shared" si="2"/>
        <v>7.8181818181818186E-2</v>
      </c>
      <c r="Y6" s="20">
        <f t="shared" si="2"/>
        <v>9.8831168831168825E-2</v>
      </c>
      <c r="Z6" s="20">
        <f t="shared" si="2"/>
        <v>4.9610389610389612E-2</v>
      </c>
      <c r="AA6" s="20">
        <f t="shared" si="2"/>
        <v>-3.272727272727273E-2</v>
      </c>
      <c r="AB6" s="20">
        <f t="shared" si="2"/>
        <v>-7.6623376623376621E-2</v>
      </c>
      <c r="AC6" s="20">
        <f t="shared" si="2"/>
        <v>-0.12532467532467531</v>
      </c>
      <c r="AD6" s="20">
        <f t="shared" si="2"/>
        <v>1.1298701298701299E-2</v>
      </c>
      <c r="AE6" s="20">
        <f t="shared" si="2"/>
        <v>6.5584415584415579E-2</v>
      </c>
      <c r="AF6" s="20">
        <f t="shared" si="2"/>
        <v>1.4415584415584416E-2</v>
      </c>
      <c r="AG6" s="20">
        <f t="shared" si="2"/>
        <v>4.2077922077922075E-2</v>
      </c>
      <c r="AH6" s="20">
        <f t="shared" si="2"/>
        <v>-0.01</v>
      </c>
      <c r="AI6" s="20">
        <f t="shared" si="2"/>
        <v>-8.727272727272728E-2</v>
      </c>
      <c r="AJ6" s="20">
        <f t="shared" si="2"/>
        <v>-4.7792207792207796E-2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J8" si="3">IF(D2=0,"",IF(D2-C2&gt;0,"N",IF(D2-C2=0,"=","Y")))</f>
        <v>N</v>
      </c>
      <c r="E8" s="22" t="str">
        <f t="shared" si="3"/>
        <v>N</v>
      </c>
      <c r="F8" s="22" t="str">
        <f t="shared" si="3"/>
        <v>N</v>
      </c>
      <c r="G8" s="22" t="str">
        <f t="shared" si="3"/>
        <v>Y</v>
      </c>
      <c r="H8" s="22" t="str">
        <f t="shared" si="3"/>
        <v>Y</v>
      </c>
      <c r="I8" s="22" t="str">
        <f t="shared" si="3"/>
        <v>N</v>
      </c>
      <c r="J8" s="22" t="str">
        <f t="shared" si="3"/>
        <v>Y</v>
      </c>
      <c r="K8" s="22" t="str">
        <f t="shared" si="3"/>
        <v>Y</v>
      </c>
      <c r="L8" s="22" t="str">
        <f t="shared" si="3"/>
        <v>Y</v>
      </c>
      <c r="M8" s="22" t="str">
        <f t="shared" si="3"/>
        <v>N</v>
      </c>
      <c r="N8" s="22" t="str">
        <f t="shared" si="3"/>
        <v>Y</v>
      </c>
      <c r="O8" s="22" t="str">
        <f t="shared" si="3"/>
        <v>N</v>
      </c>
      <c r="P8" s="22" t="str">
        <f t="shared" si="3"/>
        <v>N</v>
      </c>
      <c r="Q8" s="22" t="str">
        <f t="shared" si="3"/>
        <v>=</v>
      </c>
      <c r="R8" s="22" t="str">
        <f>IF(R2=0,"",IF(R2-Q2&gt;0,"N",IF(R2-Q2=0,"=","Y")))</f>
        <v>N</v>
      </c>
      <c r="S8" s="22" t="str">
        <f>IF(S2=0,"",IF(S2-R2&gt;0,"N",IF(S2-R2=0,"=","Y")))</f>
        <v>Y</v>
      </c>
      <c r="T8" s="22" t="str">
        <f t="shared" si="3"/>
        <v>Y</v>
      </c>
      <c r="U8" s="22" t="str">
        <f t="shared" si="3"/>
        <v>Y</v>
      </c>
      <c r="V8" s="22" t="str">
        <f t="shared" si="3"/>
        <v>N</v>
      </c>
      <c r="W8" s="22" t="str">
        <f t="shared" si="3"/>
        <v>N</v>
      </c>
      <c r="X8" s="22" t="str">
        <f t="shared" si="3"/>
        <v>Y</v>
      </c>
      <c r="Y8" s="22" t="str">
        <f t="shared" si="3"/>
        <v>Y</v>
      </c>
      <c r="Z8" s="22" t="str">
        <f t="shared" si="3"/>
        <v>Y</v>
      </c>
      <c r="AA8" s="22" t="str">
        <f t="shared" si="3"/>
        <v>=</v>
      </c>
      <c r="AB8" s="22" t="str">
        <f t="shared" si="3"/>
        <v>N</v>
      </c>
      <c r="AC8" s="22" t="str">
        <f t="shared" si="3"/>
        <v>N</v>
      </c>
      <c r="AD8" s="22" t="str">
        <f t="shared" si="3"/>
        <v>N</v>
      </c>
      <c r="AE8" s="22" t="str">
        <f t="shared" si="3"/>
        <v>N</v>
      </c>
      <c r="AF8" s="22" t="str">
        <f t="shared" si="3"/>
        <v>Y</v>
      </c>
      <c r="AG8" s="22" t="str">
        <f t="shared" si="3"/>
        <v>N</v>
      </c>
      <c r="AH8" s="22" t="str">
        <f t="shared" si="3"/>
        <v>Y</v>
      </c>
      <c r="AI8" s="22" t="str">
        <f t="shared" si="3"/>
        <v>Y</v>
      </c>
      <c r="AJ8" s="22" t="str">
        <f t="shared" si="3"/>
        <v>N</v>
      </c>
      <c r="AK8" s="23" t="str">
        <f t="shared" ref="AK8:CV8" si="4">IF(AK2=0,"",IF(AK2-AJ2&gt;0,"減肥失敗",IF(AK2-AJ2=0,"體重不變","減肥成功")))</f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si="4"/>
        <v/>
      </c>
      <c r="CK8" s="23" t="str">
        <f t="shared" si="4"/>
        <v/>
      </c>
      <c r="CL8" s="23" t="str">
        <f t="shared" si="4"/>
        <v/>
      </c>
      <c r="CM8" s="23" t="str">
        <f t="shared" si="4"/>
        <v/>
      </c>
      <c r="CN8" s="23" t="str">
        <f t="shared" si="4"/>
        <v/>
      </c>
      <c r="CO8" s="23" t="str">
        <f t="shared" si="4"/>
        <v/>
      </c>
      <c r="CP8" s="23" t="str">
        <f t="shared" si="4"/>
        <v/>
      </c>
      <c r="CQ8" s="23" t="str">
        <f t="shared" si="4"/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ref="CW8:FH8" si="5">IF(CW2=0,"",IF(CW2-CV2&gt;0,"減肥失敗",IF(CW2-CV2=0,"體重不變","減肥成功")))</f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si="5"/>
        <v/>
      </c>
      <c r="EW8" s="23" t="str">
        <f t="shared" si="5"/>
        <v/>
      </c>
      <c r="EX8" s="23" t="str">
        <f t="shared" si="5"/>
        <v/>
      </c>
      <c r="EY8" s="23" t="str">
        <f t="shared" si="5"/>
        <v/>
      </c>
      <c r="EZ8" s="23" t="str">
        <f t="shared" si="5"/>
        <v/>
      </c>
      <c r="FA8" s="23" t="str">
        <f t="shared" si="5"/>
        <v/>
      </c>
      <c r="FB8" s="23" t="str">
        <f t="shared" si="5"/>
        <v/>
      </c>
      <c r="FC8" s="23" t="str">
        <f t="shared" si="5"/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ref="FI8:HM8" si="6">IF(FI2=0,"",IF(FI2-FH2&gt;0,"減肥失敗",IF(FI2-FH2=0,"體重不變","減肥成功")))</f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  <c r="HG8" s="23" t="str">
        <f t="shared" si="6"/>
        <v/>
      </c>
      <c r="HH8" s="23" t="str">
        <f t="shared" si="6"/>
        <v/>
      </c>
      <c r="HI8" s="23" t="str">
        <f t="shared" si="6"/>
        <v/>
      </c>
      <c r="HJ8" s="23" t="str">
        <f t="shared" si="6"/>
        <v/>
      </c>
      <c r="HK8" s="23" t="str">
        <f t="shared" si="6"/>
        <v/>
      </c>
      <c r="HL8" s="23" t="str">
        <f t="shared" si="6"/>
        <v/>
      </c>
      <c r="HM8" s="23" t="str">
        <f t="shared" si="6"/>
        <v/>
      </c>
    </row>
    <row r="9" spans="1:221">
      <c r="A9" s="21" t="s">
        <v>29</v>
      </c>
      <c r="B9" s="24">
        <f>IF(B2="","",B2-Base!$G$6)</f>
        <v>2.4863999999999891</v>
      </c>
      <c r="C9" s="24">
        <f>IF(C2="","",C2-Base!$G$6)</f>
        <v>2.3863999999999876</v>
      </c>
      <c r="D9" s="24">
        <f>IF(D2="","",D2-Base!$G$6)</f>
        <v>2.6863999999999919</v>
      </c>
      <c r="E9" s="24">
        <f>IF(E2="","",E2-Base!$G$6)</f>
        <v>3.0863999999999905</v>
      </c>
      <c r="F9" s="24">
        <f>IF(F2="","",F2-Base!$G$6)</f>
        <v>3.1863999999999919</v>
      </c>
      <c r="G9" s="24">
        <f>IF(G2="","",G2-Base!$G$6)</f>
        <v>2.3863999999999876</v>
      </c>
      <c r="H9" s="24">
        <f>IF(H2="","",H2-Base!$G$6)</f>
        <v>2.1863999999999919</v>
      </c>
      <c r="I9" s="24">
        <f>IF(I2="","",I2-Base!$G$6)</f>
        <v>2.4863999999999891</v>
      </c>
      <c r="J9" s="24">
        <f>IF(J2="","",J2-Base!$G$6)</f>
        <v>2.1863999999999919</v>
      </c>
      <c r="K9" s="24">
        <f>IF(K2="","",K2-Base!$G$6)</f>
        <v>2.0863999999999905</v>
      </c>
      <c r="L9" s="24">
        <f>IF(L2="","",L2-Base!$G$6)</f>
        <v>1.8863999999999876</v>
      </c>
      <c r="M9" s="24">
        <f>IF(M2="","",M2-Base!$G$6)</f>
        <v>2.2863999999999933</v>
      </c>
      <c r="N9" s="24">
        <f>IF(N2="","",N2-Base!$G$6)</f>
        <v>2.0863999999999905</v>
      </c>
      <c r="O9" s="24">
        <f>IF(O2="","",O2-Base!$G$6)</f>
        <v>2.1863999999999919</v>
      </c>
      <c r="P9" s="24">
        <f>IF(P2="","",P2-Base!$G$6)</f>
        <v>2.5863999999999905</v>
      </c>
      <c r="Q9" s="24">
        <f>IF(Q2="","",Q2-Base!$G$6)</f>
        <v>2.5863999999999905</v>
      </c>
      <c r="R9" s="24">
        <f>IF(R2="","",R2-Base!$G$6)</f>
        <v>2.7863999999999933</v>
      </c>
      <c r="S9" s="24">
        <f>IF(S2="","",S2-Base!$G$6)</f>
        <v>2.3863999999999876</v>
      </c>
      <c r="T9" s="24">
        <f>IF(T2="","",T2-Base!$G$6)</f>
        <v>1.9863999999999891</v>
      </c>
      <c r="U9" s="24">
        <f>IF(U2="","",U2-Base!$G$6)</f>
        <v>1.5863999999999905</v>
      </c>
      <c r="V9" s="24">
        <f>IF(V2="","",V2-Base!$G$6)</f>
        <v>1.6863999999999919</v>
      </c>
      <c r="W9" s="24">
        <f>IF(W2="","",W2-Base!$G$6)</f>
        <v>3.5863999999999905</v>
      </c>
      <c r="X9" s="24">
        <f>IF(X2="","",X2-Base!$G$6)</f>
        <v>2.9863999999999891</v>
      </c>
      <c r="Y9" s="24">
        <f>IF(Y2="","",Y2-Base!$G$6)</f>
        <v>2.2863999999999933</v>
      </c>
      <c r="Z9" s="24">
        <f>IF(Z2="","",Z2-Base!$G$6)</f>
        <v>2.0863999999999905</v>
      </c>
      <c r="AA9" s="24">
        <f>IF(AA2="","",AA2-Base!$G$6)</f>
        <v>2.0863999999999905</v>
      </c>
      <c r="AB9" s="24">
        <f>IF(AB2="","",AB2-Base!$G$6)</f>
        <v>2.2863999999999933</v>
      </c>
      <c r="AC9" s="24">
        <f>IF(AC2="","",AC2-Base!$G$6)</f>
        <v>2.3863999999999876</v>
      </c>
      <c r="AD9" s="24">
        <f>IF(AD2="","",AD2-Base!$G$6)</f>
        <v>2.9863999999999891</v>
      </c>
      <c r="AE9" s="24">
        <f>IF(AE2="","",AE2-Base!$G$6)</f>
        <v>3.2863999999999933</v>
      </c>
      <c r="AF9" s="24">
        <f>IF(AF2="","",AF2-Base!$G$6)</f>
        <v>2.5863999999999905</v>
      </c>
      <c r="AG9" s="24">
        <f>IF(AG2="","",AG2-Base!$G$6)</f>
        <v>3.3863999999999876</v>
      </c>
      <c r="AH9" s="24">
        <f>IF(AH2="","",AH2-Base!$G$6)</f>
        <v>3.1863999999999919</v>
      </c>
      <c r="AI9" s="24">
        <f>IF(AI2="","",AI2-Base!$G$6)</f>
        <v>2.5863999999999905</v>
      </c>
      <c r="AJ9" s="24">
        <f>IF(AJ2="","",AJ2-Base!$G$6)</f>
        <v>3.6863999999999919</v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37</v>
      </c>
      <c r="B11" s="17">
        <v>1350</v>
      </c>
      <c r="D11" s="17" t="s">
        <v>66</v>
      </c>
      <c r="F11" s="17">
        <v>150</v>
      </c>
      <c r="H11" s="17" t="s">
        <v>67</v>
      </c>
      <c r="I11" s="17">
        <f>'02'!D16</f>
        <v>62.8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124</v>
      </c>
      <c r="G12" s="30" t="s">
        <v>34</v>
      </c>
      <c r="H12" s="30" t="s">
        <v>123</v>
      </c>
      <c r="I12" s="30" t="s">
        <v>49</v>
      </c>
      <c r="J12" s="30" t="s">
        <v>50</v>
      </c>
      <c r="K12" s="30" t="s">
        <v>84</v>
      </c>
      <c r="L12" s="30" t="s">
        <v>97</v>
      </c>
      <c r="M12" s="30" t="s">
        <v>122</v>
      </c>
      <c r="O12" s="30" t="s">
        <v>80</v>
      </c>
      <c r="P12" s="30" t="s">
        <v>81</v>
      </c>
      <c r="Q12" s="30"/>
    </row>
    <row r="13" spans="1:221">
      <c r="B13" s="32">
        <f>B$1</f>
        <v>44256</v>
      </c>
      <c r="C13" s="32">
        <f>H$1</f>
        <v>44262</v>
      </c>
      <c r="D13" s="33">
        <f>ROUNDDOWN(AVERAGE(B2:H2),2)</f>
        <v>62.54</v>
      </c>
      <c r="E13" s="17">
        <f>I11-D13</f>
        <v>0.25999999999999801</v>
      </c>
      <c r="F13" s="17">
        <f>SUM(B5:H5)</f>
        <v>1890</v>
      </c>
      <c r="G13" s="17">
        <f>F13/7700</f>
        <v>0.24545454545454545</v>
      </c>
      <c r="H13" s="17">
        <f>(G13-E13)*7700</f>
        <v>-111.99999999998469</v>
      </c>
      <c r="I13" s="17">
        <f>SUM(B3:H3)</f>
        <v>2412</v>
      </c>
      <c r="J13" s="17">
        <f>SUM(B4:H4)</f>
        <v>8922</v>
      </c>
      <c r="K13" s="17">
        <f>J13/7</f>
        <v>1274.5714285714287</v>
      </c>
      <c r="L13" s="17">
        <f>I13/7</f>
        <v>344.57142857142856</v>
      </c>
      <c r="M13" s="17">
        <f>K13-L13</f>
        <v>930.00000000000011</v>
      </c>
      <c r="O13" s="17">
        <f>SUM(B5:F5)</f>
        <v>1801</v>
      </c>
      <c r="P13" s="17">
        <f>G5+H5</f>
        <v>89</v>
      </c>
    </row>
    <row r="14" spans="1:221">
      <c r="B14" s="32">
        <f t="shared" ref="B14:C17" si="7">B13+7</f>
        <v>44263</v>
      </c>
      <c r="C14" s="32">
        <f t="shared" si="7"/>
        <v>44269</v>
      </c>
      <c r="D14" s="33">
        <f>ROUNDDOWN(AVERAGE(I2:O2),2)</f>
        <v>62.08</v>
      </c>
      <c r="E14" s="17">
        <f>D13-D14</f>
        <v>0.46000000000000085</v>
      </c>
      <c r="F14" s="17">
        <f>SUM($I$5:$O$5)</f>
        <v>757</v>
      </c>
      <c r="G14" s="17">
        <f>F14/7700</f>
        <v>9.8311688311688308E-2</v>
      </c>
      <c r="H14" s="17">
        <f>(G14-E14)*7700</f>
        <v>-2785.0000000000068</v>
      </c>
      <c r="I14" s="17">
        <f>SUM($I$3:$O$3)</f>
        <v>2552</v>
      </c>
      <c r="J14" s="17">
        <f>SUM($I$4:$O$4)</f>
        <v>10195</v>
      </c>
      <c r="K14" s="17">
        <f>J14/7</f>
        <v>1456.4285714285713</v>
      </c>
      <c r="L14" s="17">
        <f t="shared" ref="L14:L17" si="8">I14/7</f>
        <v>364.57142857142856</v>
      </c>
      <c r="M14" s="17">
        <f>K14-L14</f>
        <v>1091.8571428571427</v>
      </c>
      <c r="O14" s="17">
        <f>SUM(I5:M5)</f>
        <v>1829</v>
      </c>
      <c r="P14" s="17">
        <f>N5+O5</f>
        <v>-1072</v>
      </c>
    </row>
    <row r="15" spans="1:221">
      <c r="B15" s="32">
        <f t="shared" si="7"/>
        <v>44270</v>
      </c>
      <c r="C15" s="32">
        <f t="shared" si="7"/>
        <v>44276</v>
      </c>
      <c r="D15" s="33">
        <f>ROUNDDOWN(AVERAGE(P2:V2),2)</f>
        <v>62.14</v>
      </c>
      <c r="E15" s="17">
        <f>D14-D15</f>
        <v>-6.0000000000002274E-2</v>
      </c>
      <c r="F15" s="17">
        <f>SUM($P$5:$V$5)</f>
        <v>12</v>
      </c>
      <c r="G15" s="17">
        <f>F15/7700</f>
        <v>1.5584415584415584E-3</v>
      </c>
      <c r="H15" s="17">
        <f>(G15-E15)*7700</f>
        <v>474.00000000001751</v>
      </c>
      <c r="I15" s="17">
        <f>SUM($P$3:$V$3)</f>
        <v>2532</v>
      </c>
      <c r="J15" s="17">
        <f>SUM($P$4:$V$4)</f>
        <v>10920</v>
      </c>
      <c r="K15" s="17">
        <f>J15/7</f>
        <v>1560</v>
      </c>
      <c r="L15" s="17">
        <f t="shared" si="8"/>
        <v>361.71428571428572</v>
      </c>
      <c r="M15" s="17">
        <f>K15-L15</f>
        <v>1198.2857142857142</v>
      </c>
      <c r="O15" s="17">
        <f>SUM(P5:T5)</f>
        <v>962</v>
      </c>
      <c r="P15" s="17">
        <f>U5+V5</f>
        <v>-950</v>
      </c>
    </row>
    <row r="16" spans="1:221">
      <c r="B16" s="32">
        <f t="shared" si="7"/>
        <v>44277</v>
      </c>
      <c r="C16" s="32">
        <f t="shared" si="7"/>
        <v>44283</v>
      </c>
      <c r="D16" s="33">
        <f>ROUNDDOWN(AVERAGE(W2:AC2),2)</f>
        <v>62.44</v>
      </c>
      <c r="E16" s="17">
        <f>D15-D16</f>
        <v>-0.29999999999999716</v>
      </c>
      <c r="F16" s="17">
        <f>SUM($W$5:$AC$5)</f>
        <v>83</v>
      </c>
      <c r="G16" s="17">
        <f>F16/7700</f>
        <v>1.0779220779220779E-2</v>
      </c>
      <c r="H16" s="17">
        <f>(G16-E16)*7700</f>
        <v>2392.9999999999782</v>
      </c>
      <c r="I16" s="17">
        <f>SUM($W$3:$AC$3)</f>
        <v>3040</v>
      </c>
      <c r="J16" s="17">
        <f>SUM($W$4:$AC$4)</f>
        <v>11357</v>
      </c>
      <c r="K16" s="17">
        <f>J16/7</f>
        <v>1622.4285714285713</v>
      </c>
      <c r="L16" s="17">
        <f t="shared" si="8"/>
        <v>434.28571428571428</v>
      </c>
      <c r="M16" s="17">
        <f>K16-L16</f>
        <v>1188.1428571428571</v>
      </c>
      <c r="O16" s="17">
        <f>SUM(W5:AA5)</f>
        <v>1638</v>
      </c>
      <c r="P16" s="17">
        <f>SUM(AB5:AC5)</f>
        <v>-1555</v>
      </c>
    </row>
    <row r="17" spans="1:16">
      <c r="B17" s="32">
        <f>B16+7</f>
        <v>44284</v>
      </c>
      <c r="C17" s="32">
        <f t="shared" si="7"/>
        <v>44290</v>
      </c>
      <c r="D17" s="33">
        <f>ROUNDDOWN(AVERAGE(AD2:AJ2),2)</f>
        <v>63.01</v>
      </c>
      <c r="E17" s="17">
        <f>D16-D17</f>
        <v>-0.57000000000000028</v>
      </c>
      <c r="F17" s="17">
        <f>SUM(AD5:AJ5)</f>
        <v>-90</v>
      </c>
      <c r="G17" s="17">
        <f>F17/7700</f>
        <v>-1.1688311688311689E-2</v>
      </c>
      <c r="H17" s="17">
        <f>(G17-E17)*7700</f>
        <v>4299.0000000000027</v>
      </c>
      <c r="I17" s="17">
        <f>SUM($AD$3:$AJ$3)</f>
        <v>2848</v>
      </c>
      <c r="J17" s="17">
        <f>SUM($AD$4:$AJ$4)</f>
        <v>11338</v>
      </c>
      <c r="K17" s="17">
        <f>J17/7</f>
        <v>1619.7142857142858</v>
      </c>
      <c r="L17" s="17">
        <f t="shared" si="8"/>
        <v>406.85714285714283</v>
      </c>
      <c r="M17" s="17">
        <f>K17-L17</f>
        <v>1212.8571428571429</v>
      </c>
      <c r="O17" s="17">
        <f>SUM(AD5:AH5)</f>
        <v>950</v>
      </c>
      <c r="P17" s="17">
        <f>SUM(AI5:AJ5)</f>
        <v>-1040</v>
      </c>
    </row>
    <row r="19" spans="1:16">
      <c r="A19" s="19" t="s">
        <v>26</v>
      </c>
      <c r="E19" s="17">
        <f t="shared" ref="E19:J19" si="9">SUM(E13:E18)</f>
        <v>-0.21000000000000085</v>
      </c>
      <c r="F19" s="17">
        <f t="shared" si="9"/>
        <v>2652</v>
      </c>
      <c r="G19" s="17">
        <f t="shared" si="9"/>
        <v>0.3444155844155844</v>
      </c>
      <c r="H19" s="17">
        <f t="shared" si="9"/>
        <v>4269.0000000000073</v>
      </c>
      <c r="I19" s="17">
        <f t="shared" si="9"/>
        <v>13384</v>
      </c>
      <c r="J19" s="17">
        <f t="shared" si="9"/>
        <v>52732</v>
      </c>
      <c r="O19" s="17">
        <f t="shared" ref="O19:P19" si="10">SUM(O13:O18)</f>
        <v>7180</v>
      </c>
      <c r="P19" s="17">
        <f t="shared" si="10"/>
        <v>-4528</v>
      </c>
    </row>
    <row r="20" spans="1:16">
      <c r="A20" s="19" t="s">
        <v>45</v>
      </c>
      <c r="D20" s="17">
        <f>AVERAGE(D13:D17)</f>
        <v>62.441999999999993</v>
      </c>
      <c r="E20" s="17">
        <f>AVERAGE(E13:E17)</f>
        <v>-4.2000000000000169E-2</v>
      </c>
      <c r="F20" s="17">
        <f>AVERAGE(F13:F17)</f>
        <v>530.4</v>
      </c>
      <c r="G20" s="17">
        <f>AVERAGE(G13:G17)</f>
        <v>6.8883116883116879E-2</v>
      </c>
      <c r="H20" s="17">
        <f>AVERAGE(H13:H17)/7</f>
        <v>121.97142857142877</v>
      </c>
      <c r="I20" s="17">
        <f>AVERAGE(I13:I17)/7</f>
        <v>382.40000000000003</v>
      </c>
      <c r="J20" s="17">
        <f>AVERAGE(J13:J17)/7</f>
        <v>1506.6285714285714</v>
      </c>
      <c r="K20" s="17">
        <f>AVERAGE(K13:K17)</f>
        <v>1506.6285714285714</v>
      </c>
      <c r="L20" s="17">
        <f>AVERAGE(L13:L17)</f>
        <v>382.4</v>
      </c>
      <c r="M20" s="17">
        <f>AVERAGE(M13:M17)</f>
        <v>1124.2285714285713</v>
      </c>
      <c r="O20" s="17">
        <f>AVERAGE(O13:O18)/5</f>
        <v>287.2</v>
      </c>
      <c r="P20" s="17">
        <f>AVERAGE(P13:P18)/2</f>
        <v>-452.8</v>
      </c>
    </row>
    <row r="21" spans="1:16" ht="15">
      <c r="A21" s="30" t="s">
        <v>73</v>
      </c>
      <c r="D21" s="17">
        <f>MIN(B$2:AJ$2)</f>
        <v>61.5</v>
      </c>
      <c r="F21" s="17">
        <f>F20/7</f>
        <v>75.771428571428572</v>
      </c>
    </row>
    <row r="22" spans="1:16" ht="15">
      <c r="A22" s="30" t="s">
        <v>74</v>
      </c>
      <c r="D22" s="17">
        <f>MAX(B$2:AJ$2)</f>
        <v>63.6</v>
      </c>
    </row>
    <row r="23" spans="1:16">
      <c r="A23" s="19" t="s">
        <v>75</v>
      </c>
      <c r="D23" s="17">
        <f>AVERAGE(B$2:AJ$2)</f>
        <v>62.445714285714281</v>
      </c>
    </row>
  </sheetData>
  <conditionalFormatting sqref="B8:AC8 AK8:IV8">
    <cfRule type="cellIs" dxfId="2" priority="2" stopIfTrue="1" operator="equal">
      <formula>"N"</formula>
    </cfRule>
  </conditionalFormatting>
  <conditionalFormatting sqref="AD8:AJ8">
    <cfRule type="cellIs" dxfId="1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A699-3986-41EE-ACC1-F240DC6EA51D}">
  <dimension ref="A1:HM23"/>
  <sheetViews>
    <sheetView workbookViewId="0">
      <selection activeCell="AA5" sqref="AA5:AC5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f>'03'!AJ1+1</f>
        <v>44291</v>
      </c>
      <c r="C1" s="16">
        <f>B1+1</f>
        <v>44292</v>
      </c>
      <c r="D1" s="16">
        <f t="shared" ref="D1:AC1" si="0">C1+1</f>
        <v>44293</v>
      </c>
      <c r="E1" s="16">
        <f t="shared" si="0"/>
        <v>44294</v>
      </c>
      <c r="F1" s="16">
        <f t="shared" si="0"/>
        <v>44295</v>
      </c>
      <c r="G1" s="16">
        <f t="shared" si="0"/>
        <v>44296</v>
      </c>
      <c r="H1" s="16">
        <f t="shared" si="0"/>
        <v>44297</v>
      </c>
      <c r="I1" s="15">
        <f t="shared" si="0"/>
        <v>44298</v>
      </c>
      <c r="J1" s="16">
        <f t="shared" si="0"/>
        <v>44299</v>
      </c>
      <c r="K1" s="16">
        <f t="shared" si="0"/>
        <v>44300</v>
      </c>
      <c r="L1" s="16">
        <f t="shared" si="0"/>
        <v>44301</v>
      </c>
      <c r="M1" s="16">
        <f t="shared" si="0"/>
        <v>44302</v>
      </c>
      <c r="N1" s="16">
        <f t="shared" si="0"/>
        <v>44303</v>
      </c>
      <c r="O1" s="16">
        <f t="shared" si="0"/>
        <v>44304</v>
      </c>
      <c r="P1" s="15">
        <f t="shared" si="0"/>
        <v>44305</v>
      </c>
      <c r="Q1" s="16">
        <f t="shared" si="0"/>
        <v>44306</v>
      </c>
      <c r="R1" s="16">
        <f t="shared" si="0"/>
        <v>44307</v>
      </c>
      <c r="S1" s="16">
        <f t="shared" si="0"/>
        <v>44308</v>
      </c>
      <c r="T1" s="16">
        <f t="shared" si="0"/>
        <v>44309</v>
      </c>
      <c r="U1" s="16">
        <f t="shared" si="0"/>
        <v>44310</v>
      </c>
      <c r="V1" s="16">
        <f t="shared" si="0"/>
        <v>44311</v>
      </c>
      <c r="W1" s="15">
        <f t="shared" si="0"/>
        <v>44312</v>
      </c>
      <c r="X1" s="16">
        <f t="shared" si="0"/>
        <v>44313</v>
      </c>
      <c r="Y1" s="16">
        <f t="shared" si="0"/>
        <v>44314</v>
      </c>
      <c r="Z1" s="16">
        <f t="shared" si="0"/>
        <v>44315</v>
      </c>
      <c r="AA1" s="16">
        <f t="shared" si="0"/>
        <v>44316</v>
      </c>
      <c r="AB1" s="16">
        <f t="shared" si="0"/>
        <v>44317</v>
      </c>
      <c r="AC1" s="16">
        <f t="shared" si="0"/>
        <v>44318</v>
      </c>
    </row>
    <row r="2" spans="1:221">
      <c r="A2" s="14" t="s">
        <v>27</v>
      </c>
      <c r="B2" s="18">
        <v>63.2</v>
      </c>
      <c r="C2" s="18">
        <v>63.1</v>
      </c>
      <c r="D2" s="18">
        <v>62.9</v>
      </c>
      <c r="E2" s="18">
        <v>63</v>
      </c>
      <c r="F2" s="18">
        <v>62.7</v>
      </c>
      <c r="G2" s="18">
        <v>62.2</v>
      </c>
      <c r="H2" s="18">
        <v>62.2</v>
      </c>
      <c r="I2" s="18">
        <v>62.5</v>
      </c>
      <c r="J2" s="18">
        <v>62.4</v>
      </c>
      <c r="K2" s="18">
        <v>62.7</v>
      </c>
      <c r="L2" s="18">
        <v>62.2</v>
      </c>
      <c r="M2" s="18">
        <v>61.9</v>
      </c>
      <c r="N2" s="18">
        <v>61.8</v>
      </c>
      <c r="O2" s="18">
        <v>62.3</v>
      </c>
      <c r="P2" s="18">
        <v>63.2</v>
      </c>
      <c r="Q2" s="18">
        <v>63.1</v>
      </c>
      <c r="R2" s="18">
        <v>62.5</v>
      </c>
      <c r="S2" s="18">
        <v>62.5</v>
      </c>
      <c r="T2" s="18">
        <v>62.6</v>
      </c>
      <c r="U2" s="18">
        <v>62.2</v>
      </c>
      <c r="V2" s="18">
        <v>61.9</v>
      </c>
      <c r="W2" s="18">
        <v>62</v>
      </c>
      <c r="X2" s="18">
        <v>62.1</v>
      </c>
      <c r="Y2" s="18">
        <v>62</v>
      </c>
      <c r="Z2" s="18">
        <v>61.9</v>
      </c>
      <c r="AA2" s="18">
        <v>61.9</v>
      </c>
      <c r="AB2" s="18">
        <v>61.8</v>
      </c>
      <c r="AC2" s="18">
        <v>62.3</v>
      </c>
    </row>
    <row r="3" spans="1:221">
      <c r="A3" s="19" t="s">
        <v>32</v>
      </c>
      <c r="B3" s="17">
        <v>402</v>
      </c>
      <c r="C3" s="17">
        <v>410</v>
      </c>
      <c r="D3" s="17">
        <v>437</v>
      </c>
      <c r="E3" s="17">
        <v>535</v>
      </c>
      <c r="F3" s="17">
        <v>336</v>
      </c>
      <c r="G3" s="17">
        <v>184</v>
      </c>
      <c r="H3" s="17">
        <v>313</v>
      </c>
      <c r="I3" s="17">
        <v>437</v>
      </c>
      <c r="J3" s="17">
        <v>299</v>
      </c>
      <c r="K3" s="17">
        <v>432</v>
      </c>
      <c r="L3" s="17">
        <v>261</v>
      </c>
      <c r="M3" s="17">
        <v>436</v>
      </c>
      <c r="N3" s="17">
        <v>353</v>
      </c>
      <c r="O3" s="17">
        <v>255</v>
      </c>
      <c r="P3" s="17">
        <v>463</v>
      </c>
      <c r="Q3" s="17">
        <v>470</v>
      </c>
      <c r="R3" s="17">
        <v>526</v>
      </c>
      <c r="S3" s="17">
        <v>389</v>
      </c>
      <c r="T3" s="17">
        <v>422</v>
      </c>
      <c r="U3" s="17">
        <v>538</v>
      </c>
      <c r="V3" s="17">
        <v>498</v>
      </c>
      <c r="W3" s="17">
        <v>527</v>
      </c>
      <c r="X3" s="17">
        <v>546</v>
      </c>
      <c r="Y3" s="17">
        <v>456</v>
      </c>
      <c r="Z3" s="17">
        <v>592</v>
      </c>
      <c r="AA3" s="17">
        <v>342</v>
      </c>
      <c r="AB3" s="17">
        <v>233</v>
      </c>
      <c r="AC3" s="17">
        <v>379</v>
      </c>
    </row>
    <row r="4" spans="1:221">
      <c r="A4" s="19" t="s">
        <v>31</v>
      </c>
      <c r="B4" s="17">
        <v>1747</v>
      </c>
      <c r="C4" s="17">
        <v>858</v>
      </c>
      <c r="D4" s="17">
        <v>1210</v>
      </c>
      <c r="E4" s="17">
        <v>1117</v>
      </c>
      <c r="F4" s="17">
        <v>1389</v>
      </c>
      <c r="G4" s="17">
        <v>1836</v>
      </c>
      <c r="H4" s="17">
        <v>1783</v>
      </c>
      <c r="I4" s="17">
        <v>1008</v>
      </c>
      <c r="J4" s="17">
        <v>1102</v>
      </c>
      <c r="K4" s="17">
        <v>1249</v>
      </c>
      <c r="L4" s="17">
        <v>1183</v>
      </c>
      <c r="M4" s="17">
        <v>1288</v>
      </c>
      <c r="N4" s="17">
        <v>2185</v>
      </c>
      <c r="O4" s="17">
        <v>2095</v>
      </c>
      <c r="P4" s="17">
        <v>1108</v>
      </c>
      <c r="Q4" s="17">
        <v>1282</v>
      </c>
      <c r="R4" s="17">
        <v>1548</v>
      </c>
      <c r="S4" s="17">
        <v>1268</v>
      </c>
      <c r="T4" s="17">
        <v>1286</v>
      </c>
      <c r="U4" s="17">
        <v>1257</v>
      </c>
      <c r="V4" s="17">
        <v>1238</v>
      </c>
      <c r="W4" s="17">
        <v>1286</v>
      </c>
      <c r="X4" s="17">
        <v>1201</v>
      </c>
      <c r="Y4" s="17">
        <v>1314</v>
      </c>
      <c r="Z4" s="17">
        <v>1041</v>
      </c>
      <c r="AA4" s="17">
        <v>1669</v>
      </c>
      <c r="AB4" s="17">
        <v>2328</v>
      </c>
      <c r="AC4" s="17">
        <v>2204</v>
      </c>
    </row>
    <row r="5" spans="1:221">
      <c r="A5" s="19" t="s">
        <v>33</v>
      </c>
      <c r="B5" s="17">
        <f>$B$11+B3-B4-$F$11</f>
        <v>-145</v>
      </c>
      <c r="C5" s="17">
        <f t="shared" ref="C5:AC5" si="1">$B$11+C3-C4-$F$11</f>
        <v>752</v>
      </c>
      <c r="D5" s="17">
        <f t="shared" si="1"/>
        <v>427</v>
      </c>
      <c r="E5" s="17">
        <f t="shared" si="1"/>
        <v>618</v>
      </c>
      <c r="F5" s="17">
        <f t="shared" si="1"/>
        <v>147</v>
      </c>
      <c r="G5" s="17">
        <f t="shared" si="1"/>
        <v>-452</v>
      </c>
      <c r="H5" s="17">
        <f t="shared" si="1"/>
        <v>-270</v>
      </c>
      <c r="I5" s="17">
        <f t="shared" si="1"/>
        <v>629</v>
      </c>
      <c r="J5" s="17">
        <f t="shared" si="1"/>
        <v>397</v>
      </c>
      <c r="K5" s="17">
        <f t="shared" si="1"/>
        <v>383</v>
      </c>
      <c r="L5" s="17">
        <f t="shared" si="1"/>
        <v>278</v>
      </c>
      <c r="M5" s="17">
        <f t="shared" si="1"/>
        <v>348</v>
      </c>
      <c r="N5" s="17">
        <f t="shared" si="1"/>
        <v>-632</v>
      </c>
      <c r="O5" s="17">
        <f t="shared" si="1"/>
        <v>-640</v>
      </c>
      <c r="P5" s="17">
        <f t="shared" si="1"/>
        <v>555</v>
      </c>
      <c r="Q5" s="17">
        <f t="shared" si="1"/>
        <v>388</v>
      </c>
      <c r="R5" s="17">
        <f t="shared" si="1"/>
        <v>178</v>
      </c>
      <c r="S5" s="17">
        <f t="shared" si="1"/>
        <v>321</v>
      </c>
      <c r="T5" s="17">
        <f t="shared" si="1"/>
        <v>336</v>
      </c>
      <c r="U5" s="17">
        <f t="shared" si="1"/>
        <v>481</v>
      </c>
      <c r="V5" s="17">
        <f t="shared" si="1"/>
        <v>460</v>
      </c>
      <c r="W5" s="17">
        <f t="shared" si="1"/>
        <v>441</v>
      </c>
      <c r="X5" s="17">
        <f t="shared" si="1"/>
        <v>545</v>
      </c>
      <c r="Y5" s="17">
        <f t="shared" si="1"/>
        <v>342</v>
      </c>
      <c r="Z5" s="17">
        <f t="shared" si="1"/>
        <v>751</v>
      </c>
      <c r="AA5" s="17">
        <f t="shared" si="1"/>
        <v>-127</v>
      </c>
      <c r="AB5" s="17">
        <f t="shared" si="1"/>
        <v>-895</v>
      </c>
      <c r="AC5" s="17">
        <f t="shared" si="1"/>
        <v>-625</v>
      </c>
    </row>
    <row r="6" spans="1:221" hidden="1">
      <c r="A6" s="19" t="s">
        <v>35</v>
      </c>
      <c r="B6" s="20">
        <f>B5/7700</f>
        <v>-1.8831168831168831E-2</v>
      </c>
      <c r="C6" s="20">
        <f t="shared" ref="C6:AC6" si="2">C5/7700</f>
        <v>9.7662337662337659E-2</v>
      </c>
      <c r="D6" s="20">
        <f t="shared" si="2"/>
        <v>5.5454545454545458E-2</v>
      </c>
      <c r="E6" s="20">
        <f t="shared" si="2"/>
        <v>8.0259740259740253E-2</v>
      </c>
      <c r="F6" s="20">
        <f t="shared" si="2"/>
        <v>1.9090909090909092E-2</v>
      </c>
      <c r="G6" s="20">
        <f t="shared" si="2"/>
        <v>-5.8701298701298699E-2</v>
      </c>
      <c r="H6" s="20">
        <f t="shared" si="2"/>
        <v>-3.5064935064935063E-2</v>
      </c>
      <c r="I6" s="20">
        <f t="shared" si="2"/>
        <v>8.1688311688311685E-2</v>
      </c>
      <c r="J6" s="20">
        <f t="shared" si="2"/>
        <v>5.155844155844156E-2</v>
      </c>
      <c r="K6" s="20">
        <f t="shared" si="2"/>
        <v>4.9740259740259737E-2</v>
      </c>
      <c r="L6" s="20">
        <f t="shared" si="2"/>
        <v>3.6103896103896103E-2</v>
      </c>
      <c r="M6" s="20">
        <f t="shared" si="2"/>
        <v>4.5194805194805197E-2</v>
      </c>
      <c r="N6" s="20">
        <f t="shared" si="2"/>
        <v>-8.2077922077922083E-2</v>
      </c>
      <c r="O6" s="20">
        <f t="shared" si="2"/>
        <v>-8.3116883116883117E-2</v>
      </c>
      <c r="P6" s="20">
        <f t="shared" si="2"/>
        <v>7.2077922077922074E-2</v>
      </c>
      <c r="Q6" s="20">
        <f t="shared" si="2"/>
        <v>5.0389610389610387E-2</v>
      </c>
      <c r="R6" s="20">
        <f t="shared" si="2"/>
        <v>2.3116883116883116E-2</v>
      </c>
      <c r="S6" s="20">
        <f t="shared" si="2"/>
        <v>4.1688311688311691E-2</v>
      </c>
      <c r="T6" s="20">
        <f t="shared" si="2"/>
        <v>4.363636363636364E-2</v>
      </c>
      <c r="U6" s="20">
        <f t="shared" si="2"/>
        <v>6.246753246753247E-2</v>
      </c>
      <c r="V6" s="20">
        <f t="shared" si="2"/>
        <v>5.9740259740259739E-2</v>
      </c>
      <c r="W6" s="20">
        <f t="shared" si="2"/>
        <v>5.7272727272727274E-2</v>
      </c>
      <c r="X6" s="20">
        <f t="shared" si="2"/>
        <v>7.0779220779220775E-2</v>
      </c>
      <c r="Y6" s="20">
        <f t="shared" si="2"/>
        <v>4.4415584415584415E-2</v>
      </c>
      <c r="Z6" s="20">
        <f t="shared" si="2"/>
        <v>9.7532467532467526E-2</v>
      </c>
      <c r="AA6" s="20">
        <f t="shared" si="2"/>
        <v>-1.6493506493506494E-2</v>
      </c>
      <c r="AB6" s="20">
        <f t="shared" si="2"/>
        <v>-0.11623376623376623</v>
      </c>
      <c r="AC6" s="20">
        <f t="shared" si="2"/>
        <v>-8.1168831168831168E-2</v>
      </c>
    </row>
    <row r="8" spans="1:221" s="23" customFormat="1">
      <c r="A8" s="21" t="s">
        <v>28</v>
      </c>
      <c r="B8" s="22" t="s">
        <v>111</v>
      </c>
      <c r="C8" s="22" t="str">
        <f>IF(C2=0,"",IF(C2-B2&gt;0,"N",IF(C2-B2=0,"=","Y")))</f>
        <v>Y</v>
      </c>
      <c r="D8" s="22" t="str">
        <f t="shared" ref="D8:AC8" si="3">IF(D2=0,"",IF(D2-C2&gt;0,"N",IF(D2-C2=0,"=","Y")))</f>
        <v>Y</v>
      </c>
      <c r="E8" s="22" t="str">
        <f t="shared" si="3"/>
        <v>N</v>
      </c>
      <c r="F8" s="22" t="str">
        <f t="shared" si="3"/>
        <v>Y</v>
      </c>
      <c r="G8" s="22" t="str">
        <f t="shared" si="3"/>
        <v>Y</v>
      </c>
      <c r="H8" s="22" t="str">
        <f t="shared" si="3"/>
        <v>=</v>
      </c>
      <c r="I8" s="22" t="str">
        <f t="shared" si="3"/>
        <v>N</v>
      </c>
      <c r="J8" s="22" t="str">
        <f t="shared" si="3"/>
        <v>Y</v>
      </c>
      <c r="K8" s="22" t="str">
        <f t="shared" si="3"/>
        <v>N</v>
      </c>
      <c r="L8" s="22" t="str">
        <f t="shared" si="3"/>
        <v>Y</v>
      </c>
      <c r="M8" s="22" t="str">
        <f t="shared" si="3"/>
        <v>Y</v>
      </c>
      <c r="N8" s="22" t="str">
        <f t="shared" si="3"/>
        <v>Y</v>
      </c>
      <c r="O8" s="22" t="str">
        <f t="shared" si="3"/>
        <v>N</v>
      </c>
      <c r="P8" s="22" t="str">
        <f t="shared" si="3"/>
        <v>N</v>
      </c>
      <c r="Q8" s="22" t="str">
        <f t="shared" si="3"/>
        <v>Y</v>
      </c>
      <c r="R8" s="22" t="str">
        <f>IF(R2=0,"",IF(R2-Q2&gt;0,"N",IF(R2-Q2=0,"=","Y")))</f>
        <v>Y</v>
      </c>
      <c r="S8" s="22" t="str">
        <f>IF(S2=0,"",IF(S2-R2&gt;0,"N",IF(S2-R2=0,"=","Y")))</f>
        <v>=</v>
      </c>
      <c r="T8" s="22" t="str">
        <f t="shared" si="3"/>
        <v>N</v>
      </c>
      <c r="U8" s="22" t="str">
        <f t="shared" si="3"/>
        <v>Y</v>
      </c>
      <c r="V8" s="22" t="str">
        <f t="shared" si="3"/>
        <v>Y</v>
      </c>
      <c r="W8" s="22" t="str">
        <f t="shared" si="3"/>
        <v>N</v>
      </c>
      <c r="X8" s="22" t="str">
        <f t="shared" si="3"/>
        <v>N</v>
      </c>
      <c r="Y8" s="22" t="str">
        <f t="shared" si="3"/>
        <v>Y</v>
      </c>
      <c r="Z8" s="22" t="str">
        <f t="shared" si="3"/>
        <v>Y</v>
      </c>
      <c r="AA8" s="22" t="str">
        <f t="shared" si="3"/>
        <v>=</v>
      </c>
      <c r="AB8" s="22" t="str">
        <f t="shared" si="3"/>
        <v>Y</v>
      </c>
      <c r="AC8" s="22" t="str">
        <f t="shared" si="3"/>
        <v>N</v>
      </c>
      <c r="AD8" s="23" t="str">
        <f>IF(AD2=0,"",IF(AD2-#REF!&gt;0,"減肥失敗",IF(AD2-#REF!=0,"體重不變","減肥成功")))</f>
        <v/>
      </c>
      <c r="AE8" s="23" t="str">
        <f t="shared" ref="AE8:CP8" si="4">IF(AE2=0,"",IF(AE2-AD2&gt;0,"減肥失敗",IF(AE2-AD2=0,"體重不變","減肥成功")))</f>
        <v/>
      </c>
      <c r="AF8" s="23" t="str">
        <f t="shared" si="4"/>
        <v/>
      </c>
      <c r="AG8" s="23" t="str">
        <f t="shared" si="4"/>
        <v/>
      </c>
      <c r="AH8" s="23" t="str">
        <f t="shared" si="4"/>
        <v/>
      </c>
      <c r="AI8" s="23" t="str">
        <f t="shared" si="4"/>
        <v/>
      </c>
      <c r="AJ8" s="23" t="str">
        <f t="shared" si="4"/>
        <v/>
      </c>
      <c r="AK8" s="23" t="str">
        <f t="shared" si="4"/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si="4"/>
        <v/>
      </c>
      <c r="CK8" s="23" t="str">
        <f t="shared" si="4"/>
        <v/>
      </c>
      <c r="CL8" s="23" t="str">
        <f t="shared" si="4"/>
        <v/>
      </c>
      <c r="CM8" s="23" t="str">
        <f t="shared" si="4"/>
        <v/>
      </c>
      <c r="CN8" s="23" t="str">
        <f t="shared" si="4"/>
        <v/>
      </c>
      <c r="CO8" s="23" t="str">
        <f t="shared" si="4"/>
        <v/>
      </c>
      <c r="CP8" s="23" t="str">
        <f t="shared" si="4"/>
        <v/>
      </c>
      <c r="CQ8" s="23" t="str">
        <f t="shared" ref="CQ8:FB8" si="5">IF(CQ2=0,"",IF(CQ2-CP2&gt;0,"減肥失敗",IF(CQ2-CP2=0,"體重不變","減肥成功")))</f>
        <v/>
      </c>
      <c r="CR8" s="23" t="str">
        <f t="shared" si="5"/>
        <v/>
      </c>
      <c r="CS8" s="23" t="str">
        <f t="shared" si="5"/>
        <v/>
      </c>
      <c r="CT8" s="23" t="str">
        <f t="shared" si="5"/>
        <v/>
      </c>
      <c r="CU8" s="23" t="str">
        <f t="shared" si="5"/>
        <v/>
      </c>
      <c r="CV8" s="23" t="str">
        <f t="shared" si="5"/>
        <v/>
      </c>
      <c r="CW8" s="23" t="str">
        <f t="shared" si="5"/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si="5"/>
        <v/>
      </c>
      <c r="EW8" s="23" t="str">
        <f t="shared" si="5"/>
        <v/>
      </c>
      <c r="EX8" s="23" t="str">
        <f t="shared" si="5"/>
        <v/>
      </c>
      <c r="EY8" s="23" t="str">
        <f t="shared" si="5"/>
        <v/>
      </c>
      <c r="EZ8" s="23" t="str">
        <f t="shared" si="5"/>
        <v/>
      </c>
      <c r="FA8" s="23" t="str">
        <f t="shared" si="5"/>
        <v/>
      </c>
      <c r="FB8" s="23" t="str">
        <f t="shared" si="5"/>
        <v/>
      </c>
      <c r="FC8" s="23" t="str">
        <f t="shared" ref="FC8:HM8" si="6">IF(FC2=0,"",IF(FC2-FB2&gt;0,"減肥失敗",IF(FC2-FB2=0,"體重不變","減肥成功")))</f>
        <v/>
      </c>
      <c r="FD8" s="23" t="str">
        <f t="shared" si="6"/>
        <v/>
      </c>
      <c r="FE8" s="23" t="str">
        <f t="shared" si="6"/>
        <v/>
      </c>
      <c r="FF8" s="23" t="str">
        <f t="shared" si="6"/>
        <v/>
      </c>
      <c r="FG8" s="23" t="str">
        <f t="shared" si="6"/>
        <v/>
      </c>
      <c r="FH8" s="23" t="str">
        <f t="shared" si="6"/>
        <v/>
      </c>
      <c r="FI8" s="23" t="str">
        <f t="shared" si="6"/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  <c r="HG8" s="23" t="str">
        <f t="shared" si="6"/>
        <v/>
      </c>
      <c r="HH8" s="23" t="str">
        <f t="shared" si="6"/>
        <v/>
      </c>
      <c r="HI8" s="23" t="str">
        <f t="shared" si="6"/>
        <v/>
      </c>
      <c r="HJ8" s="23" t="str">
        <f t="shared" si="6"/>
        <v/>
      </c>
      <c r="HK8" s="23" t="str">
        <f t="shared" si="6"/>
        <v/>
      </c>
      <c r="HL8" s="23" t="str">
        <f t="shared" si="6"/>
        <v/>
      </c>
      <c r="HM8" s="23" t="str">
        <f t="shared" si="6"/>
        <v/>
      </c>
    </row>
    <row r="9" spans="1:221">
      <c r="A9" s="21" t="s">
        <v>29</v>
      </c>
      <c r="B9" s="24">
        <f>IF(B2="","",B2-Base!$G$6)</f>
        <v>3.2863999999999933</v>
      </c>
      <c r="C9" s="24">
        <f>IF(C2="","",C2-Base!$G$6)</f>
        <v>3.1863999999999919</v>
      </c>
      <c r="D9" s="24">
        <f>IF(D2="","",D2-Base!$G$6)</f>
        <v>2.9863999999999891</v>
      </c>
      <c r="E9" s="24">
        <f>IF(E2="","",E2-Base!$G$6)</f>
        <v>3.0863999999999905</v>
      </c>
      <c r="F9" s="24">
        <f>IF(F2="","",F2-Base!$G$6)</f>
        <v>2.7863999999999933</v>
      </c>
      <c r="G9" s="24">
        <f>IF(G2="","",G2-Base!$G$6)</f>
        <v>2.2863999999999933</v>
      </c>
      <c r="H9" s="24">
        <f>IF(H2="","",H2-Base!$G$6)</f>
        <v>2.2863999999999933</v>
      </c>
      <c r="I9" s="24">
        <f>IF(I2="","",I2-Base!$G$6)</f>
        <v>2.5863999999999905</v>
      </c>
      <c r="J9" s="24">
        <f>IF(J2="","",J2-Base!$G$6)</f>
        <v>2.4863999999999891</v>
      </c>
      <c r="K9" s="24">
        <f>IF(K2="","",K2-Base!$G$6)</f>
        <v>2.7863999999999933</v>
      </c>
      <c r="L9" s="24">
        <f>IF(L2="","",L2-Base!$G$6)</f>
        <v>2.2863999999999933</v>
      </c>
      <c r="M9" s="24">
        <f>IF(M2="","",M2-Base!$G$6)</f>
        <v>1.9863999999999891</v>
      </c>
      <c r="N9" s="24">
        <f>IF(N2="","",N2-Base!$G$6)</f>
        <v>1.8863999999999876</v>
      </c>
      <c r="O9" s="24">
        <f>IF(O2="","",O2-Base!$G$6)</f>
        <v>2.3863999999999876</v>
      </c>
      <c r="P9" s="24">
        <f>IF(P2="","",P2-Base!$G$6)</f>
        <v>3.2863999999999933</v>
      </c>
      <c r="Q9" s="24">
        <f>IF(Q2="","",Q2-Base!$G$6)</f>
        <v>3.1863999999999919</v>
      </c>
      <c r="R9" s="24">
        <f>IF(R2="","",R2-Base!$G$6)</f>
        <v>2.5863999999999905</v>
      </c>
      <c r="S9" s="24">
        <f>IF(S2="","",S2-Base!$G$6)</f>
        <v>2.5863999999999905</v>
      </c>
      <c r="T9" s="24">
        <f>IF(T2="","",T2-Base!$G$6)</f>
        <v>2.6863999999999919</v>
      </c>
      <c r="U9" s="24">
        <f>IF(U2="","",U2-Base!$G$6)</f>
        <v>2.2863999999999933</v>
      </c>
      <c r="V9" s="24">
        <f>IF(V2="","",V2-Base!$G$6)</f>
        <v>1.9863999999999891</v>
      </c>
      <c r="W9" s="24">
        <f>IF(W2="","",W2-Base!$G$6)</f>
        <v>2.0863999999999905</v>
      </c>
      <c r="X9" s="24">
        <f>IF(X2="","",X2-Base!$G$6)</f>
        <v>2.1863999999999919</v>
      </c>
      <c r="Y9" s="24">
        <f>IF(Y2="","",Y2-Base!$G$6)</f>
        <v>2.0863999999999905</v>
      </c>
      <c r="Z9" s="24">
        <f>IF(Z2="","",Z2-Base!$G$6)</f>
        <v>1.9863999999999891</v>
      </c>
      <c r="AA9" s="24">
        <f>IF(AA2="","",AA2-Base!$G$6)</f>
        <v>1.9863999999999891</v>
      </c>
      <c r="AB9" s="24">
        <f>IF(AB2="","",AB2-Base!$G$6)</f>
        <v>1.8863999999999876</v>
      </c>
      <c r="AC9" s="24">
        <f>IF(AC2="","",AC2-Base!$G$6)</f>
        <v>2.3863999999999876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37</v>
      </c>
      <c r="B11" s="17">
        <v>1350</v>
      </c>
      <c r="D11" s="17" t="s">
        <v>66</v>
      </c>
      <c r="F11" s="17">
        <v>150</v>
      </c>
      <c r="H11" s="17" t="s">
        <v>67</v>
      </c>
      <c r="I11" s="17">
        <f>'03'!D17</f>
        <v>63.01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124</v>
      </c>
      <c r="G12" s="30" t="s">
        <v>34</v>
      </c>
      <c r="H12" s="30" t="s">
        <v>123</v>
      </c>
      <c r="I12" s="30" t="s">
        <v>49</v>
      </c>
      <c r="J12" s="30" t="s">
        <v>50</v>
      </c>
      <c r="K12" s="30" t="s">
        <v>84</v>
      </c>
      <c r="L12" s="30" t="s">
        <v>97</v>
      </c>
      <c r="M12" s="30" t="s">
        <v>122</v>
      </c>
      <c r="O12" s="30" t="s">
        <v>80</v>
      </c>
      <c r="P12" s="30" t="s">
        <v>81</v>
      </c>
      <c r="Q12" s="30"/>
      <c r="R12" s="30"/>
      <c r="S12" s="30"/>
    </row>
    <row r="13" spans="1:221">
      <c r="B13" s="32">
        <f>B$1</f>
        <v>44291</v>
      </c>
      <c r="C13" s="32">
        <f>H$1</f>
        <v>44297</v>
      </c>
      <c r="D13" s="33">
        <f>ROUNDDOWN(AVERAGE(B2:H2),2)</f>
        <v>62.75</v>
      </c>
      <c r="E13" s="17">
        <f>I11-D13</f>
        <v>0.25999999999999801</v>
      </c>
      <c r="F13" s="17">
        <f>SUM(B5:H5)</f>
        <v>1077</v>
      </c>
      <c r="G13" s="17">
        <f>F13/7700</f>
        <v>0.13987012987012987</v>
      </c>
      <c r="H13" s="17">
        <f>(G13-E13)*7700</f>
        <v>-924.99999999998465</v>
      </c>
      <c r="I13" s="17">
        <f>SUM(B3:H3)</f>
        <v>2617</v>
      </c>
      <c r="J13" s="17">
        <f>SUM(B4:H4)</f>
        <v>9940</v>
      </c>
      <c r="K13" s="17">
        <f>J13/7</f>
        <v>1420</v>
      </c>
      <c r="L13" s="17">
        <f>I13/7</f>
        <v>373.85714285714283</v>
      </c>
      <c r="M13" s="17">
        <f>K13-L13</f>
        <v>1046.1428571428571</v>
      </c>
      <c r="O13" s="17">
        <f>SUM(B5:F5)</f>
        <v>1799</v>
      </c>
      <c r="P13" s="17">
        <f>G5+H5</f>
        <v>-722</v>
      </c>
    </row>
    <row r="14" spans="1:221">
      <c r="B14" s="32">
        <f t="shared" ref="B14:C16" si="7">B13+7</f>
        <v>44298</v>
      </c>
      <c r="C14" s="32">
        <f t="shared" si="7"/>
        <v>44304</v>
      </c>
      <c r="D14" s="33">
        <f>ROUNDDOWN(AVERAGE(I2:O2),2)</f>
        <v>62.25</v>
      </c>
      <c r="E14" s="17">
        <f>D13-D14</f>
        <v>0.5</v>
      </c>
      <c r="F14" s="17">
        <f>SUM($I$5:$O$5)</f>
        <v>763</v>
      </c>
      <c r="G14" s="17">
        <f>F14/7700</f>
        <v>9.9090909090909091E-2</v>
      </c>
      <c r="H14" s="17">
        <f>(G14-E14)*7700</f>
        <v>-3087</v>
      </c>
      <c r="I14" s="17">
        <f>SUM($I$3:$O$3)</f>
        <v>2473</v>
      </c>
      <c r="J14" s="17">
        <f>SUM($I$4:$O$4)</f>
        <v>10110</v>
      </c>
      <c r="K14" s="17">
        <f>J14/7</f>
        <v>1444.2857142857142</v>
      </c>
      <c r="L14" s="17">
        <f t="shared" ref="L14:L16" si="8">I14/7</f>
        <v>353.28571428571428</v>
      </c>
      <c r="M14" s="17">
        <f>K14-L14</f>
        <v>1091</v>
      </c>
      <c r="O14" s="17">
        <f>SUM(I5:M5)</f>
        <v>2035</v>
      </c>
      <c r="P14" s="17">
        <f>N5+O5</f>
        <v>-1272</v>
      </c>
    </row>
    <row r="15" spans="1:221">
      <c r="B15" s="32">
        <f t="shared" si="7"/>
        <v>44305</v>
      </c>
      <c r="C15" s="32">
        <f t="shared" si="7"/>
        <v>44311</v>
      </c>
      <c r="D15" s="33">
        <f>ROUNDDOWN(AVERAGE(P2:V2),2)</f>
        <v>62.57</v>
      </c>
      <c r="E15" s="17">
        <f>D14-D15</f>
        <v>-0.32000000000000028</v>
      </c>
      <c r="F15" s="17">
        <f>SUM($P$5:$V$5)</f>
        <v>2719</v>
      </c>
      <c r="G15" s="17">
        <f>F15/7700</f>
        <v>0.35311688311688311</v>
      </c>
      <c r="H15" s="17">
        <f>(G15-E15)*7700</f>
        <v>5183.0000000000027</v>
      </c>
      <c r="I15" s="17">
        <f>SUM($P$3:$V$3)</f>
        <v>3306</v>
      </c>
      <c r="J15" s="17">
        <f>SUM($P$4:$V$4)</f>
        <v>8987</v>
      </c>
      <c r="K15" s="17">
        <f>J15/7</f>
        <v>1283.8571428571429</v>
      </c>
      <c r="L15" s="17">
        <f t="shared" si="8"/>
        <v>472.28571428571428</v>
      </c>
      <c r="M15" s="17">
        <f>K15-L15</f>
        <v>811.57142857142867</v>
      </c>
      <c r="O15" s="17">
        <f>SUM(P5:T5)</f>
        <v>1778</v>
      </c>
      <c r="P15" s="17">
        <f>U5+V5</f>
        <v>941</v>
      </c>
      <c r="Q15" s="17" t="s">
        <v>121</v>
      </c>
    </row>
    <row r="16" spans="1:221">
      <c r="B16" s="32">
        <f t="shared" si="7"/>
        <v>44312</v>
      </c>
      <c r="C16" s="32">
        <f t="shared" si="7"/>
        <v>44318</v>
      </c>
      <c r="D16" s="33">
        <f>ROUNDDOWN(AVERAGE(W2:AC2),2)</f>
        <v>62</v>
      </c>
      <c r="E16" s="17">
        <f>D15-D16</f>
        <v>0.57000000000000028</v>
      </c>
      <c r="F16" s="17">
        <f>SUM($W$5:$AC$5)</f>
        <v>432</v>
      </c>
      <c r="G16" s="17">
        <f>F16/7700</f>
        <v>5.6103896103896107E-2</v>
      </c>
      <c r="H16" s="17">
        <f>(G16-E16)*7700</f>
        <v>-3957.0000000000023</v>
      </c>
      <c r="I16" s="17">
        <f>SUM($W$3:$AC$3)</f>
        <v>3075</v>
      </c>
      <c r="J16" s="17">
        <f>SUM($W$4:$AC$4)</f>
        <v>11043</v>
      </c>
      <c r="K16" s="17">
        <f>J16/7</f>
        <v>1577.5714285714287</v>
      </c>
      <c r="L16" s="17">
        <f t="shared" si="8"/>
        <v>439.28571428571428</v>
      </c>
      <c r="M16" s="17">
        <f>K16-L16</f>
        <v>1138.2857142857144</v>
      </c>
      <c r="O16" s="17">
        <f>SUM(W5:AA5)</f>
        <v>1952</v>
      </c>
      <c r="P16" s="17">
        <f>SUM(AB5:AC5)</f>
        <v>-1520</v>
      </c>
    </row>
    <row r="17" spans="1:16">
      <c r="B17" s="32"/>
      <c r="C17" s="32"/>
      <c r="D17" s="33"/>
    </row>
    <row r="19" spans="1:16">
      <c r="A19" s="19" t="s">
        <v>26</v>
      </c>
      <c r="E19" s="17">
        <f t="shared" ref="E19:J19" si="9">SUM(E13:E18)</f>
        <v>1.009999999999998</v>
      </c>
      <c r="F19" s="17">
        <f t="shared" si="9"/>
        <v>4991</v>
      </c>
      <c r="G19" s="17">
        <f t="shared" si="9"/>
        <v>0.64818181818181819</v>
      </c>
      <c r="H19" s="17">
        <f t="shared" si="9"/>
        <v>-2785.9999999999841</v>
      </c>
      <c r="I19" s="17">
        <f t="shared" si="9"/>
        <v>11471</v>
      </c>
      <c r="J19" s="17">
        <f t="shared" si="9"/>
        <v>40080</v>
      </c>
      <c r="O19" s="17">
        <f t="shared" ref="O19:P19" si="10">SUM(O13:O18)</f>
        <v>7564</v>
      </c>
      <c r="P19" s="17">
        <f t="shared" si="10"/>
        <v>-2573</v>
      </c>
    </row>
    <row r="20" spans="1:16">
      <c r="A20" s="19" t="s">
        <v>45</v>
      </c>
      <c r="D20" s="17">
        <f>AVERAGE(D13:D16)</f>
        <v>62.392499999999998</v>
      </c>
      <c r="E20" s="17">
        <f>AVERAGE(E13:E16)</f>
        <v>0.2524999999999995</v>
      </c>
      <c r="F20" s="17">
        <f>AVERAGE(F13:F16)</f>
        <v>1247.75</v>
      </c>
      <c r="G20" s="17">
        <f>AVERAGE(G13:G17)</f>
        <v>0.16204545454545455</v>
      </c>
      <c r="H20" s="17">
        <f>AVERAGE(H13:H17)/7</f>
        <v>-99.499999999999432</v>
      </c>
      <c r="I20" s="17">
        <f>AVERAGE(I13:I17)/7</f>
        <v>409.67857142857144</v>
      </c>
      <c r="J20" s="17">
        <f>AVERAGE(J13:J17)/7</f>
        <v>1431.4285714285713</v>
      </c>
      <c r="K20" s="17">
        <f>AVERAGE(K13:K17)</f>
        <v>1431.4285714285713</v>
      </c>
      <c r="L20" s="17">
        <f>AVERAGE(L13:L17)</f>
        <v>409.67857142857139</v>
      </c>
      <c r="M20" s="17">
        <f>AVERAGE(M13:M17)</f>
        <v>1021.75</v>
      </c>
      <c r="O20" s="17">
        <f>AVERAGE(O13:O18)/5</f>
        <v>378.2</v>
      </c>
      <c r="P20" s="17">
        <f>AVERAGE(P13:P18)/2</f>
        <v>-321.625</v>
      </c>
    </row>
    <row r="21" spans="1:16" ht="15">
      <c r="A21" s="30" t="s">
        <v>73</v>
      </c>
      <c r="D21" s="17">
        <f>MIN(B2:AC2)</f>
        <v>61.8</v>
      </c>
      <c r="F21" s="17">
        <f>F20/7</f>
        <v>178.25</v>
      </c>
    </row>
    <row r="22" spans="1:16" ht="15">
      <c r="A22" s="30" t="s">
        <v>74</v>
      </c>
      <c r="D22" s="17">
        <f>MAX(B2:AC2)</f>
        <v>63.2</v>
      </c>
    </row>
    <row r="23" spans="1:16">
      <c r="A23" s="19" t="s">
        <v>75</v>
      </c>
      <c r="D23" s="17">
        <f>AVERAGE(B2:AC2)</f>
        <v>62.396428571428579</v>
      </c>
    </row>
  </sheetData>
  <conditionalFormatting sqref="B8:IV8">
    <cfRule type="cellIs" dxfId="0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5502-7B4A-431F-847A-7BFF5AC5D52A}">
  <dimension ref="A1:N46"/>
  <sheetViews>
    <sheetView workbookViewId="0">
      <selection activeCell="D25" sqref="D25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4">
      <c r="A1" s="13" t="s">
        <v>65</v>
      </c>
      <c r="B1" s="13" t="s">
        <v>71</v>
      </c>
      <c r="C1" s="13" t="s">
        <v>70</v>
      </c>
      <c r="D1" s="38" t="s">
        <v>72</v>
      </c>
      <c r="E1" s="13" t="s">
        <v>69</v>
      </c>
      <c r="F1" s="40" t="s">
        <v>78</v>
      </c>
      <c r="G1" s="40" t="s">
        <v>68</v>
      </c>
      <c r="H1" s="13" t="s">
        <v>51</v>
      </c>
      <c r="I1" s="43" t="s">
        <v>52</v>
      </c>
      <c r="J1" s="13" t="s">
        <v>53</v>
      </c>
      <c r="K1" s="13" t="s">
        <v>54</v>
      </c>
      <c r="L1" s="13" t="s">
        <v>55</v>
      </c>
      <c r="M1" s="13" t="s">
        <v>56</v>
      </c>
      <c r="N1" s="13" t="s">
        <v>57</v>
      </c>
    </row>
    <row r="2" spans="1:14">
      <c r="A2" s="34">
        <v>44130</v>
      </c>
      <c r="B2" s="13">
        <v>66.2</v>
      </c>
      <c r="C2" s="13">
        <v>66.2</v>
      </c>
      <c r="D2" s="13">
        <v>66.2</v>
      </c>
      <c r="E2" s="13">
        <v>66.2</v>
      </c>
      <c r="F2" s="13">
        <v>66.2</v>
      </c>
      <c r="G2" s="13">
        <v>66.2</v>
      </c>
      <c r="H2" s="13">
        <v>66.2</v>
      </c>
      <c r="I2" s="13">
        <v>66.2</v>
      </c>
      <c r="J2" s="13">
        <v>66.2</v>
      </c>
      <c r="K2" s="13">
        <v>66.2</v>
      </c>
      <c r="L2" s="13">
        <v>66.2</v>
      </c>
      <c r="M2" s="13">
        <v>66.2</v>
      </c>
      <c r="N2" s="13">
        <v>66.2</v>
      </c>
    </row>
    <row r="3" spans="1:14">
      <c r="A3" s="13" t="s">
        <v>58</v>
      </c>
      <c r="B3" s="13">
        <v>0</v>
      </c>
      <c r="C3" s="13">
        <v>0.1</v>
      </c>
      <c r="D3" s="13">
        <v>0.15</v>
      </c>
      <c r="E3" s="13">
        <v>0.2</v>
      </c>
      <c r="F3" s="13">
        <v>0.25</v>
      </c>
      <c r="G3" s="13">
        <v>0.3</v>
      </c>
      <c r="H3" s="13">
        <v>0.4</v>
      </c>
      <c r="I3" s="13">
        <v>0.5</v>
      </c>
      <c r="J3" s="13">
        <v>0.6</v>
      </c>
      <c r="K3" s="13">
        <v>0.7</v>
      </c>
      <c r="L3" s="13">
        <v>0.8</v>
      </c>
      <c r="M3" s="13">
        <v>0.9</v>
      </c>
      <c r="N3" s="13">
        <v>1</v>
      </c>
    </row>
    <row r="4" spans="1:14">
      <c r="A4" s="13" t="s">
        <v>59</v>
      </c>
      <c r="B4" s="13">
        <f t="shared" ref="B4:N4" si="0">B3*7700</f>
        <v>0</v>
      </c>
      <c r="C4" s="13">
        <f t="shared" si="0"/>
        <v>770</v>
      </c>
      <c r="D4" s="13">
        <f t="shared" si="0"/>
        <v>1155</v>
      </c>
      <c r="E4" s="13">
        <f t="shared" si="0"/>
        <v>1540</v>
      </c>
      <c r="F4" s="13">
        <f>F3*7700</f>
        <v>1925</v>
      </c>
      <c r="G4" s="13">
        <f t="shared" si="0"/>
        <v>2310</v>
      </c>
      <c r="H4" s="13">
        <f t="shared" si="0"/>
        <v>3080</v>
      </c>
      <c r="I4" s="13">
        <f t="shared" si="0"/>
        <v>3850</v>
      </c>
      <c r="J4" s="13">
        <f t="shared" si="0"/>
        <v>4620</v>
      </c>
      <c r="K4" s="13">
        <f t="shared" si="0"/>
        <v>5390</v>
      </c>
      <c r="L4" s="13">
        <f t="shared" si="0"/>
        <v>6160</v>
      </c>
      <c r="M4" s="13">
        <f t="shared" si="0"/>
        <v>6930</v>
      </c>
      <c r="N4" s="13">
        <f t="shared" si="0"/>
        <v>7700</v>
      </c>
    </row>
    <row r="5" spans="1:14">
      <c r="A5" s="13" t="s">
        <v>60</v>
      </c>
      <c r="B5" s="13">
        <f t="shared" ref="B5:N5" si="1">B4/7</f>
        <v>0</v>
      </c>
      <c r="C5" s="13">
        <f t="shared" si="1"/>
        <v>110</v>
      </c>
      <c r="D5" s="13">
        <f t="shared" si="1"/>
        <v>165</v>
      </c>
      <c r="E5" s="13">
        <f t="shared" si="1"/>
        <v>220</v>
      </c>
      <c r="F5" s="13">
        <f t="shared" ref="F5" si="2">F4/7</f>
        <v>275</v>
      </c>
      <c r="G5" s="13">
        <f t="shared" si="1"/>
        <v>330</v>
      </c>
      <c r="H5" s="13">
        <f t="shared" si="1"/>
        <v>440</v>
      </c>
      <c r="I5" s="13">
        <f t="shared" si="1"/>
        <v>550</v>
      </c>
      <c r="J5" s="13">
        <f t="shared" si="1"/>
        <v>660</v>
      </c>
      <c r="K5" s="13">
        <f t="shared" si="1"/>
        <v>770</v>
      </c>
      <c r="L5" s="13">
        <f t="shared" si="1"/>
        <v>880</v>
      </c>
      <c r="M5" s="13">
        <f t="shared" si="1"/>
        <v>990</v>
      </c>
      <c r="N5" s="13">
        <f t="shared" si="1"/>
        <v>1100</v>
      </c>
    </row>
    <row r="6" spans="1:14">
      <c r="A6" s="13" t="s">
        <v>61</v>
      </c>
      <c r="B6" s="13">
        <f t="shared" ref="B6:N7" si="3">B3*4</f>
        <v>0</v>
      </c>
      <c r="C6" s="13">
        <f t="shared" si="3"/>
        <v>0.4</v>
      </c>
      <c r="D6" s="13">
        <f t="shared" si="3"/>
        <v>0.6</v>
      </c>
      <c r="E6" s="13">
        <f t="shared" si="3"/>
        <v>0.8</v>
      </c>
      <c r="F6" s="13">
        <f t="shared" ref="F6" si="4">F3*4</f>
        <v>1</v>
      </c>
      <c r="G6" s="13">
        <f t="shared" si="3"/>
        <v>1.2</v>
      </c>
      <c r="H6" s="13">
        <f t="shared" si="3"/>
        <v>1.6</v>
      </c>
      <c r="I6" s="13">
        <f t="shared" si="3"/>
        <v>2</v>
      </c>
      <c r="J6" s="13">
        <f t="shared" si="3"/>
        <v>2.4</v>
      </c>
      <c r="K6" s="13">
        <f t="shared" si="3"/>
        <v>2.8</v>
      </c>
      <c r="L6" s="13">
        <f t="shared" si="3"/>
        <v>3.2</v>
      </c>
      <c r="M6" s="13">
        <f t="shared" si="3"/>
        <v>3.6</v>
      </c>
      <c r="N6" s="13">
        <f t="shared" si="3"/>
        <v>4</v>
      </c>
    </row>
    <row r="7" spans="1:14">
      <c r="A7" s="13" t="s">
        <v>62</v>
      </c>
      <c r="B7" s="13">
        <f t="shared" si="3"/>
        <v>0</v>
      </c>
      <c r="C7" s="13">
        <f t="shared" si="3"/>
        <v>3080</v>
      </c>
      <c r="D7" s="13">
        <f t="shared" si="3"/>
        <v>4620</v>
      </c>
      <c r="E7" s="44">
        <f t="shared" si="3"/>
        <v>6160</v>
      </c>
      <c r="F7" s="44">
        <f t="shared" ref="F7" si="5">F4*4</f>
        <v>7700</v>
      </c>
      <c r="G7" s="44">
        <f t="shared" si="3"/>
        <v>9240</v>
      </c>
      <c r="H7" s="44">
        <f t="shared" si="3"/>
        <v>12320</v>
      </c>
      <c r="I7" s="44">
        <f t="shared" si="3"/>
        <v>15400</v>
      </c>
      <c r="J7" s="44">
        <f t="shared" si="3"/>
        <v>18480</v>
      </c>
      <c r="K7" s="44">
        <f t="shared" si="3"/>
        <v>21560</v>
      </c>
      <c r="L7" s="44">
        <f t="shared" si="3"/>
        <v>24640</v>
      </c>
      <c r="M7" s="44">
        <f t="shared" si="3"/>
        <v>27720</v>
      </c>
      <c r="N7" s="44">
        <f t="shared" si="3"/>
        <v>30800</v>
      </c>
    </row>
    <row r="8" spans="1:14">
      <c r="A8" s="34">
        <f>A2+28</f>
        <v>44158</v>
      </c>
      <c r="B8" s="13">
        <f t="shared" ref="B8:N8" si="6">B$6*1</f>
        <v>0</v>
      </c>
      <c r="C8" s="13">
        <f t="shared" si="6"/>
        <v>0.4</v>
      </c>
      <c r="D8" s="13">
        <f t="shared" si="6"/>
        <v>0.6</v>
      </c>
      <c r="E8" s="44">
        <f t="shared" si="6"/>
        <v>0.8</v>
      </c>
      <c r="F8" s="44">
        <f t="shared" si="6"/>
        <v>1</v>
      </c>
      <c r="G8" s="44">
        <f t="shared" si="6"/>
        <v>1.2</v>
      </c>
      <c r="H8" s="44">
        <f t="shared" si="6"/>
        <v>1.6</v>
      </c>
      <c r="I8" s="44">
        <f t="shared" si="6"/>
        <v>2</v>
      </c>
      <c r="J8" s="44">
        <f t="shared" si="6"/>
        <v>2.4</v>
      </c>
      <c r="K8" s="44">
        <f t="shared" si="6"/>
        <v>2.8</v>
      </c>
      <c r="L8" s="44">
        <f t="shared" si="6"/>
        <v>3.2</v>
      </c>
      <c r="M8" s="44">
        <f t="shared" si="6"/>
        <v>3.6</v>
      </c>
      <c r="N8" s="44">
        <f t="shared" si="6"/>
        <v>4</v>
      </c>
    </row>
    <row r="9" spans="1:14">
      <c r="A9" s="34" t="s">
        <v>63</v>
      </c>
      <c r="B9" s="13">
        <f t="shared" ref="B9:N9" si="7">B$7*1</f>
        <v>0</v>
      </c>
      <c r="C9" s="13">
        <f t="shared" si="7"/>
        <v>3080</v>
      </c>
      <c r="D9" s="36">
        <f t="shared" si="7"/>
        <v>4620</v>
      </c>
      <c r="E9" s="36">
        <f t="shared" si="7"/>
        <v>6160</v>
      </c>
      <c r="F9" s="36">
        <f t="shared" si="7"/>
        <v>7700</v>
      </c>
      <c r="G9" s="36">
        <f t="shared" si="7"/>
        <v>9240</v>
      </c>
      <c r="H9" s="36">
        <f t="shared" si="7"/>
        <v>12320</v>
      </c>
      <c r="I9" s="36">
        <f t="shared" si="7"/>
        <v>15400</v>
      </c>
      <c r="J9" s="36">
        <f t="shared" si="7"/>
        <v>18480</v>
      </c>
      <c r="K9" s="36">
        <f t="shared" si="7"/>
        <v>21560</v>
      </c>
      <c r="L9" s="36">
        <f t="shared" si="7"/>
        <v>24640</v>
      </c>
      <c r="M9" s="36">
        <f t="shared" si="7"/>
        <v>27720</v>
      </c>
      <c r="N9" s="36">
        <f t="shared" si="7"/>
        <v>30800</v>
      </c>
    </row>
    <row r="10" spans="1:14">
      <c r="A10" s="13" t="s">
        <v>64</v>
      </c>
      <c r="B10" s="13">
        <f t="shared" ref="B10:N10" si="8">B$2-B$8</f>
        <v>66.2</v>
      </c>
      <c r="C10" s="36">
        <f t="shared" si="8"/>
        <v>65.8</v>
      </c>
      <c r="D10" s="42">
        <f t="shared" si="8"/>
        <v>65.600000000000009</v>
      </c>
      <c r="E10" s="36">
        <f t="shared" si="8"/>
        <v>65.400000000000006</v>
      </c>
      <c r="F10" s="41">
        <f t="shared" si="8"/>
        <v>65.2</v>
      </c>
      <c r="G10" s="36">
        <f t="shared" si="8"/>
        <v>65</v>
      </c>
      <c r="H10" s="36">
        <f t="shared" si="8"/>
        <v>64.600000000000009</v>
      </c>
      <c r="I10" s="36">
        <f t="shared" si="8"/>
        <v>64.2</v>
      </c>
      <c r="J10" s="36">
        <f t="shared" si="8"/>
        <v>63.800000000000004</v>
      </c>
      <c r="K10" s="36">
        <f t="shared" si="8"/>
        <v>63.400000000000006</v>
      </c>
      <c r="L10" s="36">
        <f t="shared" si="8"/>
        <v>63</v>
      </c>
      <c r="M10" s="36">
        <f t="shared" si="8"/>
        <v>62.6</v>
      </c>
      <c r="N10" s="36">
        <f t="shared" si="8"/>
        <v>62.2</v>
      </c>
    </row>
    <row r="11" spans="1:14">
      <c r="A11" s="34">
        <f>A8+28</f>
        <v>44186</v>
      </c>
      <c r="B11" s="13">
        <f t="shared" ref="B11:N11" si="9">B$6*2</f>
        <v>0</v>
      </c>
      <c r="C11" s="13">
        <f t="shared" si="9"/>
        <v>0.8</v>
      </c>
      <c r="D11" s="36">
        <f t="shared" si="9"/>
        <v>1.2</v>
      </c>
      <c r="E11" s="36">
        <f t="shared" si="9"/>
        <v>1.6</v>
      </c>
      <c r="F11" s="36">
        <f t="shared" si="9"/>
        <v>2</v>
      </c>
      <c r="G11" s="36">
        <f t="shared" si="9"/>
        <v>2.4</v>
      </c>
      <c r="H11" s="36">
        <f t="shared" si="9"/>
        <v>3.2</v>
      </c>
      <c r="I11" s="36">
        <f t="shared" si="9"/>
        <v>4</v>
      </c>
      <c r="J11" s="36">
        <f t="shared" si="9"/>
        <v>4.8</v>
      </c>
      <c r="K11" s="36">
        <f t="shared" si="9"/>
        <v>5.6</v>
      </c>
      <c r="L11" s="36">
        <f t="shared" si="9"/>
        <v>6.4</v>
      </c>
      <c r="M11" s="36">
        <f t="shared" si="9"/>
        <v>7.2</v>
      </c>
      <c r="N11" s="36">
        <f t="shared" si="9"/>
        <v>8</v>
      </c>
    </row>
    <row r="12" spans="1:14">
      <c r="A12" s="34" t="s">
        <v>63</v>
      </c>
      <c r="B12" s="13">
        <f t="shared" ref="B12:N12" si="10">B$7*2</f>
        <v>0</v>
      </c>
      <c r="C12" s="13">
        <f t="shared" si="10"/>
        <v>6160</v>
      </c>
      <c r="D12" s="36">
        <f t="shared" si="10"/>
        <v>9240</v>
      </c>
      <c r="E12" s="36">
        <f t="shared" si="10"/>
        <v>12320</v>
      </c>
      <c r="F12" s="36">
        <f t="shared" si="10"/>
        <v>15400</v>
      </c>
      <c r="G12" s="36">
        <f t="shared" si="10"/>
        <v>18480</v>
      </c>
      <c r="H12" s="36">
        <f t="shared" si="10"/>
        <v>24640</v>
      </c>
      <c r="I12" s="36">
        <f t="shared" si="10"/>
        <v>30800</v>
      </c>
      <c r="J12" s="36">
        <f t="shared" si="10"/>
        <v>36960</v>
      </c>
      <c r="K12" s="36">
        <f t="shared" si="10"/>
        <v>43120</v>
      </c>
      <c r="L12" s="36">
        <f t="shared" si="10"/>
        <v>49280</v>
      </c>
      <c r="M12" s="36">
        <f t="shared" si="10"/>
        <v>55440</v>
      </c>
      <c r="N12" s="36">
        <f t="shared" si="10"/>
        <v>61600</v>
      </c>
    </row>
    <row r="13" spans="1:14">
      <c r="A13" s="13" t="s">
        <v>64</v>
      </c>
      <c r="B13" s="13">
        <f t="shared" ref="B13:N13" si="11">B$2-B$11</f>
        <v>66.2</v>
      </c>
      <c r="C13" s="42">
        <f t="shared" si="11"/>
        <v>65.400000000000006</v>
      </c>
      <c r="D13" s="42">
        <f t="shared" si="11"/>
        <v>65</v>
      </c>
      <c r="E13" s="36">
        <f t="shared" si="11"/>
        <v>64.600000000000009</v>
      </c>
      <c r="F13" s="41">
        <f t="shared" si="11"/>
        <v>64.2</v>
      </c>
      <c r="G13" s="36">
        <f t="shared" si="11"/>
        <v>63.800000000000004</v>
      </c>
      <c r="H13" s="36">
        <f t="shared" si="11"/>
        <v>63</v>
      </c>
      <c r="I13" s="36">
        <f t="shared" si="11"/>
        <v>62.2</v>
      </c>
      <c r="J13" s="36">
        <f t="shared" si="11"/>
        <v>61.400000000000006</v>
      </c>
      <c r="K13" s="36">
        <f t="shared" si="11"/>
        <v>60.6</v>
      </c>
      <c r="L13" s="36">
        <f t="shared" si="11"/>
        <v>59.800000000000004</v>
      </c>
      <c r="M13" s="36">
        <f t="shared" si="11"/>
        <v>59</v>
      </c>
      <c r="N13" s="35">
        <f t="shared" si="11"/>
        <v>58.2</v>
      </c>
    </row>
    <row r="14" spans="1:14">
      <c r="A14" s="34">
        <f>A11+28</f>
        <v>44214</v>
      </c>
      <c r="B14" s="13">
        <f t="shared" ref="B14:N14" si="12">B$6*3</f>
        <v>0</v>
      </c>
      <c r="C14" s="13">
        <f t="shared" si="12"/>
        <v>1.2000000000000002</v>
      </c>
      <c r="D14" s="36">
        <f t="shared" si="12"/>
        <v>1.7999999999999998</v>
      </c>
      <c r="E14" s="36">
        <f t="shared" si="12"/>
        <v>2.4000000000000004</v>
      </c>
      <c r="F14" s="36">
        <f t="shared" si="12"/>
        <v>3</v>
      </c>
      <c r="G14" s="36">
        <f t="shared" si="12"/>
        <v>3.5999999999999996</v>
      </c>
      <c r="H14" s="36">
        <f t="shared" si="12"/>
        <v>4.8000000000000007</v>
      </c>
      <c r="I14" s="36">
        <f t="shared" si="12"/>
        <v>6</v>
      </c>
      <c r="J14" s="36">
        <f t="shared" si="12"/>
        <v>7.1999999999999993</v>
      </c>
      <c r="K14" s="36">
        <f t="shared" si="12"/>
        <v>8.3999999999999986</v>
      </c>
      <c r="L14" s="36">
        <f t="shared" si="12"/>
        <v>9.6000000000000014</v>
      </c>
      <c r="M14" s="36">
        <f t="shared" si="12"/>
        <v>10.8</v>
      </c>
      <c r="N14" s="36">
        <f t="shared" si="12"/>
        <v>12</v>
      </c>
    </row>
    <row r="15" spans="1:14">
      <c r="A15" s="34" t="s">
        <v>63</v>
      </c>
      <c r="B15" s="13">
        <f t="shared" ref="B15:N15" si="13">B$7*3</f>
        <v>0</v>
      </c>
      <c r="C15" s="13">
        <f t="shared" si="13"/>
        <v>9240</v>
      </c>
      <c r="D15" s="36">
        <f t="shared" si="13"/>
        <v>13860</v>
      </c>
      <c r="E15" s="36">
        <f t="shared" si="13"/>
        <v>18480</v>
      </c>
      <c r="F15" s="36">
        <f t="shared" si="13"/>
        <v>23100</v>
      </c>
      <c r="G15" s="36">
        <f t="shared" si="13"/>
        <v>27720</v>
      </c>
      <c r="H15" s="36">
        <f t="shared" si="13"/>
        <v>36960</v>
      </c>
      <c r="I15" s="36">
        <f t="shared" si="13"/>
        <v>46200</v>
      </c>
      <c r="J15" s="36">
        <f t="shared" si="13"/>
        <v>55440</v>
      </c>
      <c r="K15" s="36">
        <f t="shared" si="13"/>
        <v>64680</v>
      </c>
      <c r="L15" s="36">
        <f t="shared" si="13"/>
        <v>73920</v>
      </c>
      <c r="M15" s="36">
        <f t="shared" si="13"/>
        <v>83160</v>
      </c>
      <c r="N15" s="36">
        <f t="shared" si="13"/>
        <v>92400</v>
      </c>
    </row>
    <row r="16" spans="1:14">
      <c r="A16" s="13" t="s">
        <v>64</v>
      </c>
      <c r="B16" s="13">
        <f t="shared" ref="B16:N16" si="14">B$2-B$14</f>
        <v>66.2</v>
      </c>
      <c r="C16" s="13">
        <f t="shared" si="14"/>
        <v>65</v>
      </c>
      <c r="D16" s="42">
        <f t="shared" si="14"/>
        <v>64.400000000000006</v>
      </c>
      <c r="E16" s="36">
        <f t="shared" si="14"/>
        <v>63.800000000000004</v>
      </c>
      <c r="F16" s="36">
        <f t="shared" si="14"/>
        <v>63.2</v>
      </c>
      <c r="G16" s="36">
        <f t="shared" si="14"/>
        <v>62.6</v>
      </c>
      <c r="H16" s="41">
        <f t="shared" si="14"/>
        <v>61.400000000000006</v>
      </c>
      <c r="I16" s="36">
        <f t="shared" si="14"/>
        <v>60.2</v>
      </c>
      <c r="J16" s="36">
        <f t="shared" si="14"/>
        <v>59</v>
      </c>
      <c r="K16" s="35">
        <f t="shared" si="14"/>
        <v>57.800000000000004</v>
      </c>
      <c r="L16" s="35">
        <f t="shared" si="14"/>
        <v>56.6</v>
      </c>
      <c r="M16" s="35">
        <f t="shared" si="14"/>
        <v>55.400000000000006</v>
      </c>
      <c r="N16" s="36">
        <f t="shared" si="14"/>
        <v>54.2</v>
      </c>
    </row>
    <row r="17" spans="1:14">
      <c r="A17" s="34">
        <f>A14+28</f>
        <v>44242</v>
      </c>
      <c r="B17" s="13">
        <f t="shared" ref="B17:N17" si="15">B$6*4</f>
        <v>0</v>
      </c>
      <c r="C17" s="13">
        <f t="shared" si="15"/>
        <v>1.6</v>
      </c>
      <c r="D17" s="36">
        <f t="shared" si="15"/>
        <v>2.4</v>
      </c>
      <c r="E17" s="36">
        <f t="shared" si="15"/>
        <v>3.2</v>
      </c>
      <c r="F17" s="36">
        <f t="shared" si="15"/>
        <v>4</v>
      </c>
      <c r="G17" s="36">
        <f t="shared" si="15"/>
        <v>4.8</v>
      </c>
      <c r="H17" s="36">
        <f t="shared" si="15"/>
        <v>6.4</v>
      </c>
      <c r="I17" s="36">
        <f t="shared" si="15"/>
        <v>8</v>
      </c>
      <c r="J17" s="36">
        <f t="shared" si="15"/>
        <v>9.6</v>
      </c>
      <c r="K17" s="36">
        <f t="shared" si="15"/>
        <v>11.2</v>
      </c>
      <c r="L17" s="36">
        <f t="shared" si="15"/>
        <v>12.8</v>
      </c>
      <c r="M17" s="36">
        <f t="shared" si="15"/>
        <v>14.4</v>
      </c>
      <c r="N17" s="36">
        <f t="shared" si="15"/>
        <v>16</v>
      </c>
    </row>
    <row r="18" spans="1:14">
      <c r="A18" s="34" t="s">
        <v>63</v>
      </c>
      <c r="B18" s="13">
        <f t="shared" ref="B18:N18" si="16">B$7*4</f>
        <v>0</v>
      </c>
      <c r="C18" s="13">
        <f t="shared" si="16"/>
        <v>12320</v>
      </c>
      <c r="D18" s="36">
        <f t="shared" si="16"/>
        <v>18480</v>
      </c>
      <c r="E18" s="36">
        <f t="shared" si="16"/>
        <v>24640</v>
      </c>
      <c r="F18" s="36">
        <f t="shared" si="16"/>
        <v>30800</v>
      </c>
      <c r="G18" s="36">
        <f t="shared" si="16"/>
        <v>36960</v>
      </c>
      <c r="H18" s="36">
        <f t="shared" si="16"/>
        <v>49280</v>
      </c>
      <c r="I18" s="36">
        <f t="shared" si="16"/>
        <v>61600</v>
      </c>
      <c r="J18" s="36">
        <f t="shared" si="16"/>
        <v>73920</v>
      </c>
      <c r="K18" s="36">
        <f t="shared" si="16"/>
        <v>86240</v>
      </c>
      <c r="L18" s="36">
        <f t="shared" si="16"/>
        <v>98560</v>
      </c>
      <c r="M18" s="36">
        <f t="shared" si="16"/>
        <v>110880</v>
      </c>
      <c r="N18" s="36">
        <f t="shared" si="16"/>
        <v>123200</v>
      </c>
    </row>
    <row r="19" spans="1:14">
      <c r="A19" s="13" t="s">
        <v>64</v>
      </c>
      <c r="B19" s="13">
        <f t="shared" ref="B19:N19" si="17">B$2-B$17</f>
        <v>66.2</v>
      </c>
      <c r="C19" s="13">
        <f t="shared" si="17"/>
        <v>64.600000000000009</v>
      </c>
      <c r="D19" s="41">
        <f t="shared" si="17"/>
        <v>63.800000000000004</v>
      </c>
      <c r="E19" s="42">
        <f t="shared" si="17"/>
        <v>63</v>
      </c>
      <c r="F19" s="36">
        <f t="shared" si="17"/>
        <v>62.2</v>
      </c>
      <c r="G19" s="36">
        <f t="shared" si="17"/>
        <v>61.400000000000006</v>
      </c>
      <c r="H19" s="36">
        <f t="shared" si="17"/>
        <v>59.800000000000004</v>
      </c>
      <c r="I19" s="35">
        <f t="shared" si="17"/>
        <v>58.2</v>
      </c>
      <c r="J19" s="35">
        <f t="shared" si="17"/>
        <v>56.6</v>
      </c>
      <c r="K19" s="36">
        <f t="shared" si="17"/>
        <v>55</v>
      </c>
      <c r="L19" s="36">
        <f t="shared" si="17"/>
        <v>53.400000000000006</v>
      </c>
      <c r="M19" s="36">
        <f t="shared" si="17"/>
        <v>51.800000000000004</v>
      </c>
      <c r="N19" s="36">
        <f t="shared" si="17"/>
        <v>50.2</v>
      </c>
    </row>
    <row r="20" spans="1:14">
      <c r="A20" s="34">
        <f>A17+28</f>
        <v>44270</v>
      </c>
      <c r="B20" s="13">
        <f t="shared" ref="B20:N20" si="18">B$6*5</f>
        <v>0</v>
      </c>
      <c r="C20" s="13">
        <f t="shared" si="18"/>
        <v>2</v>
      </c>
      <c r="D20" s="36">
        <f t="shared" si="18"/>
        <v>3</v>
      </c>
      <c r="E20" s="36">
        <f t="shared" si="18"/>
        <v>4</v>
      </c>
      <c r="F20" s="36">
        <f t="shared" si="18"/>
        <v>5</v>
      </c>
      <c r="G20" s="36">
        <f t="shared" si="18"/>
        <v>6</v>
      </c>
      <c r="H20" s="36">
        <f t="shared" si="18"/>
        <v>8</v>
      </c>
      <c r="I20" s="36">
        <f t="shared" si="18"/>
        <v>10</v>
      </c>
      <c r="J20" s="36">
        <f t="shared" si="18"/>
        <v>12</v>
      </c>
      <c r="K20" s="36">
        <f t="shared" si="18"/>
        <v>14</v>
      </c>
      <c r="L20" s="36">
        <f t="shared" si="18"/>
        <v>16</v>
      </c>
      <c r="M20" s="36">
        <f t="shared" si="18"/>
        <v>18</v>
      </c>
      <c r="N20" s="36">
        <f t="shared" si="18"/>
        <v>20</v>
      </c>
    </row>
    <row r="21" spans="1:14">
      <c r="A21" s="34" t="s">
        <v>63</v>
      </c>
      <c r="B21" s="13">
        <f t="shared" ref="B21:N21" si="19">B$7*5</f>
        <v>0</v>
      </c>
      <c r="C21" s="13">
        <f t="shared" si="19"/>
        <v>15400</v>
      </c>
      <c r="D21" s="36">
        <f t="shared" si="19"/>
        <v>23100</v>
      </c>
      <c r="E21" s="36">
        <f t="shared" si="19"/>
        <v>30800</v>
      </c>
      <c r="F21" s="36">
        <f t="shared" si="19"/>
        <v>38500</v>
      </c>
      <c r="G21" s="36">
        <f t="shared" si="19"/>
        <v>46200</v>
      </c>
      <c r="H21" s="36">
        <f t="shared" si="19"/>
        <v>61600</v>
      </c>
      <c r="I21" s="36">
        <f t="shared" si="19"/>
        <v>77000</v>
      </c>
      <c r="J21" s="36">
        <f t="shared" si="19"/>
        <v>92400</v>
      </c>
      <c r="K21" s="36">
        <f t="shared" si="19"/>
        <v>107800</v>
      </c>
      <c r="L21" s="36">
        <f t="shared" si="19"/>
        <v>123200</v>
      </c>
      <c r="M21" s="36">
        <f t="shared" si="19"/>
        <v>138600</v>
      </c>
      <c r="N21" s="36">
        <f t="shared" si="19"/>
        <v>154000</v>
      </c>
    </row>
    <row r="22" spans="1:14">
      <c r="A22" s="13" t="s">
        <v>64</v>
      </c>
      <c r="B22" s="36">
        <f t="shared" ref="B22:N22" si="20">B$2-B$20</f>
        <v>66.2</v>
      </c>
      <c r="C22" s="13">
        <f t="shared" si="20"/>
        <v>64.2</v>
      </c>
      <c r="D22" s="36">
        <f t="shared" si="20"/>
        <v>63.2</v>
      </c>
      <c r="E22" s="41">
        <f t="shared" si="20"/>
        <v>62.2</v>
      </c>
      <c r="F22" s="42">
        <f t="shared" si="20"/>
        <v>61.2</v>
      </c>
      <c r="G22" s="36">
        <f t="shared" si="20"/>
        <v>60.2</v>
      </c>
      <c r="H22" s="35">
        <f t="shared" si="20"/>
        <v>58.2</v>
      </c>
      <c r="I22" s="36">
        <f t="shared" si="20"/>
        <v>56.2</v>
      </c>
      <c r="J22" s="36">
        <f t="shared" si="20"/>
        <v>54.2</v>
      </c>
      <c r="K22" s="36">
        <f t="shared" si="20"/>
        <v>52.2</v>
      </c>
      <c r="L22" s="36">
        <f t="shared" si="20"/>
        <v>50.2</v>
      </c>
      <c r="M22" s="36">
        <f t="shared" si="20"/>
        <v>48.2</v>
      </c>
      <c r="N22" s="36">
        <f t="shared" si="20"/>
        <v>46.2</v>
      </c>
    </row>
    <row r="23" spans="1:14">
      <c r="A23" s="34">
        <f>A20+28</f>
        <v>44298</v>
      </c>
      <c r="B23" s="13">
        <f t="shared" ref="B23:N23" si="21">B$6*6</f>
        <v>0</v>
      </c>
      <c r="C23" s="13">
        <f t="shared" si="21"/>
        <v>2.4000000000000004</v>
      </c>
      <c r="D23" s="36">
        <f t="shared" si="21"/>
        <v>3.5999999999999996</v>
      </c>
      <c r="E23" s="36">
        <f t="shared" si="21"/>
        <v>4.8000000000000007</v>
      </c>
      <c r="F23" s="36">
        <f t="shared" si="21"/>
        <v>6</v>
      </c>
      <c r="G23" s="36">
        <f t="shared" si="21"/>
        <v>7.1999999999999993</v>
      </c>
      <c r="H23" s="36">
        <f t="shared" si="21"/>
        <v>9.6000000000000014</v>
      </c>
      <c r="I23" s="36">
        <f t="shared" si="21"/>
        <v>12</v>
      </c>
      <c r="J23" s="36">
        <f t="shared" si="21"/>
        <v>14.399999999999999</v>
      </c>
      <c r="K23" s="36">
        <f t="shared" si="21"/>
        <v>16.799999999999997</v>
      </c>
      <c r="L23" s="36">
        <f t="shared" si="21"/>
        <v>19.200000000000003</v>
      </c>
      <c r="M23" s="36">
        <f t="shared" si="21"/>
        <v>21.6</v>
      </c>
      <c r="N23" s="36">
        <f t="shared" si="21"/>
        <v>24</v>
      </c>
    </row>
    <row r="24" spans="1:14">
      <c r="A24" s="34" t="s">
        <v>63</v>
      </c>
      <c r="B24" s="13">
        <f t="shared" ref="B24:N24" si="22">B$7*6</f>
        <v>0</v>
      </c>
      <c r="C24" s="13">
        <f t="shared" si="22"/>
        <v>18480</v>
      </c>
      <c r="D24" s="36">
        <f t="shared" si="22"/>
        <v>27720</v>
      </c>
      <c r="E24" s="36">
        <f t="shared" si="22"/>
        <v>36960</v>
      </c>
      <c r="F24" s="36">
        <f t="shared" si="22"/>
        <v>46200</v>
      </c>
      <c r="G24" s="36">
        <f t="shared" si="22"/>
        <v>55440</v>
      </c>
      <c r="H24" s="36">
        <f t="shared" si="22"/>
        <v>73920</v>
      </c>
      <c r="I24" s="36">
        <f t="shared" si="22"/>
        <v>92400</v>
      </c>
      <c r="J24" s="36">
        <f t="shared" si="22"/>
        <v>110880</v>
      </c>
      <c r="K24" s="36">
        <f t="shared" si="22"/>
        <v>129360</v>
      </c>
      <c r="L24" s="36">
        <f t="shared" si="22"/>
        <v>147840</v>
      </c>
      <c r="M24" s="36">
        <f t="shared" si="22"/>
        <v>166320</v>
      </c>
      <c r="N24" s="36">
        <f t="shared" si="22"/>
        <v>184800</v>
      </c>
    </row>
    <row r="25" spans="1:14">
      <c r="A25" s="13" t="s">
        <v>64</v>
      </c>
      <c r="B25" s="13">
        <f t="shared" ref="B25:N25" si="23">B$2-B23</f>
        <v>66.2</v>
      </c>
      <c r="C25" s="41">
        <f t="shared" si="23"/>
        <v>63.800000000000004</v>
      </c>
      <c r="D25" s="42">
        <f t="shared" si="23"/>
        <v>62.6</v>
      </c>
      <c r="E25" s="36">
        <f t="shared" si="23"/>
        <v>61.400000000000006</v>
      </c>
      <c r="F25" s="36">
        <f t="shared" ref="F25" si="24">F$2-F23</f>
        <v>60.2</v>
      </c>
      <c r="G25" s="36">
        <f t="shared" si="23"/>
        <v>59</v>
      </c>
      <c r="H25" s="36">
        <f t="shared" si="23"/>
        <v>56.6</v>
      </c>
      <c r="I25" s="36">
        <f t="shared" si="23"/>
        <v>54.2</v>
      </c>
      <c r="J25" s="36">
        <f t="shared" si="23"/>
        <v>51.800000000000004</v>
      </c>
      <c r="K25" s="36">
        <f t="shared" si="23"/>
        <v>49.400000000000006</v>
      </c>
      <c r="L25" s="36">
        <f t="shared" si="23"/>
        <v>47</v>
      </c>
      <c r="M25" s="36">
        <f t="shared" si="23"/>
        <v>44.6</v>
      </c>
      <c r="N25" s="36">
        <f t="shared" si="23"/>
        <v>42.2</v>
      </c>
    </row>
    <row r="26" spans="1:14">
      <c r="A26" s="34">
        <f>A23+28</f>
        <v>44326</v>
      </c>
      <c r="B26" s="13">
        <f t="shared" ref="B26:N26" si="25">B$6*7</f>
        <v>0</v>
      </c>
      <c r="C26" s="13">
        <f t="shared" si="25"/>
        <v>2.8000000000000003</v>
      </c>
      <c r="D26" s="36">
        <f t="shared" si="25"/>
        <v>4.2</v>
      </c>
      <c r="E26" s="36">
        <f t="shared" si="25"/>
        <v>5.6000000000000005</v>
      </c>
      <c r="F26" s="36">
        <f t="shared" si="25"/>
        <v>7</v>
      </c>
      <c r="G26" s="36">
        <f t="shared" si="25"/>
        <v>8.4</v>
      </c>
      <c r="H26" s="36">
        <f t="shared" si="25"/>
        <v>11.200000000000001</v>
      </c>
      <c r="I26" s="36">
        <f t="shared" si="25"/>
        <v>14</v>
      </c>
      <c r="J26" s="36">
        <f t="shared" si="25"/>
        <v>16.8</v>
      </c>
      <c r="K26" s="36">
        <f t="shared" si="25"/>
        <v>19.599999999999998</v>
      </c>
      <c r="L26" s="36">
        <f t="shared" si="25"/>
        <v>22.400000000000002</v>
      </c>
      <c r="M26" s="36">
        <f t="shared" si="25"/>
        <v>25.2</v>
      </c>
      <c r="N26" s="36">
        <f t="shared" si="25"/>
        <v>28</v>
      </c>
    </row>
    <row r="27" spans="1:14">
      <c r="A27" s="34" t="s">
        <v>63</v>
      </c>
      <c r="B27" s="13">
        <f t="shared" ref="B27:N27" si="26">B$7*7</f>
        <v>0</v>
      </c>
      <c r="C27" s="13">
        <f t="shared" si="26"/>
        <v>21560</v>
      </c>
      <c r="D27" s="36">
        <f t="shared" si="26"/>
        <v>32340</v>
      </c>
      <c r="E27" s="36">
        <f t="shared" si="26"/>
        <v>43120</v>
      </c>
      <c r="F27" s="36">
        <f t="shared" si="26"/>
        <v>53900</v>
      </c>
      <c r="G27" s="36">
        <f t="shared" si="26"/>
        <v>64680</v>
      </c>
      <c r="H27" s="36">
        <f t="shared" si="26"/>
        <v>86240</v>
      </c>
      <c r="I27" s="36">
        <f t="shared" si="26"/>
        <v>107800</v>
      </c>
      <c r="J27" s="36">
        <f t="shared" si="26"/>
        <v>129360</v>
      </c>
      <c r="K27" s="36">
        <f t="shared" si="26"/>
        <v>150920</v>
      </c>
      <c r="L27" s="36">
        <f t="shared" si="26"/>
        <v>172480</v>
      </c>
      <c r="M27" s="36">
        <f t="shared" si="26"/>
        <v>194040</v>
      </c>
      <c r="N27" s="36">
        <f t="shared" si="26"/>
        <v>215600</v>
      </c>
    </row>
    <row r="28" spans="1:14" ht="15.75">
      <c r="A28" s="13" t="s">
        <v>64</v>
      </c>
      <c r="B28" s="36">
        <f t="shared" ref="B28:N28" si="27">B$2-B26</f>
        <v>66.2</v>
      </c>
      <c r="C28" s="13">
        <f t="shared" si="27"/>
        <v>63.400000000000006</v>
      </c>
      <c r="D28" s="36">
        <f t="shared" si="27"/>
        <v>62</v>
      </c>
      <c r="E28" s="36">
        <f t="shared" si="27"/>
        <v>60.6</v>
      </c>
      <c r="F28" s="36">
        <f t="shared" ref="F28" si="28">F$2-F26</f>
        <v>59.2</v>
      </c>
      <c r="G28" s="35">
        <f t="shared" si="27"/>
        <v>57.800000000000004</v>
      </c>
      <c r="H28" s="36">
        <f t="shared" si="27"/>
        <v>55</v>
      </c>
      <c r="I28" s="36">
        <f t="shared" si="27"/>
        <v>52.2</v>
      </c>
      <c r="J28" s="36">
        <f t="shared" si="27"/>
        <v>49.400000000000006</v>
      </c>
      <c r="K28" s="37">
        <f t="shared" si="27"/>
        <v>46.600000000000009</v>
      </c>
      <c r="L28" s="36">
        <f t="shared" si="27"/>
        <v>43.8</v>
      </c>
      <c r="M28" s="36">
        <f t="shared" si="27"/>
        <v>41</v>
      </c>
      <c r="N28" s="36">
        <f t="shared" si="27"/>
        <v>38.200000000000003</v>
      </c>
    </row>
    <row r="29" spans="1:14">
      <c r="A29" s="34">
        <f>A26+28</f>
        <v>44354</v>
      </c>
      <c r="B29" s="13">
        <f t="shared" ref="B29:N29" si="29">B$6*8</f>
        <v>0</v>
      </c>
      <c r="C29" s="13">
        <f t="shared" si="29"/>
        <v>3.2</v>
      </c>
      <c r="D29" s="36">
        <f t="shared" si="29"/>
        <v>4.8</v>
      </c>
      <c r="E29" s="36">
        <f t="shared" si="29"/>
        <v>6.4</v>
      </c>
      <c r="F29" s="36">
        <f t="shared" si="29"/>
        <v>8</v>
      </c>
      <c r="G29" s="36">
        <f t="shared" si="29"/>
        <v>9.6</v>
      </c>
      <c r="H29" s="36">
        <f t="shared" si="29"/>
        <v>12.8</v>
      </c>
      <c r="I29" s="36">
        <f t="shared" si="29"/>
        <v>16</v>
      </c>
      <c r="J29" s="36">
        <f t="shared" si="29"/>
        <v>19.2</v>
      </c>
      <c r="K29" s="36">
        <f t="shared" si="29"/>
        <v>22.4</v>
      </c>
      <c r="L29" s="36">
        <f t="shared" si="29"/>
        <v>25.6</v>
      </c>
      <c r="M29" s="36">
        <f t="shared" si="29"/>
        <v>28.8</v>
      </c>
      <c r="N29" s="36">
        <f t="shared" si="29"/>
        <v>32</v>
      </c>
    </row>
    <row r="30" spans="1:14">
      <c r="A30" s="34" t="s">
        <v>63</v>
      </c>
      <c r="B30" s="13">
        <f t="shared" ref="B30:N30" si="30">B$7*8</f>
        <v>0</v>
      </c>
      <c r="C30" s="13">
        <f t="shared" si="30"/>
        <v>24640</v>
      </c>
      <c r="D30" s="36">
        <f t="shared" si="30"/>
        <v>36960</v>
      </c>
      <c r="E30" s="36">
        <f t="shared" si="30"/>
        <v>49280</v>
      </c>
      <c r="F30" s="36">
        <f t="shared" si="30"/>
        <v>61600</v>
      </c>
      <c r="G30" s="36">
        <f t="shared" si="30"/>
        <v>73920</v>
      </c>
      <c r="H30" s="36">
        <f t="shared" si="30"/>
        <v>98560</v>
      </c>
      <c r="I30" s="36">
        <f t="shared" si="30"/>
        <v>123200</v>
      </c>
      <c r="J30" s="36">
        <f t="shared" si="30"/>
        <v>147840</v>
      </c>
      <c r="K30" s="36">
        <f t="shared" si="30"/>
        <v>172480</v>
      </c>
      <c r="L30" s="36">
        <f t="shared" si="30"/>
        <v>197120</v>
      </c>
      <c r="M30" s="36">
        <f t="shared" si="30"/>
        <v>221760</v>
      </c>
      <c r="N30" s="36">
        <f t="shared" si="30"/>
        <v>246400</v>
      </c>
    </row>
    <row r="31" spans="1:14" ht="15.75">
      <c r="A31" s="13" t="s">
        <v>64</v>
      </c>
      <c r="B31" s="36">
        <f t="shared" ref="B31:N31" si="31">B$2-B29</f>
        <v>66.2</v>
      </c>
      <c r="C31" s="13">
        <f t="shared" si="31"/>
        <v>63</v>
      </c>
      <c r="D31" s="36">
        <f t="shared" si="31"/>
        <v>61.400000000000006</v>
      </c>
      <c r="E31" s="36">
        <f t="shared" si="31"/>
        <v>59.800000000000004</v>
      </c>
      <c r="F31" s="35">
        <f t="shared" ref="F31" si="32">F$2-F29</f>
        <v>58.2</v>
      </c>
      <c r="G31" s="36">
        <f t="shared" si="31"/>
        <v>56.6</v>
      </c>
      <c r="H31" s="36">
        <f t="shared" si="31"/>
        <v>53.400000000000006</v>
      </c>
      <c r="I31" s="36">
        <f t="shared" si="31"/>
        <v>50.2</v>
      </c>
      <c r="J31" s="36">
        <f t="shared" si="31"/>
        <v>47</v>
      </c>
      <c r="K31" s="37">
        <f t="shared" si="31"/>
        <v>43.800000000000004</v>
      </c>
      <c r="L31" s="36">
        <f t="shared" si="31"/>
        <v>40.6</v>
      </c>
      <c r="M31" s="36">
        <f t="shared" si="31"/>
        <v>37.400000000000006</v>
      </c>
      <c r="N31" s="36">
        <f t="shared" si="31"/>
        <v>34.200000000000003</v>
      </c>
    </row>
    <row r="32" spans="1:14">
      <c r="A32" s="34">
        <f>A29+28</f>
        <v>44382</v>
      </c>
      <c r="B32" s="13">
        <f t="shared" ref="B32:N32" si="33">B$6*9</f>
        <v>0</v>
      </c>
      <c r="C32" s="13">
        <f t="shared" si="33"/>
        <v>3.6</v>
      </c>
      <c r="D32" s="36">
        <f t="shared" si="33"/>
        <v>5.3999999999999995</v>
      </c>
      <c r="E32" s="36">
        <f t="shared" si="33"/>
        <v>7.2</v>
      </c>
      <c r="F32" s="36">
        <f t="shared" si="33"/>
        <v>9</v>
      </c>
      <c r="G32" s="36">
        <f t="shared" si="33"/>
        <v>10.799999999999999</v>
      </c>
      <c r="H32" s="36">
        <f t="shared" si="33"/>
        <v>14.4</v>
      </c>
      <c r="I32" s="36">
        <f t="shared" si="33"/>
        <v>18</v>
      </c>
      <c r="J32" s="36">
        <f t="shared" si="33"/>
        <v>21.599999999999998</v>
      </c>
      <c r="K32" s="36">
        <f t="shared" si="33"/>
        <v>25.2</v>
      </c>
      <c r="L32" s="36">
        <f t="shared" si="33"/>
        <v>28.8</v>
      </c>
      <c r="M32" s="36">
        <f t="shared" si="33"/>
        <v>32.4</v>
      </c>
      <c r="N32" s="36">
        <f t="shared" si="33"/>
        <v>36</v>
      </c>
    </row>
    <row r="33" spans="1:14">
      <c r="A33" s="34" t="s">
        <v>63</v>
      </c>
      <c r="B33" s="13">
        <f t="shared" ref="B33:N33" si="34">B$7*9</f>
        <v>0</v>
      </c>
      <c r="C33" s="13">
        <f t="shared" si="34"/>
        <v>27720</v>
      </c>
      <c r="D33" s="36">
        <f t="shared" si="34"/>
        <v>41580</v>
      </c>
      <c r="E33" s="36">
        <f t="shared" si="34"/>
        <v>55440</v>
      </c>
      <c r="F33" s="36">
        <f t="shared" si="34"/>
        <v>69300</v>
      </c>
      <c r="G33" s="36">
        <f t="shared" si="34"/>
        <v>83160</v>
      </c>
      <c r="H33" s="36">
        <f t="shared" si="34"/>
        <v>110880</v>
      </c>
      <c r="I33" s="36">
        <f t="shared" si="34"/>
        <v>138600</v>
      </c>
      <c r="J33" s="36">
        <f t="shared" si="34"/>
        <v>166320</v>
      </c>
      <c r="K33" s="36">
        <f t="shared" si="34"/>
        <v>194040</v>
      </c>
      <c r="L33" s="36">
        <f t="shared" si="34"/>
        <v>221760</v>
      </c>
      <c r="M33" s="36">
        <f t="shared" si="34"/>
        <v>249480</v>
      </c>
      <c r="N33" s="36">
        <f t="shared" si="34"/>
        <v>277200</v>
      </c>
    </row>
    <row r="34" spans="1:14" ht="15.75">
      <c r="A34" s="13" t="s">
        <v>64</v>
      </c>
      <c r="B34" s="36">
        <f t="shared" ref="B34:N34" si="35">B$2-B32</f>
        <v>66.2</v>
      </c>
      <c r="C34" s="13">
        <f t="shared" si="35"/>
        <v>62.6</v>
      </c>
      <c r="D34" s="36">
        <f t="shared" si="35"/>
        <v>60.800000000000004</v>
      </c>
      <c r="E34" s="36">
        <f t="shared" si="35"/>
        <v>59</v>
      </c>
      <c r="F34" s="36">
        <f t="shared" ref="F34" si="36">F$2-F32</f>
        <v>57.2</v>
      </c>
      <c r="G34" s="36">
        <f t="shared" si="35"/>
        <v>55.400000000000006</v>
      </c>
      <c r="H34" s="36">
        <f t="shared" si="35"/>
        <v>51.800000000000004</v>
      </c>
      <c r="I34" s="36">
        <f t="shared" si="35"/>
        <v>48.2</v>
      </c>
      <c r="J34" s="36">
        <f t="shared" si="35"/>
        <v>44.600000000000009</v>
      </c>
      <c r="K34" s="37">
        <f t="shared" si="35"/>
        <v>41</v>
      </c>
      <c r="L34" s="36">
        <f t="shared" si="35"/>
        <v>37.400000000000006</v>
      </c>
      <c r="M34" s="36">
        <f t="shared" si="35"/>
        <v>33.800000000000004</v>
      </c>
      <c r="N34" s="36">
        <f t="shared" si="35"/>
        <v>30.200000000000003</v>
      </c>
    </row>
    <row r="35" spans="1:14">
      <c r="A35" s="34">
        <f>A32+28</f>
        <v>44410</v>
      </c>
      <c r="B35" s="13">
        <f t="shared" ref="B35:N35" si="37">B$6*10</f>
        <v>0</v>
      </c>
      <c r="C35" s="13">
        <f t="shared" si="37"/>
        <v>4</v>
      </c>
      <c r="D35" s="36">
        <f t="shared" si="37"/>
        <v>6</v>
      </c>
      <c r="E35" s="36">
        <f t="shared" si="37"/>
        <v>8</v>
      </c>
      <c r="F35" s="36">
        <f t="shared" si="37"/>
        <v>10</v>
      </c>
      <c r="G35" s="36">
        <f t="shared" si="37"/>
        <v>12</v>
      </c>
      <c r="H35" s="36">
        <f t="shared" si="37"/>
        <v>16</v>
      </c>
      <c r="I35" s="36">
        <f t="shared" si="37"/>
        <v>20</v>
      </c>
      <c r="J35" s="36">
        <f t="shared" si="37"/>
        <v>24</v>
      </c>
      <c r="K35" s="36">
        <f t="shared" si="37"/>
        <v>28</v>
      </c>
      <c r="L35" s="36">
        <f t="shared" si="37"/>
        <v>32</v>
      </c>
      <c r="M35" s="36">
        <f t="shared" si="37"/>
        <v>36</v>
      </c>
      <c r="N35" s="36">
        <f t="shared" si="37"/>
        <v>40</v>
      </c>
    </row>
    <row r="36" spans="1:14">
      <c r="A36" s="34" t="s">
        <v>63</v>
      </c>
      <c r="B36" s="13">
        <f t="shared" ref="B36:N36" si="38">B$7*10</f>
        <v>0</v>
      </c>
      <c r="C36" s="13">
        <f t="shared" si="38"/>
        <v>30800</v>
      </c>
      <c r="D36" s="36">
        <f t="shared" si="38"/>
        <v>46200</v>
      </c>
      <c r="E36" s="36">
        <f t="shared" si="38"/>
        <v>61600</v>
      </c>
      <c r="F36" s="36">
        <f t="shared" si="38"/>
        <v>77000</v>
      </c>
      <c r="G36" s="36">
        <f t="shared" si="38"/>
        <v>92400</v>
      </c>
      <c r="H36" s="36">
        <f t="shared" si="38"/>
        <v>123200</v>
      </c>
      <c r="I36" s="36">
        <f t="shared" si="38"/>
        <v>154000</v>
      </c>
      <c r="J36" s="36">
        <f t="shared" si="38"/>
        <v>184800</v>
      </c>
      <c r="K36" s="36">
        <f t="shared" si="38"/>
        <v>215600</v>
      </c>
      <c r="L36" s="36">
        <f t="shared" si="38"/>
        <v>246400</v>
      </c>
      <c r="M36" s="36">
        <f t="shared" si="38"/>
        <v>277200</v>
      </c>
      <c r="N36" s="36">
        <f t="shared" si="38"/>
        <v>308000</v>
      </c>
    </row>
    <row r="37" spans="1:14" ht="15.75">
      <c r="A37" s="13" t="s">
        <v>64</v>
      </c>
      <c r="B37" s="36">
        <f t="shared" ref="B37:N37" si="39">B$2-B35</f>
        <v>66.2</v>
      </c>
      <c r="C37" s="36">
        <f t="shared" si="39"/>
        <v>62.2</v>
      </c>
      <c r="D37" s="36">
        <f t="shared" si="39"/>
        <v>60.2</v>
      </c>
      <c r="E37" s="35">
        <f t="shared" si="39"/>
        <v>58.2</v>
      </c>
      <c r="F37" s="36">
        <f t="shared" ref="F37" si="40">F$2-F35</f>
        <v>56.2</v>
      </c>
      <c r="G37" s="36">
        <f t="shared" si="39"/>
        <v>54.2</v>
      </c>
      <c r="H37" s="36">
        <f t="shared" si="39"/>
        <v>50.2</v>
      </c>
      <c r="I37" s="36">
        <f t="shared" si="39"/>
        <v>46.2</v>
      </c>
      <c r="J37" s="36">
        <f t="shared" si="39"/>
        <v>42.2</v>
      </c>
      <c r="K37" s="37">
        <f t="shared" si="39"/>
        <v>38.200000000000003</v>
      </c>
      <c r="L37" s="36">
        <f t="shared" si="39"/>
        <v>34.200000000000003</v>
      </c>
      <c r="M37" s="36">
        <f t="shared" si="39"/>
        <v>30.200000000000003</v>
      </c>
      <c r="N37" s="36">
        <f t="shared" si="39"/>
        <v>26.200000000000003</v>
      </c>
    </row>
    <row r="38" spans="1:14">
      <c r="A38" s="34">
        <f>A35+28</f>
        <v>44438</v>
      </c>
      <c r="B38" s="13">
        <f>B$6*11</f>
        <v>0</v>
      </c>
      <c r="C38" s="13">
        <f>C$6*11</f>
        <v>4.4000000000000004</v>
      </c>
      <c r="D38" s="36">
        <f>D$6*11</f>
        <v>6.6</v>
      </c>
      <c r="E38" s="44">
        <f t="shared" ref="E38:N38" si="41">E$6*11</f>
        <v>8.8000000000000007</v>
      </c>
      <c r="F38" s="44">
        <f t="shared" si="41"/>
        <v>11</v>
      </c>
      <c r="G38" s="44">
        <f t="shared" si="41"/>
        <v>13.2</v>
      </c>
      <c r="H38" s="36">
        <f t="shared" si="41"/>
        <v>17.600000000000001</v>
      </c>
      <c r="I38" s="44">
        <f t="shared" si="41"/>
        <v>22</v>
      </c>
      <c r="J38" s="44">
        <f t="shared" si="41"/>
        <v>26.4</v>
      </c>
      <c r="K38" s="36">
        <f t="shared" si="41"/>
        <v>30.799999999999997</v>
      </c>
      <c r="L38" s="44">
        <f t="shared" si="41"/>
        <v>35.200000000000003</v>
      </c>
      <c r="M38" s="44">
        <f t="shared" si="41"/>
        <v>39.6</v>
      </c>
      <c r="N38" s="36">
        <f t="shared" si="41"/>
        <v>44</v>
      </c>
    </row>
    <row r="39" spans="1:14">
      <c r="A39" s="34" t="s">
        <v>63</v>
      </c>
      <c r="B39" s="13">
        <f t="shared" ref="B39:N39" si="42">B$7*8</f>
        <v>0</v>
      </c>
      <c r="C39" s="13">
        <f t="shared" si="42"/>
        <v>24640</v>
      </c>
      <c r="D39" s="36">
        <f t="shared" si="42"/>
        <v>36960</v>
      </c>
      <c r="E39" s="36">
        <f t="shared" si="42"/>
        <v>49280</v>
      </c>
      <c r="F39" s="36">
        <f t="shared" si="42"/>
        <v>61600</v>
      </c>
      <c r="G39" s="36">
        <f t="shared" si="42"/>
        <v>73920</v>
      </c>
      <c r="H39" s="36">
        <f t="shared" si="42"/>
        <v>98560</v>
      </c>
      <c r="I39" s="36">
        <f t="shared" si="42"/>
        <v>123200</v>
      </c>
      <c r="J39" s="36">
        <f t="shared" si="42"/>
        <v>147840</v>
      </c>
      <c r="K39" s="36">
        <f t="shared" si="42"/>
        <v>172480</v>
      </c>
      <c r="L39" s="36">
        <f t="shared" si="42"/>
        <v>197120</v>
      </c>
      <c r="M39" s="36">
        <f t="shared" si="42"/>
        <v>221760</v>
      </c>
      <c r="N39" s="36">
        <f t="shared" si="42"/>
        <v>246400</v>
      </c>
    </row>
    <row r="40" spans="1:14" ht="15.75">
      <c r="A40" s="13" t="s">
        <v>64</v>
      </c>
      <c r="B40" s="36">
        <f t="shared" ref="B40:N40" si="43">B$2-B38</f>
        <v>66.2</v>
      </c>
      <c r="C40" s="13">
        <f t="shared" si="43"/>
        <v>61.800000000000004</v>
      </c>
      <c r="D40" s="36">
        <f t="shared" si="43"/>
        <v>59.6</v>
      </c>
      <c r="E40" s="36">
        <f t="shared" si="43"/>
        <v>57.400000000000006</v>
      </c>
      <c r="F40" s="36">
        <f t="shared" ref="F40" si="44">F$2-F38</f>
        <v>55.2</v>
      </c>
      <c r="G40" s="36">
        <f t="shared" si="43"/>
        <v>53</v>
      </c>
      <c r="H40" s="36">
        <f t="shared" si="43"/>
        <v>48.6</v>
      </c>
      <c r="I40" s="36">
        <f t="shared" si="43"/>
        <v>44.2</v>
      </c>
      <c r="J40" s="36">
        <f t="shared" si="43"/>
        <v>39.800000000000004</v>
      </c>
      <c r="K40" s="37">
        <f t="shared" si="43"/>
        <v>35.400000000000006</v>
      </c>
      <c r="L40" s="36">
        <f t="shared" si="43"/>
        <v>31</v>
      </c>
      <c r="M40" s="36">
        <f t="shared" si="43"/>
        <v>26.6</v>
      </c>
      <c r="N40" s="36">
        <f t="shared" si="43"/>
        <v>22.200000000000003</v>
      </c>
    </row>
    <row r="41" spans="1:14">
      <c r="A41" s="34">
        <f>A38+28</f>
        <v>44466</v>
      </c>
      <c r="B41" s="13">
        <f>B$6*12</f>
        <v>0</v>
      </c>
      <c r="C41" s="13">
        <f>C$6*12</f>
        <v>4.8000000000000007</v>
      </c>
      <c r="D41" s="13">
        <f t="shared" ref="D41:N41" si="45">D$6*12</f>
        <v>7.1999999999999993</v>
      </c>
      <c r="E41" s="44">
        <f t="shared" si="45"/>
        <v>9.6000000000000014</v>
      </c>
      <c r="F41" s="44">
        <f t="shared" si="45"/>
        <v>12</v>
      </c>
      <c r="G41" s="44">
        <f t="shared" si="45"/>
        <v>14.399999999999999</v>
      </c>
      <c r="H41" s="44">
        <f t="shared" si="45"/>
        <v>19.200000000000003</v>
      </c>
      <c r="I41" s="44">
        <f t="shared" si="45"/>
        <v>24</v>
      </c>
      <c r="J41" s="44">
        <f t="shared" si="45"/>
        <v>28.799999999999997</v>
      </c>
      <c r="K41" s="44">
        <f t="shared" si="45"/>
        <v>33.599999999999994</v>
      </c>
      <c r="L41" s="44">
        <f t="shared" si="45"/>
        <v>38.400000000000006</v>
      </c>
      <c r="M41" s="44">
        <f t="shared" si="45"/>
        <v>43.2</v>
      </c>
      <c r="N41" s="44">
        <f t="shared" si="45"/>
        <v>48</v>
      </c>
    </row>
    <row r="42" spans="1:14">
      <c r="A42" s="34" t="s">
        <v>63</v>
      </c>
      <c r="B42" s="13">
        <f t="shared" ref="B42:N42" si="46">B$7*9</f>
        <v>0</v>
      </c>
      <c r="C42" s="13">
        <f t="shared" si="46"/>
        <v>27720</v>
      </c>
      <c r="D42" s="36">
        <f t="shared" si="46"/>
        <v>41580</v>
      </c>
      <c r="E42" s="36">
        <f t="shared" si="46"/>
        <v>55440</v>
      </c>
      <c r="F42" s="36">
        <f t="shared" si="46"/>
        <v>69300</v>
      </c>
      <c r="G42" s="36">
        <f t="shared" si="46"/>
        <v>83160</v>
      </c>
      <c r="H42" s="36">
        <f t="shared" si="46"/>
        <v>110880</v>
      </c>
      <c r="I42" s="36">
        <f t="shared" si="46"/>
        <v>138600</v>
      </c>
      <c r="J42" s="36">
        <f t="shared" si="46"/>
        <v>166320</v>
      </c>
      <c r="K42" s="36">
        <f t="shared" si="46"/>
        <v>194040</v>
      </c>
      <c r="L42" s="36">
        <f t="shared" si="46"/>
        <v>221760</v>
      </c>
      <c r="M42" s="36">
        <f t="shared" si="46"/>
        <v>249480</v>
      </c>
      <c r="N42" s="36">
        <f t="shared" si="46"/>
        <v>277200</v>
      </c>
    </row>
    <row r="43" spans="1:14" ht="15.75">
      <c r="A43" s="13" t="s">
        <v>64</v>
      </c>
      <c r="B43" s="36">
        <f t="shared" ref="B43:N43" si="47">B$2-B41</f>
        <v>66.2</v>
      </c>
      <c r="C43" s="13">
        <f t="shared" si="47"/>
        <v>61.400000000000006</v>
      </c>
      <c r="D43" s="36">
        <f t="shared" si="47"/>
        <v>59</v>
      </c>
      <c r="E43" s="36">
        <f t="shared" si="47"/>
        <v>56.6</v>
      </c>
      <c r="F43" s="36">
        <f t="shared" ref="F43" si="48">F$2-F41</f>
        <v>54.2</v>
      </c>
      <c r="G43" s="36">
        <f t="shared" si="47"/>
        <v>51.800000000000004</v>
      </c>
      <c r="H43" s="36">
        <f t="shared" si="47"/>
        <v>47</v>
      </c>
      <c r="I43" s="36">
        <f t="shared" si="47"/>
        <v>42.2</v>
      </c>
      <c r="J43" s="36">
        <f t="shared" si="47"/>
        <v>37.400000000000006</v>
      </c>
      <c r="K43" s="37">
        <f t="shared" si="47"/>
        <v>32.600000000000009</v>
      </c>
      <c r="L43" s="36">
        <f t="shared" si="47"/>
        <v>27.799999999999997</v>
      </c>
      <c r="M43" s="36">
        <f t="shared" si="47"/>
        <v>23</v>
      </c>
      <c r="N43" s="36">
        <f t="shared" si="47"/>
        <v>18.200000000000003</v>
      </c>
    </row>
    <row r="44" spans="1:14">
      <c r="A44" s="34">
        <f>A41+28</f>
        <v>44494</v>
      </c>
      <c r="B44" s="13">
        <f>B$6*13</f>
        <v>0</v>
      </c>
      <c r="C44" s="13">
        <f>C$6*13</f>
        <v>5.2</v>
      </c>
      <c r="D44" s="13">
        <f t="shared" ref="D44:N44" si="49">D$6*13</f>
        <v>7.8</v>
      </c>
      <c r="E44" s="44">
        <f t="shared" si="49"/>
        <v>10.4</v>
      </c>
      <c r="F44" s="44">
        <f t="shared" si="49"/>
        <v>13</v>
      </c>
      <c r="G44" s="44">
        <f t="shared" si="49"/>
        <v>15.6</v>
      </c>
      <c r="H44" s="44">
        <f t="shared" si="49"/>
        <v>20.8</v>
      </c>
      <c r="I44" s="44">
        <f t="shared" si="49"/>
        <v>26</v>
      </c>
      <c r="J44" s="44">
        <f t="shared" si="49"/>
        <v>31.2</v>
      </c>
      <c r="K44" s="44">
        <f t="shared" si="49"/>
        <v>36.4</v>
      </c>
      <c r="L44" s="44">
        <f t="shared" si="49"/>
        <v>41.6</v>
      </c>
      <c r="M44" s="44">
        <f t="shared" si="49"/>
        <v>46.800000000000004</v>
      </c>
      <c r="N44" s="44">
        <f t="shared" si="49"/>
        <v>52</v>
      </c>
    </row>
    <row r="45" spans="1:14">
      <c r="A45" s="34" t="s">
        <v>63</v>
      </c>
      <c r="B45" s="13">
        <f t="shared" ref="B45:N45" si="50">B$7*10</f>
        <v>0</v>
      </c>
      <c r="C45" s="13">
        <f t="shared" si="50"/>
        <v>30800</v>
      </c>
      <c r="D45" s="36">
        <f t="shared" si="50"/>
        <v>46200</v>
      </c>
      <c r="E45" s="36">
        <f t="shared" si="50"/>
        <v>61600</v>
      </c>
      <c r="F45" s="36">
        <f t="shared" si="50"/>
        <v>77000</v>
      </c>
      <c r="G45" s="36">
        <f t="shared" si="50"/>
        <v>92400</v>
      </c>
      <c r="H45" s="36">
        <f t="shared" si="50"/>
        <v>123200</v>
      </c>
      <c r="I45" s="36">
        <f t="shared" si="50"/>
        <v>154000</v>
      </c>
      <c r="J45" s="36">
        <f t="shared" si="50"/>
        <v>184800</v>
      </c>
      <c r="K45" s="36">
        <f t="shared" si="50"/>
        <v>215600</v>
      </c>
      <c r="L45" s="36">
        <f t="shared" si="50"/>
        <v>246400</v>
      </c>
      <c r="M45" s="36">
        <f t="shared" si="50"/>
        <v>277200</v>
      </c>
      <c r="N45" s="36">
        <f t="shared" si="50"/>
        <v>308000</v>
      </c>
    </row>
    <row r="46" spans="1:14" ht="15.75">
      <c r="A46" s="13" t="s">
        <v>64</v>
      </c>
      <c r="B46" s="36">
        <f t="shared" ref="B46:N46" si="51">B$2-B44</f>
        <v>66.2</v>
      </c>
      <c r="C46" s="36">
        <f t="shared" si="51"/>
        <v>61</v>
      </c>
      <c r="D46" s="35">
        <f t="shared" si="51"/>
        <v>58.400000000000006</v>
      </c>
      <c r="E46" s="36">
        <f t="shared" si="51"/>
        <v>55.800000000000004</v>
      </c>
      <c r="F46" s="36">
        <f t="shared" ref="F46" si="52">F$2-F44</f>
        <v>53.2</v>
      </c>
      <c r="G46" s="36">
        <f t="shared" si="51"/>
        <v>50.6</v>
      </c>
      <c r="H46" s="36">
        <f t="shared" si="51"/>
        <v>45.400000000000006</v>
      </c>
      <c r="I46" s="36">
        <f t="shared" si="51"/>
        <v>40.200000000000003</v>
      </c>
      <c r="J46" s="36">
        <f t="shared" si="51"/>
        <v>35</v>
      </c>
      <c r="K46" s="37">
        <f t="shared" si="51"/>
        <v>29.800000000000004</v>
      </c>
      <c r="L46" s="36">
        <f t="shared" si="51"/>
        <v>24.6</v>
      </c>
      <c r="M46" s="36">
        <f t="shared" si="51"/>
        <v>19.399999999999999</v>
      </c>
      <c r="N46" s="36">
        <f t="shared" si="51"/>
        <v>14.200000000000003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CC7C-A07A-433E-B6BF-46807CD46214}">
  <dimension ref="A1:T82"/>
  <sheetViews>
    <sheetView workbookViewId="0">
      <pane ySplit="1" topLeftCell="A41" activePane="bottomLeft" state="frozen"/>
      <selection pane="bottomLeft" activeCell="Q55" sqref="Q55"/>
    </sheetView>
  </sheetViews>
  <sheetFormatPr defaultRowHeight="14.25"/>
  <cols>
    <col min="3" max="3" width="8.75" customWidth="1"/>
    <col min="6" max="6" width="11.5" customWidth="1"/>
    <col min="11" max="11" width="11.125" customWidth="1"/>
    <col min="17" max="17" width="8.625" customWidth="1"/>
  </cols>
  <sheetData>
    <row r="1" spans="1:18">
      <c r="A1" s="13" t="s">
        <v>38</v>
      </c>
      <c r="B1" s="13" t="s">
        <v>39</v>
      </c>
      <c r="C1" s="13" t="s">
        <v>40</v>
      </c>
      <c r="D1" s="13" t="s">
        <v>41</v>
      </c>
      <c r="E1" s="13" t="s">
        <v>42</v>
      </c>
      <c r="F1" s="13" t="s">
        <v>46</v>
      </c>
      <c r="G1" s="13" t="s">
        <v>47</v>
      </c>
      <c r="H1" s="13" t="s">
        <v>48</v>
      </c>
      <c r="I1" s="13"/>
      <c r="J1" s="13" t="s">
        <v>97</v>
      </c>
      <c r="K1" s="13" t="s">
        <v>84</v>
      </c>
      <c r="L1" s="13" t="s">
        <v>83</v>
      </c>
      <c r="M1" s="13"/>
      <c r="N1" s="13" t="s">
        <v>76</v>
      </c>
      <c r="O1" s="13" t="s">
        <v>77</v>
      </c>
      <c r="P1" s="13" t="s">
        <v>79</v>
      </c>
      <c r="Q1" s="30" t="s">
        <v>36</v>
      </c>
      <c r="R1" s="13" t="s">
        <v>115</v>
      </c>
    </row>
    <row r="2" spans="1:18">
      <c r="A2" s="13">
        <v>201612</v>
      </c>
      <c r="B2" s="13">
        <v>53990</v>
      </c>
      <c r="C2" s="13">
        <v>1563</v>
      </c>
      <c r="D2" s="13">
        <f t="shared" ref="D2:D13" si="0">B2/C2</f>
        <v>34.542546385156747</v>
      </c>
      <c r="E2" s="13">
        <f t="shared" ref="E2:E42" si="1">C2/7700</f>
        <v>0.20298701298701299</v>
      </c>
      <c r="F2" s="13">
        <f>B2</f>
        <v>53990</v>
      </c>
      <c r="G2" s="13">
        <f>C2</f>
        <v>1563</v>
      </c>
      <c r="H2" s="13"/>
      <c r="I2" s="13"/>
      <c r="J2" s="13"/>
    </row>
    <row r="3" spans="1:18">
      <c r="A3" s="13">
        <v>201701</v>
      </c>
      <c r="B3" s="13">
        <v>187886</v>
      </c>
      <c r="C3" s="13">
        <v>5490</v>
      </c>
      <c r="D3" s="13">
        <f t="shared" si="0"/>
        <v>34.223315118397089</v>
      </c>
      <c r="E3" s="13">
        <f t="shared" si="1"/>
        <v>0.71298701298701295</v>
      </c>
      <c r="F3" s="13">
        <f>SUM(F2,B3)</f>
        <v>241876</v>
      </c>
      <c r="G3" s="13">
        <f>SUM(G2,C3)</f>
        <v>7053</v>
      </c>
      <c r="H3" s="13"/>
      <c r="I3" s="13"/>
      <c r="J3" s="13"/>
    </row>
    <row r="4" spans="1:18">
      <c r="A4" s="13">
        <v>201702</v>
      </c>
      <c r="B4" s="13">
        <v>225966</v>
      </c>
      <c r="C4" s="13">
        <v>7182</v>
      </c>
      <c r="D4" s="13">
        <f t="shared" si="0"/>
        <v>31.462823725981622</v>
      </c>
      <c r="E4" s="13">
        <f t="shared" si="1"/>
        <v>0.93272727272727274</v>
      </c>
      <c r="F4" s="13">
        <f t="shared" ref="F4:F19" si="2">SUM(F3,B4)</f>
        <v>467842</v>
      </c>
      <c r="G4" s="13">
        <f t="shared" ref="G4:G51" si="3">SUM(G3,C4)</f>
        <v>14235</v>
      </c>
      <c r="N4">
        <v>89</v>
      </c>
    </row>
    <row r="5" spans="1:18">
      <c r="A5" s="13">
        <v>201703</v>
      </c>
      <c r="B5" s="13">
        <v>247284</v>
      </c>
      <c r="C5" s="13">
        <v>6768</v>
      </c>
      <c r="D5" s="13">
        <f t="shared" si="0"/>
        <v>36.537234042553195</v>
      </c>
      <c r="E5" s="13">
        <f t="shared" si="1"/>
        <v>0.87896103896103894</v>
      </c>
      <c r="F5" s="13">
        <f t="shared" si="2"/>
        <v>715126</v>
      </c>
      <c r="G5" s="13">
        <f t="shared" si="3"/>
        <v>21003</v>
      </c>
      <c r="N5">
        <v>86.71</v>
      </c>
      <c r="O5">
        <f>N4-N5</f>
        <v>2.2900000000000063</v>
      </c>
      <c r="P5">
        <f>O5*7700</f>
        <v>17633.000000000047</v>
      </c>
      <c r="R5">
        <f t="shared" ref="R5:R26" si="4">C5-P5</f>
        <v>-10865.000000000047</v>
      </c>
    </row>
    <row r="6" spans="1:18">
      <c r="A6" s="13">
        <v>201704</v>
      </c>
      <c r="B6" s="13">
        <v>352632</v>
      </c>
      <c r="C6" s="13">
        <v>12696</v>
      </c>
      <c r="D6" s="13">
        <f t="shared" si="0"/>
        <v>27.775047258979207</v>
      </c>
      <c r="E6" s="13">
        <f t="shared" si="1"/>
        <v>1.6488311688311688</v>
      </c>
      <c r="F6" s="13">
        <f t="shared" si="2"/>
        <v>1067758</v>
      </c>
      <c r="G6" s="13">
        <f t="shared" si="3"/>
        <v>33699</v>
      </c>
      <c r="N6">
        <v>84.12</v>
      </c>
      <c r="O6">
        <f t="shared" ref="O6:O43" si="5">N5-N6</f>
        <v>2.5899999999999892</v>
      </c>
      <c r="P6">
        <f t="shared" ref="P6:P43" si="6">O6*7700</f>
        <v>19942.999999999916</v>
      </c>
      <c r="R6">
        <f t="shared" si="4"/>
        <v>-7246.9999999999163</v>
      </c>
    </row>
    <row r="7" spans="1:18">
      <c r="A7" s="13">
        <v>201705</v>
      </c>
      <c r="B7" s="13">
        <v>569417</v>
      </c>
      <c r="C7" s="13">
        <v>24670</v>
      </c>
      <c r="D7" s="13">
        <f t="shared" si="0"/>
        <v>23.0813538710985</v>
      </c>
      <c r="E7" s="13">
        <f t="shared" si="1"/>
        <v>3.203896103896104</v>
      </c>
      <c r="F7" s="13">
        <f t="shared" si="2"/>
        <v>1637175</v>
      </c>
      <c r="G7" s="13">
        <f t="shared" si="3"/>
        <v>58369</v>
      </c>
      <c r="H7">
        <v>42832</v>
      </c>
      <c r="J7">
        <v>836</v>
      </c>
      <c r="K7">
        <v>1505</v>
      </c>
      <c r="L7">
        <v>1002</v>
      </c>
      <c r="N7">
        <v>81.14</v>
      </c>
      <c r="O7">
        <f t="shared" si="5"/>
        <v>2.980000000000004</v>
      </c>
      <c r="P7">
        <f t="shared" si="6"/>
        <v>22946.000000000029</v>
      </c>
      <c r="Q7">
        <v>1818</v>
      </c>
      <c r="R7">
        <f t="shared" si="4"/>
        <v>1723.9999999999709</v>
      </c>
    </row>
    <row r="8" spans="1:18">
      <c r="A8" s="13">
        <v>201706</v>
      </c>
      <c r="B8" s="13">
        <v>632876</v>
      </c>
      <c r="C8" s="13">
        <v>26090</v>
      </c>
      <c r="D8" s="13">
        <f t="shared" si="0"/>
        <v>24.257416634725949</v>
      </c>
      <c r="E8" s="13">
        <f t="shared" si="1"/>
        <v>3.3883116883116884</v>
      </c>
      <c r="F8" s="13">
        <f t="shared" si="2"/>
        <v>2270051</v>
      </c>
      <c r="G8" s="13">
        <f t="shared" si="3"/>
        <v>84459</v>
      </c>
      <c r="H8" s="13">
        <v>41367</v>
      </c>
      <c r="I8" s="13"/>
      <c r="J8">
        <v>884</v>
      </c>
      <c r="K8">
        <v>1505</v>
      </c>
      <c r="L8" s="13">
        <v>1050</v>
      </c>
      <c r="N8">
        <v>77.45</v>
      </c>
      <c r="O8">
        <f t="shared" si="5"/>
        <v>3.6899999999999977</v>
      </c>
      <c r="P8">
        <f t="shared" si="6"/>
        <v>28412.999999999982</v>
      </c>
      <c r="Q8">
        <v>-2843</v>
      </c>
      <c r="R8">
        <f t="shared" si="4"/>
        <v>-2322.9999999999818</v>
      </c>
    </row>
    <row r="9" spans="1:18">
      <c r="A9" s="13">
        <v>201707</v>
      </c>
      <c r="B9" s="13">
        <v>568600</v>
      </c>
      <c r="C9" s="13">
        <v>19252</v>
      </c>
      <c r="D9" s="13">
        <f t="shared" si="0"/>
        <v>29.534593808435488</v>
      </c>
      <c r="E9" s="13">
        <f t="shared" si="1"/>
        <v>2.5002597402597404</v>
      </c>
      <c r="F9" s="13">
        <f t="shared" si="2"/>
        <v>2838651</v>
      </c>
      <c r="G9" s="13">
        <f t="shared" si="3"/>
        <v>103711</v>
      </c>
      <c r="H9" s="13">
        <v>48330</v>
      </c>
      <c r="I9" s="13"/>
      <c r="J9">
        <v>639</v>
      </c>
      <c r="K9">
        <v>1380</v>
      </c>
      <c r="L9" s="13">
        <v>758</v>
      </c>
      <c r="N9">
        <v>73.87</v>
      </c>
      <c r="O9">
        <f t="shared" si="5"/>
        <v>3.5799999999999983</v>
      </c>
      <c r="P9">
        <f t="shared" si="6"/>
        <v>27565.999999999985</v>
      </c>
      <c r="Q9">
        <v>1995</v>
      </c>
      <c r="R9">
        <f t="shared" si="4"/>
        <v>-8313.9999999999854</v>
      </c>
    </row>
    <row r="10" spans="1:18">
      <c r="A10" s="13">
        <v>201708</v>
      </c>
      <c r="B10" s="13">
        <v>571687</v>
      </c>
      <c r="C10" s="13">
        <v>18651</v>
      </c>
      <c r="D10" s="13">
        <f t="shared" si="0"/>
        <v>30.651814916090292</v>
      </c>
      <c r="E10" s="13">
        <f t="shared" si="1"/>
        <v>2.422207792207792</v>
      </c>
      <c r="F10" s="13">
        <f t="shared" si="2"/>
        <v>3410338</v>
      </c>
      <c r="G10" s="13">
        <f t="shared" si="3"/>
        <v>122362</v>
      </c>
      <c r="H10">
        <v>45135</v>
      </c>
      <c r="J10">
        <v>590</v>
      </c>
      <c r="K10">
        <v>1612</v>
      </c>
      <c r="L10">
        <v>378</v>
      </c>
      <c r="N10">
        <v>71.77</v>
      </c>
      <c r="O10">
        <f t="shared" si="5"/>
        <v>2.1000000000000085</v>
      </c>
      <c r="P10">
        <f t="shared" si="6"/>
        <v>16170.000000000065</v>
      </c>
      <c r="Q10">
        <v>-207</v>
      </c>
      <c r="R10">
        <f t="shared" si="4"/>
        <v>2480.9999999999345</v>
      </c>
    </row>
    <row r="11" spans="1:18">
      <c r="A11" s="13">
        <v>201709</v>
      </c>
      <c r="B11" s="13">
        <v>586503</v>
      </c>
      <c r="C11" s="13">
        <v>22515</v>
      </c>
      <c r="D11" s="13">
        <f t="shared" si="0"/>
        <v>26.049433710859429</v>
      </c>
      <c r="E11" s="13">
        <f t="shared" si="1"/>
        <v>2.924025974025974</v>
      </c>
      <c r="F11" s="13">
        <f t="shared" si="2"/>
        <v>3996841</v>
      </c>
      <c r="G11" s="13">
        <f t="shared" si="3"/>
        <v>144877</v>
      </c>
      <c r="H11">
        <v>48515</v>
      </c>
      <c r="J11">
        <v>755</v>
      </c>
      <c r="K11">
        <v>1386</v>
      </c>
      <c r="L11">
        <v>768</v>
      </c>
      <c r="N11">
        <v>69.5</v>
      </c>
      <c r="O11">
        <f t="shared" si="5"/>
        <v>2.269999999999996</v>
      </c>
      <c r="P11">
        <f t="shared" si="6"/>
        <v>17478.999999999971</v>
      </c>
      <c r="Q11">
        <v>2023</v>
      </c>
      <c r="R11">
        <f t="shared" si="4"/>
        <v>5036.0000000000291</v>
      </c>
    </row>
    <row r="12" spans="1:18">
      <c r="A12" s="13">
        <v>201710</v>
      </c>
      <c r="B12" s="13">
        <v>560810</v>
      </c>
      <c r="C12" s="13">
        <v>21167</v>
      </c>
      <c r="D12" s="13">
        <f t="shared" si="0"/>
        <v>26.494543393017434</v>
      </c>
      <c r="E12" s="13">
        <f t="shared" si="1"/>
        <v>2.7489610389610388</v>
      </c>
      <c r="F12" s="13">
        <f t="shared" si="2"/>
        <v>4557651</v>
      </c>
      <c r="G12" s="13">
        <f t="shared" si="3"/>
        <v>166044</v>
      </c>
      <c r="H12">
        <v>44087</v>
      </c>
      <c r="J12">
        <v>679</v>
      </c>
      <c r="K12">
        <v>1575</v>
      </c>
      <c r="L12">
        <v>505</v>
      </c>
      <c r="N12">
        <v>67.739999999999995</v>
      </c>
      <c r="O12">
        <f t="shared" si="5"/>
        <v>1.7600000000000051</v>
      </c>
      <c r="P12">
        <f t="shared" si="6"/>
        <v>13552.00000000004</v>
      </c>
      <c r="Q12">
        <v>1355</v>
      </c>
      <c r="R12">
        <f t="shared" si="4"/>
        <v>7614.99999999996</v>
      </c>
    </row>
    <row r="13" spans="1:18">
      <c r="A13" s="13">
        <v>201711</v>
      </c>
      <c r="B13" s="13">
        <v>509750</v>
      </c>
      <c r="C13" s="13">
        <v>20794</v>
      </c>
      <c r="D13" s="13">
        <f t="shared" si="0"/>
        <v>24.514282966240263</v>
      </c>
      <c r="E13" s="13">
        <f t="shared" si="1"/>
        <v>2.7005194805194805</v>
      </c>
      <c r="F13" s="13">
        <f t="shared" si="2"/>
        <v>5067401</v>
      </c>
      <c r="G13" s="13">
        <f t="shared" si="3"/>
        <v>186838</v>
      </c>
      <c r="H13">
        <v>43992</v>
      </c>
      <c r="J13">
        <v>475</v>
      </c>
      <c r="K13">
        <v>1571</v>
      </c>
      <c r="L13">
        <v>537</v>
      </c>
      <c r="N13">
        <v>66.180000000000007</v>
      </c>
      <c r="O13">
        <f t="shared" si="5"/>
        <v>1.5599999999999881</v>
      </c>
      <c r="P13">
        <f t="shared" si="6"/>
        <v>12011.999999999907</v>
      </c>
      <c r="Q13">
        <v>1515</v>
      </c>
      <c r="R13">
        <f t="shared" si="4"/>
        <v>8782.0000000000928</v>
      </c>
    </row>
    <row r="14" spans="1:18">
      <c r="A14" s="13">
        <v>201712</v>
      </c>
      <c r="B14" s="13">
        <v>520978</v>
      </c>
      <c r="C14" s="13">
        <v>22757</v>
      </c>
      <c r="D14" s="13">
        <f>B14/C14</f>
        <v>22.893087841103835</v>
      </c>
      <c r="E14" s="13">
        <f t="shared" si="1"/>
        <v>2.9554545454545456</v>
      </c>
      <c r="F14" s="13">
        <f t="shared" si="2"/>
        <v>5588379</v>
      </c>
      <c r="G14" s="13">
        <f t="shared" si="3"/>
        <v>209595</v>
      </c>
      <c r="H14">
        <v>54492</v>
      </c>
      <c r="J14">
        <v>485</v>
      </c>
      <c r="K14">
        <v>1557</v>
      </c>
      <c r="L14">
        <v>275</v>
      </c>
      <c r="N14">
        <v>65.86</v>
      </c>
      <c r="O14">
        <f t="shared" si="5"/>
        <v>0.32000000000000739</v>
      </c>
      <c r="P14">
        <f t="shared" si="6"/>
        <v>2464.0000000000568</v>
      </c>
      <c r="Q14">
        <v>9069</v>
      </c>
      <c r="R14">
        <f t="shared" si="4"/>
        <v>20292.999999999942</v>
      </c>
    </row>
    <row r="15" spans="1:18">
      <c r="A15" s="13">
        <v>201801</v>
      </c>
      <c r="B15" s="13">
        <v>519318</v>
      </c>
      <c r="C15" s="13">
        <v>21094</v>
      </c>
      <c r="D15" s="13">
        <f>B15/C15</f>
        <v>24.619228216554472</v>
      </c>
      <c r="E15" s="13">
        <f t="shared" si="1"/>
        <v>2.7394805194805194</v>
      </c>
      <c r="F15" s="13">
        <f t="shared" si="2"/>
        <v>6107697</v>
      </c>
      <c r="G15" s="13">
        <f t="shared" si="3"/>
        <v>230689</v>
      </c>
      <c r="H15">
        <v>43666</v>
      </c>
      <c r="J15">
        <v>695</v>
      </c>
      <c r="K15">
        <v>1560</v>
      </c>
      <c r="L15">
        <v>335</v>
      </c>
      <c r="N15">
        <v>65.150000000000006</v>
      </c>
      <c r="O15">
        <f t="shared" si="5"/>
        <v>0.70999999999999375</v>
      </c>
      <c r="P15">
        <f t="shared" si="6"/>
        <v>5466.9999999999518</v>
      </c>
      <c r="Q15">
        <v>2771</v>
      </c>
      <c r="R15">
        <f t="shared" si="4"/>
        <v>15627.000000000047</v>
      </c>
    </row>
    <row r="16" spans="1:18">
      <c r="A16" s="13">
        <v>201802</v>
      </c>
      <c r="B16" s="13">
        <v>484403</v>
      </c>
      <c r="C16" s="13">
        <v>20453</v>
      </c>
      <c r="D16" s="13">
        <f>B16/C16</f>
        <v>23.683713880604312</v>
      </c>
      <c r="E16" s="13">
        <f t="shared" si="1"/>
        <v>2.6562337662337661</v>
      </c>
      <c r="F16" s="13">
        <f t="shared" si="2"/>
        <v>6592100</v>
      </c>
      <c r="G16" s="13">
        <f t="shared" si="3"/>
        <v>251142</v>
      </c>
      <c r="H16">
        <v>48955</v>
      </c>
      <c r="J16">
        <v>669</v>
      </c>
      <c r="K16">
        <v>1748</v>
      </c>
      <c r="L16">
        <v>121</v>
      </c>
      <c r="N16">
        <v>65.02</v>
      </c>
      <c r="O16">
        <f t="shared" si="5"/>
        <v>0.13000000000000966</v>
      </c>
      <c r="P16">
        <f t="shared" si="6"/>
        <v>1001.0000000000744</v>
      </c>
      <c r="Q16">
        <v>9919</v>
      </c>
      <c r="R16">
        <f t="shared" si="4"/>
        <v>19451.999999999927</v>
      </c>
    </row>
    <row r="17" spans="1:18">
      <c r="A17" s="13">
        <v>201803</v>
      </c>
      <c r="B17" s="13">
        <v>536337</v>
      </c>
      <c r="C17" s="13">
        <v>20991</v>
      </c>
      <c r="D17" s="13">
        <f>B17/C17</f>
        <v>25.550807488923823</v>
      </c>
      <c r="E17" s="13">
        <f t="shared" si="1"/>
        <v>2.7261038961038961</v>
      </c>
      <c r="F17" s="13">
        <f t="shared" si="2"/>
        <v>7128437</v>
      </c>
      <c r="G17" s="13">
        <f t="shared" si="3"/>
        <v>272133</v>
      </c>
      <c r="H17">
        <v>53956</v>
      </c>
      <c r="J17">
        <v>674</v>
      </c>
      <c r="K17">
        <v>1559</v>
      </c>
      <c r="L17">
        <v>321</v>
      </c>
      <c r="N17">
        <v>63.71</v>
      </c>
      <c r="O17">
        <f t="shared" si="5"/>
        <v>1.3099999999999952</v>
      </c>
      <c r="P17">
        <f t="shared" si="6"/>
        <v>10086.999999999964</v>
      </c>
      <c r="Q17">
        <v>-8558</v>
      </c>
      <c r="R17">
        <f t="shared" si="4"/>
        <v>10904.000000000036</v>
      </c>
    </row>
    <row r="18" spans="1:18">
      <c r="A18" s="13">
        <v>201804</v>
      </c>
      <c r="B18" s="13">
        <v>484329</v>
      </c>
      <c r="C18" s="13">
        <v>18907</v>
      </c>
      <c r="D18" s="13">
        <f>B18/C18</f>
        <v>25.616385465700535</v>
      </c>
      <c r="E18" s="13">
        <f t="shared" si="1"/>
        <v>2.4554545454545456</v>
      </c>
      <c r="F18" s="13">
        <f t="shared" si="2"/>
        <v>7612766</v>
      </c>
      <c r="G18" s="13">
        <f t="shared" si="3"/>
        <v>291040</v>
      </c>
      <c r="H18">
        <v>47027</v>
      </c>
      <c r="J18">
        <v>626</v>
      </c>
      <c r="K18">
        <v>1680</v>
      </c>
      <c r="L18">
        <v>146</v>
      </c>
      <c r="N18">
        <v>62.63</v>
      </c>
      <c r="O18">
        <f t="shared" si="5"/>
        <v>1.0799999999999983</v>
      </c>
      <c r="P18">
        <f t="shared" si="6"/>
        <v>8315.9999999999873</v>
      </c>
      <c r="Q18">
        <v>-755</v>
      </c>
      <c r="R18">
        <f t="shared" si="4"/>
        <v>10591.000000000013</v>
      </c>
    </row>
    <row r="19" spans="1:18">
      <c r="A19" s="13">
        <v>201805</v>
      </c>
      <c r="B19" s="13">
        <v>531000</v>
      </c>
      <c r="C19" s="13">
        <v>21541</v>
      </c>
      <c r="D19" s="13">
        <f t="shared" ref="D19:D42" si="7">B19/C19</f>
        <v>24.650666171486932</v>
      </c>
      <c r="E19" s="13">
        <f t="shared" si="1"/>
        <v>2.7975324675324673</v>
      </c>
      <c r="F19" s="13">
        <f t="shared" si="2"/>
        <v>8143766</v>
      </c>
      <c r="G19" s="13">
        <f t="shared" si="3"/>
        <v>312581</v>
      </c>
      <c r="H19">
        <v>61498</v>
      </c>
      <c r="J19">
        <v>704</v>
      </c>
      <c r="K19">
        <v>1757</v>
      </c>
      <c r="L19">
        <v>147</v>
      </c>
      <c r="N19">
        <v>61.87</v>
      </c>
      <c r="O19">
        <f t="shared" si="5"/>
        <v>0.76000000000000512</v>
      </c>
      <c r="P19">
        <f t="shared" si="6"/>
        <v>5852.0000000000391</v>
      </c>
      <c r="Q19">
        <v>-1484</v>
      </c>
      <c r="R19">
        <f t="shared" si="4"/>
        <v>15688.99999999996</v>
      </c>
    </row>
    <row r="20" spans="1:18">
      <c r="A20" s="13">
        <v>201806</v>
      </c>
      <c r="B20" s="13">
        <v>448120</v>
      </c>
      <c r="C20" s="13">
        <v>17532</v>
      </c>
      <c r="D20" s="13">
        <f t="shared" si="7"/>
        <v>25.560118640200777</v>
      </c>
      <c r="E20" s="13">
        <f t="shared" si="1"/>
        <v>2.2768831168831167</v>
      </c>
      <c r="F20" s="13">
        <f t="shared" ref="F20:F54" si="8">SUM(F19,B20)</f>
        <v>8591886</v>
      </c>
      <c r="G20" s="13">
        <f t="shared" si="3"/>
        <v>330113</v>
      </c>
      <c r="H20">
        <v>47713</v>
      </c>
      <c r="J20">
        <v>558</v>
      </c>
      <c r="K20">
        <v>1704</v>
      </c>
      <c r="L20">
        <v>54</v>
      </c>
      <c r="N20">
        <v>61.56</v>
      </c>
      <c r="O20">
        <f t="shared" si="5"/>
        <v>0.30999999999999517</v>
      </c>
      <c r="P20">
        <f t="shared" si="6"/>
        <v>2386.9999999999627</v>
      </c>
      <c r="Q20">
        <v>1828</v>
      </c>
      <c r="R20">
        <f t="shared" si="4"/>
        <v>15145.000000000036</v>
      </c>
    </row>
    <row r="21" spans="1:18">
      <c r="A21" s="13">
        <v>201807</v>
      </c>
      <c r="B21" s="13">
        <v>456974</v>
      </c>
      <c r="C21" s="13">
        <v>17833</v>
      </c>
      <c r="D21" s="13">
        <f t="shared" si="7"/>
        <v>25.625189255873941</v>
      </c>
      <c r="E21" s="13">
        <f t="shared" si="1"/>
        <v>2.3159740259740258</v>
      </c>
      <c r="F21" s="13">
        <f t="shared" si="8"/>
        <v>9048860</v>
      </c>
      <c r="G21" s="13">
        <f t="shared" si="3"/>
        <v>347946</v>
      </c>
      <c r="H21">
        <v>44160</v>
      </c>
      <c r="J21">
        <v>576</v>
      </c>
      <c r="K21">
        <v>1577</v>
      </c>
      <c r="L21">
        <v>199</v>
      </c>
      <c r="N21">
        <v>61.08</v>
      </c>
      <c r="O21">
        <f t="shared" si="5"/>
        <v>0.48000000000000398</v>
      </c>
      <c r="P21">
        <f t="shared" si="6"/>
        <v>3696.0000000000305</v>
      </c>
      <c r="Q21">
        <v>631</v>
      </c>
      <c r="R21">
        <f t="shared" si="4"/>
        <v>14136.999999999969</v>
      </c>
    </row>
    <row r="22" spans="1:18">
      <c r="A22" s="13">
        <v>201808</v>
      </c>
      <c r="B22" s="13">
        <v>531590</v>
      </c>
      <c r="C22" s="13">
        <v>20181</v>
      </c>
      <c r="D22" s="13">
        <f t="shared" si="7"/>
        <v>26.341112928001586</v>
      </c>
      <c r="E22" s="13">
        <f t="shared" si="1"/>
        <v>2.6209090909090911</v>
      </c>
      <c r="F22" s="13">
        <f t="shared" si="8"/>
        <v>9580450</v>
      </c>
      <c r="G22" s="13">
        <f t="shared" si="3"/>
        <v>368127</v>
      </c>
      <c r="H22">
        <v>58733</v>
      </c>
      <c r="J22">
        <v>659</v>
      </c>
      <c r="K22">
        <v>1678</v>
      </c>
      <c r="L22">
        <v>181</v>
      </c>
      <c r="N22">
        <v>60.53</v>
      </c>
      <c r="O22">
        <f t="shared" si="5"/>
        <v>0.54999999999999716</v>
      </c>
      <c r="P22">
        <f t="shared" si="6"/>
        <v>4234.9999999999782</v>
      </c>
      <c r="Q22">
        <v>3728</v>
      </c>
      <c r="R22">
        <f t="shared" si="4"/>
        <v>15946.000000000022</v>
      </c>
    </row>
    <row r="23" spans="1:18">
      <c r="A23" s="13">
        <v>201809</v>
      </c>
      <c r="B23" s="13">
        <v>460335</v>
      </c>
      <c r="C23" s="13">
        <v>17958</v>
      </c>
      <c r="D23" s="13">
        <f t="shared" si="7"/>
        <v>25.633979284998329</v>
      </c>
      <c r="E23" s="13">
        <f t="shared" si="1"/>
        <v>2.3322077922077922</v>
      </c>
      <c r="F23" s="13">
        <f t="shared" si="8"/>
        <v>10040785</v>
      </c>
      <c r="G23" s="13">
        <f t="shared" si="3"/>
        <v>386085</v>
      </c>
      <c r="H23">
        <v>47030</v>
      </c>
      <c r="J23">
        <v>548</v>
      </c>
      <c r="K23">
        <v>1680</v>
      </c>
      <c r="L23">
        <v>69</v>
      </c>
      <c r="N23">
        <v>59.69</v>
      </c>
      <c r="O23">
        <f t="shared" si="5"/>
        <v>0.84000000000000341</v>
      </c>
      <c r="P23">
        <f t="shared" si="6"/>
        <v>6468.0000000000264</v>
      </c>
      <c r="Q23">
        <v>-3699</v>
      </c>
      <c r="R23">
        <f t="shared" si="4"/>
        <v>11489.999999999975</v>
      </c>
    </row>
    <row r="24" spans="1:18">
      <c r="A24" s="13">
        <v>201810</v>
      </c>
      <c r="B24" s="13">
        <v>460739</v>
      </c>
      <c r="C24" s="13">
        <v>18515</v>
      </c>
      <c r="D24" s="13">
        <f t="shared" si="7"/>
        <v>24.884634080475291</v>
      </c>
      <c r="E24" s="13">
        <f t="shared" si="1"/>
        <v>2.4045454545454548</v>
      </c>
      <c r="F24" s="13">
        <f t="shared" si="8"/>
        <v>10501524</v>
      </c>
      <c r="G24" s="13">
        <f t="shared" si="3"/>
        <v>404600</v>
      </c>
      <c r="H24">
        <v>53424</v>
      </c>
      <c r="J24">
        <v>588</v>
      </c>
      <c r="K24">
        <v>1723</v>
      </c>
      <c r="L24">
        <v>49</v>
      </c>
      <c r="N24">
        <v>60.35</v>
      </c>
      <c r="O24">
        <f t="shared" si="5"/>
        <v>-0.66000000000000369</v>
      </c>
      <c r="P24">
        <f t="shared" si="6"/>
        <v>-5082.0000000000282</v>
      </c>
      <c r="Q24">
        <v>1729</v>
      </c>
      <c r="R24">
        <f t="shared" si="4"/>
        <v>23597.000000000029</v>
      </c>
    </row>
    <row r="25" spans="1:18">
      <c r="A25" s="13">
        <v>201811</v>
      </c>
      <c r="B25" s="13">
        <v>405909</v>
      </c>
      <c r="C25" s="13">
        <v>15481</v>
      </c>
      <c r="D25" s="13">
        <f t="shared" si="7"/>
        <v>26.219817841224728</v>
      </c>
      <c r="E25" s="13">
        <f t="shared" si="1"/>
        <v>2.0105194805194806</v>
      </c>
      <c r="F25" s="13">
        <f t="shared" si="8"/>
        <v>10907433</v>
      </c>
      <c r="G25" s="13">
        <f t="shared" si="3"/>
        <v>420081</v>
      </c>
      <c r="H25">
        <v>48415</v>
      </c>
      <c r="J25">
        <v>518</v>
      </c>
      <c r="K25">
        <v>1647</v>
      </c>
      <c r="L25">
        <v>55</v>
      </c>
      <c r="N25">
        <v>60.02</v>
      </c>
      <c r="O25">
        <f t="shared" si="5"/>
        <v>0.32999999999999829</v>
      </c>
      <c r="P25">
        <f t="shared" si="6"/>
        <v>2540.9999999999868</v>
      </c>
      <c r="Q25">
        <v>6473</v>
      </c>
      <c r="R25">
        <f t="shared" si="4"/>
        <v>12940.000000000013</v>
      </c>
    </row>
    <row r="26" spans="1:18">
      <c r="A26" s="13">
        <v>201812</v>
      </c>
      <c r="B26" s="13">
        <v>445382</v>
      </c>
      <c r="C26" s="13">
        <v>19507</v>
      </c>
      <c r="D26" s="13">
        <f t="shared" si="7"/>
        <v>22.83190649510432</v>
      </c>
      <c r="E26" s="13">
        <f t="shared" si="1"/>
        <v>2.5333766233766233</v>
      </c>
      <c r="F26" s="13">
        <f t="shared" si="8"/>
        <v>11352815</v>
      </c>
      <c r="G26" s="13">
        <f t="shared" si="3"/>
        <v>439588</v>
      </c>
      <c r="H26">
        <v>47454</v>
      </c>
      <c r="J26">
        <v>660</v>
      </c>
      <c r="K26">
        <v>1605</v>
      </c>
      <c r="L26">
        <v>170</v>
      </c>
      <c r="N26">
        <v>60.12</v>
      </c>
      <c r="O26">
        <f t="shared" si="5"/>
        <v>-9.9999999999994316E-2</v>
      </c>
      <c r="P26">
        <f t="shared" si="6"/>
        <v>-769.99999999995623</v>
      </c>
      <c r="Q26">
        <v>-65</v>
      </c>
      <c r="R26">
        <f t="shared" si="4"/>
        <v>20276.999999999956</v>
      </c>
    </row>
    <row r="27" spans="1:18">
      <c r="A27" s="13">
        <v>201901</v>
      </c>
      <c r="B27" s="13">
        <v>468158</v>
      </c>
      <c r="C27" s="13">
        <v>22470</v>
      </c>
      <c r="D27" s="13">
        <f t="shared" si="7"/>
        <v>20.834801958166445</v>
      </c>
      <c r="E27" s="13">
        <f t="shared" si="1"/>
        <v>2.918181818181818</v>
      </c>
      <c r="F27" s="13">
        <f t="shared" si="8"/>
        <v>11820973</v>
      </c>
      <c r="G27" s="13">
        <f t="shared" si="3"/>
        <v>462058</v>
      </c>
      <c r="H27">
        <v>43646</v>
      </c>
      <c r="J27">
        <v>725</v>
      </c>
      <c r="K27">
        <v>1559</v>
      </c>
      <c r="L27">
        <v>267</v>
      </c>
      <c r="N27">
        <v>60.3</v>
      </c>
      <c r="O27">
        <f t="shared" si="5"/>
        <v>-0.17999999999999972</v>
      </c>
      <c r="P27">
        <f t="shared" si="6"/>
        <v>-1385.9999999999977</v>
      </c>
      <c r="Q27">
        <v>13010</v>
      </c>
      <c r="R27">
        <f t="shared" ref="R27:R43" si="9">C27-P27</f>
        <v>23855.999999999996</v>
      </c>
    </row>
    <row r="28" spans="1:18">
      <c r="A28" s="13">
        <v>201902</v>
      </c>
      <c r="B28" s="13">
        <v>377299</v>
      </c>
      <c r="C28" s="13">
        <v>16368</v>
      </c>
      <c r="D28" s="13">
        <f t="shared" si="7"/>
        <v>23.051014173998045</v>
      </c>
      <c r="E28" s="13">
        <f t="shared" si="1"/>
        <v>2.1257142857142859</v>
      </c>
      <c r="F28" s="13">
        <f t="shared" si="8"/>
        <v>12198272</v>
      </c>
      <c r="G28" s="13">
        <f t="shared" si="3"/>
        <v>478426</v>
      </c>
      <c r="H28">
        <v>52829</v>
      </c>
      <c r="J28">
        <v>595</v>
      </c>
      <c r="K28">
        <v>1887</v>
      </c>
      <c r="L28">
        <v>-192</v>
      </c>
      <c r="N28">
        <v>61.65</v>
      </c>
      <c r="O28">
        <f t="shared" si="5"/>
        <v>-1.3500000000000014</v>
      </c>
      <c r="P28">
        <f t="shared" si="6"/>
        <v>-10395.000000000011</v>
      </c>
      <c r="Q28">
        <v>7100</v>
      </c>
      <c r="R28">
        <f t="shared" si="9"/>
        <v>26763.000000000011</v>
      </c>
    </row>
    <row r="29" spans="1:18">
      <c r="A29" s="13">
        <v>201903</v>
      </c>
      <c r="B29" s="13">
        <v>448341</v>
      </c>
      <c r="C29" s="13">
        <v>17733</v>
      </c>
      <c r="D29" s="13">
        <f t="shared" si="7"/>
        <v>25.282862459820674</v>
      </c>
      <c r="E29" s="13">
        <f t="shared" si="1"/>
        <v>2.3029870129870131</v>
      </c>
      <c r="F29" s="13">
        <f t="shared" si="8"/>
        <v>12646613</v>
      </c>
      <c r="G29" s="13">
        <f t="shared" si="3"/>
        <v>496159</v>
      </c>
      <c r="H29">
        <v>59936</v>
      </c>
      <c r="J29">
        <v>567</v>
      </c>
      <c r="K29">
        <v>1717</v>
      </c>
      <c r="L29">
        <v>7</v>
      </c>
      <c r="N29">
        <v>61.6</v>
      </c>
      <c r="O29">
        <f t="shared" si="5"/>
        <v>4.9999999999997158E-2</v>
      </c>
      <c r="P29">
        <f t="shared" si="6"/>
        <v>384.99999999997812</v>
      </c>
      <c r="Q29">
        <v>-823</v>
      </c>
      <c r="R29">
        <f t="shared" si="9"/>
        <v>17348.000000000022</v>
      </c>
    </row>
    <row r="30" spans="1:18">
      <c r="A30" s="13">
        <v>201904</v>
      </c>
      <c r="B30" s="13">
        <v>348490</v>
      </c>
      <c r="C30" s="13">
        <v>13288</v>
      </c>
      <c r="D30" s="13">
        <f t="shared" si="7"/>
        <v>26.225918121613486</v>
      </c>
      <c r="E30" s="13">
        <f t="shared" si="1"/>
        <v>1.7257142857142858</v>
      </c>
      <c r="F30" s="13">
        <f t="shared" si="8"/>
        <v>12995103</v>
      </c>
      <c r="G30" s="13">
        <f t="shared" si="3"/>
        <v>509447</v>
      </c>
      <c r="H30">
        <v>38204</v>
      </c>
      <c r="J30">
        <v>443</v>
      </c>
      <c r="K30">
        <v>1364</v>
      </c>
      <c r="L30">
        <v>278</v>
      </c>
      <c r="N30">
        <v>61.62</v>
      </c>
      <c r="O30">
        <f t="shared" si="5"/>
        <v>-1.9999999999996021E-2</v>
      </c>
      <c r="P30">
        <f t="shared" si="6"/>
        <v>-153.99999999996936</v>
      </c>
      <c r="Q30">
        <v>3166</v>
      </c>
      <c r="R30">
        <f t="shared" si="9"/>
        <v>13441.999999999969</v>
      </c>
    </row>
    <row r="31" spans="1:18">
      <c r="A31" s="13">
        <v>201905</v>
      </c>
      <c r="B31" s="13">
        <v>352831</v>
      </c>
      <c r="C31" s="13">
        <v>14583</v>
      </c>
      <c r="D31" s="13">
        <f t="shared" si="7"/>
        <v>24.194678735513953</v>
      </c>
      <c r="E31" s="13">
        <f t="shared" si="1"/>
        <v>1.893896103896104</v>
      </c>
      <c r="F31" s="13">
        <f t="shared" si="8"/>
        <v>13347934</v>
      </c>
      <c r="G31" s="13">
        <f t="shared" si="3"/>
        <v>524030</v>
      </c>
      <c r="H31">
        <v>57373</v>
      </c>
      <c r="J31">
        <v>456</v>
      </c>
      <c r="K31">
        <v>1639</v>
      </c>
      <c r="L31">
        <v>17</v>
      </c>
      <c r="N31">
        <v>62.01</v>
      </c>
      <c r="O31">
        <f t="shared" si="5"/>
        <v>-0.39000000000000057</v>
      </c>
      <c r="P31">
        <f t="shared" si="6"/>
        <v>-3003.0000000000045</v>
      </c>
      <c r="Q31">
        <v>6523</v>
      </c>
      <c r="R31">
        <f t="shared" si="9"/>
        <v>17586.000000000004</v>
      </c>
    </row>
    <row r="32" spans="1:18">
      <c r="A32" s="13">
        <v>201906</v>
      </c>
      <c r="B32" s="13">
        <v>300264</v>
      </c>
      <c r="C32" s="13">
        <v>11827</v>
      </c>
      <c r="D32" s="13">
        <f t="shared" si="7"/>
        <v>25.388010484484653</v>
      </c>
      <c r="E32" s="13">
        <f t="shared" si="1"/>
        <v>1.535974025974026</v>
      </c>
      <c r="F32" s="13">
        <f t="shared" si="8"/>
        <v>13648198</v>
      </c>
      <c r="G32" s="13">
        <f t="shared" si="3"/>
        <v>535857</v>
      </c>
      <c r="H32">
        <v>44766</v>
      </c>
      <c r="J32">
        <v>380</v>
      </c>
      <c r="K32">
        <v>1631</v>
      </c>
      <c r="L32">
        <v>-52</v>
      </c>
      <c r="N32">
        <v>63</v>
      </c>
      <c r="O32">
        <f t="shared" si="5"/>
        <v>-0.99000000000000199</v>
      </c>
      <c r="P32">
        <f t="shared" si="6"/>
        <v>-7623.0000000000155</v>
      </c>
      <c r="Q32">
        <v>5076</v>
      </c>
      <c r="R32">
        <f t="shared" si="9"/>
        <v>19450.000000000015</v>
      </c>
    </row>
    <row r="33" spans="1:20">
      <c r="A33" s="13">
        <v>201907</v>
      </c>
      <c r="B33" s="13">
        <v>303177</v>
      </c>
      <c r="C33" s="13">
        <v>11883</v>
      </c>
      <c r="D33" s="13">
        <f t="shared" si="7"/>
        <v>25.51350669022974</v>
      </c>
      <c r="E33" s="13">
        <f t="shared" si="1"/>
        <v>1.5432467532467533</v>
      </c>
      <c r="F33" s="13">
        <f t="shared" si="8"/>
        <v>13951375</v>
      </c>
      <c r="G33" s="13">
        <f t="shared" si="3"/>
        <v>547740</v>
      </c>
      <c r="N33">
        <v>63.5</v>
      </c>
      <c r="O33">
        <f t="shared" si="5"/>
        <v>-0.5</v>
      </c>
      <c r="P33">
        <f t="shared" si="6"/>
        <v>-3850</v>
      </c>
      <c r="R33">
        <f t="shared" si="9"/>
        <v>15733</v>
      </c>
    </row>
    <row r="34" spans="1:20">
      <c r="A34" s="13">
        <v>201908</v>
      </c>
      <c r="B34" s="13">
        <v>392869</v>
      </c>
      <c r="C34" s="13">
        <v>13608</v>
      </c>
      <c r="D34" s="13">
        <f t="shared" si="7"/>
        <v>28.870443856554967</v>
      </c>
      <c r="E34" s="13">
        <f t="shared" si="1"/>
        <v>1.7672727272727273</v>
      </c>
      <c r="F34" s="13">
        <f t="shared" si="8"/>
        <v>14344244</v>
      </c>
      <c r="G34" s="13">
        <f t="shared" si="3"/>
        <v>561348</v>
      </c>
      <c r="N34">
        <v>63.5</v>
      </c>
      <c r="O34">
        <f t="shared" si="5"/>
        <v>0</v>
      </c>
      <c r="P34">
        <f t="shared" si="6"/>
        <v>0</v>
      </c>
      <c r="R34">
        <f t="shared" si="9"/>
        <v>13608</v>
      </c>
      <c r="T34" t="s">
        <v>108</v>
      </c>
    </row>
    <row r="35" spans="1:20">
      <c r="A35" s="13">
        <v>201909</v>
      </c>
      <c r="B35" s="13">
        <v>304662</v>
      </c>
      <c r="C35" s="13">
        <v>11506</v>
      </c>
      <c r="D35" s="13">
        <f t="shared" si="7"/>
        <v>26.478532939335999</v>
      </c>
      <c r="E35" s="13">
        <f t="shared" si="1"/>
        <v>1.4942857142857142</v>
      </c>
      <c r="F35" s="13">
        <f t="shared" si="8"/>
        <v>14648906</v>
      </c>
      <c r="G35" s="13">
        <f t="shared" si="3"/>
        <v>572854</v>
      </c>
      <c r="N35">
        <v>64.2</v>
      </c>
      <c r="O35">
        <f t="shared" si="5"/>
        <v>-0.70000000000000284</v>
      </c>
      <c r="P35">
        <f t="shared" si="6"/>
        <v>-5390.0000000000218</v>
      </c>
      <c r="R35">
        <f t="shared" si="9"/>
        <v>16896.000000000022</v>
      </c>
    </row>
    <row r="36" spans="1:20">
      <c r="A36" s="13">
        <v>201910</v>
      </c>
      <c r="B36" s="13">
        <v>312471</v>
      </c>
      <c r="C36" s="13">
        <v>12146</v>
      </c>
      <c r="D36" s="13">
        <f t="shared" si="7"/>
        <v>25.726247324221966</v>
      </c>
      <c r="E36" s="13">
        <f t="shared" si="1"/>
        <v>1.5774025974025974</v>
      </c>
      <c r="F36" s="13">
        <f t="shared" si="8"/>
        <v>14961377</v>
      </c>
      <c r="G36" s="13">
        <f t="shared" si="3"/>
        <v>585000</v>
      </c>
      <c r="N36">
        <v>65.5</v>
      </c>
      <c r="O36">
        <f t="shared" si="5"/>
        <v>-1.2999999999999972</v>
      </c>
      <c r="P36">
        <f t="shared" si="6"/>
        <v>-10009.999999999978</v>
      </c>
      <c r="R36">
        <f t="shared" si="9"/>
        <v>22155.999999999978</v>
      </c>
    </row>
    <row r="37" spans="1:20">
      <c r="A37" s="13">
        <v>201911</v>
      </c>
      <c r="B37" s="13">
        <v>315217</v>
      </c>
      <c r="C37" s="13">
        <v>13651</v>
      </c>
      <c r="D37" s="13">
        <f t="shared" si="7"/>
        <v>23.091128855028934</v>
      </c>
      <c r="E37" s="13">
        <f t="shared" si="1"/>
        <v>1.7728571428571429</v>
      </c>
      <c r="F37" s="13">
        <f t="shared" si="8"/>
        <v>15276594</v>
      </c>
      <c r="G37" s="13">
        <f t="shared" si="3"/>
        <v>598651</v>
      </c>
      <c r="N37">
        <v>66.5</v>
      </c>
      <c r="O37">
        <f t="shared" si="5"/>
        <v>-1</v>
      </c>
      <c r="P37">
        <f t="shared" si="6"/>
        <v>-7700</v>
      </c>
      <c r="R37">
        <f t="shared" si="9"/>
        <v>21351</v>
      </c>
    </row>
    <row r="38" spans="1:20">
      <c r="A38" s="13">
        <v>201912</v>
      </c>
      <c r="B38" s="13">
        <v>309537</v>
      </c>
      <c r="C38" s="13">
        <v>12191</v>
      </c>
      <c r="D38" s="13">
        <f t="shared" si="7"/>
        <v>25.390616028217536</v>
      </c>
      <c r="E38" s="13">
        <f t="shared" si="1"/>
        <v>1.5832467532467533</v>
      </c>
      <c r="F38" s="13">
        <f t="shared" si="8"/>
        <v>15586131</v>
      </c>
      <c r="G38" s="13">
        <f t="shared" si="3"/>
        <v>610842</v>
      </c>
      <c r="N38">
        <v>68</v>
      </c>
      <c r="O38">
        <f t="shared" si="5"/>
        <v>-1.5</v>
      </c>
      <c r="P38">
        <f t="shared" si="6"/>
        <v>-11550</v>
      </c>
      <c r="R38">
        <f t="shared" si="9"/>
        <v>23741</v>
      </c>
    </row>
    <row r="39" spans="1:20">
      <c r="A39" s="13">
        <v>202001</v>
      </c>
      <c r="B39" s="13">
        <v>218538</v>
      </c>
      <c r="C39" s="13">
        <v>8134</v>
      </c>
      <c r="D39" s="13">
        <f t="shared" si="7"/>
        <v>26.867223998032948</v>
      </c>
      <c r="E39" s="13">
        <f t="shared" si="1"/>
        <v>1.0563636363636364</v>
      </c>
      <c r="F39" s="13">
        <f t="shared" si="8"/>
        <v>15804669</v>
      </c>
      <c r="G39" s="13">
        <f t="shared" si="3"/>
        <v>618976</v>
      </c>
      <c r="N39">
        <v>67.5</v>
      </c>
      <c r="O39">
        <f t="shared" si="5"/>
        <v>0.5</v>
      </c>
      <c r="P39">
        <f t="shared" si="6"/>
        <v>3850</v>
      </c>
      <c r="R39">
        <f t="shared" si="9"/>
        <v>4284</v>
      </c>
    </row>
    <row r="40" spans="1:20">
      <c r="A40" s="13">
        <v>202002</v>
      </c>
      <c r="B40" s="13">
        <v>111393</v>
      </c>
      <c r="C40" s="13">
        <v>3485</v>
      </c>
      <c r="D40" s="13">
        <f t="shared" si="7"/>
        <v>31.963558106169298</v>
      </c>
      <c r="E40" s="13">
        <f t="shared" si="1"/>
        <v>0.45259740259740261</v>
      </c>
      <c r="F40" s="13">
        <f t="shared" si="8"/>
        <v>15916062</v>
      </c>
      <c r="G40" s="13">
        <f t="shared" si="3"/>
        <v>622461</v>
      </c>
      <c r="N40">
        <v>70.5</v>
      </c>
      <c r="O40">
        <f t="shared" si="5"/>
        <v>-3</v>
      </c>
      <c r="P40">
        <f t="shared" si="6"/>
        <v>-23100</v>
      </c>
      <c r="R40">
        <f t="shared" si="9"/>
        <v>26585</v>
      </c>
    </row>
    <row r="41" spans="1:20">
      <c r="A41" s="13">
        <v>202003</v>
      </c>
      <c r="B41" s="13">
        <v>174034</v>
      </c>
      <c r="C41" s="13">
        <v>6213</v>
      </c>
      <c r="D41" s="13">
        <f t="shared" si="7"/>
        <v>28.011266698857234</v>
      </c>
      <c r="E41" s="13">
        <f t="shared" si="1"/>
        <v>0.80688311688311687</v>
      </c>
      <c r="F41" s="13">
        <f t="shared" si="8"/>
        <v>16090096</v>
      </c>
      <c r="G41" s="13">
        <f t="shared" si="3"/>
        <v>628674</v>
      </c>
      <c r="N41">
        <v>69.5</v>
      </c>
      <c r="O41">
        <f t="shared" si="5"/>
        <v>1</v>
      </c>
      <c r="P41">
        <f t="shared" si="6"/>
        <v>7700</v>
      </c>
      <c r="R41">
        <f t="shared" si="9"/>
        <v>-1487</v>
      </c>
    </row>
    <row r="42" spans="1:20">
      <c r="A42" s="13">
        <v>202004</v>
      </c>
      <c r="B42" s="13">
        <v>204692</v>
      </c>
      <c r="C42" s="13">
        <v>7099</v>
      </c>
      <c r="D42" s="13">
        <f t="shared" si="7"/>
        <v>28.833920270460627</v>
      </c>
      <c r="E42" s="13">
        <f t="shared" si="1"/>
        <v>0.92194805194805196</v>
      </c>
      <c r="F42" s="13">
        <f t="shared" si="8"/>
        <v>16294788</v>
      </c>
      <c r="G42" s="13">
        <f t="shared" si="3"/>
        <v>635773</v>
      </c>
      <c r="N42">
        <v>70.599999999999994</v>
      </c>
      <c r="O42">
        <f t="shared" si="5"/>
        <v>-1.0999999999999943</v>
      </c>
      <c r="P42">
        <f t="shared" si="6"/>
        <v>-8469.9999999999563</v>
      </c>
      <c r="R42">
        <f t="shared" si="9"/>
        <v>15568.999999999956</v>
      </c>
    </row>
    <row r="43" spans="1:20">
      <c r="A43" s="13">
        <v>202005</v>
      </c>
      <c r="B43" s="13">
        <v>342901</v>
      </c>
      <c r="C43" s="13">
        <v>12768</v>
      </c>
      <c r="D43" s="13">
        <f t="shared" ref="D43:D54" si="10">B43/C43</f>
        <v>26.856281328320801</v>
      </c>
      <c r="E43" s="13">
        <f t="shared" ref="E43:E54" si="11">C43/7700</f>
        <v>1.6581818181818182</v>
      </c>
      <c r="F43" s="13">
        <f t="shared" si="8"/>
        <v>16637689</v>
      </c>
      <c r="G43" s="13">
        <f t="shared" si="3"/>
        <v>648541</v>
      </c>
      <c r="H43" s="13">
        <v>31168</v>
      </c>
      <c r="I43" s="13"/>
      <c r="J43" s="13">
        <v>461</v>
      </c>
      <c r="K43">
        <v>1484</v>
      </c>
      <c r="L43">
        <v>177.19</v>
      </c>
      <c r="N43">
        <v>70.36</v>
      </c>
      <c r="O43">
        <f t="shared" si="5"/>
        <v>0.23999999999999488</v>
      </c>
      <c r="P43">
        <f t="shared" si="6"/>
        <v>1847.9999999999607</v>
      </c>
      <c r="Q43">
        <v>3028.0000000000832</v>
      </c>
      <c r="R43">
        <f t="shared" si="9"/>
        <v>10920.00000000004</v>
      </c>
      <c r="T43" t="s">
        <v>112</v>
      </c>
    </row>
    <row r="44" spans="1:20">
      <c r="A44" s="13">
        <v>202006</v>
      </c>
      <c r="B44" s="13">
        <v>317662</v>
      </c>
      <c r="C44" s="13">
        <v>11580</v>
      </c>
      <c r="D44" s="13">
        <f t="shared" si="10"/>
        <v>27.43195164075993</v>
      </c>
      <c r="E44" s="13">
        <f t="shared" si="11"/>
        <v>1.5038961038961038</v>
      </c>
      <c r="F44" s="13">
        <f t="shared" si="8"/>
        <v>16955351</v>
      </c>
      <c r="G44" s="13">
        <f t="shared" si="3"/>
        <v>660121</v>
      </c>
      <c r="H44" s="13">
        <v>38158</v>
      </c>
      <c r="I44" s="13"/>
      <c r="J44" s="13">
        <v>382</v>
      </c>
      <c r="K44">
        <v>1363</v>
      </c>
      <c r="L44">
        <v>218.97</v>
      </c>
      <c r="N44">
        <v>69.510000000000005</v>
      </c>
      <c r="O44">
        <f>N43-N44</f>
        <v>0.84999999999999432</v>
      </c>
      <c r="P44">
        <f>O44*7700</f>
        <v>6544.9999999999563</v>
      </c>
      <c r="Q44">
        <v>-3340.00000000003</v>
      </c>
      <c r="R44">
        <f>C44-P44</f>
        <v>5035.0000000000437</v>
      </c>
    </row>
    <row r="45" spans="1:20">
      <c r="A45" s="13">
        <v>202007</v>
      </c>
      <c r="B45" s="13">
        <v>357845</v>
      </c>
      <c r="C45" s="13">
        <v>12569</v>
      </c>
      <c r="D45" s="13">
        <f t="shared" si="10"/>
        <v>28.470443153791074</v>
      </c>
      <c r="E45" s="13">
        <f t="shared" si="11"/>
        <v>1.6323376623376624</v>
      </c>
      <c r="F45" s="13">
        <f t="shared" si="8"/>
        <v>17313196</v>
      </c>
      <c r="G45" s="13">
        <f t="shared" si="3"/>
        <v>672690</v>
      </c>
      <c r="H45">
        <v>48377</v>
      </c>
      <c r="J45">
        <v>404</v>
      </c>
      <c r="K45">
        <v>1382</v>
      </c>
      <c r="L45">
        <v>233.71</v>
      </c>
      <c r="N45">
        <v>69.260000000000005</v>
      </c>
      <c r="O45">
        <f>N44-N45</f>
        <v>0.25</v>
      </c>
      <c r="P45">
        <f t="shared" ref="P45:P54" si="12">O45*7700</f>
        <v>1925</v>
      </c>
      <c r="Q45">
        <v>4868.99999999995</v>
      </c>
      <c r="R45">
        <f t="shared" ref="R45:R54" si="13">C45-P45</f>
        <v>10644</v>
      </c>
      <c r="T45" t="s">
        <v>109</v>
      </c>
    </row>
    <row r="46" spans="1:20">
      <c r="A46" s="13">
        <v>202008</v>
      </c>
      <c r="B46" s="13">
        <v>407139</v>
      </c>
      <c r="C46" s="13">
        <v>13282</v>
      </c>
      <c r="D46" s="13">
        <f t="shared" si="10"/>
        <v>30.653440746875471</v>
      </c>
      <c r="E46" s="13">
        <f t="shared" si="11"/>
        <v>1.724935064935065</v>
      </c>
      <c r="F46" s="13">
        <f t="shared" si="8"/>
        <v>17720335</v>
      </c>
      <c r="G46" s="13">
        <f t="shared" si="3"/>
        <v>685972</v>
      </c>
      <c r="H46" s="13">
        <v>40356</v>
      </c>
      <c r="I46" s="13"/>
      <c r="J46" s="13">
        <v>419</v>
      </c>
      <c r="K46">
        <v>1441</v>
      </c>
      <c r="L46">
        <v>177.89</v>
      </c>
      <c r="N46">
        <v>67.86</v>
      </c>
      <c r="O46">
        <f>N45-N46</f>
        <v>1.4000000000000057</v>
      </c>
      <c r="P46">
        <f t="shared" si="12"/>
        <v>10780.000000000044</v>
      </c>
      <c r="Q46">
        <v>-3334.9999999999868</v>
      </c>
      <c r="R46">
        <f t="shared" si="13"/>
        <v>2501.9999999999563</v>
      </c>
    </row>
    <row r="47" spans="1:20">
      <c r="A47" s="13">
        <v>202009</v>
      </c>
      <c r="B47" s="13">
        <v>418406</v>
      </c>
      <c r="C47" s="13">
        <v>15079</v>
      </c>
      <c r="D47" s="13">
        <f t="shared" si="10"/>
        <v>27.747595994429339</v>
      </c>
      <c r="E47" s="13">
        <f t="shared" si="11"/>
        <v>1.9583116883116882</v>
      </c>
      <c r="F47" s="13">
        <f t="shared" si="8"/>
        <v>18138741</v>
      </c>
      <c r="G47" s="13">
        <f t="shared" si="3"/>
        <v>701051</v>
      </c>
      <c r="H47" s="13">
        <v>34938</v>
      </c>
      <c r="I47" s="13"/>
      <c r="J47" s="13">
        <v>505</v>
      </c>
      <c r="K47">
        <v>1248</v>
      </c>
      <c r="L47">
        <v>457.1</v>
      </c>
      <c r="N47">
        <v>66.48</v>
      </c>
      <c r="O47">
        <f t="shared" ref="O47:O54" si="14">N46-N47</f>
        <v>1.3799999999999955</v>
      </c>
      <c r="P47">
        <f t="shared" si="12"/>
        <v>10625.999999999965</v>
      </c>
      <c r="Q47">
        <v>-2369.9999999999909</v>
      </c>
      <c r="R47">
        <f t="shared" si="13"/>
        <v>4453.0000000000346</v>
      </c>
      <c r="T47" t="s">
        <v>113</v>
      </c>
    </row>
    <row r="48" spans="1:20">
      <c r="A48" s="13">
        <v>202010</v>
      </c>
      <c r="B48" s="13">
        <v>423476</v>
      </c>
      <c r="C48" s="13">
        <v>14452</v>
      </c>
      <c r="D48" s="13">
        <f t="shared" si="10"/>
        <v>29.302241904234709</v>
      </c>
      <c r="E48" s="13">
        <f t="shared" si="11"/>
        <v>1.8768831168831168</v>
      </c>
      <c r="F48" s="13">
        <f t="shared" si="8"/>
        <v>18562217</v>
      </c>
      <c r="G48" s="13">
        <f t="shared" si="3"/>
        <v>715503</v>
      </c>
      <c r="H48" s="13">
        <v>54914</v>
      </c>
      <c r="I48" s="13"/>
      <c r="J48" s="13">
        <v>453</v>
      </c>
      <c r="K48">
        <v>1577</v>
      </c>
      <c r="L48">
        <v>75.569999999999993</v>
      </c>
      <c r="N48">
        <v>66.209999999999994</v>
      </c>
      <c r="O48">
        <f t="shared" si="14"/>
        <v>0.27000000000001023</v>
      </c>
      <c r="P48">
        <f t="shared" si="12"/>
        <v>2079.0000000000787</v>
      </c>
      <c r="Q48">
        <v>4048.0000000000646</v>
      </c>
      <c r="R48">
        <f t="shared" si="13"/>
        <v>12372.999999999922</v>
      </c>
    </row>
    <row r="49" spans="1:20">
      <c r="A49" s="13">
        <v>202011</v>
      </c>
      <c r="B49" s="13">
        <v>441434</v>
      </c>
      <c r="C49" s="13">
        <v>15940</v>
      </c>
      <c r="D49" s="13">
        <f t="shared" si="10"/>
        <v>27.693475533249686</v>
      </c>
      <c r="E49" s="13">
        <f t="shared" si="11"/>
        <v>2.07012987012987</v>
      </c>
      <c r="F49" s="13">
        <f t="shared" si="8"/>
        <v>19003651</v>
      </c>
      <c r="G49" s="13">
        <f t="shared" si="3"/>
        <v>731443</v>
      </c>
      <c r="H49" s="13">
        <v>42336</v>
      </c>
      <c r="I49" s="13"/>
      <c r="J49" s="13">
        <v>529</v>
      </c>
      <c r="K49">
        <v>1512</v>
      </c>
      <c r="L49">
        <v>216.64</v>
      </c>
      <c r="N49">
        <v>65.180000000000007</v>
      </c>
      <c r="O49">
        <f t="shared" si="14"/>
        <v>1.0299999999999869</v>
      </c>
      <c r="P49">
        <f t="shared" si="12"/>
        <v>7930.999999999899</v>
      </c>
      <c r="Q49">
        <v>-1788.00000000008</v>
      </c>
      <c r="R49">
        <f t="shared" si="13"/>
        <v>8009.000000000101</v>
      </c>
    </row>
    <row r="50" spans="1:20">
      <c r="A50" s="13">
        <v>202012</v>
      </c>
      <c r="B50" s="13">
        <v>451246</v>
      </c>
      <c r="C50" s="13">
        <v>15753</v>
      </c>
      <c r="D50" s="13">
        <f t="shared" si="10"/>
        <v>28.645083476163272</v>
      </c>
      <c r="E50" s="13">
        <f t="shared" si="11"/>
        <v>2.045844155844156</v>
      </c>
      <c r="F50" s="13">
        <f t="shared" si="8"/>
        <v>19454897</v>
      </c>
      <c r="G50" s="13">
        <f t="shared" si="3"/>
        <v>747196</v>
      </c>
      <c r="H50" s="13">
        <v>49180</v>
      </c>
      <c r="I50" s="13"/>
      <c r="J50" s="13">
        <v>492</v>
      </c>
      <c r="K50">
        <v>1405</v>
      </c>
      <c r="L50">
        <v>286.86</v>
      </c>
      <c r="N50">
        <v>63.94</v>
      </c>
      <c r="O50">
        <f t="shared" si="14"/>
        <v>1.2400000000000091</v>
      </c>
      <c r="P50">
        <f t="shared" si="12"/>
        <v>9548.0000000000691</v>
      </c>
      <c r="Q50">
        <v>-4128</v>
      </c>
      <c r="R50">
        <f t="shared" si="13"/>
        <v>6204.9999999999309</v>
      </c>
      <c r="T50" t="s">
        <v>114</v>
      </c>
    </row>
    <row r="51" spans="1:20">
      <c r="A51" s="13">
        <v>202101</v>
      </c>
      <c r="B51" s="13">
        <v>225354</v>
      </c>
      <c r="C51" s="13">
        <v>7102</v>
      </c>
      <c r="D51" s="13">
        <f t="shared" si="10"/>
        <v>31.731061672768234</v>
      </c>
      <c r="E51" s="13">
        <f t="shared" si="11"/>
        <v>0.92233766233766235</v>
      </c>
      <c r="F51" s="13">
        <f t="shared" si="8"/>
        <v>19680251</v>
      </c>
      <c r="G51" s="13">
        <f t="shared" si="3"/>
        <v>754298</v>
      </c>
      <c r="H51" s="13">
        <v>34939</v>
      </c>
      <c r="J51" s="13">
        <v>225</v>
      </c>
      <c r="K51">
        <v>1248</v>
      </c>
      <c r="L51" s="13">
        <v>231.32</v>
      </c>
      <c r="N51" s="13">
        <v>61.53</v>
      </c>
      <c r="O51">
        <f t="shared" si="14"/>
        <v>2.4099999999999966</v>
      </c>
      <c r="P51">
        <f t="shared" si="12"/>
        <v>18556.999999999975</v>
      </c>
      <c r="Q51">
        <v>-5997</v>
      </c>
      <c r="R51">
        <f t="shared" si="13"/>
        <v>-11454.999999999975</v>
      </c>
    </row>
    <row r="52" spans="1:20">
      <c r="A52" s="13">
        <v>202102</v>
      </c>
      <c r="B52" s="13">
        <v>267940</v>
      </c>
      <c r="C52" s="13">
        <v>8387</v>
      </c>
      <c r="D52" s="13">
        <f t="shared" si="10"/>
        <v>31.947060927626087</v>
      </c>
      <c r="E52" s="13">
        <f t="shared" si="11"/>
        <v>1.0892207792207793</v>
      </c>
      <c r="F52" s="13">
        <f t="shared" si="8"/>
        <v>19948191</v>
      </c>
      <c r="G52" s="13">
        <f>SUM(G51,C52)</f>
        <v>762685</v>
      </c>
      <c r="H52" s="13">
        <v>48619</v>
      </c>
      <c r="J52" s="13">
        <v>292</v>
      </c>
      <c r="K52">
        <v>1736</v>
      </c>
      <c r="L52" s="13">
        <v>-233.32</v>
      </c>
      <c r="N52">
        <v>62.72</v>
      </c>
      <c r="O52">
        <f t="shared" si="14"/>
        <v>-1.1899999999999977</v>
      </c>
      <c r="P52">
        <f t="shared" si="12"/>
        <v>-9162.9999999999818</v>
      </c>
      <c r="Q52">
        <v>4093</v>
      </c>
      <c r="R52">
        <f t="shared" si="13"/>
        <v>17549.999999999982</v>
      </c>
    </row>
    <row r="53" spans="1:20">
      <c r="A53" s="13">
        <v>202103</v>
      </c>
      <c r="B53" s="13">
        <v>378921</v>
      </c>
      <c r="C53" s="13">
        <v>12047</v>
      </c>
      <c r="D53" s="13">
        <f t="shared" si="10"/>
        <v>31.453556902133311</v>
      </c>
      <c r="E53" s="13">
        <f t="shared" si="11"/>
        <v>1.5645454545454545</v>
      </c>
      <c r="F53" s="13">
        <f t="shared" si="8"/>
        <v>20327112</v>
      </c>
      <c r="G53" s="13">
        <f>SUM(G52,C53)</f>
        <v>774732</v>
      </c>
      <c r="H53" s="13">
        <v>50603</v>
      </c>
      <c r="J53" s="13">
        <v>382</v>
      </c>
      <c r="K53">
        <v>1506</v>
      </c>
      <c r="L53" s="13">
        <v>75.77</v>
      </c>
      <c r="N53" s="13">
        <v>62.44</v>
      </c>
      <c r="O53">
        <f t="shared" si="14"/>
        <v>0.28000000000000114</v>
      </c>
      <c r="P53">
        <f t="shared" si="12"/>
        <v>2156.0000000000086</v>
      </c>
      <c r="Q53">
        <v>4269</v>
      </c>
      <c r="R53">
        <f t="shared" si="13"/>
        <v>9890.9999999999909</v>
      </c>
    </row>
    <row r="54" spans="1:20">
      <c r="A54" s="13">
        <v>202104</v>
      </c>
      <c r="B54" s="13">
        <v>382835</v>
      </c>
      <c r="C54" s="13">
        <v>12224</v>
      </c>
      <c r="D54" s="13">
        <f t="shared" si="10"/>
        <v>31.318308246073297</v>
      </c>
      <c r="E54" s="13">
        <f t="shared" si="11"/>
        <v>1.5875324675324676</v>
      </c>
      <c r="F54" s="13">
        <f t="shared" si="8"/>
        <v>20709947</v>
      </c>
      <c r="G54" s="13">
        <f>SUM(G53,C54)</f>
        <v>786956</v>
      </c>
      <c r="H54" s="13">
        <v>40080</v>
      </c>
      <c r="J54" s="13">
        <v>410</v>
      </c>
      <c r="K54">
        <v>1432</v>
      </c>
      <c r="L54" s="13">
        <v>178.25</v>
      </c>
      <c r="N54">
        <v>62.39</v>
      </c>
      <c r="O54">
        <f t="shared" si="14"/>
        <v>4.9999999999997158E-2</v>
      </c>
      <c r="P54">
        <f t="shared" si="12"/>
        <v>384.99999999997812</v>
      </c>
      <c r="Q54">
        <v>-2786</v>
      </c>
      <c r="R54">
        <f t="shared" si="13"/>
        <v>11839.000000000022</v>
      </c>
    </row>
    <row r="55" spans="1:20">
      <c r="A55" s="13">
        <v>202105</v>
      </c>
      <c r="B55" s="13"/>
      <c r="C55" s="13"/>
      <c r="D55" s="13"/>
      <c r="E55" s="13"/>
      <c r="F55" s="13"/>
      <c r="G55" s="13"/>
      <c r="Q55">
        <v>5063</v>
      </c>
    </row>
    <row r="56" spans="1:20">
      <c r="A56" s="13">
        <v>202106</v>
      </c>
      <c r="B56" s="13"/>
      <c r="C56" s="13"/>
      <c r="D56" s="13"/>
      <c r="E56" s="13"/>
      <c r="F56" s="13"/>
      <c r="G56" s="13"/>
    </row>
    <row r="57" spans="1:20">
      <c r="A57" s="13">
        <v>202107</v>
      </c>
      <c r="B57" s="13"/>
      <c r="C57" s="13"/>
      <c r="D57" s="13"/>
      <c r="E57" s="13"/>
      <c r="F57" s="13"/>
      <c r="G57" s="13"/>
    </row>
    <row r="58" spans="1:20">
      <c r="A58" s="13">
        <v>202108</v>
      </c>
      <c r="B58" s="13"/>
      <c r="C58" s="13"/>
      <c r="D58" s="13"/>
      <c r="E58" s="13"/>
      <c r="F58" s="13"/>
      <c r="G58" s="13"/>
    </row>
    <row r="59" spans="1:20">
      <c r="A59" s="13">
        <v>202109</v>
      </c>
      <c r="B59" s="13"/>
      <c r="C59" s="13"/>
      <c r="D59" s="13"/>
      <c r="E59" s="13"/>
      <c r="F59" s="13"/>
      <c r="G59" s="13"/>
    </row>
    <row r="60" spans="1:20">
      <c r="A60" s="13">
        <v>202110</v>
      </c>
      <c r="B60" s="13"/>
      <c r="C60" s="13"/>
      <c r="D60" s="13"/>
      <c r="E60" s="13"/>
      <c r="F60" s="13"/>
      <c r="G60" s="13"/>
    </row>
    <row r="61" spans="1:20">
      <c r="A61" s="13">
        <v>202111</v>
      </c>
      <c r="B61" s="13"/>
      <c r="C61" s="13"/>
      <c r="D61" s="13"/>
      <c r="E61" s="13"/>
      <c r="F61" s="13"/>
      <c r="G61" s="13"/>
    </row>
    <row r="62" spans="1:20">
      <c r="A62" s="13">
        <v>202112</v>
      </c>
      <c r="B62" s="13"/>
      <c r="C62" s="13"/>
      <c r="D62" s="13"/>
      <c r="E62" s="13"/>
      <c r="F62" s="13"/>
      <c r="G62" s="13"/>
    </row>
    <row r="63" spans="1:20">
      <c r="A63" s="13"/>
      <c r="B63" s="13"/>
      <c r="C63" s="13"/>
      <c r="D63" s="13"/>
      <c r="E63" s="13"/>
      <c r="F63" s="13"/>
      <c r="G63" s="13"/>
    </row>
    <row r="64" spans="1:20">
      <c r="A64" s="13"/>
      <c r="B64" s="13"/>
      <c r="C64" s="13"/>
      <c r="D64" s="13"/>
      <c r="E64" s="13"/>
      <c r="F64" s="13"/>
      <c r="G64" s="13"/>
    </row>
    <row r="65" spans="1:18">
      <c r="A65" s="13"/>
      <c r="B65" s="13"/>
      <c r="C65" s="13"/>
      <c r="D65" s="13"/>
      <c r="E65" s="13"/>
      <c r="F65" s="13"/>
      <c r="G65" s="13"/>
    </row>
    <row r="66" spans="1:18">
      <c r="A66" s="13" t="s">
        <v>43</v>
      </c>
      <c r="B66" s="13">
        <f>SUM(B2:B65)</f>
        <v>20709947</v>
      </c>
      <c r="C66" s="13">
        <f>SUM(C2:C65)</f>
        <v>786956</v>
      </c>
      <c r="D66" s="13"/>
      <c r="E66" s="13">
        <f>SUM(E2:E65)</f>
        <v>102.20207792207795</v>
      </c>
      <c r="F66" s="13"/>
      <c r="G66" s="13"/>
      <c r="H66" s="13">
        <f>SUM(H2:H65)</f>
        <v>1781203</v>
      </c>
      <c r="I66" s="13"/>
      <c r="J66" s="13"/>
      <c r="O66" s="13">
        <f>SUM(O2:O65)</f>
        <v>26.61</v>
      </c>
      <c r="P66" s="13">
        <f>SUM(P43:P65)</f>
        <v>63216.999999999942</v>
      </c>
      <c r="Q66" s="13">
        <f>SUM(Q2:Q65)</f>
        <v>62921.000000000007</v>
      </c>
      <c r="R66" s="13">
        <f>SUM(R43:R65)</f>
        <v>87966.000000000058</v>
      </c>
    </row>
    <row r="67" spans="1:18">
      <c r="A67" s="13" t="s">
        <v>44</v>
      </c>
      <c r="B67" s="13">
        <f>AVERAGE(B2:B65)</f>
        <v>390753.71698113205</v>
      </c>
      <c r="C67" s="13">
        <f>AVERAGE(C2:C65)</f>
        <v>14848.226415094339</v>
      </c>
      <c r="D67" s="13">
        <f>AVERAGE(D43:D65)</f>
        <v>29.437541793868764</v>
      </c>
      <c r="E67" s="13">
        <f>AVERAGE(E2:E65)</f>
        <v>1.9283410928693951</v>
      </c>
      <c r="F67" s="13"/>
      <c r="G67" s="13"/>
      <c r="H67" s="13">
        <f>AVERAGE(H2:H65)</f>
        <v>46873.76315789474</v>
      </c>
      <c r="I67" s="13"/>
      <c r="J67" s="13"/>
      <c r="P67" s="13">
        <f>AVERAGE(P43:P65)</f>
        <v>5268.0833333333285</v>
      </c>
      <c r="R67" s="13">
        <f>AVERAGE(R43:R65)</f>
        <v>7330.5000000000045</v>
      </c>
    </row>
    <row r="68" spans="1:18">
      <c r="A68" t="s">
        <v>42</v>
      </c>
      <c r="C68">
        <f>C66/7700</f>
        <v>102.20207792207792</v>
      </c>
      <c r="H68">
        <f>H66/7700</f>
        <v>231.32506493506494</v>
      </c>
      <c r="P68">
        <f>P66/7700</f>
        <v>8.209999999999992</v>
      </c>
      <c r="Q68">
        <f>Q66/7700</f>
        <v>8.1715584415584424</v>
      </c>
      <c r="R68">
        <f>R66/7700</f>
        <v>11.424155844155852</v>
      </c>
    </row>
    <row r="69" spans="1:18">
      <c r="A69" s="13" t="s">
        <v>82</v>
      </c>
      <c r="C69">
        <f>C67/30.5</f>
        <v>486.8270955768636</v>
      </c>
      <c r="H69">
        <f>H67/30.5</f>
        <v>1536.8446937014669</v>
      </c>
      <c r="J69">
        <f>AVERAGE(J2:J65)</f>
        <v>551</v>
      </c>
      <c r="K69">
        <f>AVERAGE(K2:K65)</f>
        <v>1556.3157894736842</v>
      </c>
      <c r="L69">
        <f>AVERAGE(L2:L65)</f>
        <v>251.07763157894738</v>
      </c>
      <c r="P69">
        <f>P67/30.5</f>
        <v>172.72404371584685</v>
      </c>
      <c r="R69">
        <f>R67/30.5</f>
        <v>240.3442622950821</v>
      </c>
    </row>
    <row r="73" spans="1:18">
      <c r="A73" t="s">
        <v>105</v>
      </c>
    </row>
    <row r="74" spans="1:18">
      <c r="A74" t="s">
        <v>43</v>
      </c>
      <c r="B74">
        <f>SUM(B39:B50)</f>
        <v>3868766</v>
      </c>
      <c r="C74">
        <f t="shared" ref="C74:H74" si="15">SUM(C39:C50)</f>
        <v>136354</v>
      </c>
      <c r="E74">
        <f t="shared" si="15"/>
        <v>17.708311688311689</v>
      </c>
      <c r="H74">
        <f t="shared" si="15"/>
        <v>339427</v>
      </c>
      <c r="O74">
        <f t="shared" ref="O74:R74" si="16">SUM(O39:O50)</f>
        <v>4.0600000000000023</v>
      </c>
      <c r="P74">
        <f t="shared" si="16"/>
        <v>31262.000000000015</v>
      </c>
      <c r="Q74">
        <f t="shared" si="16"/>
        <v>-3015.9999999999895</v>
      </c>
      <c r="R74">
        <f t="shared" si="16"/>
        <v>105091.99999999999</v>
      </c>
    </row>
    <row r="75" spans="1:18">
      <c r="A75" t="s">
        <v>106</v>
      </c>
      <c r="B75">
        <f>AVERAGE(B39:B50)</f>
        <v>322397.16666666669</v>
      </c>
      <c r="C75">
        <f t="shared" ref="C75:H75" si="17">AVERAGE(C39:C50)</f>
        <v>11362.833333333334</v>
      </c>
      <c r="D75">
        <f t="shared" si="17"/>
        <v>28.539706904278702</v>
      </c>
      <c r="E75">
        <f t="shared" si="17"/>
        <v>1.4756926406926407</v>
      </c>
      <c r="H75">
        <f t="shared" si="17"/>
        <v>42428.375</v>
      </c>
      <c r="O75">
        <f t="shared" ref="O75:Q75" si="18">AVERAGE(O39:O50)</f>
        <v>0.33833333333333354</v>
      </c>
      <c r="P75">
        <f t="shared" si="18"/>
        <v>2605.1666666666679</v>
      </c>
      <c r="Q75">
        <f t="shared" si="18"/>
        <v>-376.99999999999869</v>
      </c>
      <c r="R75">
        <f>AVERAGE(R39:R50)</f>
        <v>8757.6666666666661</v>
      </c>
    </row>
    <row r="76" spans="1:18">
      <c r="A76" t="s">
        <v>107</v>
      </c>
      <c r="B76">
        <f>B75/30.5</f>
        <v>10570.398907103825</v>
      </c>
      <c r="C76">
        <f>C75/30.5</f>
        <v>372.55191256830602</v>
      </c>
      <c r="E76">
        <f>E75/30.5</f>
        <v>4.8383365268611173E-2</v>
      </c>
      <c r="H76">
        <f>H75/30.5</f>
        <v>1391.094262295082</v>
      </c>
      <c r="J76">
        <f>AVERAGE(J39:J50)</f>
        <v>455.625</v>
      </c>
      <c r="K76">
        <f t="shared" ref="K76:L76" si="19">AVERAGE(K39:K50)</f>
        <v>1426.5</v>
      </c>
      <c r="L76">
        <f t="shared" si="19"/>
        <v>230.49125000000004</v>
      </c>
      <c r="P76">
        <f>P75/30.5</f>
        <v>85.415300546448123</v>
      </c>
      <c r="R76">
        <f>R75/30.5</f>
        <v>287.1366120218579</v>
      </c>
    </row>
    <row r="79" spans="1:18">
      <c r="A79" t="s">
        <v>110</v>
      </c>
    </row>
    <row r="80" spans="1:18">
      <c r="A80" t="s">
        <v>43</v>
      </c>
      <c r="B80">
        <f>SUM(B51:B62)</f>
        <v>1255050</v>
      </c>
      <c r="C80">
        <f>SUM(C51:C62)</f>
        <v>39760</v>
      </c>
      <c r="E80">
        <f>SUM(E51:E62)</f>
        <v>5.163636363636364</v>
      </c>
      <c r="H80">
        <f>SUM(H51:H62)</f>
        <v>174241</v>
      </c>
      <c r="O80">
        <f>SUM(O51:O62)</f>
        <v>1.5499999999999972</v>
      </c>
      <c r="P80">
        <f>SUM(P51:P62)</f>
        <v>11934.99999999998</v>
      </c>
      <c r="Q80">
        <f>SUM(Q51:Q62)</f>
        <v>4642</v>
      </c>
      <c r="R80">
        <f>SUM(R51:R62)</f>
        <v>27825.000000000022</v>
      </c>
    </row>
    <row r="81" spans="1:18">
      <c r="A81" t="s">
        <v>106</v>
      </c>
      <c r="B81">
        <f>AVERAGE(B51:B62)</f>
        <v>313762.5</v>
      </c>
      <c r="C81">
        <f t="shared" ref="C81:E81" si="20">AVERAGE(C51:C62)</f>
        <v>9940</v>
      </c>
      <c r="D81">
        <f t="shared" si="20"/>
        <v>31.612496937150233</v>
      </c>
      <c r="E81">
        <f t="shared" si="20"/>
        <v>1.290909090909091</v>
      </c>
      <c r="H81">
        <f t="shared" ref="H81" si="21">AVERAGE(H51:H62)</f>
        <v>43560.25</v>
      </c>
      <c r="O81">
        <f t="shared" ref="O81:R81" si="22">AVERAGE(O51:O62)</f>
        <v>0.38749999999999929</v>
      </c>
      <c r="P81">
        <f t="shared" si="22"/>
        <v>2983.749999999995</v>
      </c>
      <c r="Q81">
        <f t="shared" si="22"/>
        <v>928.4</v>
      </c>
      <c r="R81">
        <f t="shared" si="22"/>
        <v>6956.2500000000055</v>
      </c>
    </row>
    <row r="82" spans="1:18">
      <c r="A82" t="s">
        <v>107</v>
      </c>
      <c r="B82">
        <f>B81/30.5</f>
        <v>10287.295081967213</v>
      </c>
      <c r="C82">
        <f>C81/30.5</f>
        <v>325.90163934426232</v>
      </c>
      <c r="E82">
        <f>E81/30.5</f>
        <v>4.2324888226527572E-2</v>
      </c>
      <c r="H82">
        <f>H81/30.5</f>
        <v>1428.204918032787</v>
      </c>
      <c r="J82">
        <f>AVERAGE(J51:J62)</f>
        <v>327.25</v>
      </c>
      <c r="K82">
        <f t="shared" ref="K82:L82" si="23">AVERAGE(K51:K62)</f>
        <v>1480.5</v>
      </c>
      <c r="L82">
        <f t="shared" si="23"/>
        <v>63.004999999999995</v>
      </c>
      <c r="R82">
        <f>R81/30.5</f>
        <v>228.07377049180346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6A6B-07A6-4C52-8D98-FEAE1C0A3396}">
  <dimension ref="A1:F12"/>
  <sheetViews>
    <sheetView workbookViewId="0">
      <selection activeCell="O12" sqref="O12"/>
    </sheetView>
  </sheetViews>
  <sheetFormatPr defaultRowHeight="14.25"/>
  <cols>
    <col min="1" max="2" width="11" customWidth="1"/>
    <col min="6" max="6" width="30.75" customWidth="1"/>
  </cols>
  <sheetData>
    <row r="1" spans="1:6">
      <c r="A1" t="s">
        <v>85</v>
      </c>
      <c r="B1" t="s">
        <v>38</v>
      </c>
      <c r="C1" t="s">
        <v>86</v>
      </c>
      <c r="D1" t="s">
        <v>94</v>
      </c>
      <c r="E1" t="s">
        <v>87</v>
      </c>
      <c r="F1" t="s">
        <v>98</v>
      </c>
    </row>
    <row r="2" spans="1:6">
      <c r="A2">
        <v>2017</v>
      </c>
      <c r="B2" t="s">
        <v>88</v>
      </c>
      <c r="C2">
        <v>89</v>
      </c>
      <c r="D2">
        <v>70</v>
      </c>
      <c r="E2">
        <f>C2-D2</f>
        <v>19</v>
      </c>
      <c r="F2" t="s">
        <v>99</v>
      </c>
    </row>
    <row r="3" spans="1:6">
      <c r="A3">
        <v>2017</v>
      </c>
      <c r="B3" t="s">
        <v>89</v>
      </c>
      <c r="C3">
        <v>70</v>
      </c>
      <c r="D3">
        <v>66</v>
      </c>
      <c r="E3">
        <f t="shared" ref="E3" si="0">C3-D3</f>
        <v>4</v>
      </c>
      <c r="F3" t="s">
        <v>101</v>
      </c>
    </row>
    <row r="4" spans="1:6">
      <c r="A4">
        <v>2018</v>
      </c>
      <c r="B4" t="s">
        <v>90</v>
      </c>
      <c r="C4">
        <v>66</v>
      </c>
      <c r="D4">
        <v>62</v>
      </c>
      <c r="E4">
        <f>C4-D4</f>
        <v>4</v>
      </c>
      <c r="F4" t="s">
        <v>100</v>
      </c>
    </row>
    <row r="5" spans="1:6">
      <c r="A5">
        <v>2018</v>
      </c>
      <c r="B5" t="s">
        <v>91</v>
      </c>
      <c r="C5">
        <v>62</v>
      </c>
      <c r="D5">
        <v>60</v>
      </c>
      <c r="E5">
        <f t="shared" ref="E5:E8" si="1">C5-D5</f>
        <v>2</v>
      </c>
      <c r="F5" t="s">
        <v>102</v>
      </c>
    </row>
    <row r="6" spans="1:6">
      <c r="A6">
        <v>2019</v>
      </c>
      <c r="B6" t="s">
        <v>92</v>
      </c>
      <c r="C6">
        <v>60</v>
      </c>
      <c r="D6">
        <v>62</v>
      </c>
      <c r="E6">
        <f t="shared" si="1"/>
        <v>-2</v>
      </c>
      <c r="F6" t="s">
        <v>104</v>
      </c>
    </row>
    <row r="7" spans="1:6">
      <c r="A7">
        <v>2019</v>
      </c>
      <c r="B7" t="s">
        <v>93</v>
      </c>
      <c r="C7">
        <v>62</v>
      </c>
      <c r="D7">
        <v>68</v>
      </c>
      <c r="E7">
        <f t="shared" ref="E7" si="2">C7-D7</f>
        <v>-6</v>
      </c>
      <c r="F7" t="s">
        <v>103</v>
      </c>
    </row>
    <row r="8" spans="1:6">
      <c r="A8">
        <v>2020</v>
      </c>
      <c r="B8" t="s">
        <v>95</v>
      </c>
      <c r="C8">
        <v>68</v>
      </c>
      <c r="D8">
        <v>71</v>
      </c>
      <c r="E8">
        <f t="shared" si="1"/>
        <v>-3</v>
      </c>
      <c r="F8" t="s">
        <v>103</v>
      </c>
    </row>
    <row r="9" spans="1:6">
      <c r="A9">
        <v>2020</v>
      </c>
      <c r="B9" t="s">
        <v>96</v>
      </c>
      <c r="C9">
        <v>71</v>
      </c>
      <c r="D9">
        <v>63</v>
      </c>
      <c r="E9">
        <f t="shared" ref="E9:E11" si="3">C9-D9</f>
        <v>8</v>
      </c>
      <c r="F9" t="s">
        <v>100</v>
      </c>
    </row>
    <row r="10" spans="1:6">
      <c r="A10">
        <v>2021</v>
      </c>
      <c r="B10" s="45" t="s">
        <v>118</v>
      </c>
      <c r="C10">
        <v>63</v>
      </c>
      <c r="D10">
        <v>61</v>
      </c>
      <c r="E10">
        <f t="shared" si="3"/>
        <v>2</v>
      </c>
      <c r="F10" t="s">
        <v>101</v>
      </c>
    </row>
    <row r="11" spans="1:6">
      <c r="A11">
        <v>2021</v>
      </c>
      <c r="B11" t="s">
        <v>116</v>
      </c>
      <c r="C11">
        <v>61</v>
      </c>
      <c r="D11">
        <v>63</v>
      </c>
      <c r="E11">
        <f t="shared" si="3"/>
        <v>-2</v>
      </c>
      <c r="F11" t="s">
        <v>117</v>
      </c>
    </row>
    <row r="12" spans="1:6">
      <c r="A12">
        <v>2021</v>
      </c>
      <c r="B12" s="45" t="s">
        <v>119</v>
      </c>
      <c r="C12">
        <v>63</v>
      </c>
      <c r="F12" t="s">
        <v>120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9858-54F7-453C-9B2E-97BF8F9BB545}">
  <dimension ref="A1:N46"/>
  <sheetViews>
    <sheetView topLeftCell="A11" workbookViewId="0">
      <selection activeCell="D46" sqref="D46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4">
      <c r="A1" s="13" t="s">
        <v>65</v>
      </c>
      <c r="B1" s="13" t="s">
        <v>71</v>
      </c>
      <c r="C1" s="13" t="s">
        <v>70</v>
      </c>
      <c r="D1" s="38" t="s">
        <v>72</v>
      </c>
      <c r="E1" s="13" t="s">
        <v>69</v>
      </c>
      <c r="F1" s="40" t="s">
        <v>78</v>
      </c>
      <c r="G1" s="40" t="s">
        <v>68</v>
      </c>
      <c r="H1" s="13" t="s">
        <v>51</v>
      </c>
      <c r="I1" s="39" t="s">
        <v>52</v>
      </c>
      <c r="J1" s="13" t="s">
        <v>53</v>
      </c>
      <c r="K1" s="13" t="s">
        <v>54</v>
      </c>
      <c r="L1" s="13" t="s">
        <v>55</v>
      </c>
      <c r="M1" s="13" t="s">
        <v>56</v>
      </c>
      <c r="N1" s="13" t="s">
        <v>57</v>
      </c>
    </row>
    <row r="2" spans="1:14">
      <c r="A2" s="34">
        <v>43962</v>
      </c>
      <c r="B2" s="13">
        <v>70.599999999999994</v>
      </c>
      <c r="C2" s="13">
        <v>70.599999999999994</v>
      </c>
      <c r="D2" s="13">
        <v>70.599999999999994</v>
      </c>
      <c r="E2" s="13">
        <v>70.599999999999994</v>
      </c>
      <c r="F2" s="13">
        <v>70.599999999999994</v>
      </c>
      <c r="G2" s="13">
        <v>70.599999999999994</v>
      </c>
      <c r="H2" s="13">
        <v>70.599999999999994</v>
      </c>
      <c r="I2" s="13">
        <v>70.599999999999994</v>
      </c>
      <c r="J2" s="13">
        <v>70.599999999999994</v>
      </c>
      <c r="K2" s="13">
        <v>70.599999999999994</v>
      </c>
      <c r="L2" s="13">
        <v>70.599999999999994</v>
      </c>
      <c r="M2" s="13">
        <v>70.599999999999994</v>
      </c>
      <c r="N2" s="13">
        <v>70.599999999999994</v>
      </c>
    </row>
    <row r="3" spans="1:14">
      <c r="A3" s="13" t="s">
        <v>58</v>
      </c>
      <c r="B3" s="13">
        <v>0</v>
      </c>
      <c r="C3" s="13">
        <v>0.1</v>
      </c>
      <c r="D3" s="13">
        <v>0.15</v>
      </c>
      <c r="E3" s="13">
        <v>0.2</v>
      </c>
      <c r="F3" s="13">
        <v>0.25</v>
      </c>
      <c r="G3" s="13">
        <v>0.3</v>
      </c>
      <c r="H3" s="13">
        <v>0.4</v>
      </c>
      <c r="I3" s="13">
        <v>0.5</v>
      </c>
      <c r="J3" s="13">
        <v>0.6</v>
      </c>
      <c r="K3" s="13">
        <v>0.7</v>
      </c>
      <c r="L3" s="13">
        <v>0.8</v>
      </c>
      <c r="M3" s="13">
        <v>0.9</v>
      </c>
      <c r="N3" s="13">
        <v>1</v>
      </c>
    </row>
    <row r="4" spans="1:14">
      <c r="A4" s="13" t="s">
        <v>59</v>
      </c>
      <c r="B4" s="13">
        <f t="shared" ref="B4:N4" si="0">B3*7700</f>
        <v>0</v>
      </c>
      <c r="C4" s="13">
        <f t="shared" si="0"/>
        <v>770</v>
      </c>
      <c r="D4" s="13">
        <f t="shared" si="0"/>
        <v>1155</v>
      </c>
      <c r="E4" s="13">
        <f t="shared" si="0"/>
        <v>1540</v>
      </c>
      <c r="F4" s="13">
        <f>F3*7700</f>
        <v>1925</v>
      </c>
      <c r="G4" s="13">
        <f t="shared" si="0"/>
        <v>2310</v>
      </c>
      <c r="H4" s="13">
        <f t="shared" si="0"/>
        <v>3080</v>
      </c>
      <c r="I4" s="13">
        <f t="shared" si="0"/>
        <v>3850</v>
      </c>
      <c r="J4" s="13">
        <f t="shared" si="0"/>
        <v>4620</v>
      </c>
      <c r="K4" s="13">
        <f t="shared" si="0"/>
        <v>5390</v>
      </c>
      <c r="L4" s="13">
        <f t="shared" si="0"/>
        <v>6160</v>
      </c>
      <c r="M4" s="13">
        <f t="shared" si="0"/>
        <v>6930</v>
      </c>
      <c r="N4" s="13">
        <f t="shared" si="0"/>
        <v>7700</v>
      </c>
    </row>
    <row r="5" spans="1:14">
      <c r="A5" s="13" t="s">
        <v>60</v>
      </c>
      <c r="B5" s="13">
        <f t="shared" ref="B5:N5" si="1">B4/7</f>
        <v>0</v>
      </c>
      <c r="C5" s="13">
        <f t="shared" si="1"/>
        <v>110</v>
      </c>
      <c r="D5" s="13">
        <f t="shared" si="1"/>
        <v>165</v>
      </c>
      <c r="E5" s="13">
        <f t="shared" si="1"/>
        <v>220</v>
      </c>
      <c r="F5" s="13">
        <f t="shared" si="1"/>
        <v>275</v>
      </c>
      <c r="G5" s="13">
        <f t="shared" si="1"/>
        <v>330</v>
      </c>
      <c r="H5" s="13">
        <f t="shared" si="1"/>
        <v>440</v>
      </c>
      <c r="I5" s="13">
        <f t="shared" si="1"/>
        <v>550</v>
      </c>
      <c r="J5" s="13">
        <f t="shared" si="1"/>
        <v>660</v>
      </c>
      <c r="K5" s="13">
        <f t="shared" si="1"/>
        <v>770</v>
      </c>
      <c r="L5" s="13">
        <f t="shared" si="1"/>
        <v>880</v>
      </c>
      <c r="M5" s="13">
        <f t="shared" si="1"/>
        <v>990</v>
      </c>
      <c r="N5" s="13">
        <f t="shared" si="1"/>
        <v>1100</v>
      </c>
    </row>
    <row r="6" spans="1:14">
      <c r="A6" s="13" t="s">
        <v>61</v>
      </c>
      <c r="B6" s="13">
        <f t="shared" ref="B6:N7" si="2">B3*4</f>
        <v>0</v>
      </c>
      <c r="C6" s="13">
        <f t="shared" si="2"/>
        <v>0.4</v>
      </c>
      <c r="D6" s="13">
        <f t="shared" si="2"/>
        <v>0.6</v>
      </c>
      <c r="E6" s="13">
        <f t="shared" si="2"/>
        <v>0.8</v>
      </c>
      <c r="F6" s="13">
        <f t="shared" si="2"/>
        <v>1</v>
      </c>
      <c r="G6" s="13">
        <f t="shared" si="2"/>
        <v>1.2</v>
      </c>
      <c r="H6" s="13">
        <f t="shared" si="2"/>
        <v>1.6</v>
      </c>
      <c r="I6" s="13">
        <f t="shared" si="2"/>
        <v>2</v>
      </c>
      <c r="J6" s="13">
        <f t="shared" si="2"/>
        <v>2.4</v>
      </c>
      <c r="K6" s="13">
        <f t="shared" si="2"/>
        <v>2.8</v>
      </c>
      <c r="L6" s="13">
        <f t="shared" si="2"/>
        <v>3.2</v>
      </c>
      <c r="M6" s="13">
        <f t="shared" si="2"/>
        <v>3.6</v>
      </c>
      <c r="N6" s="13">
        <f t="shared" si="2"/>
        <v>4</v>
      </c>
    </row>
    <row r="7" spans="1:14">
      <c r="A7" s="13" t="s">
        <v>62</v>
      </c>
      <c r="B7" s="13">
        <f t="shared" si="2"/>
        <v>0</v>
      </c>
      <c r="C7" s="13">
        <f t="shared" si="2"/>
        <v>3080</v>
      </c>
      <c r="D7" s="13">
        <f t="shared" si="2"/>
        <v>4620</v>
      </c>
      <c r="E7" s="13">
        <f t="shared" si="2"/>
        <v>6160</v>
      </c>
      <c r="F7" s="13">
        <f t="shared" si="2"/>
        <v>7700</v>
      </c>
      <c r="G7" s="13">
        <f t="shared" si="2"/>
        <v>9240</v>
      </c>
      <c r="H7" s="13">
        <f t="shared" si="2"/>
        <v>12320</v>
      </c>
      <c r="I7" s="13">
        <f t="shared" si="2"/>
        <v>15400</v>
      </c>
      <c r="J7" s="13">
        <f t="shared" si="2"/>
        <v>18480</v>
      </c>
      <c r="K7" s="13">
        <f t="shared" si="2"/>
        <v>21560</v>
      </c>
      <c r="L7" s="13">
        <f t="shared" si="2"/>
        <v>24640</v>
      </c>
      <c r="M7" s="13">
        <f t="shared" si="2"/>
        <v>27720</v>
      </c>
      <c r="N7" s="13">
        <f t="shared" si="2"/>
        <v>30800</v>
      </c>
    </row>
    <row r="8" spans="1:14">
      <c r="A8" s="34">
        <f>A2+28</f>
        <v>43990</v>
      </c>
      <c r="B8" s="13">
        <f t="shared" ref="B8:N8" si="3">B$6*1</f>
        <v>0</v>
      </c>
      <c r="C8" s="13">
        <f t="shared" si="3"/>
        <v>0.4</v>
      </c>
      <c r="D8" s="13">
        <f t="shared" si="3"/>
        <v>0.6</v>
      </c>
      <c r="E8" s="13">
        <f t="shared" si="3"/>
        <v>0.8</v>
      </c>
      <c r="F8" s="13">
        <f t="shared" si="3"/>
        <v>1</v>
      </c>
      <c r="G8" s="13">
        <f t="shared" si="3"/>
        <v>1.2</v>
      </c>
      <c r="H8" s="13">
        <f t="shared" si="3"/>
        <v>1.6</v>
      </c>
      <c r="I8" s="13">
        <f t="shared" si="3"/>
        <v>2</v>
      </c>
      <c r="J8" s="13">
        <f t="shared" si="3"/>
        <v>2.4</v>
      </c>
      <c r="K8" s="13">
        <f t="shared" si="3"/>
        <v>2.8</v>
      </c>
      <c r="L8" s="13">
        <f t="shared" si="3"/>
        <v>3.2</v>
      </c>
      <c r="M8" s="13">
        <f t="shared" si="3"/>
        <v>3.6</v>
      </c>
      <c r="N8" s="13">
        <f t="shared" si="3"/>
        <v>4</v>
      </c>
    </row>
    <row r="9" spans="1:14">
      <c r="A9" s="34" t="s">
        <v>63</v>
      </c>
      <c r="B9" s="13">
        <f t="shared" ref="B9:N9" si="4">B$7*1</f>
        <v>0</v>
      </c>
      <c r="C9" s="13">
        <f t="shared" si="4"/>
        <v>3080</v>
      </c>
      <c r="D9" s="36">
        <f t="shared" si="4"/>
        <v>4620</v>
      </c>
      <c r="E9" s="36">
        <f t="shared" si="4"/>
        <v>6160</v>
      </c>
      <c r="F9" s="36">
        <f t="shared" si="4"/>
        <v>7700</v>
      </c>
      <c r="G9" s="36">
        <f t="shared" si="4"/>
        <v>9240</v>
      </c>
      <c r="H9" s="36">
        <f t="shared" si="4"/>
        <v>12320</v>
      </c>
      <c r="I9" s="36">
        <f t="shared" si="4"/>
        <v>15400</v>
      </c>
      <c r="J9" s="36">
        <f t="shared" si="4"/>
        <v>18480</v>
      </c>
      <c r="K9" s="36">
        <f t="shared" si="4"/>
        <v>21560</v>
      </c>
      <c r="L9" s="36">
        <f t="shared" si="4"/>
        <v>24640</v>
      </c>
      <c r="M9" s="36">
        <f t="shared" si="4"/>
        <v>27720</v>
      </c>
      <c r="N9" s="36">
        <f t="shared" si="4"/>
        <v>30800</v>
      </c>
    </row>
    <row r="10" spans="1:14">
      <c r="A10" s="13" t="s">
        <v>64</v>
      </c>
      <c r="B10" s="13">
        <f t="shared" ref="B10:N10" si="5">B$2-B$8</f>
        <v>70.599999999999994</v>
      </c>
      <c r="C10" s="36">
        <f t="shared" si="5"/>
        <v>70.199999999999989</v>
      </c>
      <c r="D10" s="41">
        <f t="shared" si="5"/>
        <v>70</v>
      </c>
      <c r="E10" s="36">
        <f t="shared" si="5"/>
        <v>69.8</v>
      </c>
      <c r="F10" s="36">
        <f t="shared" si="5"/>
        <v>69.599999999999994</v>
      </c>
      <c r="G10" s="36">
        <f t="shared" si="5"/>
        <v>69.399999999999991</v>
      </c>
      <c r="H10" s="36">
        <f t="shared" si="5"/>
        <v>69</v>
      </c>
      <c r="I10" s="36">
        <f t="shared" si="5"/>
        <v>68.599999999999994</v>
      </c>
      <c r="J10" s="36">
        <f t="shared" si="5"/>
        <v>68.199999999999989</v>
      </c>
      <c r="K10" s="36">
        <f t="shared" si="5"/>
        <v>67.8</v>
      </c>
      <c r="L10" s="36">
        <f t="shared" si="5"/>
        <v>67.399999999999991</v>
      </c>
      <c r="M10" s="36">
        <f t="shared" si="5"/>
        <v>67</v>
      </c>
      <c r="N10" s="36">
        <f t="shared" si="5"/>
        <v>66.599999999999994</v>
      </c>
    </row>
    <row r="11" spans="1:14">
      <c r="A11" s="34">
        <f>A8+28</f>
        <v>44018</v>
      </c>
      <c r="B11" s="13">
        <f t="shared" ref="B11:N11" si="6">B$6*2</f>
        <v>0</v>
      </c>
      <c r="C11" s="13">
        <f t="shared" si="6"/>
        <v>0.8</v>
      </c>
      <c r="D11" s="36">
        <f t="shared" si="6"/>
        <v>1.2</v>
      </c>
      <c r="E11" s="36">
        <f t="shared" si="6"/>
        <v>1.6</v>
      </c>
      <c r="F11" s="36">
        <f t="shared" si="6"/>
        <v>2</v>
      </c>
      <c r="G11" s="36">
        <f t="shared" si="6"/>
        <v>2.4</v>
      </c>
      <c r="H11" s="36">
        <f t="shared" si="6"/>
        <v>3.2</v>
      </c>
      <c r="I11" s="36">
        <f t="shared" si="6"/>
        <v>4</v>
      </c>
      <c r="J11" s="36">
        <f t="shared" si="6"/>
        <v>4.8</v>
      </c>
      <c r="K11" s="36">
        <f t="shared" si="6"/>
        <v>5.6</v>
      </c>
      <c r="L11" s="36">
        <f t="shared" si="6"/>
        <v>6.4</v>
      </c>
      <c r="M11" s="36">
        <f t="shared" si="6"/>
        <v>7.2</v>
      </c>
      <c r="N11" s="36">
        <f t="shared" si="6"/>
        <v>8</v>
      </c>
    </row>
    <row r="12" spans="1:14">
      <c r="A12" s="34" t="s">
        <v>63</v>
      </c>
      <c r="B12" s="13">
        <f t="shared" ref="B12:N12" si="7">B$7*2</f>
        <v>0</v>
      </c>
      <c r="C12" s="13">
        <f t="shared" si="7"/>
        <v>6160</v>
      </c>
      <c r="D12" s="36">
        <f t="shared" si="7"/>
        <v>9240</v>
      </c>
      <c r="E12" s="36">
        <f t="shared" si="7"/>
        <v>12320</v>
      </c>
      <c r="F12" s="36">
        <f t="shared" si="7"/>
        <v>15400</v>
      </c>
      <c r="G12" s="36">
        <f t="shared" si="7"/>
        <v>18480</v>
      </c>
      <c r="H12" s="36">
        <f t="shared" si="7"/>
        <v>24640</v>
      </c>
      <c r="I12" s="36">
        <f t="shared" si="7"/>
        <v>30800</v>
      </c>
      <c r="J12" s="36">
        <f t="shared" si="7"/>
        <v>36960</v>
      </c>
      <c r="K12" s="36">
        <f t="shared" si="7"/>
        <v>43120</v>
      </c>
      <c r="L12" s="36">
        <f t="shared" si="7"/>
        <v>49280</v>
      </c>
      <c r="M12" s="36">
        <f t="shared" si="7"/>
        <v>55440</v>
      </c>
      <c r="N12" s="36">
        <f t="shared" si="7"/>
        <v>61600</v>
      </c>
    </row>
    <row r="13" spans="1:14">
      <c r="A13" s="13" t="s">
        <v>64</v>
      </c>
      <c r="B13" s="13">
        <f t="shared" ref="B13:N13" si="8">B$2-B$11</f>
        <v>70.599999999999994</v>
      </c>
      <c r="C13" s="41">
        <f t="shared" si="8"/>
        <v>69.8</v>
      </c>
      <c r="D13" s="42">
        <f t="shared" si="8"/>
        <v>69.399999999999991</v>
      </c>
      <c r="E13" s="36">
        <f t="shared" si="8"/>
        <v>69</v>
      </c>
      <c r="F13" s="36">
        <f t="shared" si="8"/>
        <v>68.599999999999994</v>
      </c>
      <c r="G13" s="36">
        <f t="shared" si="8"/>
        <v>68.199999999999989</v>
      </c>
      <c r="H13" s="36">
        <f t="shared" si="8"/>
        <v>67.399999999999991</v>
      </c>
      <c r="I13" s="36">
        <f t="shared" si="8"/>
        <v>66.599999999999994</v>
      </c>
      <c r="J13" s="36">
        <f t="shared" si="8"/>
        <v>65.8</v>
      </c>
      <c r="K13" s="36">
        <f t="shared" si="8"/>
        <v>65</v>
      </c>
      <c r="L13" s="36">
        <f t="shared" si="8"/>
        <v>64.199999999999989</v>
      </c>
      <c r="M13" s="36">
        <f t="shared" si="8"/>
        <v>63.399999999999991</v>
      </c>
      <c r="N13" s="36">
        <f t="shared" si="8"/>
        <v>62.599999999999994</v>
      </c>
    </row>
    <row r="14" spans="1:14">
      <c r="A14" s="34">
        <f>A11+28</f>
        <v>44046</v>
      </c>
      <c r="B14" s="13">
        <f t="shared" ref="B14:N14" si="9">B$6*3</f>
        <v>0</v>
      </c>
      <c r="C14" s="13">
        <f t="shared" si="9"/>
        <v>1.2000000000000002</v>
      </c>
      <c r="D14" s="36">
        <f t="shared" si="9"/>
        <v>1.7999999999999998</v>
      </c>
      <c r="E14" s="36">
        <f t="shared" si="9"/>
        <v>2.4000000000000004</v>
      </c>
      <c r="F14" s="36">
        <f t="shared" si="9"/>
        <v>3</v>
      </c>
      <c r="G14" s="36">
        <f t="shared" si="9"/>
        <v>3.5999999999999996</v>
      </c>
      <c r="H14" s="36">
        <f t="shared" si="9"/>
        <v>4.8000000000000007</v>
      </c>
      <c r="I14" s="36">
        <f t="shared" si="9"/>
        <v>6</v>
      </c>
      <c r="J14" s="36">
        <f t="shared" si="9"/>
        <v>7.1999999999999993</v>
      </c>
      <c r="K14" s="36">
        <f t="shared" si="9"/>
        <v>8.3999999999999986</v>
      </c>
      <c r="L14" s="36">
        <f t="shared" si="9"/>
        <v>9.6000000000000014</v>
      </c>
      <c r="M14" s="36">
        <f t="shared" si="9"/>
        <v>10.8</v>
      </c>
      <c r="N14" s="36">
        <f t="shared" si="9"/>
        <v>12</v>
      </c>
    </row>
    <row r="15" spans="1:14">
      <c r="A15" s="34" t="s">
        <v>63</v>
      </c>
      <c r="B15" s="13">
        <f t="shared" ref="B15:N15" si="10">B$7*3</f>
        <v>0</v>
      </c>
      <c r="C15" s="13">
        <f t="shared" si="10"/>
        <v>9240</v>
      </c>
      <c r="D15" s="36">
        <f t="shared" si="10"/>
        <v>13860</v>
      </c>
      <c r="E15" s="36">
        <f t="shared" si="10"/>
        <v>18480</v>
      </c>
      <c r="F15" s="36">
        <f t="shared" si="10"/>
        <v>23100</v>
      </c>
      <c r="G15" s="36">
        <f t="shared" si="10"/>
        <v>27720</v>
      </c>
      <c r="H15" s="36">
        <f t="shared" si="10"/>
        <v>36960</v>
      </c>
      <c r="I15" s="36">
        <f t="shared" si="10"/>
        <v>46200</v>
      </c>
      <c r="J15" s="36">
        <f t="shared" si="10"/>
        <v>55440</v>
      </c>
      <c r="K15" s="36">
        <f t="shared" si="10"/>
        <v>64680</v>
      </c>
      <c r="L15" s="36">
        <f t="shared" si="10"/>
        <v>73920</v>
      </c>
      <c r="M15" s="36">
        <f t="shared" si="10"/>
        <v>83160</v>
      </c>
      <c r="N15" s="36">
        <f t="shared" si="10"/>
        <v>92400</v>
      </c>
    </row>
    <row r="16" spans="1:14">
      <c r="A16" s="13" t="s">
        <v>64</v>
      </c>
      <c r="B16" s="13">
        <f t="shared" ref="B16:N16" si="11">B$2-B$14</f>
        <v>70.599999999999994</v>
      </c>
      <c r="C16" s="13">
        <f t="shared" si="11"/>
        <v>69.399999999999991</v>
      </c>
      <c r="D16" s="41">
        <f t="shared" si="11"/>
        <v>68.8</v>
      </c>
      <c r="E16" s="36">
        <f t="shared" si="11"/>
        <v>68.199999999999989</v>
      </c>
      <c r="F16" s="36">
        <f t="shared" si="11"/>
        <v>67.599999999999994</v>
      </c>
      <c r="G16" s="36">
        <f t="shared" si="11"/>
        <v>67</v>
      </c>
      <c r="H16" s="36">
        <f t="shared" si="11"/>
        <v>65.8</v>
      </c>
      <c r="I16" s="36">
        <f t="shared" si="11"/>
        <v>64.599999999999994</v>
      </c>
      <c r="J16" s="36">
        <f t="shared" si="11"/>
        <v>63.399999999999991</v>
      </c>
      <c r="K16" s="36">
        <f t="shared" si="11"/>
        <v>62.199999999999996</v>
      </c>
      <c r="L16" s="36">
        <f t="shared" si="11"/>
        <v>60.999999999999993</v>
      </c>
      <c r="M16" s="35">
        <f t="shared" si="11"/>
        <v>59.8</v>
      </c>
      <c r="N16" s="35">
        <f t="shared" si="11"/>
        <v>58.599999999999994</v>
      </c>
    </row>
    <row r="17" spans="1:14">
      <c r="A17" s="34">
        <f>A14+28</f>
        <v>44074</v>
      </c>
      <c r="B17" s="13">
        <f t="shared" ref="B17:N17" si="12">B$6*4</f>
        <v>0</v>
      </c>
      <c r="C17" s="13">
        <f t="shared" si="12"/>
        <v>1.6</v>
      </c>
      <c r="D17" s="36">
        <f t="shared" si="12"/>
        <v>2.4</v>
      </c>
      <c r="E17" s="36">
        <f t="shared" si="12"/>
        <v>3.2</v>
      </c>
      <c r="F17" s="36">
        <f t="shared" si="12"/>
        <v>4</v>
      </c>
      <c r="G17" s="36">
        <f t="shared" si="12"/>
        <v>4.8</v>
      </c>
      <c r="H17" s="36">
        <f t="shared" si="12"/>
        <v>6.4</v>
      </c>
      <c r="I17" s="36">
        <f t="shared" si="12"/>
        <v>8</v>
      </c>
      <c r="J17" s="36">
        <f t="shared" si="12"/>
        <v>9.6</v>
      </c>
      <c r="K17" s="36">
        <f t="shared" si="12"/>
        <v>11.2</v>
      </c>
      <c r="L17" s="36">
        <f t="shared" si="12"/>
        <v>12.8</v>
      </c>
      <c r="M17" s="36">
        <f t="shared" si="12"/>
        <v>14.4</v>
      </c>
      <c r="N17" s="36">
        <f t="shared" si="12"/>
        <v>16</v>
      </c>
    </row>
    <row r="18" spans="1:14">
      <c r="A18" s="34" t="s">
        <v>63</v>
      </c>
      <c r="B18" s="13">
        <f t="shared" ref="B18:N18" si="13">B$7*4</f>
        <v>0</v>
      </c>
      <c r="C18" s="13">
        <f t="shared" si="13"/>
        <v>12320</v>
      </c>
      <c r="D18" s="36">
        <f t="shared" si="13"/>
        <v>18480</v>
      </c>
      <c r="E18" s="36">
        <f t="shared" si="13"/>
        <v>24640</v>
      </c>
      <c r="F18" s="36">
        <f t="shared" si="13"/>
        <v>30800</v>
      </c>
      <c r="G18" s="36">
        <f t="shared" si="13"/>
        <v>36960</v>
      </c>
      <c r="H18" s="36">
        <f t="shared" si="13"/>
        <v>49280</v>
      </c>
      <c r="I18" s="36">
        <f t="shared" si="13"/>
        <v>61600</v>
      </c>
      <c r="J18" s="36">
        <f t="shared" si="13"/>
        <v>73920</v>
      </c>
      <c r="K18" s="36">
        <f t="shared" si="13"/>
        <v>86240</v>
      </c>
      <c r="L18" s="36">
        <f t="shared" si="13"/>
        <v>98560</v>
      </c>
      <c r="M18" s="36">
        <f t="shared" si="13"/>
        <v>110880</v>
      </c>
      <c r="N18" s="36">
        <f t="shared" si="13"/>
        <v>123200</v>
      </c>
    </row>
    <row r="19" spans="1:14">
      <c r="A19" s="13" t="s">
        <v>64</v>
      </c>
      <c r="B19" s="13">
        <f t="shared" ref="B19:N19" si="14">B$2-B$17</f>
        <v>70.599999999999994</v>
      </c>
      <c r="C19" s="13">
        <f t="shared" si="14"/>
        <v>69</v>
      </c>
      <c r="D19" s="41">
        <f t="shared" si="14"/>
        <v>68.199999999999989</v>
      </c>
      <c r="E19" s="36">
        <f t="shared" si="14"/>
        <v>67.399999999999991</v>
      </c>
      <c r="F19" s="36">
        <f t="shared" si="14"/>
        <v>66.599999999999994</v>
      </c>
      <c r="G19" s="36">
        <f t="shared" si="14"/>
        <v>65.8</v>
      </c>
      <c r="H19" s="36">
        <f t="shared" si="14"/>
        <v>64.199999999999989</v>
      </c>
      <c r="I19" s="36">
        <f t="shared" si="14"/>
        <v>62.599999999999994</v>
      </c>
      <c r="J19" s="36">
        <f t="shared" si="14"/>
        <v>60.999999999999993</v>
      </c>
      <c r="K19" s="35">
        <f t="shared" si="14"/>
        <v>59.399999999999991</v>
      </c>
      <c r="L19" s="35">
        <f t="shared" si="14"/>
        <v>57.8</v>
      </c>
      <c r="M19" s="36">
        <f t="shared" si="14"/>
        <v>56.199999999999996</v>
      </c>
      <c r="N19" s="36">
        <f t="shared" si="14"/>
        <v>54.599999999999994</v>
      </c>
    </row>
    <row r="20" spans="1:14">
      <c r="A20" s="34">
        <f>A17+28</f>
        <v>44102</v>
      </c>
      <c r="B20" s="13">
        <f t="shared" ref="B20:N20" si="15">B$6*5</f>
        <v>0</v>
      </c>
      <c r="C20" s="13">
        <f t="shared" si="15"/>
        <v>2</v>
      </c>
      <c r="D20" s="36">
        <f t="shared" si="15"/>
        <v>3</v>
      </c>
      <c r="E20" s="36">
        <f t="shared" si="15"/>
        <v>4</v>
      </c>
      <c r="F20" s="36">
        <f t="shared" si="15"/>
        <v>5</v>
      </c>
      <c r="G20" s="36">
        <f t="shared" si="15"/>
        <v>6</v>
      </c>
      <c r="H20" s="36">
        <f t="shared" si="15"/>
        <v>8</v>
      </c>
      <c r="I20" s="36">
        <f t="shared" si="15"/>
        <v>10</v>
      </c>
      <c r="J20" s="36">
        <f t="shared" si="15"/>
        <v>12</v>
      </c>
      <c r="K20" s="36">
        <f t="shared" si="15"/>
        <v>14</v>
      </c>
      <c r="L20" s="36">
        <f t="shared" si="15"/>
        <v>16</v>
      </c>
      <c r="M20" s="36">
        <f t="shared" si="15"/>
        <v>18</v>
      </c>
      <c r="N20" s="36">
        <f t="shared" si="15"/>
        <v>20</v>
      </c>
    </row>
    <row r="21" spans="1:14">
      <c r="A21" s="34" t="s">
        <v>63</v>
      </c>
      <c r="B21" s="13">
        <f t="shared" ref="B21:N21" si="16">B$7*5</f>
        <v>0</v>
      </c>
      <c r="C21" s="13">
        <f t="shared" si="16"/>
        <v>15400</v>
      </c>
      <c r="D21" s="36">
        <f t="shared" si="16"/>
        <v>23100</v>
      </c>
      <c r="E21" s="36">
        <f t="shared" si="16"/>
        <v>30800</v>
      </c>
      <c r="F21" s="36">
        <f t="shared" si="16"/>
        <v>38500</v>
      </c>
      <c r="G21" s="36">
        <f t="shared" si="16"/>
        <v>46200</v>
      </c>
      <c r="H21" s="36">
        <f t="shared" si="16"/>
        <v>61600</v>
      </c>
      <c r="I21" s="36">
        <f t="shared" si="16"/>
        <v>77000</v>
      </c>
      <c r="J21" s="36">
        <f t="shared" si="16"/>
        <v>92400</v>
      </c>
      <c r="K21" s="36">
        <f t="shared" si="16"/>
        <v>107800</v>
      </c>
      <c r="L21" s="36">
        <f t="shared" si="16"/>
        <v>123200</v>
      </c>
      <c r="M21" s="36">
        <f t="shared" si="16"/>
        <v>138600</v>
      </c>
      <c r="N21" s="36">
        <f t="shared" si="16"/>
        <v>154000</v>
      </c>
    </row>
    <row r="22" spans="1:14">
      <c r="A22" s="13" t="s">
        <v>64</v>
      </c>
      <c r="B22" s="36">
        <f t="shared" ref="B22:N22" si="17">B$2-B$20</f>
        <v>70.599999999999994</v>
      </c>
      <c r="C22" s="13">
        <f t="shared" si="17"/>
        <v>68.599999999999994</v>
      </c>
      <c r="D22" s="36">
        <f t="shared" si="17"/>
        <v>67.599999999999994</v>
      </c>
      <c r="E22" s="41">
        <f t="shared" si="17"/>
        <v>66.599999999999994</v>
      </c>
      <c r="F22" s="42">
        <f t="shared" si="17"/>
        <v>65.599999999999994</v>
      </c>
      <c r="G22" s="36">
        <f t="shared" si="17"/>
        <v>64.599999999999994</v>
      </c>
      <c r="H22" s="36">
        <f t="shared" si="17"/>
        <v>62.599999999999994</v>
      </c>
      <c r="I22" s="36">
        <f t="shared" si="17"/>
        <v>60.599999999999994</v>
      </c>
      <c r="J22" s="35">
        <f t="shared" si="17"/>
        <v>58.599999999999994</v>
      </c>
      <c r="K22" s="36">
        <f t="shared" si="17"/>
        <v>56.599999999999994</v>
      </c>
      <c r="L22" s="36">
        <f t="shared" si="17"/>
        <v>54.599999999999994</v>
      </c>
      <c r="M22" s="36">
        <f t="shared" si="17"/>
        <v>52.599999999999994</v>
      </c>
      <c r="N22" s="36">
        <f t="shared" si="17"/>
        <v>50.599999999999994</v>
      </c>
    </row>
    <row r="23" spans="1:14">
      <c r="A23" s="34">
        <f>A20+28</f>
        <v>44130</v>
      </c>
      <c r="B23" s="13">
        <f t="shared" ref="B23:N23" si="18">B$6*6</f>
        <v>0</v>
      </c>
      <c r="C23" s="13">
        <f t="shared" si="18"/>
        <v>2.4000000000000004</v>
      </c>
      <c r="D23" s="36">
        <f t="shared" si="18"/>
        <v>3.5999999999999996</v>
      </c>
      <c r="E23" s="36">
        <f t="shared" si="18"/>
        <v>4.8000000000000007</v>
      </c>
      <c r="F23" s="36">
        <f t="shared" si="18"/>
        <v>6</v>
      </c>
      <c r="G23" s="36">
        <f t="shared" si="18"/>
        <v>7.1999999999999993</v>
      </c>
      <c r="H23" s="36">
        <f t="shared" si="18"/>
        <v>9.6000000000000014</v>
      </c>
      <c r="I23" s="36">
        <f t="shared" si="18"/>
        <v>12</v>
      </c>
      <c r="J23" s="36">
        <f t="shared" si="18"/>
        <v>14.399999999999999</v>
      </c>
      <c r="K23" s="36">
        <f t="shared" si="18"/>
        <v>16.799999999999997</v>
      </c>
      <c r="L23" s="36">
        <f t="shared" si="18"/>
        <v>19.200000000000003</v>
      </c>
      <c r="M23" s="36">
        <f t="shared" si="18"/>
        <v>21.6</v>
      </c>
      <c r="N23" s="36">
        <f t="shared" si="18"/>
        <v>24</v>
      </c>
    </row>
    <row r="24" spans="1:14">
      <c r="A24" s="34" t="s">
        <v>63</v>
      </c>
      <c r="B24" s="13">
        <f t="shared" ref="B24:N24" si="19">B$7*6</f>
        <v>0</v>
      </c>
      <c r="C24" s="13">
        <f t="shared" si="19"/>
        <v>18480</v>
      </c>
      <c r="D24" s="36">
        <f t="shared" si="19"/>
        <v>27720</v>
      </c>
      <c r="E24" s="36">
        <f t="shared" si="19"/>
        <v>36960</v>
      </c>
      <c r="F24" s="36">
        <f t="shared" si="19"/>
        <v>46200</v>
      </c>
      <c r="G24" s="36">
        <f t="shared" si="19"/>
        <v>55440</v>
      </c>
      <c r="H24" s="36">
        <f t="shared" si="19"/>
        <v>73920</v>
      </c>
      <c r="I24" s="36">
        <f t="shared" si="19"/>
        <v>92400</v>
      </c>
      <c r="J24" s="36">
        <f t="shared" si="19"/>
        <v>110880</v>
      </c>
      <c r="K24" s="36">
        <f t="shared" si="19"/>
        <v>129360</v>
      </c>
      <c r="L24" s="36">
        <f t="shared" si="19"/>
        <v>147840</v>
      </c>
      <c r="M24" s="36">
        <f t="shared" si="19"/>
        <v>166320</v>
      </c>
      <c r="N24" s="36">
        <f t="shared" si="19"/>
        <v>184800</v>
      </c>
    </row>
    <row r="25" spans="1:14">
      <c r="A25" s="13" t="s">
        <v>64</v>
      </c>
      <c r="B25" s="13">
        <f t="shared" ref="B25:N25" si="20">B$2-B23</f>
        <v>70.599999999999994</v>
      </c>
      <c r="C25" s="36">
        <f t="shared" si="20"/>
        <v>68.199999999999989</v>
      </c>
      <c r="D25" s="41">
        <f t="shared" si="20"/>
        <v>67</v>
      </c>
      <c r="E25" s="36">
        <f t="shared" si="20"/>
        <v>65.8</v>
      </c>
      <c r="F25" s="36">
        <f t="shared" si="20"/>
        <v>64.599999999999994</v>
      </c>
      <c r="G25" s="36">
        <f t="shared" si="20"/>
        <v>63.399999999999991</v>
      </c>
      <c r="H25" s="36">
        <f t="shared" si="20"/>
        <v>60.999999999999993</v>
      </c>
      <c r="I25" s="35">
        <f t="shared" si="20"/>
        <v>58.599999999999994</v>
      </c>
      <c r="J25" s="36">
        <f t="shared" si="20"/>
        <v>56.199999999999996</v>
      </c>
      <c r="K25" s="36">
        <f t="shared" si="20"/>
        <v>53.8</v>
      </c>
      <c r="L25" s="36">
        <f t="shared" si="20"/>
        <v>51.399999999999991</v>
      </c>
      <c r="M25" s="36">
        <f t="shared" si="20"/>
        <v>48.999999999999993</v>
      </c>
      <c r="N25" s="36">
        <f t="shared" si="20"/>
        <v>46.599999999999994</v>
      </c>
    </row>
    <row r="26" spans="1:14">
      <c r="A26" s="34">
        <f>A23+28</f>
        <v>44158</v>
      </c>
      <c r="B26" s="13">
        <f t="shared" ref="B26:N26" si="21">B$6*7</f>
        <v>0</v>
      </c>
      <c r="C26" s="13">
        <f t="shared" si="21"/>
        <v>2.8000000000000003</v>
      </c>
      <c r="D26" s="36">
        <f t="shared" si="21"/>
        <v>4.2</v>
      </c>
      <c r="E26" s="36">
        <f t="shared" si="21"/>
        <v>5.6000000000000005</v>
      </c>
      <c r="F26" s="36">
        <f t="shared" si="21"/>
        <v>7</v>
      </c>
      <c r="G26" s="36">
        <f t="shared" si="21"/>
        <v>8.4</v>
      </c>
      <c r="H26" s="36">
        <f t="shared" si="21"/>
        <v>11.200000000000001</v>
      </c>
      <c r="I26" s="36">
        <f t="shared" si="21"/>
        <v>14</v>
      </c>
      <c r="J26" s="36">
        <f t="shared" si="21"/>
        <v>16.8</v>
      </c>
      <c r="K26" s="36">
        <f t="shared" si="21"/>
        <v>19.599999999999998</v>
      </c>
      <c r="L26" s="36">
        <f t="shared" si="21"/>
        <v>22.400000000000002</v>
      </c>
      <c r="M26" s="36">
        <f t="shared" si="21"/>
        <v>25.2</v>
      </c>
      <c r="N26" s="36">
        <f t="shared" si="21"/>
        <v>28</v>
      </c>
    </row>
    <row r="27" spans="1:14">
      <c r="A27" s="34" t="s">
        <v>63</v>
      </c>
      <c r="B27" s="13">
        <f t="shared" ref="B27:N27" si="22">B$7*7</f>
        <v>0</v>
      </c>
      <c r="C27" s="13">
        <f t="shared" si="22"/>
        <v>21560</v>
      </c>
      <c r="D27" s="36">
        <f t="shared" si="22"/>
        <v>32340</v>
      </c>
      <c r="E27" s="36">
        <f t="shared" si="22"/>
        <v>43120</v>
      </c>
      <c r="F27" s="36">
        <f t="shared" si="22"/>
        <v>53900</v>
      </c>
      <c r="G27" s="36">
        <f t="shared" si="22"/>
        <v>64680</v>
      </c>
      <c r="H27" s="36">
        <f t="shared" si="22"/>
        <v>86240</v>
      </c>
      <c r="I27" s="36">
        <f t="shared" si="22"/>
        <v>107800</v>
      </c>
      <c r="J27" s="36">
        <f t="shared" si="22"/>
        <v>129360</v>
      </c>
      <c r="K27" s="36">
        <f t="shared" si="22"/>
        <v>150920</v>
      </c>
      <c r="L27" s="36">
        <f t="shared" si="22"/>
        <v>172480</v>
      </c>
      <c r="M27" s="36">
        <f t="shared" si="22"/>
        <v>194040</v>
      </c>
      <c r="N27" s="36">
        <f t="shared" si="22"/>
        <v>215600</v>
      </c>
    </row>
    <row r="28" spans="1:14" ht="15.75">
      <c r="A28" s="13" t="s">
        <v>64</v>
      </c>
      <c r="B28" s="36">
        <f t="shared" ref="B28:N28" si="23">B$2-B26</f>
        <v>70.599999999999994</v>
      </c>
      <c r="C28" s="13">
        <f t="shared" si="23"/>
        <v>67.8</v>
      </c>
      <c r="D28" s="41">
        <f t="shared" si="23"/>
        <v>66.399999999999991</v>
      </c>
      <c r="E28" s="42">
        <f t="shared" si="23"/>
        <v>65</v>
      </c>
      <c r="F28" s="36">
        <f t="shared" si="23"/>
        <v>63.599999999999994</v>
      </c>
      <c r="G28" s="36">
        <f t="shared" si="23"/>
        <v>62.199999999999996</v>
      </c>
      <c r="H28" s="35">
        <f t="shared" si="23"/>
        <v>59.399999999999991</v>
      </c>
      <c r="I28" s="36">
        <f t="shared" si="23"/>
        <v>56.599999999999994</v>
      </c>
      <c r="J28" s="36">
        <f t="shared" si="23"/>
        <v>53.8</v>
      </c>
      <c r="K28" s="37">
        <f t="shared" si="23"/>
        <v>51</v>
      </c>
      <c r="L28" s="36">
        <f t="shared" si="23"/>
        <v>48.199999999999989</v>
      </c>
      <c r="M28" s="36">
        <f t="shared" si="23"/>
        <v>45.399999999999991</v>
      </c>
      <c r="N28" s="36">
        <f t="shared" si="23"/>
        <v>42.599999999999994</v>
      </c>
    </row>
    <row r="29" spans="1:14">
      <c r="A29" s="34">
        <f>A26+28</f>
        <v>44186</v>
      </c>
      <c r="B29" s="13">
        <f t="shared" ref="B29:N29" si="24">B$6*8</f>
        <v>0</v>
      </c>
      <c r="C29" s="13">
        <f t="shared" si="24"/>
        <v>3.2</v>
      </c>
      <c r="D29" s="36">
        <f t="shared" si="24"/>
        <v>4.8</v>
      </c>
      <c r="E29" s="36">
        <f t="shared" si="24"/>
        <v>6.4</v>
      </c>
      <c r="F29" s="36">
        <f t="shared" si="24"/>
        <v>8</v>
      </c>
      <c r="G29" s="36">
        <f t="shared" si="24"/>
        <v>9.6</v>
      </c>
      <c r="H29" s="36">
        <f t="shared" si="24"/>
        <v>12.8</v>
      </c>
      <c r="I29" s="36">
        <f t="shared" si="24"/>
        <v>16</v>
      </c>
      <c r="J29" s="36">
        <f t="shared" si="24"/>
        <v>19.2</v>
      </c>
      <c r="K29" s="36">
        <f t="shared" si="24"/>
        <v>22.4</v>
      </c>
      <c r="L29" s="36">
        <f t="shared" si="24"/>
        <v>25.6</v>
      </c>
      <c r="M29" s="36">
        <f t="shared" si="24"/>
        <v>28.8</v>
      </c>
      <c r="N29" s="36">
        <f t="shared" si="24"/>
        <v>32</v>
      </c>
    </row>
    <row r="30" spans="1:14">
      <c r="A30" s="34" t="s">
        <v>63</v>
      </c>
      <c r="B30" s="13">
        <f t="shared" ref="B30:N30" si="25">B$7*8</f>
        <v>0</v>
      </c>
      <c r="C30" s="13">
        <f t="shared" si="25"/>
        <v>24640</v>
      </c>
      <c r="D30" s="36">
        <f t="shared" si="25"/>
        <v>36960</v>
      </c>
      <c r="E30" s="36">
        <f t="shared" si="25"/>
        <v>49280</v>
      </c>
      <c r="F30" s="36">
        <f t="shared" si="25"/>
        <v>61600</v>
      </c>
      <c r="G30" s="36">
        <f t="shared" si="25"/>
        <v>73920</v>
      </c>
      <c r="H30" s="36">
        <f t="shared" si="25"/>
        <v>98560</v>
      </c>
      <c r="I30" s="36">
        <f t="shared" si="25"/>
        <v>123200</v>
      </c>
      <c r="J30" s="36">
        <f t="shared" si="25"/>
        <v>147840</v>
      </c>
      <c r="K30" s="36">
        <f t="shared" si="25"/>
        <v>172480</v>
      </c>
      <c r="L30" s="36">
        <f t="shared" si="25"/>
        <v>197120</v>
      </c>
      <c r="M30" s="36">
        <f t="shared" si="25"/>
        <v>221760</v>
      </c>
      <c r="N30" s="36">
        <f t="shared" si="25"/>
        <v>246400</v>
      </c>
    </row>
    <row r="31" spans="1:14" ht="15.75">
      <c r="A31" s="13" t="s">
        <v>64</v>
      </c>
      <c r="B31" s="36">
        <f t="shared" ref="B31:N31" si="26">B$2-B29</f>
        <v>70.599999999999994</v>
      </c>
      <c r="C31" s="13">
        <f t="shared" si="26"/>
        <v>67.399999999999991</v>
      </c>
      <c r="D31" s="36">
        <f t="shared" si="26"/>
        <v>65.8</v>
      </c>
      <c r="E31" s="41">
        <f t="shared" si="26"/>
        <v>64.199999999999989</v>
      </c>
      <c r="F31" s="36">
        <f t="shared" si="26"/>
        <v>62.599999999999994</v>
      </c>
      <c r="G31" s="36">
        <f t="shared" si="26"/>
        <v>60.999999999999993</v>
      </c>
      <c r="H31" s="36">
        <f t="shared" si="26"/>
        <v>57.8</v>
      </c>
      <c r="I31" s="36">
        <f t="shared" si="26"/>
        <v>54.599999999999994</v>
      </c>
      <c r="J31" s="36">
        <f t="shared" si="26"/>
        <v>51.399999999999991</v>
      </c>
      <c r="K31" s="37">
        <f t="shared" si="26"/>
        <v>48.199999999999996</v>
      </c>
      <c r="L31" s="36">
        <f t="shared" si="26"/>
        <v>44.999999999999993</v>
      </c>
      <c r="M31" s="36">
        <f t="shared" si="26"/>
        <v>41.8</v>
      </c>
      <c r="N31" s="36">
        <f t="shared" si="26"/>
        <v>38.599999999999994</v>
      </c>
    </row>
    <row r="32" spans="1:14">
      <c r="A32" s="34">
        <f>A29+28</f>
        <v>44214</v>
      </c>
      <c r="B32" s="13">
        <f t="shared" ref="B32:N32" si="27">B$6*9</f>
        <v>0</v>
      </c>
      <c r="C32" s="13">
        <f t="shared" si="27"/>
        <v>3.6</v>
      </c>
      <c r="D32" s="36">
        <f t="shared" si="27"/>
        <v>5.3999999999999995</v>
      </c>
      <c r="E32" s="36">
        <f t="shared" si="27"/>
        <v>7.2</v>
      </c>
      <c r="F32" s="36">
        <f t="shared" si="27"/>
        <v>9</v>
      </c>
      <c r="G32" s="36">
        <f t="shared" si="27"/>
        <v>10.799999999999999</v>
      </c>
      <c r="H32" s="36">
        <f t="shared" si="27"/>
        <v>14.4</v>
      </c>
      <c r="I32" s="36">
        <f t="shared" si="27"/>
        <v>18</v>
      </c>
      <c r="J32" s="36">
        <f t="shared" si="27"/>
        <v>21.599999999999998</v>
      </c>
      <c r="K32" s="36">
        <f t="shared" si="27"/>
        <v>25.2</v>
      </c>
      <c r="L32" s="36">
        <f t="shared" si="27"/>
        <v>28.8</v>
      </c>
      <c r="M32" s="36">
        <f t="shared" si="27"/>
        <v>32.4</v>
      </c>
      <c r="N32" s="36">
        <f t="shared" si="27"/>
        <v>36</v>
      </c>
    </row>
    <row r="33" spans="1:14">
      <c r="A33" s="34" t="s">
        <v>63</v>
      </c>
      <c r="B33" s="13">
        <f t="shared" ref="B33:N33" si="28">B$7*9</f>
        <v>0</v>
      </c>
      <c r="C33" s="13">
        <f t="shared" si="28"/>
        <v>27720</v>
      </c>
      <c r="D33" s="36">
        <f t="shared" si="28"/>
        <v>41580</v>
      </c>
      <c r="E33" s="36">
        <f t="shared" si="28"/>
        <v>55440</v>
      </c>
      <c r="F33" s="36">
        <f t="shared" si="28"/>
        <v>69300</v>
      </c>
      <c r="G33" s="36">
        <f t="shared" si="28"/>
        <v>83160</v>
      </c>
      <c r="H33" s="36">
        <f t="shared" si="28"/>
        <v>110880</v>
      </c>
      <c r="I33" s="36">
        <f t="shared" si="28"/>
        <v>138600</v>
      </c>
      <c r="J33" s="36">
        <f t="shared" si="28"/>
        <v>166320</v>
      </c>
      <c r="K33" s="36">
        <f t="shared" si="28"/>
        <v>194040</v>
      </c>
      <c r="L33" s="36">
        <f t="shared" si="28"/>
        <v>221760</v>
      </c>
      <c r="M33" s="36">
        <f t="shared" si="28"/>
        <v>249480</v>
      </c>
      <c r="N33" s="36">
        <f t="shared" si="28"/>
        <v>277200</v>
      </c>
    </row>
    <row r="34" spans="1:14" ht="15.75">
      <c r="A34" s="13" t="s">
        <v>64</v>
      </c>
      <c r="B34" s="36">
        <f t="shared" ref="B34:N34" si="29">B$2-B32</f>
        <v>70.599999999999994</v>
      </c>
      <c r="C34" s="13">
        <f t="shared" si="29"/>
        <v>67</v>
      </c>
      <c r="D34" s="36">
        <f t="shared" si="29"/>
        <v>65.199999999999989</v>
      </c>
      <c r="E34" s="36">
        <f t="shared" si="29"/>
        <v>63.399999999999991</v>
      </c>
      <c r="F34" s="41">
        <f t="shared" si="29"/>
        <v>61.599999999999994</v>
      </c>
      <c r="G34" s="35">
        <f t="shared" si="29"/>
        <v>59.8</v>
      </c>
      <c r="H34" s="36">
        <f t="shared" si="29"/>
        <v>56.199999999999996</v>
      </c>
      <c r="I34" s="36">
        <f t="shared" si="29"/>
        <v>52.599999999999994</v>
      </c>
      <c r="J34" s="36">
        <f t="shared" si="29"/>
        <v>49</v>
      </c>
      <c r="K34" s="37">
        <f t="shared" si="29"/>
        <v>45.399999999999991</v>
      </c>
      <c r="L34" s="36">
        <f t="shared" si="29"/>
        <v>41.8</v>
      </c>
      <c r="M34" s="36">
        <f t="shared" si="29"/>
        <v>38.199999999999996</v>
      </c>
      <c r="N34" s="36">
        <f t="shared" si="29"/>
        <v>34.599999999999994</v>
      </c>
    </row>
    <row r="35" spans="1:14">
      <c r="A35" s="34">
        <f>A32+28</f>
        <v>44242</v>
      </c>
      <c r="B35" s="13">
        <f t="shared" ref="B35:N35" si="30">B$6*10</f>
        <v>0</v>
      </c>
      <c r="C35" s="13">
        <f t="shared" si="30"/>
        <v>4</v>
      </c>
      <c r="D35" s="36">
        <f t="shared" si="30"/>
        <v>6</v>
      </c>
      <c r="E35" s="36">
        <f t="shared" si="30"/>
        <v>8</v>
      </c>
      <c r="F35" s="36">
        <f t="shared" si="30"/>
        <v>10</v>
      </c>
      <c r="G35" s="36">
        <f t="shared" si="30"/>
        <v>12</v>
      </c>
      <c r="H35" s="36">
        <f t="shared" si="30"/>
        <v>16</v>
      </c>
      <c r="I35" s="36">
        <f t="shared" si="30"/>
        <v>20</v>
      </c>
      <c r="J35" s="36">
        <f t="shared" si="30"/>
        <v>24</v>
      </c>
      <c r="K35" s="36">
        <f t="shared" si="30"/>
        <v>28</v>
      </c>
      <c r="L35" s="36">
        <f t="shared" si="30"/>
        <v>32</v>
      </c>
      <c r="M35" s="36">
        <f t="shared" si="30"/>
        <v>36</v>
      </c>
      <c r="N35" s="36">
        <f t="shared" si="30"/>
        <v>40</v>
      </c>
    </row>
    <row r="36" spans="1:14">
      <c r="A36" s="34" t="s">
        <v>63</v>
      </c>
      <c r="B36" s="13">
        <f t="shared" ref="B36:N36" si="31">B$7*10</f>
        <v>0</v>
      </c>
      <c r="C36" s="13">
        <f t="shared" si="31"/>
        <v>30800</v>
      </c>
      <c r="D36" s="36">
        <f t="shared" si="31"/>
        <v>46200</v>
      </c>
      <c r="E36" s="36">
        <f t="shared" si="31"/>
        <v>61600</v>
      </c>
      <c r="F36" s="36">
        <f t="shared" si="31"/>
        <v>77000</v>
      </c>
      <c r="G36" s="36">
        <f t="shared" si="31"/>
        <v>92400</v>
      </c>
      <c r="H36" s="36">
        <f t="shared" si="31"/>
        <v>123200</v>
      </c>
      <c r="I36" s="36">
        <f t="shared" si="31"/>
        <v>154000</v>
      </c>
      <c r="J36" s="36">
        <f t="shared" si="31"/>
        <v>184800</v>
      </c>
      <c r="K36" s="36">
        <f t="shared" si="31"/>
        <v>215600</v>
      </c>
      <c r="L36" s="36">
        <f t="shared" si="31"/>
        <v>246400</v>
      </c>
      <c r="M36" s="36">
        <f t="shared" si="31"/>
        <v>277200</v>
      </c>
      <c r="N36" s="36">
        <f t="shared" si="31"/>
        <v>308000</v>
      </c>
    </row>
    <row r="37" spans="1:14" ht="15.75">
      <c r="A37" s="13" t="s">
        <v>64</v>
      </c>
      <c r="B37" s="36">
        <f t="shared" ref="B37:N37" si="32">B$2-B35</f>
        <v>70.599999999999994</v>
      </c>
      <c r="C37" s="36">
        <f t="shared" si="32"/>
        <v>66.599999999999994</v>
      </c>
      <c r="D37" s="41">
        <f t="shared" si="32"/>
        <v>64.599999999999994</v>
      </c>
      <c r="E37" s="36">
        <f t="shared" si="32"/>
        <v>62.599999999999994</v>
      </c>
      <c r="F37" s="36">
        <f t="shared" si="32"/>
        <v>60.599999999999994</v>
      </c>
      <c r="G37" s="36">
        <f t="shared" si="32"/>
        <v>58.599999999999994</v>
      </c>
      <c r="H37" s="36">
        <f t="shared" si="32"/>
        <v>54.599999999999994</v>
      </c>
      <c r="I37" s="36">
        <f t="shared" si="32"/>
        <v>50.599999999999994</v>
      </c>
      <c r="J37" s="36">
        <f t="shared" si="32"/>
        <v>46.599999999999994</v>
      </c>
      <c r="K37" s="37">
        <f t="shared" si="32"/>
        <v>42.599999999999994</v>
      </c>
      <c r="L37" s="36">
        <f t="shared" si="32"/>
        <v>38.599999999999994</v>
      </c>
      <c r="M37" s="36">
        <f t="shared" si="32"/>
        <v>34.599999999999994</v>
      </c>
      <c r="N37" s="36">
        <f t="shared" si="32"/>
        <v>30.599999999999994</v>
      </c>
    </row>
    <row r="38" spans="1:14">
      <c r="A38" s="34">
        <f>A35+28</f>
        <v>44270</v>
      </c>
      <c r="B38" s="13">
        <f>B$6*11</f>
        <v>0</v>
      </c>
      <c r="C38" s="13">
        <f>C$6*11</f>
        <v>4.4000000000000004</v>
      </c>
      <c r="D38" s="36">
        <f>D$6*11</f>
        <v>6.6</v>
      </c>
      <c r="E38" s="13">
        <f t="shared" ref="E38:N38" si="33">E$6*11</f>
        <v>8.8000000000000007</v>
      </c>
      <c r="F38" s="13">
        <f t="shared" si="33"/>
        <v>11</v>
      </c>
      <c r="G38" s="13">
        <f t="shared" si="33"/>
        <v>13.2</v>
      </c>
      <c r="H38" s="36">
        <f t="shared" si="33"/>
        <v>17.600000000000001</v>
      </c>
      <c r="I38" s="13">
        <f t="shared" si="33"/>
        <v>22</v>
      </c>
      <c r="J38" s="13">
        <f t="shared" si="33"/>
        <v>26.4</v>
      </c>
      <c r="K38" s="36">
        <f t="shared" si="33"/>
        <v>30.799999999999997</v>
      </c>
      <c r="L38" s="13">
        <f t="shared" si="33"/>
        <v>35.200000000000003</v>
      </c>
      <c r="M38" s="13">
        <f t="shared" si="33"/>
        <v>39.6</v>
      </c>
      <c r="N38" s="36">
        <f t="shared" si="33"/>
        <v>44</v>
      </c>
    </row>
    <row r="39" spans="1:14">
      <c r="A39" s="34" t="s">
        <v>63</v>
      </c>
      <c r="B39" s="13">
        <f t="shared" ref="B39:N39" si="34">B$7*8</f>
        <v>0</v>
      </c>
      <c r="C39" s="13">
        <f t="shared" si="34"/>
        <v>24640</v>
      </c>
      <c r="D39" s="36">
        <f t="shared" si="34"/>
        <v>36960</v>
      </c>
      <c r="E39" s="36">
        <f t="shared" si="34"/>
        <v>49280</v>
      </c>
      <c r="F39" s="36">
        <f t="shared" si="34"/>
        <v>61600</v>
      </c>
      <c r="G39" s="36">
        <f t="shared" si="34"/>
        <v>73920</v>
      </c>
      <c r="H39" s="36">
        <f t="shared" si="34"/>
        <v>98560</v>
      </c>
      <c r="I39" s="36">
        <f t="shared" si="34"/>
        <v>123200</v>
      </c>
      <c r="J39" s="36">
        <f t="shared" si="34"/>
        <v>147840</v>
      </c>
      <c r="K39" s="36">
        <f t="shared" si="34"/>
        <v>172480</v>
      </c>
      <c r="L39" s="36">
        <f t="shared" si="34"/>
        <v>197120</v>
      </c>
      <c r="M39" s="36">
        <f t="shared" si="34"/>
        <v>221760</v>
      </c>
      <c r="N39" s="36">
        <f t="shared" si="34"/>
        <v>246400</v>
      </c>
    </row>
    <row r="40" spans="1:14" ht="15.75">
      <c r="A40" s="13" t="s">
        <v>64</v>
      </c>
      <c r="B40" s="36">
        <f t="shared" ref="B40:N40" si="35">B$2-B38</f>
        <v>70.599999999999994</v>
      </c>
      <c r="C40" s="13">
        <f t="shared" si="35"/>
        <v>66.199999999999989</v>
      </c>
      <c r="D40" s="41">
        <f t="shared" si="35"/>
        <v>63.999999999999993</v>
      </c>
      <c r="E40" s="36">
        <f t="shared" si="35"/>
        <v>61.8</v>
      </c>
      <c r="F40" s="35">
        <f t="shared" si="35"/>
        <v>59.599999999999994</v>
      </c>
      <c r="G40" s="36">
        <f t="shared" si="35"/>
        <v>57.399999999999991</v>
      </c>
      <c r="H40" s="36">
        <f t="shared" si="35"/>
        <v>52.999999999999993</v>
      </c>
      <c r="I40" s="36">
        <f t="shared" si="35"/>
        <v>48.599999999999994</v>
      </c>
      <c r="J40" s="36">
        <f t="shared" si="35"/>
        <v>44.199999999999996</v>
      </c>
      <c r="K40" s="37">
        <f t="shared" si="35"/>
        <v>39.799999999999997</v>
      </c>
      <c r="L40" s="36">
        <f t="shared" si="35"/>
        <v>35.399999999999991</v>
      </c>
      <c r="M40" s="36">
        <f t="shared" si="35"/>
        <v>30.999999999999993</v>
      </c>
      <c r="N40" s="36">
        <f t="shared" si="35"/>
        <v>26.599999999999994</v>
      </c>
    </row>
    <row r="41" spans="1:14">
      <c r="A41" s="34">
        <f>A38+28</f>
        <v>44298</v>
      </c>
      <c r="B41" s="13">
        <f>B$6*12</f>
        <v>0</v>
      </c>
      <c r="C41" s="13">
        <f>C$6*12</f>
        <v>4.8000000000000007</v>
      </c>
      <c r="D41" s="13">
        <f t="shared" ref="D41:N41" si="36">D$6*12</f>
        <v>7.1999999999999993</v>
      </c>
      <c r="E41" s="13">
        <f t="shared" si="36"/>
        <v>9.6000000000000014</v>
      </c>
      <c r="F41" s="13">
        <f t="shared" si="36"/>
        <v>12</v>
      </c>
      <c r="G41" s="13">
        <f t="shared" si="36"/>
        <v>14.399999999999999</v>
      </c>
      <c r="H41" s="13">
        <f t="shared" si="36"/>
        <v>19.200000000000003</v>
      </c>
      <c r="I41" s="13">
        <f t="shared" si="36"/>
        <v>24</v>
      </c>
      <c r="J41" s="13">
        <f t="shared" si="36"/>
        <v>28.799999999999997</v>
      </c>
      <c r="K41" s="13">
        <f t="shared" si="36"/>
        <v>33.599999999999994</v>
      </c>
      <c r="L41" s="13">
        <f t="shared" si="36"/>
        <v>38.400000000000006</v>
      </c>
      <c r="M41" s="13">
        <f t="shared" si="36"/>
        <v>43.2</v>
      </c>
      <c r="N41" s="13">
        <f t="shared" si="36"/>
        <v>48</v>
      </c>
    </row>
    <row r="42" spans="1:14">
      <c r="A42" s="34" t="s">
        <v>63</v>
      </c>
      <c r="B42" s="13">
        <f t="shared" ref="B42:N42" si="37">B$7*9</f>
        <v>0</v>
      </c>
      <c r="C42" s="13">
        <f t="shared" si="37"/>
        <v>27720</v>
      </c>
      <c r="D42" s="36">
        <f t="shared" si="37"/>
        <v>41580</v>
      </c>
      <c r="E42" s="36">
        <f t="shared" si="37"/>
        <v>55440</v>
      </c>
      <c r="F42" s="36">
        <f t="shared" si="37"/>
        <v>69300</v>
      </c>
      <c r="G42" s="36">
        <f t="shared" si="37"/>
        <v>83160</v>
      </c>
      <c r="H42" s="36">
        <f t="shared" si="37"/>
        <v>110880</v>
      </c>
      <c r="I42" s="36">
        <f t="shared" si="37"/>
        <v>138600</v>
      </c>
      <c r="J42" s="36">
        <f t="shared" si="37"/>
        <v>166320</v>
      </c>
      <c r="K42" s="36">
        <f t="shared" si="37"/>
        <v>194040</v>
      </c>
      <c r="L42" s="36">
        <f t="shared" si="37"/>
        <v>221760</v>
      </c>
      <c r="M42" s="36">
        <f t="shared" si="37"/>
        <v>249480</v>
      </c>
      <c r="N42" s="36">
        <f t="shared" si="37"/>
        <v>277200</v>
      </c>
    </row>
    <row r="43" spans="1:14" ht="15.75">
      <c r="A43" s="13" t="s">
        <v>64</v>
      </c>
      <c r="B43" s="36">
        <f t="shared" ref="B43:N43" si="38">B$2-B41</f>
        <v>70.599999999999994</v>
      </c>
      <c r="C43" s="13">
        <f t="shared" si="38"/>
        <v>65.8</v>
      </c>
      <c r="D43" s="41">
        <f t="shared" si="38"/>
        <v>63.399999999999991</v>
      </c>
      <c r="E43" s="36">
        <f t="shared" si="38"/>
        <v>60.999999999999993</v>
      </c>
      <c r="F43" s="36">
        <f t="shared" si="38"/>
        <v>58.599999999999994</v>
      </c>
      <c r="G43" s="36">
        <f t="shared" si="38"/>
        <v>56.199999999999996</v>
      </c>
      <c r="H43" s="36">
        <f t="shared" si="38"/>
        <v>51.399999999999991</v>
      </c>
      <c r="I43" s="36">
        <f t="shared" si="38"/>
        <v>46.599999999999994</v>
      </c>
      <c r="J43" s="36">
        <f t="shared" si="38"/>
        <v>41.8</v>
      </c>
      <c r="K43" s="37">
        <f t="shared" si="38"/>
        <v>37</v>
      </c>
      <c r="L43" s="36">
        <f t="shared" si="38"/>
        <v>32.199999999999989</v>
      </c>
      <c r="M43" s="36">
        <f t="shared" si="38"/>
        <v>27.399999999999991</v>
      </c>
      <c r="N43" s="36">
        <f t="shared" si="38"/>
        <v>22.599999999999994</v>
      </c>
    </row>
    <row r="44" spans="1:14">
      <c r="A44" s="34">
        <f>A41+28</f>
        <v>44326</v>
      </c>
      <c r="B44" s="13">
        <f>B$6*13</f>
        <v>0</v>
      </c>
      <c r="C44" s="13">
        <f>C$6*13</f>
        <v>5.2</v>
      </c>
      <c r="D44" s="13">
        <f t="shared" ref="D44:N44" si="39">D$6*13</f>
        <v>7.8</v>
      </c>
      <c r="E44" s="13">
        <f t="shared" si="39"/>
        <v>10.4</v>
      </c>
      <c r="F44" s="13">
        <f t="shared" si="39"/>
        <v>13</v>
      </c>
      <c r="G44" s="13">
        <f t="shared" si="39"/>
        <v>15.6</v>
      </c>
      <c r="H44" s="13">
        <f t="shared" si="39"/>
        <v>20.8</v>
      </c>
      <c r="I44" s="13">
        <f t="shared" si="39"/>
        <v>26</v>
      </c>
      <c r="J44" s="13">
        <f t="shared" si="39"/>
        <v>31.2</v>
      </c>
      <c r="K44" s="13">
        <f t="shared" si="39"/>
        <v>36.4</v>
      </c>
      <c r="L44" s="13">
        <f t="shared" si="39"/>
        <v>41.6</v>
      </c>
      <c r="M44" s="13">
        <f t="shared" si="39"/>
        <v>46.800000000000004</v>
      </c>
      <c r="N44" s="13">
        <f t="shared" si="39"/>
        <v>52</v>
      </c>
    </row>
    <row r="45" spans="1:14">
      <c r="A45" s="34" t="s">
        <v>63</v>
      </c>
      <c r="B45" s="13">
        <f t="shared" ref="B45:N45" si="40">B$7*10</f>
        <v>0</v>
      </c>
      <c r="C45" s="13">
        <f t="shared" si="40"/>
        <v>30800</v>
      </c>
      <c r="D45" s="36">
        <f t="shared" si="40"/>
        <v>46200</v>
      </c>
      <c r="E45" s="36">
        <f t="shared" si="40"/>
        <v>61600</v>
      </c>
      <c r="F45" s="36">
        <f t="shared" si="40"/>
        <v>77000</v>
      </c>
      <c r="G45" s="36">
        <f t="shared" si="40"/>
        <v>92400</v>
      </c>
      <c r="H45" s="36">
        <f t="shared" si="40"/>
        <v>123200</v>
      </c>
      <c r="I45" s="36">
        <f t="shared" si="40"/>
        <v>154000</v>
      </c>
      <c r="J45" s="36">
        <f t="shared" si="40"/>
        <v>184800</v>
      </c>
      <c r="K45" s="36">
        <f t="shared" si="40"/>
        <v>215600</v>
      </c>
      <c r="L45" s="36">
        <f t="shared" si="40"/>
        <v>246400</v>
      </c>
      <c r="M45" s="36">
        <f t="shared" si="40"/>
        <v>277200</v>
      </c>
      <c r="N45" s="36">
        <f t="shared" si="40"/>
        <v>308000</v>
      </c>
    </row>
    <row r="46" spans="1:14" ht="15.75">
      <c r="A46" s="13" t="s">
        <v>64</v>
      </c>
      <c r="B46" s="36">
        <f t="shared" ref="B46:N46" si="41">B$2-B44</f>
        <v>70.599999999999994</v>
      </c>
      <c r="C46" s="36">
        <f t="shared" si="41"/>
        <v>65.399999999999991</v>
      </c>
      <c r="D46" s="41">
        <f t="shared" si="41"/>
        <v>62.8</v>
      </c>
      <c r="E46" s="35">
        <f t="shared" si="41"/>
        <v>60.199999999999996</v>
      </c>
      <c r="F46" s="36">
        <f t="shared" si="41"/>
        <v>57.599999999999994</v>
      </c>
      <c r="G46" s="36">
        <f t="shared" si="41"/>
        <v>54.999999999999993</v>
      </c>
      <c r="H46" s="36">
        <f t="shared" si="41"/>
        <v>49.8</v>
      </c>
      <c r="I46" s="36">
        <f t="shared" si="41"/>
        <v>44.599999999999994</v>
      </c>
      <c r="J46" s="36">
        <f t="shared" si="41"/>
        <v>39.399999999999991</v>
      </c>
      <c r="K46" s="37">
        <f t="shared" si="41"/>
        <v>34.199999999999996</v>
      </c>
      <c r="L46" s="36">
        <f t="shared" si="41"/>
        <v>28.999999999999993</v>
      </c>
      <c r="M46" s="36">
        <f t="shared" si="41"/>
        <v>23.79999999999999</v>
      </c>
      <c r="N46" s="36">
        <f t="shared" si="41"/>
        <v>18.599999999999994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53A3-6342-4618-A692-EBEA1AA8CD40}">
  <dimension ref="A1:HM23"/>
  <sheetViews>
    <sheetView tabSelected="1" workbookViewId="0">
      <selection activeCell="F13" sqref="F13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f>'04'!AC1+1</f>
        <v>44319</v>
      </c>
      <c r="C1" s="16">
        <f>B1+1</f>
        <v>44320</v>
      </c>
      <c r="D1" s="16">
        <f t="shared" ref="D1:AC1" si="0">C1+1</f>
        <v>44321</v>
      </c>
      <c r="E1" s="16">
        <f t="shared" si="0"/>
        <v>44322</v>
      </c>
      <c r="F1" s="16">
        <f t="shared" si="0"/>
        <v>44323</v>
      </c>
      <c r="G1" s="16">
        <f t="shared" si="0"/>
        <v>44324</v>
      </c>
      <c r="H1" s="16">
        <f t="shared" si="0"/>
        <v>44325</v>
      </c>
      <c r="I1" s="15">
        <f t="shared" si="0"/>
        <v>44326</v>
      </c>
      <c r="J1" s="16">
        <f t="shared" si="0"/>
        <v>44327</v>
      </c>
      <c r="K1" s="16">
        <f t="shared" si="0"/>
        <v>44328</v>
      </c>
      <c r="L1" s="16">
        <f t="shared" si="0"/>
        <v>44329</v>
      </c>
      <c r="M1" s="16">
        <f t="shared" si="0"/>
        <v>44330</v>
      </c>
      <c r="N1" s="16">
        <f t="shared" si="0"/>
        <v>44331</v>
      </c>
      <c r="O1" s="16">
        <f t="shared" si="0"/>
        <v>44332</v>
      </c>
      <c r="P1" s="15">
        <f t="shared" si="0"/>
        <v>44333</v>
      </c>
      <c r="Q1" s="16">
        <f t="shared" si="0"/>
        <v>44334</v>
      </c>
      <c r="R1" s="16">
        <f t="shared" si="0"/>
        <v>44335</v>
      </c>
      <c r="S1" s="16">
        <f t="shared" si="0"/>
        <v>44336</v>
      </c>
      <c r="T1" s="16">
        <f t="shared" si="0"/>
        <v>44337</v>
      </c>
      <c r="U1" s="16">
        <f t="shared" si="0"/>
        <v>44338</v>
      </c>
      <c r="V1" s="16">
        <f t="shared" si="0"/>
        <v>44339</v>
      </c>
      <c r="W1" s="15">
        <f t="shared" si="0"/>
        <v>44340</v>
      </c>
      <c r="X1" s="16">
        <f t="shared" si="0"/>
        <v>44341</v>
      </c>
      <c r="Y1" s="16">
        <f t="shared" si="0"/>
        <v>44342</v>
      </c>
      <c r="Z1" s="16">
        <f t="shared" si="0"/>
        <v>44343</v>
      </c>
      <c r="AA1" s="16">
        <f t="shared" si="0"/>
        <v>44344</v>
      </c>
      <c r="AB1" s="16">
        <f t="shared" si="0"/>
        <v>44345</v>
      </c>
      <c r="AC1" s="16">
        <f t="shared" si="0"/>
        <v>44346</v>
      </c>
    </row>
    <row r="2" spans="1:221">
      <c r="A2" s="14" t="s">
        <v>27</v>
      </c>
      <c r="B2" s="18">
        <v>62.8</v>
      </c>
      <c r="C2" s="18">
        <v>63.6</v>
      </c>
      <c r="D2" s="18">
        <v>62.2</v>
      </c>
      <c r="E2" s="18">
        <v>63.2</v>
      </c>
      <c r="F2" s="18">
        <v>62.6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21">
      <c r="A3" s="19" t="s">
        <v>32</v>
      </c>
      <c r="B3" s="17">
        <v>264</v>
      </c>
      <c r="C3" s="17">
        <v>146</v>
      </c>
      <c r="D3" s="17">
        <v>224</v>
      </c>
      <c r="E3" s="17">
        <v>259</v>
      </c>
    </row>
    <row r="4" spans="1:221">
      <c r="A4" s="19" t="s">
        <v>31</v>
      </c>
      <c r="B4" s="17">
        <v>2823</v>
      </c>
      <c r="C4" s="17">
        <v>1832</v>
      </c>
      <c r="D4" s="17">
        <v>1831</v>
      </c>
      <c r="E4" s="17">
        <v>763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</row>
    <row r="5" spans="1:221">
      <c r="A5" s="19" t="s">
        <v>33</v>
      </c>
      <c r="B5" s="17">
        <f>$B$11+B3-B4-$F$11</f>
        <v>-1359</v>
      </c>
      <c r="C5" s="17">
        <f t="shared" ref="C5:AC5" si="1">$B$11+C3-C4-$F$11</f>
        <v>-486</v>
      </c>
      <c r="D5" s="17">
        <f t="shared" si="1"/>
        <v>-407</v>
      </c>
      <c r="E5" s="17">
        <f t="shared" si="1"/>
        <v>696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</row>
    <row r="6" spans="1:221" hidden="1">
      <c r="A6" s="19" t="s">
        <v>35</v>
      </c>
      <c r="B6" s="20">
        <f>B5/7700</f>
        <v>-0.17649350649350648</v>
      </c>
      <c r="C6" s="20">
        <f t="shared" ref="C6:AC6" si="2">C5/7700</f>
        <v>-6.3116883116883113E-2</v>
      </c>
      <c r="D6" s="20">
        <f t="shared" si="2"/>
        <v>-5.2857142857142859E-2</v>
      </c>
      <c r="E6" s="20">
        <f t="shared" si="2"/>
        <v>9.0389610389610395E-2</v>
      </c>
      <c r="F6" s="20">
        <f t="shared" si="2"/>
        <v>0</v>
      </c>
      <c r="G6" s="20">
        <f t="shared" si="2"/>
        <v>0</v>
      </c>
      <c r="H6" s="20">
        <f t="shared" si="2"/>
        <v>0</v>
      </c>
      <c r="I6" s="20">
        <f t="shared" si="2"/>
        <v>0</v>
      </c>
      <c r="J6" s="20">
        <f t="shared" si="2"/>
        <v>0</v>
      </c>
      <c r="K6" s="20">
        <f t="shared" si="2"/>
        <v>0</v>
      </c>
      <c r="L6" s="20">
        <f t="shared" si="2"/>
        <v>0</v>
      </c>
      <c r="M6" s="20">
        <f t="shared" si="2"/>
        <v>0</v>
      </c>
      <c r="N6" s="20">
        <f t="shared" si="2"/>
        <v>0</v>
      </c>
      <c r="O6" s="20">
        <f t="shared" si="2"/>
        <v>0</v>
      </c>
      <c r="P6" s="20">
        <f t="shared" si="2"/>
        <v>0</v>
      </c>
      <c r="Q6" s="20">
        <f t="shared" si="2"/>
        <v>0</v>
      </c>
      <c r="R6" s="20">
        <f t="shared" si="2"/>
        <v>0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20">
        <f t="shared" si="2"/>
        <v>0</v>
      </c>
    </row>
    <row r="8" spans="1:221" s="23" customFormat="1">
      <c r="A8" s="21" t="s">
        <v>28</v>
      </c>
      <c r="B8" s="22" t="s">
        <v>111</v>
      </c>
      <c r="C8" s="22" t="str">
        <f>IF(C2=0,"",IF(C2-B2&gt;0,"N",IF(C2-B2=0,"=","Y")))</f>
        <v>N</v>
      </c>
      <c r="D8" s="22" t="str">
        <f t="shared" ref="D8:AC8" si="3">IF(D2=0,"",IF(D2-C2&gt;0,"N",IF(D2-C2=0,"=","Y")))</f>
        <v>Y</v>
      </c>
      <c r="E8" s="22" t="str">
        <f t="shared" si="3"/>
        <v>N</v>
      </c>
      <c r="F8" s="22" t="str">
        <f t="shared" si="3"/>
        <v>Y</v>
      </c>
      <c r="G8" s="22" t="str">
        <f t="shared" si="3"/>
        <v/>
      </c>
      <c r="H8" s="22" t="str">
        <f t="shared" si="3"/>
        <v/>
      </c>
      <c r="I8" s="22" t="str">
        <f t="shared" si="3"/>
        <v/>
      </c>
      <c r="J8" s="22" t="str">
        <f t="shared" si="3"/>
        <v/>
      </c>
      <c r="K8" s="22" t="str">
        <f t="shared" si="3"/>
        <v/>
      </c>
      <c r="L8" s="22" t="str">
        <f t="shared" si="3"/>
        <v/>
      </c>
      <c r="M8" s="22" t="str">
        <f t="shared" si="3"/>
        <v/>
      </c>
      <c r="N8" s="22" t="str">
        <f t="shared" si="3"/>
        <v/>
      </c>
      <c r="O8" s="22" t="str">
        <f t="shared" si="3"/>
        <v/>
      </c>
      <c r="P8" s="22" t="str">
        <f t="shared" si="3"/>
        <v/>
      </c>
      <c r="Q8" s="22" t="str">
        <f t="shared" si="3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3"/>
        <v/>
      </c>
      <c r="U8" s="22" t="str">
        <f t="shared" si="3"/>
        <v/>
      </c>
      <c r="V8" s="22" t="str">
        <f t="shared" si="3"/>
        <v/>
      </c>
      <c r="W8" s="22" t="str">
        <f t="shared" si="3"/>
        <v/>
      </c>
      <c r="X8" s="22" t="str">
        <f t="shared" si="3"/>
        <v/>
      </c>
      <c r="Y8" s="22" t="str">
        <f t="shared" si="3"/>
        <v/>
      </c>
      <c r="Z8" s="22" t="str">
        <f t="shared" si="3"/>
        <v/>
      </c>
      <c r="AA8" s="22" t="str">
        <f t="shared" si="3"/>
        <v/>
      </c>
      <c r="AB8" s="22" t="str">
        <f t="shared" si="3"/>
        <v/>
      </c>
      <c r="AC8" s="22" t="str">
        <f t="shared" si="3"/>
        <v/>
      </c>
      <c r="AD8" s="23" t="str">
        <f>IF(AD2=0,"",IF(AD2-#REF!&gt;0,"減肥失敗",IF(AD2-#REF!=0,"體重不變","減肥成功")))</f>
        <v/>
      </c>
      <c r="AE8" s="23" t="str">
        <f t="shared" ref="AE8:CP8" si="4">IF(AE2=0,"",IF(AE2-AD2&gt;0,"減肥失敗",IF(AE2-AD2=0,"體重不變","減肥成功")))</f>
        <v/>
      </c>
      <c r="AF8" s="23" t="str">
        <f t="shared" si="4"/>
        <v/>
      </c>
      <c r="AG8" s="23" t="str">
        <f t="shared" si="4"/>
        <v/>
      </c>
      <c r="AH8" s="23" t="str">
        <f t="shared" si="4"/>
        <v/>
      </c>
      <c r="AI8" s="23" t="str">
        <f t="shared" si="4"/>
        <v/>
      </c>
      <c r="AJ8" s="23" t="str">
        <f t="shared" si="4"/>
        <v/>
      </c>
      <c r="AK8" s="23" t="str">
        <f t="shared" si="4"/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si="4"/>
        <v/>
      </c>
      <c r="CK8" s="23" t="str">
        <f t="shared" si="4"/>
        <v/>
      </c>
      <c r="CL8" s="23" t="str">
        <f t="shared" si="4"/>
        <v/>
      </c>
      <c r="CM8" s="23" t="str">
        <f t="shared" si="4"/>
        <v/>
      </c>
      <c r="CN8" s="23" t="str">
        <f t="shared" si="4"/>
        <v/>
      </c>
      <c r="CO8" s="23" t="str">
        <f t="shared" si="4"/>
        <v/>
      </c>
      <c r="CP8" s="23" t="str">
        <f t="shared" si="4"/>
        <v/>
      </c>
      <c r="CQ8" s="23" t="str">
        <f t="shared" ref="CQ8:FB8" si="5">IF(CQ2=0,"",IF(CQ2-CP2&gt;0,"減肥失敗",IF(CQ2-CP2=0,"體重不變","減肥成功")))</f>
        <v/>
      </c>
      <c r="CR8" s="23" t="str">
        <f t="shared" si="5"/>
        <v/>
      </c>
      <c r="CS8" s="23" t="str">
        <f t="shared" si="5"/>
        <v/>
      </c>
      <c r="CT8" s="23" t="str">
        <f t="shared" si="5"/>
        <v/>
      </c>
      <c r="CU8" s="23" t="str">
        <f t="shared" si="5"/>
        <v/>
      </c>
      <c r="CV8" s="23" t="str">
        <f t="shared" si="5"/>
        <v/>
      </c>
      <c r="CW8" s="23" t="str">
        <f t="shared" si="5"/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si="5"/>
        <v/>
      </c>
      <c r="EW8" s="23" t="str">
        <f t="shared" si="5"/>
        <v/>
      </c>
      <c r="EX8" s="23" t="str">
        <f t="shared" si="5"/>
        <v/>
      </c>
      <c r="EY8" s="23" t="str">
        <f t="shared" si="5"/>
        <v/>
      </c>
      <c r="EZ8" s="23" t="str">
        <f t="shared" si="5"/>
        <v/>
      </c>
      <c r="FA8" s="23" t="str">
        <f t="shared" si="5"/>
        <v/>
      </c>
      <c r="FB8" s="23" t="str">
        <f t="shared" si="5"/>
        <v/>
      </c>
      <c r="FC8" s="23" t="str">
        <f t="shared" ref="FC8:HM8" si="6">IF(FC2=0,"",IF(FC2-FB2&gt;0,"減肥失敗",IF(FC2-FB2=0,"體重不變","減肥成功")))</f>
        <v/>
      </c>
      <c r="FD8" s="23" t="str">
        <f t="shared" si="6"/>
        <v/>
      </c>
      <c r="FE8" s="23" t="str">
        <f t="shared" si="6"/>
        <v/>
      </c>
      <c r="FF8" s="23" t="str">
        <f t="shared" si="6"/>
        <v/>
      </c>
      <c r="FG8" s="23" t="str">
        <f t="shared" si="6"/>
        <v/>
      </c>
      <c r="FH8" s="23" t="str">
        <f t="shared" si="6"/>
        <v/>
      </c>
      <c r="FI8" s="23" t="str">
        <f t="shared" si="6"/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  <c r="HG8" s="23" t="str">
        <f t="shared" si="6"/>
        <v/>
      </c>
      <c r="HH8" s="23" t="str">
        <f t="shared" si="6"/>
        <v/>
      </c>
      <c r="HI8" s="23" t="str">
        <f t="shared" si="6"/>
        <v/>
      </c>
      <c r="HJ8" s="23" t="str">
        <f t="shared" si="6"/>
        <v/>
      </c>
      <c r="HK8" s="23" t="str">
        <f t="shared" si="6"/>
        <v/>
      </c>
      <c r="HL8" s="23" t="str">
        <f t="shared" si="6"/>
        <v/>
      </c>
      <c r="HM8" s="23" t="str">
        <f t="shared" si="6"/>
        <v/>
      </c>
    </row>
    <row r="9" spans="1:221">
      <c r="A9" s="21" t="s">
        <v>29</v>
      </c>
      <c r="B9" s="24">
        <f>IF(B2="","",B2-Base!$G$6)</f>
        <v>2.8863999999999876</v>
      </c>
      <c r="C9" s="24">
        <f>IF(C2="","",C2-Base!$G$6)</f>
        <v>3.6863999999999919</v>
      </c>
      <c r="D9" s="24">
        <f>IF(D2="","",D2-Base!$G$6)</f>
        <v>2.2863999999999933</v>
      </c>
      <c r="E9" s="24">
        <f>IF(E2="","",E2-Base!$G$6)</f>
        <v>3.2863999999999933</v>
      </c>
      <c r="F9" s="24">
        <f>IF(F2="","",F2-Base!$G$6)</f>
        <v>2.6863999999999919</v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37</v>
      </c>
      <c r="B11" s="17">
        <v>1350</v>
      </c>
      <c r="D11" s="17" t="s">
        <v>66</v>
      </c>
      <c r="F11" s="17">
        <v>150</v>
      </c>
      <c r="H11" s="17" t="s">
        <v>67</v>
      </c>
      <c r="I11" s="17">
        <f>'04'!D16</f>
        <v>62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124</v>
      </c>
      <c r="G12" s="30" t="s">
        <v>34</v>
      </c>
      <c r="H12" s="30" t="s">
        <v>123</v>
      </c>
      <c r="I12" s="30" t="s">
        <v>49</v>
      </c>
      <c r="J12" s="30" t="s">
        <v>50</v>
      </c>
      <c r="K12" s="30" t="s">
        <v>84</v>
      </c>
      <c r="L12" s="30" t="s">
        <v>97</v>
      </c>
      <c r="M12" s="30" t="s">
        <v>122</v>
      </c>
      <c r="O12" s="30" t="s">
        <v>80</v>
      </c>
      <c r="P12" s="30" t="s">
        <v>81</v>
      </c>
      <c r="Q12" s="30"/>
      <c r="R12" s="30"/>
      <c r="S12" s="30"/>
    </row>
    <row r="13" spans="1:221">
      <c r="B13" s="32">
        <f>B$1</f>
        <v>44319</v>
      </c>
      <c r="C13" s="32">
        <f>H$1</f>
        <v>44325</v>
      </c>
      <c r="D13" s="33">
        <f>ROUNDDOWN(AVERAGE(B2:H2),2)</f>
        <v>62.88</v>
      </c>
      <c r="E13" s="17">
        <f>I11-D13</f>
        <v>-0.88000000000000256</v>
      </c>
      <c r="F13" s="17">
        <f>SUM(B5:H5)</f>
        <v>-1556</v>
      </c>
      <c r="G13" s="17">
        <f>F13/7700</f>
        <v>-0.20207792207792208</v>
      </c>
      <c r="H13" s="17">
        <f>(G13-E13)*7700</f>
        <v>5220.00000000002</v>
      </c>
      <c r="I13" s="17">
        <f>SUM(B3:H3)</f>
        <v>893</v>
      </c>
      <c r="J13" s="17">
        <f>SUM(B4:H4)</f>
        <v>10849</v>
      </c>
      <c r="K13" s="17">
        <f>J13/7</f>
        <v>1549.8571428571429</v>
      </c>
      <c r="L13" s="17">
        <f>I13/7</f>
        <v>127.57142857142857</v>
      </c>
      <c r="M13" s="17">
        <f>K13-L13</f>
        <v>1422.2857142857142</v>
      </c>
      <c r="O13" s="17">
        <f>SUM(B5:F5)</f>
        <v>-1556</v>
      </c>
      <c r="P13" s="17">
        <f>G5+H5</f>
        <v>0</v>
      </c>
    </row>
    <row r="14" spans="1:221">
      <c r="B14" s="32">
        <f t="shared" ref="B14:C16" si="7">B13+7</f>
        <v>44326</v>
      </c>
      <c r="C14" s="32">
        <f t="shared" si="7"/>
        <v>44332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L14" s="17">
        <f t="shared" ref="L14:L16" si="8">I14/7</f>
        <v>0</v>
      </c>
      <c r="M14" s="17">
        <f>K14-L14</f>
        <v>1200</v>
      </c>
      <c r="O14" s="17">
        <f>SUM(I5:M5)</f>
        <v>0</v>
      </c>
      <c r="P14" s="17">
        <f>N5+O5</f>
        <v>0</v>
      </c>
    </row>
    <row r="15" spans="1:221">
      <c r="B15" s="32">
        <f t="shared" si="7"/>
        <v>44333</v>
      </c>
      <c r="C15" s="32">
        <f t="shared" si="7"/>
        <v>44339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L15" s="17">
        <f t="shared" si="8"/>
        <v>0</v>
      </c>
      <c r="M15" s="17">
        <f>K15-L15</f>
        <v>1200</v>
      </c>
      <c r="O15" s="17">
        <f>SUM(P5:T5)</f>
        <v>0</v>
      </c>
      <c r="P15" s="17">
        <f>U5+V5</f>
        <v>0</v>
      </c>
    </row>
    <row r="16" spans="1:221">
      <c r="B16" s="32">
        <f t="shared" si="7"/>
        <v>44340</v>
      </c>
      <c r="C16" s="32">
        <f t="shared" si="7"/>
        <v>44346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L16" s="17">
        <f t="shared" si="8"/>
        <v>0</v>
      </c>
      <c r="M16" s="17">
        <f>K16-L16</f>
        <v>1200</v>
      </c>
      <c r="O16" s="17">
        <f>SUM(W5:AA5)</f>
        <v>0</v>
      </c>
      <c r="P16" s="17">
        <f>SUM(AB5:AC5)</f>
        <v>0</v>
      </c>
    </row>
    <row r="17" spans="1:16">
      <c r="B17" s="32"/>
      <c r="C17" s="32"/>
      <c r="D17" s="33"/>
    </row>
    <row r="19" spans="1:16">
      <c r="A19" s="19" t="s">
        <v>26</v>
      </c>
      <c r="E19" s="17" t="e">
        <f t="shared" ref="E19:J19" si="9">SUM(E13:E18)</f>
        <v>#DIV/0!</v>
      </c>
      <c r="F19" s="17">
        <f t="shared" si="9"/>
        <v>-1556</v>
      </c>
      <c r="G19" s="17">
        <f t="shared" si="9"/>
        <v>-0.20207792207792208</v>
      </c>
      <c r="H19" s="17" t="e">
        <f t="shared" si="9"/>
        <v>#DIV/0!</v>
      </c>
      <c r="I19" s="17">
        <f t="shared" si="9"/>
        <v>893</v>
      </c>
      <c r="J19" s="17">
        <f t="shared" si="9"/>
        <v>36049</v>
      </c>
      <c r="O19" s="17">
        <f t="shared" ref="O19:P19" si="10">SUM(O13:O18)</f>
        <v>-1556</v>
      </c>
      <c r="P19" s="17">
        <f t="shared" si="10"/>
        <v>0</v>
      </c>
    </row>
    <row r="20" spans="1:16">
      <c r="A20" s="19" t="s">
        <v>45</v>
      </c>
      <c r="D20" s="17" t="e">
        <f>AVERAGE(D13:D16)</f>
        <v>#DIV/0!</v>
      </c>
      <c r="E20" s="17" t="e">
        <f>AVERAGE(E13:E16)</f>
        <v>#DIV/0!</v>
      </c>
      <c r="F20" s="17">
        <f>AVERAGE(F13:F17)</f>
        <v>-389</v>
      </c>
      <c r="G20" s="17">
        <f>AVERAGE(G13:G17)</f>
        <v>-5.051948051948052E-2</v>
      </c>
      <c r="H20" s="17" t="e">
        <f>AVERAGE(H13:H17)/7</f>
        <v>#DIV/0!</v>
      </c>
      <c r="I20" s="17">
        <f>AVERAGE(I13:I17)/7</f>
        <v>31.892857142857142</v>
      </c>
      <c r="J20" s="17">
        <f>AVERAGE(J13:J17)/7</f>
        <v>1287.4642857142858</v>
      </c>
      <c r="K20" s="17">
        <f>AVERAGE(K13:K17)</f>
        <v>1287.4642857142858</v>
      </c>
      <c r="L20" s="17">
        <f>AVERAGE(L13:L17)</f>
        <v>31.892857142857142</v>
      </c>
      <c r="M20" s="17">
        <f>AVERAGE(M13:M17)</f>
        <v>1255.5714285714284</v>
      </c>
      <c r="O20" s="17">
        <f>AVERAGE(O13:O18)/5</f>
        <v>-77.8</v>
      </c>
      <c r="P20" s="17">
        <f>AVERAGE(P13:P18)/2</f>
        <v>0</v>
      </c>
    </row>
    <row r="21" spans="1:16" ht="15">
      <c r="A21" s="30" t="s">
        <v>73</v>
      </c>
      <c r="D21" s="17">
        <f>MIN(B2:AC2)</f>
        <v>62.2</v>
      </c>
      <c r="F21" s="17">
        <f>F20/7</f>
        <v>-55.571428571428569</v>
      </c>
    </row>
    <row r="22" spans="1:16" ht="15">
      <c r="A22" s="30" t="s">
        <v>74</v>
      </c>
      <c r="D22" s="17">
        <f>MAX(B2:AC2)</f>
        <v>63.6</v>
      </c>
    </row>
    <row r="23" spans="1:16">
      <c r="A23" s="19" t="s">
        <v>75</v>
      </c>
      <c r="D23" s="17">
        <f>AVERAGE(B2:AC2)</f>
        <v>62.88000000000001</v>
      </c>
    </row>
  </sheetData>
  <conditionalFormatting sqref="B8:IV8">
    <cfRule type="cellIs" dxfId="13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2FD4-1DAE-42BF-927D-697B9510C6CB}">
  <dimension ref="A1:HM23"/>
  <sheetViews>
    <sheetView workbookViewId="0">
      <selection activeCell="F17" sqref="F17:Q17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f>'05'!AC1+1</f>
        <v>44347</v>
      </c>
      <c r="C1" s="16">
        <f>B1+1</f>
        <v>44348</v>
      </c>
      <c r="D1" s="16">
        <f t="shared" ref="D1:AC1" si="0">C1+1</f>
        <v>44349</v>
      </c>
      <c r="E1" s="16">
        <f t="shared" si="0"/>
        <v>44350</v>
      </c>
      <c r="F1" s="16">
        <f t="shared" si="0"/>
        <v>44351</v>
      </c>
      <c r="G1" s="16">
        <f t="shared" si="0"/>
        <v>44352</v>
      </c>
      <c r="H1" s="16">
        <f t="shared" si="0"/>
        <v>44353</v>
      </c>
      <c r="I1" s="15">
        <f t="shared" si="0"/>
        <v>44354</v>
      </c>
      <c r="J1" s="16">
        <f t="shared" si="0"/>
        <v>44355</v>
      </c>
      <c r="K1" s="16">
        <f t="shared" si="0"/>
        <v>44356</v>
      </c>
      <c r="L1" s="16">
        <f t="shared" si="0"/>
        <v>44357</v>
      </c>
      <c r="M1" s="16">
        <f t="shared" si="0"/>
        <v>44358</v>
      </c>
      <c r="N1" s="16">
        <f t="shared" si="0"/>
        <v>44359</v>
      </c>
      <c r="O1" s="16">
        <f t="shared" si="0"/>
        <v>44360</v>
      </c>
      <c r="P1" s="15">
        <f t="shared" si="0"/>
        <v>44361</v>
      </c>
      <c r="Q1" s="16">
        <f t="shared" si="0"/>
        <v>44362</v>
      </c>
      <c r="R1" s="16">
        <f t="shared" si="0"/>
        <v>44363</v>
      </c>
      <c r="S1" s="16">
        <f t="shared" si="0"/>
        <v>44364</v>
      </c>
      <c r="T1" s="16">
        <f t="shared" si="0"/>
        <v>44365</v>
      </c>
      <c r="U1" s="16">
        <f t="shared" si="0"/>
        <v>44366</v>
      </c>
      <c r="V1" s="16">
        <f t="shared" si="0"/>
        <v>44367</v>
      </c>
      <c r="W1" s="15">
        <f t="shared" si="0"/>
        <v>44368</v>
      </c>
      <c r="X1" s="16">
        <f t="shared" si="0"/>
        <v>44369</v>
      </c>
      <c r="Y1" s="16">
        <f t="shared" si="0"/>
        <v>44370</v>
      </c>
      <c r="Z1" s="16">
        <f t="shared" si="0"/>
        <v>44371</v>
      </c>
      <c r="AA1" s="16">
        <f t="shared" si="0"/>
        <v>44372</v>
      </c>
      <c r="AB1" s="16">
        <f t="shared" si="0"/>
        <v>44373</v>
      </c>
      <c r="AC1" s="16">
        <f t="shared" si="0"/>
        <v>44374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21">
      <c r="A3" s="19" t="s">
        <v>32</v>
      </c>
    </row>
    <row r="4" spans="1:221">
      <c r="A4" s="19" t="s">
        <v>31</v>
      </c>
      <c r="B4" s="17">
        <v>1200</v>
      </c>
      <c r="C4" s="17">
        <v>1200</v>
      </c>
      <c r="D4" s="17">
        <v>1200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</row>
    <row r="5" spans="1:221">
      <c r="A5" s="19" t="s">
        <v>33</v>
      </c>
      <c r="B5" s="17">
        <f>$B$11+B3-B4-$F$11</f>
        <v>0</v>
      </c>
      <c r="C5" s="17">
        <f t="shared" ref="C5:AC5" si="1">$B$11+C3-C4-$F$11</f>
        <v>0</v>
      </c>
      <c r="D5" s="17">
        <f t="shared" si="1"/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</row>
    <row r="6" spans="1:221" hidden="1">
      <c r="A6" s="19" t="s">
        <v>35</v>
      </c>
      <c r="B6" s="20">
        <f>B5/7700</f>
        <v>0</v>
      </c>
      <c r="C6" s="20">
        <f t="shared" ref="C6:AC6" si="2">C5/7700</f>
        <v>0</v>
      </c>
      <c r="D6" s="20">
        <f t="shared" si="2"/>
        <v>0</v>
      </c>
      <c r="E6" s="20">
        <f t="shared" si="2"/>
        <v>0</v>
      </c>
      <c r="F6" s="20">
        <f t="shared" si="2"/>
        <v>0</v>
      </c>
      <c r="G6" s="20">
        <f t="shared" si="2"/>
        <v>0</v>
      </c>
      <c r="H6" s="20">
        <f t="shared" si="2"/>
        <v>0</v>
      </c>
      <c r="I6" s="20">
        <f t="shared" si="2"/>
        <v>0</v>
      </c>
      <c r="J6" s="20">
        <f t="shared" si="2"/>
        <v>0</v>
      </c>
      <c r="K6" s="20">
        <f t="shared" si="2"/>
        <v>0</v>
      </c>
      <c r="L6" s="20">
        <f t="shared" si="2"/>
        <v>0</v>
      </c>
      <c r="M6" s="20">
        <f t="shared" si="2"/>
        <v>0</v>
      </c>
      <c r="N6" s="20">
        <f t="shared" si="2"/>
        <v>0</v>
      </c>
      <c r="O6" s="20">
        <f t="shared" si="2"/>
        <v>0</v>
      </c>
      <c r="P6" s="20">
        <f t="shared" si="2"/>
        <v>0</v>
      </c>
      <c r="Q6" s="20">
        <f t="shared" si="2"/>
        <v>0</v>
      </c>
      <c r="R6" s="20">
        <f t="shared" si="2"/>
        <v>0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20">
        <f t="shared" si="2"/>
        <v>0</v>
      </c>
    </row>
    <row r="8" spans="1:221" s="23" customFormat="1">
      <c r="A8" s="21" t="s">
        <v>28</v>
      </c>
      <c r="B8" s="22" t="s">
        <v>111</v>
      </c>
      <c r="C8" s="22" t="str">
        <f>IF(C2=0,"",IF(C2-B2&gt;0,"N",IF(C2-B2=0,"=","Y")))</f>
        <v/>
      </c>
      <c r="D8" s="22" t="str">
        <f t="shared" ref="D8:AC8" si="3">IF(D2=0,"",IF(D2-C2&gt;0,"N",IF(D2-C2=0,"=","Y")))</f>
        <v/>
      </c>
      <c r="E8" s="22" t="str">
        <f t="shared" si="3"/>
        <v/>
      </c>
      <c r="F8" s="22" t="str">
        <f t="shared" si="3"/>
        <v/>
      </c>
      <c r="G8" s="22" t="str">
        <f t="shared" si="3"/>
        <v/>
      </c>
      <c r="H8" s="22" t="str">
        <f t="shared" si="3"/>
        <v/>
      </c>
      <c r="I8" s="22" t="str">
        <f t="shared" si="3"/>
        <v/>
      </c>
      <c r="J8" s="22" t="str">
        <f t="shared" si="3"/>
        <v/>
      </c>
      <c r="K8" s="22" t="str">
        <f t="shared" si="3"/>
        <v/>
      </c>
      <c r="L8" s="22" t="str">
        <f t="shared" si="3"/>
        <v/>
      </c>
      <c r="M8" s="22" t="str">
        <f t="shared" si="3"/>
        <v/>
      </c>
      <c r="N8" s="22" t="str">
        <f t="shared" si="3"/>
        <v/>
      </c>
      <c r="O8" s="22" t="str">
        <f t="shared" si="3"/>
        <v/>
      </c>
      <c r="P8" s="22" t="str">
        <f t="shared" si="3"/>
        <v/>
      </c>
      <c r="Q8" s="22" t="str">
        <f t="shared" si="3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3"/>
        <v/>
      </c>
      <c r="U8" s="22" t="str">
        <f t="shared" si="3"/>
        <v/>
      </c>
      <c r="V8" s="22" t="str">
        <f t="shared" si="3"/>
        <v/>
      </c>
      <c r="W8" s="22" t="str">
        <f t="shared" si="3"/>
        <v/>
      </c>
      <c r="X8" s="22" t="str">
        <f t="shared" si="3"/>
        <v/>
      </c>
      <c r="Y8" s="22" t="str">
        <f t="shared" si="3"/>
        <v/>
      </c>
      <c r="Z8" s="22" t="str">
        <f t="shared" si="3"/>
        <v/>
      </c>
      <c r="AA8" s="22" t="str">
        <f t="shared" si="3"/>
        <v/>
      </c>
      <c r="AB8" s="22" t="str">
        <f t="shared" si="3"/>
        <v/>
      </c>
      <c r="AC8" s="22" t="str">
        <f t="shared" si="3"/>
        <v/>
      </c>
      <c r="AD8" s="23" t="str">
        <f>IF(AD2=0,"",IF(AD2-#REF!&gt;0,"減肥失敗",IF(AD2-#REF!=0,"體重不變","減肥成功")))</f>
        <v/>
      </c>
      <c r="AE8" s="23" t="str">
        <f t="shared" ref="AE8:CP8" si="4">IF(AE2=0,"",IF(AE2-AD2&gt;0,"減肥失敗",IF(AE2-AD2=0,"體重不變","減肥成功")))</f>
        <v/>
      </c>
      <c r="AF8" s="23" t="str">
        <f t="shared" si="4"/>
        <v/>
      </c>
      <c r="AG8" s="23" t="str">
        <f t="shared" si="4"/>
        <v/>
      </c>
      <c r="AH8" s="23" t="str">
        <f t="shared" si="4"/>
        <v/>
      </c>
      <c r="AI8" s="23" t="str">
        <f t="shared" si="4"/>
        <v/>
      </c>
      <c r="AJ8" s="23" t="str">
        <f t="shared" si="4"/>
        <v/>
      </c>
      <c r="AK8" s="23" t="str">
        <f t="shared" si="4"/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si="4"/>
        <v/>
      </c>
      <c r="CK8" s="23" t="str">
        <f t="shared" si="4"/>
        <v/>
      </c>
      <c r="CL8" s="23" t="str">
        <f t="shared" si="4"/>
        <v/>
      </c>
      <c r="CM8" s="23" t="str">
        <f t="shared" si="4"/>
        <v/>
      </c>
      <c r="CN8" s="23" t="str">
        <f t="shared" si="4"/>
        <v/>
      </c>
      <c r="CO8" s="23" t="str">
        <f t="shared" si="4"/>
        <v/>
      </c>
      <c r="CP8" s="23" t="str">
        <f t="shared" si="4"/>
        <v/>
      </c>
      <c r="CQ8" s="23" t="str">
        <f t="shared" ref="CQ8:FB8" si="5">IF(CQ2=0,"",IF(CQ2-CP2&gt;0,"減肥失敗",IF(CQ2-CP2=0,"體重不變","減肥成功")))</f>
        <v/>
      </c>
      <c r="CR8" s="23" t="str">
        <f t="shared" si="5"/>
        <v/>
      </c>
      <c r="CS8" s="23" t="str">
        <f t="shared" si="5"/>
        <v/>
      </c>
      <c r="CT8" s="23" t="str">
        <f t="shared" si="5"/>
        <v/>
      </c>
      <c r="CU8" s="23" t="str">
        <f t="shared" si="5"/>
        <v/>
      </c>
      <c r="CV8" s="23" t="str">
        <f t="shared" si="5"/>
        <v/>
      </c>
      <c r="CW8" s="23" t="str">
        <f t="shared" si="5"/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si="5"/>
        <v/>
      </c>
      <c r="EW8" s="23" t="str">
        <f t="shared" si="5"/>
        <v/>
      </c>
      <c r="EX8" s="23" t="str">
        <f t="shared" si="5"/>
        <v/>
      </c>
      <c r="EY8" s="23" t="str">
        <f t="shared" si="5"/>
        <v/>
      </c>
      <c r="EZ8" s="23" t="str">
        <f t="shared" si="5"/>
        <v/>
      </c>
      <c r="FA8" s="23" t="str">
        <f t="shared" si="5"/>
        <v/>
      </c>
      <c r="FB8" s="23" t="str">
        <f t="shared" si="5"/>
        <v/>
      </c>
      <c r="FC8" s="23" t="str">
        <f t="shared" ref="FC8:HM8" si="6">IF(FC2=0,"",IF(FC2-FB2&gt;0,"減肥失敗",IF(FC2-FB2=0,"體重不變","減肥成功")))</f>
        <v/>
      </c>
      <c r="FD8" s="23" t="str">
        <f t="shared" si="6"/>
        <v/>
      </c>
      <c r="FE8" s="23" t="str">
        <f t="shared" si="6"/>
        <v/>
      </c>
      <c r="FF8" s="23" t="str">
        <f t="shared" si="6"/>
        <v/>
      </c>
      <c r="FG8" s="23" t="str">
        <f t="shared" si="6"/>
        <v/>
      </c>
      <c r="FH8" s="23" t="str">
        <f t="shared" si="6"/>
        <v/>
      </c>
      <c r="FI8" s="23" t="str">
        <f t="shared" si="6"/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  <c r="HG8" s="23" t="str">
        <f t="shared" si="6"/>
        <v/>
      </c>
      <c r="HH8" s="23" t="str">
        <f t="shared" si="6"/>
        <v/>
      </c>
      <c r="HI8" s="23" t="str">
        <f t="shared" si="6"/>
        <v/>
      </c>
      <c r="HJ8" s="23" t="str">
        <f t="shared" si="6"/>
        <v/>
      </c>
      <c r="HK8" s="23" t="str">
        <f t="shared" si="6"/>
        <v/>
      </c>
      <c r="HL8" s="23" t="str">
        <f t="shared" si="6"/>
        <v/>
      </c>
      <c r="HM8" s="23" t="str">
        <f t="shared" si="6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37</v>
      </c>
      <c r="B11" s="17">
        <v>1350</v>
      </c>
      <c r="D11" s="17" t="s">
        <v>66</v>
      </c>
      <c r="F11" s="17">
        <v>150</v>
      </c>
      <c r="H11" s="17" t="s">
        <v>67</v>
      </c>
      <c r="I11" s="17" t="e">
        <f>'05'!D16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124</v>
      </c>
      <c r="G12" s="30" t="s">
        <v>34</v>
      </c>
      <c r="H12" s="30" t="s">
        <v>123</v>
      </c>
      <c r="I12" s="30" t="s">
        <v>49</v>
      </c>
      <c r="J12" s="30" t="s">
        <v>50</v>
      </c>
      <c r="K12" s="30" t="s">
        <v>84</v>
      </c>
      <c r="L12" s="30" t="s">
        <v>97</v>
      </c>
      <c r="M12" s="30" t="s">
        <v>122</v>
      </c>
      <c r="O12" s="30" t="s">
        <v>80</v>
      </c>
      <c r="P12" s="30" t="s">
        <v>81</v>
      </c>
      <c r="Q12" s="30"/>
      <c r="R12" s="30"/>
      <c r="S12" s="30"/>
    </row>
    <row r="13" spans="1:221">
      <c r="B13" s="32">
        <f>B$1</f>
        <v>44347</v>
      </c>
      <c r="C13" s="32">
        <f>H$1</f>
        <v>44353</v>
      </c>
      <c r="D13" s="33" t="e">
        <f>ROUNDDOWN(AVERAGE(B2:H2),2)</f>
        <v>#DIV/0!</v>
      </c>
      <c r="E13" s="17" t="e">
        <f>I11-D13</f>
        <v>#DIV/0!</v>
      </c>
      <c r="F13" s="17">
        <f>SUM(B5:H5)</f>
        <v>0</v>
      </c>
      <c r="G13" s="17">
        <f>F13/7700</f>
        <v>0</v>
      </c>
      <c r="H13" s="17" t="e">
        <f>(G13-E13)*7700</f>
        <v>#DIV/0!</v>
      </c>
      <c r="I13" s="17">
        <f>SUM(B3:H3)</f>
        <v>0</v>
      </c>
      <c r="J13" s="17">
        <f>SUM(B4:H4)</f>
        <v>8400</v>
      </c>
      <c r="K13" s="17">
        <f>J13/7</f>
        <v>1200</v>
      </c>
      <c r="L13" s="17">
        <f>I13/7</f>
        <v>0</v>
      </c>
      <c r="M13" s="17">
        <f>K13-L13</f>
        <v>1200</v>
      </c>
      <c r="O13" s="17">
        <f>SUM(B5:F5)</f>
        <v>0</v>
      </c>
      <c r="P13" s="17">
        <f>G5+H5</f>
        <v>0</v>
      </c>
    </row>
    <row r="14" spans="1:221">
      <c r="B14" s="32">
        <f t="shared" ref="B14:C16" si="7">B13+7</f>
        <v>44354</v>
      </c>
      <c r="C14" s="32">
        <f t="shared" si="7"/>
        <v>44360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L14" s="17">
        <f t="shared" ref="L14:L16" si="8">I14/7</f>
        <v>0</v>
      </c>
      <c r="M14" s="17">
        <f>K14-L14</f>
        <v>1200</v>
      </c>
      <c r="O14" s="17">
        <f>SUM(I5:M5)</f>
        <v>0</v>
      </c>
      <c r="P14" s="17">
        <f>N5+O5</f>
        <v>0</v>
      </c>
    </row>
    <row r="15" spans="1:221">
      <c r="B15" s="32">
        <f t="shared" si="7"/>
        <v>44361</v>
      </c>
      <c r="C15" s="32">
        <f t="shared" si="7"/>
        <v>44367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L15" s="17">
        <f t="shared" si="8"/>
        <v>0</v>
      </c>
      <c r="M15" s="17">
        <f>K15-L15</f>
        <v>1200</v>
      </c>
      <c r="O15" s="17">
        <f>SUM(P5:T5)</f>
        <v>0</v>
      </c>
      <c r="P15" s="17">
        <f>U5+V5</f>
        <v>0</v>
      </c>
    </row>
    <row r="16" spans="1:221">
      <c r="B16" s="32">
        <f t="shared" si="7"/>
        <v>44368</v>
      </c>
      <c r="C16" s="32">
        <f t="shared" si="7"/>
        <v>44374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L16" s="17">
        <f t="shared" si="8"/>
        <v>0</v>
      </c>
      <c r="M16" s="17">
        <f>K16-L16</f>
        <v>1200</v>
      </c>
      <c r="O16" s="17">
        <f>SUM(W5:AA5)</f>
        <v>0</v>
      </c>
      <c r="P16" s="17">
        <f>SUM(AB5:AC5)</f>
        <v>0</v>
      </c>
    </row>
    <row r="17" spans="1:16">
      <c r="B17" s="32"/>
      <c r="C17" s="32"/>
      <c r="D17" s="33"/>
    </row>
    <row r="19" spans="1:16">
      <c r="A19" s="19" t="s">
        <v>26</v>
      </c>
      <c r="E19" s="17" t="e">
        <f t="shared" ref="E19:J19" si="9">SUM(E13:E18)</f>
        <v>#DIV/0!</v>
      </c>
      <c r="F19" s="17">
        <f t="shared" si="9"/>
        <v>0</v>
      </c>
      <c r="G19" s="17">
        <f t="shared" si="9"/>
        <v>0</v>
      </c>
      <c r="H19" s="17" t="e">
        <f t="shared" si="9"/>
        <v>#DIV/0!</v>
      </c>
      <c r="I19" s="17">
        <f t="shared" si="9"/>
        <v>0</v>
      </c>
      <c r="J19" s="17">
        <f t="shared" si="9"/>
        <v>33600</v>
      </c>
      <c r="O19" s="17">
        <f t="shared" ref="O19:P19" si="10">SUM(O13:O18)</f>
        <v>0</v>
      </c>
      <c r="P19" s="17">
        <f t="shared" si="10"/>
        <v>0</v>
      </c>
    </row>
    <row r="20" spans="1:16">
      <c r="A20" s="19" t="s">
        <v>45</v>
      </c>
      <c r="D20" s="17" t="e">
        <f>AVERAGE(D13:D16)</f>
        <v>#DIV/0!</v>
      </c>
      <c r="E20" s="17" t="e">
        <f>AVERAGE(E13:E16)</f>
        <v>#DIV/0!</v>
      </c>
      <c r="F20" s="17">
        <f>AVERAGE(F13:F17)</f>
        <v>0</v>
      </c>
      <c r="G20" s="17">
        <f>AVERAGE(G13:G17)</f>
        <v>0</v>
      </c>
      <c r="H20" s="17" t="e">
        <f>AVERAGE(H13:H17)/7</f>
        <v>#DIV/0!</v>
      </c>
      <c r="I20" s="17">
        <f>AVERAGE(I13:I17)/7</f>
        <v>0</v>
      </c>
      <c r="J20" s="17">
        <f>AVERAGE(J13:J17)/7</f>
        <v>1200</v>
      </c>
      <c r="K20" s="17">
        <f>AVERAGE(K13:K17)</f>
        <v>1200</v>
      </c>
      <c r="L20" s="17">
        <f>AVERAGE(L13:L17)</f>
        <v>0</v>
      </c>
      <c r="M20" s="17">
        <f>AVERAGE(M13:M17)</f>
        <v>1200</v>
      </c>
      <c r="O20" s="17">
        <f>AVERAGE(O13:O18)/5</f>
        <v>0</v>
      </c>
      <c r="P20" s="17">
        <f>AVERAGE(P13:P18)/2</f>
        <v>0</v>
      </c>
    </row>
    <row r="21" spans="1:16" ht="15">
      <c r="A21" s="30" t="s">
        <v>73</v>
      </c>
      <c r="D21" s="17">
        <f>MIN(B2:AC2)</f>
        <v>0</v>
      </c>
      <c r="F21" s="17">
        <f>F20/7</f>
        <v>0</v>
      </c>
    </row>
    <row r="22" spans="1:16" ht="15">
      <c r="A22" s="30" t="s">
        <v>74</v>
      </c>
      <c r="D22" s="17">
        <f>MAX(B2:AC2)</f>
        <v>0</v>
      </c>
    </row>
    <row r="23" spans="1:16">
      <c r="A23" s="19" t="s">
        <v>75</v>
      </c>
      <c r="D23" s="17" t="e">
        <f>AVERAGE(B2:AC2)</f>
        <v>#DIV/0!</v>
      </c>
    </row>
  </sheetData>
  <conditionalFormatting sqref="B8:IV8">
    <cfRule type="cellIs" dxfId="12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M23"/>
  <sheetViews>
    <sheetView workbookViewId="0">
      <selection activeCell="F12" sqref="F12:P2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7.375" style="17" customWidth="1"/>
    <col min="9" max="16384" width="7.125" style="17"/>
  </cols>
  <sheetData>
    <row r="1" spans="1:221">
      <c r="A1" s="14" t="s">
        <v>22</v>
      </c>
      <c r="B1" s="15">
        <f>'06'!AC1+1</f>
        <v>44375</v>
      </c>
      <c r="C1" s="16">
        <f>B1+1</f>
        <v>44376</v>
      </c>
      <c r="D1" s="16">
        <f t="shared" ref="D1:AJ1" si="0">C1+1</f>
        <v>44377</v>
      </c>
      <c r="E1" s="16">
        <f t="shared" si="0"/>
        <v>44378</v>
      </c>
      <c r="F1" s="16">
        <f t="shared" si="0"/>
        <v>44379</v>
      </c>
      <c r="G1" s="16">
        <f t="shared" si="0"/>
        <v>44380</v>
      </c>
      <c r="H1" s="16">
        <f t="shared" si="0"/>
        <v>44381</v>
      </c>
      <c r="I1" s="15">
        <f t="shared" si="0"/>
        <v>44382</v>
      </c>
      <c r="J1" s="16">
        <f t="shared" si="0"/>
        <v>44383</v>
      </c>
      <c r="K1" s="16">
        <f t="shared" si="0"/>
        <v>44384</v>
      </c>
      <c r="L1" s="16">
        <f t="shared" si="0"/>
        <v>44385</v>
      </c>
      <c r="M1" s="16">
        <f t="shared" si="0"/>
        <v>44386</v>
      </c>
      <c r="N1" s="16">
        <f t="shared" si="0"/>
        <v>44387</v>
      </c>
      <c r="O1" s="16">
        <f t="shared" si="0"/>
        <v>44388</v>
      </c>
      <c r="P1" s="15">
        <f t="shared" si="0"/>
        <v>44389</v>
      </c>
      <c r="Q1" s="16">
        <f t="shared" si="0"/>
        <v>44390</v>
      </c>
      <c r="R1" s="16">
        <f t="shared" si="0"/>
        <v>44391</v>
      </c>
      <c r="S1" s="16">
        <f t="shared" si="0"/>
        <v>44392</v>
      </c>
      <c r="T1" s="16">
        <f t="shared" si="0"/>
        <v>44393</v>
      </c>
      <c r="U1" s="16">
        <f t="shared" si="0"/>
        <v>44394</v>
      </c>
      <c r="V1" s="16">
        <f t="shared" si="0"/>
        <v>44395</v>
      </c>
      <c r="W1" s="15">
        <f t="shared" si="0"/>
        <v>44396</v>
      </c>
      <c r="X1" s="16">
        <f t="shared" si="0"/>
        <v>44397</v>
      </c>
      <c r="Y1" s="16">
        <f t="shared" si="0"/>
        <v>44398</v>
      </c>
      <c r="Z1" s="16">
        <f t="shared" si="0"/>
        <v>44399</v>
      </c>
      <c r="AA1" s="16">
        <f t="shared" si="0"/>
        <v>44400</v>
      </c>
      <c r="AB1" s="16">
        <f t="shared" si="0"/>
        <v>44401</v>
      </c>
      <c r="AC1" s="16">
        <f t="shared" si="0"/>
        <v>44402</v>
      </c>
      <c r="AD1" s="15">
        <f t="shared" si="0"/>
        <v>44403</v>
      </c>
      <c r="AE1" s="16">
        <f t="shared" si="0"/>
        <v>44404</v>
      </c>
      <c r="AF1" s="16">
        <f t="shared" si="0"/>
        <v>44405</v>
      </c>
      <c r="AG1" s="16">
        <f t="shared" si="0"/>
        <v>44406</v>
      </c>
      <c r="AH1" s="16">
        <f t="shared" si="0"/>
        <v>44407</v>
      </c>
      <c r="AI1" s="16">
        <f t="shared" si="0"/>
        <v>44408</v>
      </c>
      <c r="AJ1" s="16">
        <f t="shared" si="0"/>
        <v>44409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221">
      <c r="A3" s="19" t="s">
        <v>32</v>
      </c>
    </row>
    <row r="4" spans="1:221">
      <c r="A4" s="19" t="s">
        <v>31</v>
      </c>
      <c r="B4" s="17">
        <v>1200</v>
      </c>
      <c r="C4" s="17">
        <v>1200</v>
      </c>
      <c r="D4" s="17">
        <v>1200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  <c r="AD4" s="17">
        <v>1200</v>
      </c>
      <c r="AE4" s="17">
        <v>1200</v>
      </c>
      <c r="AF4" s="17">
        <v>1200</v>
      </c>
      <c r="AG4" s="17">
        <v>1200</v>
      </c>
      <c r="AH4" s="17">
        <v>1200</v>
      </c>
      <c r="AI4" s="17">
        <v>1200</v>
      </c>
      <c r="AJ4" s="17">
        <v>1200</v>
      </c>
    </row>
    <row r="5" spans="1:221">
      <c r="A5" s="19" t="s">
        <v>33</v>
      </c>
      <c r="B5" s="17">
        <f>$B$11+B3-B4-$F$11</f>
        <v>0</v>
      </c>
      <c r="C5" s="17">
        <f t="shared" ref="C5:AC5" si="1">$B$11+C3-C4-$F$11</f>
        <v>0</v>
      </c>
      <c r="D5" s="17">
        <f t="shared" si="1"/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  <c r="AD5" s="17">
        <f t="shared" ref="AD5:AJ5" si="2">$B$11+AD3-AD4-$F$11</f>
        <v>0</v>
      </c>
      <c r="AE5" s="17">
        <f t="shared" si="2"/>
        <v>0</v>
      </c>
      <c r="AF5" s="17">
        <f t="shared" si="2"/>
        <v>0</v>
      </c>
      <c r="AG5" s="17">
        <f t="shared" si="2"/>
        <v>0</v>
      </c>
      <c r="AH5" s="17">
        <f t="shared" si="2"/>
        <v>0</v>
      </c>
      <c r="AI5" s="17">
        <f t="shared" si="2"/>
        <v>0</v>
      </c>
      <c r="AJ5" s="17">
        <f t="shared" si="2"/>
        <v>0</v>
      </c>
    </row>
    <row r="6" spans="1:221" hidden="1">
      <c r="A6" s="19" t="s">
        <v>35</v>
      </c>
      <c r="B6" s="20">
        <f>B5/7700</f>
        <v>0</v>
      </c>
      <c r="C6" s="20">
        <f t="shared" ref="C6:AC6" si="3">C5/7700</f>
        <v>0</v>
      </c>
      <c r="D6" s="20">
        <f t="shared" si="3"/>
        <v>0</v>
      </c>
      <c r="E6" s="20">
        <f t="shared" si="3"/>
        <v>0</v>
      </c>
      <c r="F6" s="20">
        <f t="shared" si="3"/>
        <v>0</v>
      </c>
      <c r="G6" s="20">
        <f t="shared" si="3"/>
        <v>0</v>
      </c>
      <c r="H6" s="20">
        <f t="shared" si="3"/>
        <v>0</v>
      </c>
      <c r="I6" s="20">
        <f t="shared" si="3"/>
        <v>0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0">
        <f t="shared" si="3"/>
        <v>0</v>
      </c>
      <c r="N6" s="20">
        <f t="shared" si="3"/>
        <v>0</v>
      </c>
      <c r="O6" s="20">
        <f t="shared" si="3"/>
        <v>0</v>
      </c>
      <c r="P6" s="20">
        <f t="shared" si="3"/>
        <v>0</v>
      </c>
      <c r="Q6" s="20">
        <f t="shared" si="3"/>
        <v>0</v>
      </c>
      <c r="R6" s="20">
        <f t="shared" si="3"/>
        <v>0</v>
      </c>
      <c r="S6" s="20">
        <f t="shared" si="3"/>
        <v>0</v>
      </c>
      <c r="T6" s="20">
        <f t="shared" si="3"/>
        <v>0</v>
      </c>
      <c r="U6" s="20">
        <f t="shared" si="3"/>
        <v>0</v>
      </c>
      <c r="V6" s="20">
        <f t="shared" si="3"/>
        <v>0</v>
      </c>
      <c r="W6" s="20">
        <f t="shared" si="3"/>
        <v>0</v>
      </c>
      <c r="X6" s="20">
        <f t="shared" si="3"/>
        <v>0</v>
      </c>
      <c r="Y6" s="20">
        <f t="shared" si="3"/>
        <v>0</v>
      </c>
      <c r="Z6" s="20">
        <f t="shared" si="3"/>
        <v>0</v>
      </c>
      <c r="AA6" s="20">
        <f t="shared" si="3"/>
        <v>0</v>
      </c>
      <c r="AB6" s="20">
        <f t="shared" si="3"/>
        <v>0</v>
      </c>
      <c r="AC6" s="20">
        <f t="shared" si="3"/>
        <v>0</v>
      </c>
      <c r="AD6" s="20">
        <f t="shared" ref="AD6:AJ6" si="4">AD5/7700</f>
        <v>0</v>
      </c>
      <c r="AE6" s="20">
        <f t="shared" si="4"/>
        <v>0</v>
      </c>
      <c r="AF6" s="20">
        <f t="shared" si="4"/>
        <v>0</v>
      </c>
      <c r="AG6" s="20">
        <f t="shared" si="4"/>
        <v>0</v>
      </c>
      <c r="AH6" s="20">
        <f t="shared" si="4"/>
        <v>0</v>
      </c>
      <c r="AI6" s="20">
        <f t="shared" si="4"/>
        <v>0</v>
      </c>
      <c r="AJ6" s="20">
        <f t="shared" si="4"/>
        <v>0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5">IF(D2=0,"",IF(D2-C2&gt;0,"N",IF(D2-C2=0,"=","Y")))</f>
        <v/>
      </c>
      <c r="E8" s="22" t="str">
        <f t="shared" si="5"/>
        <v/>
      </c>
      <c r="F8" s="22" t="str">
        <f t="shared" si="5"/>
        <v/>
      </c>
      <c r="G8" s="22" t="str">
        <f t="shared" si="5"/>
        <v/>
      </c>
      <c r="H8" s="22" t="str">
        <f t="shared" si="5"/>
        <v/>
      </c>
      <c r="I8" s="22" t="str">
        <f t="shared" si="5"/>
        <v/>
      </c>
      <c r="J8" s="22" t="str">
        <f t="shared" si="5"/>
        <v/>
      </c>
      <c r="K8" s="22" t="str">
        <f t="shared" si="5"/>
        <v/>
      </c>
      <c r="L8" s="22" t="str">
        <f t="shared" si="5"/>
        <v/>
      </c>
      <c r="M8" s="22" t="str">
        <f t="shared" si="5"/>
        <v/>
      </c>
      <c r="N8" s="22" t="str">
        <f t="shared" si="5"/>
        <v/>
      </c>
      <c r="O8" s="22" t="str">
        <f t="shared" si="5"/>
        <v/>
      </c>
      <c r="P8" s="22" t="str">
        <f t="shared" si="5"/>
        <v/>
      </c>
      <c r="Q8" s="22" t="str">
        <f t="shared" si="5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5"/>
        <v/>
      </c>
      <c r="U8" s="22" t="str">
        <f t="shared" si="5"/>
        <v/>
      </c>
      <c r="V8" s="22" t="str">
        <f t="shared" si="5"/>
        <v/>
      </c>
      <c r="W8" s="22" t="str">
        <f t="shared" si="5"/>
        <v/>
      </c>
      <c r="X8" s="22" t="str">
        <f t="shared" si="5"/>
        <v/>
      </c>
      <c r="Y8" s="22" t="str">
        <f t="shared" si="5"/>
        <v/>
      </c>
      <c r="Z8" s="22" t="str">
        <f t="shared" si="5"/>
        <v/>
      </c>
      <c r="AA8" s="22" t="str">
        <f t="shared" si="5"/>
        <v/>
      </c>
      <c r="AB8" s="22" t="str">
        <f t="shared" si="5"/>
        <v/>
      </c>
      <c r="AC8" s="22" t="str">
        <f t="shared" si="5"/>
        <v/>
      </c>
      <c r="AD8" s="22" t="str">
        <f t="shared" ref="AD8" si="6">IF(AD2=0,"",IF(AD2-AC2&gt;0,"N",IF(AD2-AC2=0,"=","Y")))</f>
        <v/>
      </c>
      <c r="AE8" s="22" t="str">
        <f t="shared" ref="AE8" si="7">IF(AE2=0,"",IF(AE2-AD2&gt;0,"N",IF(AE2-AD2=0,"=","Y")))</f>
        <v/>
      </c>
      <c r="AF8" s="22" t="str">
        <f t="shared" ref="AF8" si="8">IF(AF2=0,"",IF(AF2-AE2&gt;0,"N",IF(AF2-AE2=0,"=","Y")))</f>
        <v/>
      </c>
      <c r="AG8" s="22" t="str">
        <f t="shared" ref="AG8" si="9">IF(AG2=0,"",IF(AG2-AF2&gt;0,"N",IF(AG2-AF2=0,"=","Y")))</f>
        <v/>
      </c>
      <c r="AH8" s="22" t="str">
        <f t="shared" ref="AH8" si="10">IF(AH2=0,"",IF(AH2-AG2&gt;0,"N",IF(AH2-AG2=0,"=","Y")))</f>
        <v/>
      </c>
      <c r="AI8" s="22" t="str">
        <f t="shared" ref="AI8" si="11">IF(AI2=0,"",IF(AI2-AH2&gt;0,"N",IF(AI2-AH2=0,"=","Y")))</f>
        <v/>
      </c>
      <c r="AJ8" s="22" t="str">
        <f t="shared" ref="AJ8" si="12">IF(AJ2=0,"",IF(AJ2-AI2&gt;0,"N",IF(AJ2-AI2=0,"=","Y")))</f>
        <v/>
      </c>
      <c r="AK8" s="23" t="str">
        <f t="shared" ref="AK8:CP8" si="13">IF(AK2=0,"",IF(AK2-AJ2&gt;0,"減肥失敗",IF(AK2-AJ2=0,"體重不變","減肥成功")))</f>
        <v/>
      </c>
      <c r="AL8" s="23" t="str">
        <f t="shared" si="13"/>
        <v/>
      </c>
      <c r="AM8" s="23" t="str">
        <f t="shared" si="13"/>
        <v/>
      </c>
      <c r="AN8" s="23" t="str">
        <f t="shared" si="13"/>
        <v/>
      </c>
      <c r="AO8" s="23" t="str">
        <f t="shared" si="13"/>
        <v/>
      </c>
      <c r="AP8" s="23" t="str">
        <f t="shared" si="13"/>
        <v/>
      </c>
      <c r="AQ8" s="23" t="str">
        <f t="shared" si="13"/>
        <v/>
      </c>
      <c r="AR8" s="23" t="str">
        <f t="shared" si="13"/>
        <v/>
      </c>
      <c r="AS8" s="23" t="str">
        <f t="shared" si="13"/>
        <v/>
      </c>
      <c r="AT8" s="23" t="str">
        <f t="shared" si="13"/>
        <v/>
      </c>
      <c r="AU8" s="23" t="str">
        <f t="shared" si="13"/>
        <v/>
      </c>
      <c r="AV8" s="23" t="str">
        <f t="shared" si="13"/>
        <v/>
      </c>
      <c r="AW8" s="23" t="str">
        <f t="shared" si="13"/>
        <v/>
      </c>
      <c r="AX8" s="23" t="str">
        <f t="shared" si="13"/>
        <v/>
      </c>
      <c r="AY8" s="23" t="str">
        <f t="shared" si="13"/>
        <v/>
      </c>
      <c r="AZ8" s="23" t="str">
        <f t="shared" si="13"/>
        <v/>
      </c>
      <c r="BA8" s="23" t="str">
        <f t="shared" si="13"/>
        <v/>
      </c>
      <c r="BB8" s="23" t="str">
        <f t="shared" si="13"/>
        <v/>
      </c>
      <c r="BC8" s="23" t="str">
        <f t="shared" si="13"/>
        <v/>
      </c>
      <c r="BD8" s="23" t="str">
        <f t="shared" si="13"/>
        <v/>
      </c>
      <c r="BE8" s="23" t="str">
        <f t="shared" si="13"/>
        <v/>
      </c>
      <c r="BF8" s="23" t="str">
        <f t="shared" si="13"/>
        <v/>
      </c>
      <c r="BG8" s="23" t="str">
        <f t="shared" si="13"/>
        <v/>
      </c>
      <c r="BH8" s="23" t="str">
        <f t="shared" si="13"/>
        <v/>
      </c>
      <c r="BI8" s="23" t="str">
        <f t="shared" si="13"/>
        <v/>
      </c>
      <c r="BJ8" s="23" t="str">
        <f t="shared" si="13"/>
        <v/>
      </c>
      <c r="BK8" s="23" t="str">
        <f t="shared" si="13"/>
        <v/>
      </c>
      <c r="BL8" s="23" t="str">
        <f t="shared" si="13"/>
        <v/>
      </c>
      <c r="BM8" s="23" t="str">
        <f t="shared" si="13"/>
        <v/>
      </c>
      <c r="BN8" s="23" t="str">
        <f t="shared" si="13"/>
        <v/>
      </c>
      <c r="BO8" s="23" t="str">
        <f t="shared" si="13"/>
        <v/>
      </c>
      <c r="BP8" s="23" t="str">
        <f t="shared" si="13"/>
        <v/>
      </c>
      <c r="BQ8" s="23" t="str">
        <f t="shared" si="13"/>
        <v/>
      </c>
      <c r="BR8" s="23" t="str">
        <f t="shared" si="13"/>
        <v/>
      </c>
      <c r="BS8" s="23" t="str">
        <f t="shared" si="13"/>
        <v/>
      </c>
      <c r="BT8" s="23" t="str">
        <f t="shared" si="13"/>
        <v/>
      </c>
      <c r="BU8" s="23" t="str">
        <f t="shared" si="13"/>
        <v/>
      </c>
      <c r="BV8" s="23" t="str">
        <f t="shared" si="13"/>
        <v/>
      </c>
      <c r="BW8" s="23" t="str">
        <f t="shared" si="13"/>
        <v/>
      </c>
      <c r="BX8" s="23" t="str">
        <f t="shared" si="13"/>
        <v/>
      </c>
      <c r="BY8" s="23" t="str">
        <f t="shared" si="13"/>
        <v/>
      </c>
      <c r="BZ8" s="23" t="str">
        <f t="shared" si="13"/>
        <v/>
      </c>
      <c r="CA8" s="23" t="str">
        <f t="shared" si="13"/>
        <v/>
      </c>
      <c r="CB8" s="23" t="str">
        <f t="shared" si="13"/>
        <v/>
      </c>
      <c r="CC8" s="23" t="str">
        <f t="shared" si="13"/>
        <v/>
      </c>
      <c r="CD8" s="23" t="str">
        <f t="shared" si="13"/>
        <v/>
      </c>
      <c r="CE8" s="23" t="str">
        <f t="shared" si="13"/>
        <v/>
      </c>
      <c r="CF8" s="23" t="str">
        <f t="shared" si="13"/>
        <v/>
      </c>
      <c r="CG8" s="23" t="str">
        <f t="shared" si="13"/>
        <v/>
      </c>
      <c r="CH8" s="23" t="str">
        <f t="shared" si="13"/>
        <v/>
      </c>
      <c r="CI8" s="23" t="str">
        <f t="shared" si="13"/>
        <v/>
      </c>
      <c r="CJ8" s="23" t="str">
        <f t="shared" si="13"/>
        <v/>
      </c>
      <c r="CK8" s="23" t="str">
        <f t="shared" si="13"/>
        <v/>
      </c>
      <c r="CL8" s="23" t="str">
        <f t="shared" si="13"/>
        <v/>
      </c>
      <c r="CM8" s="23" t="str">
        <f t="shared" si="13"/>
        <v/>
      </c>
      <c r="CN8" s="23" t="str">
        <f t="shared" si="13"/>
        <v/>
      </c>
      <c r="CO8" s="23" t="str">
        <f t="shared" si="13"/>
        <v/>
      </c>
      <c r="CP8" s="23" t="str">
        <f t="shared" si="13"/>
        <v/>
      </c>
      <c r="CQ8" s="23" t="str">
        <f t="shared" ref="CQ8:FB8" si="14">IF(CQ2=0,"",IF(CQ2-CP2&gt;0,"減肥失敗",IF(CQ2-CP2=0,"體重不變","減肥成功")))</f>
        <v/>
      </c>
      <c r="CR8" s="23" t="str">
        <f t="shared" si="14"/>
        <v/>
      </c>
      <c r="CS8" s="23" t="str">
        <f t="shared" si="14"/>
        <v/>
      </c>
      <c r="CT8" s="23" t="str">
        <f t="shared" si="14"/>
        <v/>
      </c>
      <c r="CU8" s="23" t="str">
        <f t="shared" si="14"/>
        <v/>
      </c>
      <c r="CV8" s="23" t="str">
        <f t="shared" si="14"/>
        <v/>
      </c>
      <c r="CW8" s="23" t="str">
        <f t="shared" si="14"/>
        <v/>
      </c>
      <c r="CX8" s="23" t="str">
        <f t="shared" si="14"/>
        <v/>
      </c>
      <c r="CY8" s="23" t="str">
        <f t="shared" si="14"/>
        <v/>
      </c>
      <c r="CZ8" s="23" t="str">
        <f t="shared" si="14"/>
        <v/>
      </c>
      <c r="DA8" s="23" t="str">
        <f t="shared" si="14"/>
        <v/>
      </c>
      <c r="DB8" s="23" t="str">
        <f t="shared" si="14"/>
        <v/>
      </c>
      <c r="DC8" s="23" t="str">
        <f t="shared" si="14"/>
        <v/>
      </c>
      <c r="DD8" s="23" t="str">
        <f t="shared" si="14"/>
        <v/>
      </c>
      <c r="DE8" s="23" t="str">
        <f t="shared" si="14"/>
        <v/>
      </c>
      <c r="DF8" s="23" t="str">
        <f t="shared" si="14"/>
        <v/>
      </c>
      <c r="DG8" s="23" t="str">
        <f t="shared" si="14"/>
        <v/>
      </c>
      <c r="DH8" s="23" t="str">
        <f t="shared" si="14"/>
        <v/>
      </c>
      <c r="DI8" s="23" t="str">
        <f t="shared" si="14"/>
        <v/>
      </c>
      <c r="DJ8" s="23" t="str">
        <f t="shared" si="14"/>
        <v/>
      </c>
      <c r="DK8" s="23" t="str">
        <f t="shared" si="14"/>
        <v/>
      </c>
      <c r="DL8" s="23" t="str">
        <f t="shared" si="14"/>
        <v/>
      </c>
      <c r="DM8" s="23" t="str">
        <f t="shared" si="14"/>
        <v/>
      </c>
      <c r="DN8" s="23" t="str">
        <f t="shared" si="14"/>
        <v/>
      </c>
      <c r="DO8" s="23" t="str">
        <f t="shared" si="14"/>
        <v/>
      </c>
      <c r="DP8" s="23" t="str">
        <f t="shared" si="14"/>
        <v/>
      </c>
      <c r="DQ8" s="23" t="str">
        <f t="shared" si="14"/>
        <v/>
      </c>
      <c r="DR8" s="23" t="str">
        <f t="shared" si="14"/>
        <v/>
      </c>
      <c r="DS8" s="23" t="str">
        <f t="shared" si="14"/>
        <v/>
      </c>
      <c r="DT8" s="23" t="str">
        <f t="shared" si="14"/>
        <v/>
      </c>
      <c r="DU8" s="23" t="str">
        <f t="shared" si="14"/>
        <v/>
      </c>
      <c r="DV8" s="23" t="str">
        <f t="shared" si="14"/>
        <v/>
      </c>
      <c r="DW8" s="23" t="str">
        <f t="shared" si="14"/>
        <v/>
      </c>
      <c r="DX8" s="23" t="str">
        <f t="shared" si="14"/>
        <v/>
      </c>
      <c r="DY8" s="23" t="str">
        <f t="shared" si="14"/>
        <v/>
      </c>
      <c r="DZ8" s="23" t="str">
        <f t="shared" si="14"/>
        <v/>
      </c>
      <c r="EA8" s="23" t="str">
        <f t="shared" si="14"/>
        <v/>
      </c>
      <c r="EB8" s="23" t="str">
        <f t="shared" si="14"/>
        <v/>
      </c>
      <c r="EC8" s="23" t="str">
        <f t="shared" si="14"/>
        <v/>
      </c>
      <c r="ED8" s="23" t="str">
        <f t="shared" si="14"/>
        <v/>
      </c>
      <c r="EE8" s="23" t="str">
        <f t="shared" si="14"/>
        <v/>
      </c>
      <c r="EF8" s="23" t="str">
        <f t="shared" si="14"/>
        <v/>
      </c>
      <c r="EG8" s="23" t="str">
        <f t="shared" si="14"/>
        <v/>
      </c>
      <c r="EH8" s="23" t="str">
        <f t="shared" si="14"/>
        <v/>
      </c>
      <c r="EI8" s="23" t="str">
        <f t="shared" si="14"/>
        <v/>
      </c>
      <c r="EJ8" s="23" t="str">
        <f t="shared" si="14"/>
        <v/>
      </c>
      <c r="EK8" s="23" t="str">
        <f t="shared" si="14"/>
        <v/>
      </c>
      <c r="EL8" s="23" t="str">
        <f t="shared" si="14"/>
        <v/>
      </c>
      <c r="EM8" s="23" t="str">
        <f t="shared" si="14"/>
        <v/>
      </c>
      <c r="EN8" s="23" t="str">
        <f t="shared" si="14"/>
        <v/>
      </c>
      <c r="EO8" s="23" t="str">
        <f t="shared" si="14"/>
        <v/>
      </c>
      <c r="EP8" s="23" t="str">
        <f t="shared" si="14"/>
        <v/>
      </c>
      <c r="EQ8" s="23" t="str">
        <f t="shared" si="14"/>
        <v/>
      </c>
      <c r="ER8" s="23" t="str">
        <f t="shared" si="14"/>
        <v/>
      </c>
      <c r="ES8" s="23" t="str">
        <f t="shared" si="14"/>
        <v/>
      </c>
      <c r="ET8" s="23" t="str">
        <f t="shared" si="14"/>
        <v/>
      </c>
      <c r="EU8" s="23" t="str">
        <f t="shared" si="14"/>
        <v/>
      </c>
      <c r="EV8" s="23" t="str">
        <f t="shared" si="14"/>
        <v/>
      </c>
      <c r="EW8" s="23" t="str">
        <f t="shared" si="14"/>
        <v/>
      </c>
      <c r="EX8" s="23" t="str">
        <f t="shared" si="14"/>
        <v/>
      </c>
      <c r="EY8" s="23" t="str">
        <f t="shared" si="14"/>
        <v/>
      </c>
      <c r="EZ8" s="23" t="str">
        <f t="shared" si="14"/>
        <v/>
      </c>
      <c r="FA8" s="23" t="str">
        <f t="shared" si="14"/>
        <v/>
      </c>
      <c r="FB8" s="23" t="str">
        <f t="shared" si="14"/>
        <v/>
      </c>
      <c r="FC8" s="23" t="str">
        <f t="shared" ref="FC8:HM8" si="15">IF(FC2=0,"",IF(FC2-FB2&gt;0,"減肥失敗",IF(FC2-FB2=0,"體重不變","減肥成功")))</f>
        <v/>
      </c>
      <c r="FD8" s="23" t="str">
        <f t="shared" si="15"/>
        <v/>
      </c>
      <c r="FE8" s="23" t="str">
        <f t="shared" si="15"/>
        <v/>
      </c>
      <c r="FF8" s="23" t="str">
        <f t="shared" si="15"/>
        <v/>
      </c>
      <c r="FG8" s="23" t="str">
        <f t="shared" si="15"/>
        <v/>
      </c>
      <c r="FH8" s="23" t="str">
        <f t="shared" si="15"/>
        <v/>
      </c>
      <c r="FI8" s="23" t="str">
        <f t="shared" si="15"/>
        <v/>
      </c>
      <c r="FJ8" s="23" t="str">
        <f t="shared" si="15"/>
        <v/>
      </c>
      <c r="FK8" s="23" t="str">
        <f t="shared" si="15"/>
        <v/>
      </c>
      <c r="FL8" s="23" t="str">
        <f t="shared" si="15"/>
        <v/>
      </c>
      <c r="FM8" s="23" t="str">
        <f t="shared" si="15"/>
        <v/>
      </c>
      <c r="FN8" s="23" t="str">
        <f t="shared" si="15"/>
        <v/>
      </c>
      <c r="FO8" s="23" t="str">
        <f t="shared" si="15"/>
        <v/>
      </c>
      <c r="FP8" s="23" t="str">
        <f t="shared" si="15"/>
        <v/>
      </c>
      <c r="FQ8" s="23" t="str">
        <f t="shared" si="15"/>
        <v/>
      </c>
      <c r="FR8" s="23" t="str">
        <f t="shared" si="15"/>
        <v/>
      </c>
      <c r="FS8" s="23" t="str">
        <f t="shared" si="15"/>
        <v/>
      </c>
      <c r="FT8" s="23" t="str">
        <f t="shared" si="15"/>
        <v/>
      </c>
      <c r="FU8" s="23" t="str">
        <f t="shared" si="15"/>
        <v/>
      </c>
      <c r="FV8" s="23" t="str">
        <f t="shared" si="15"/>
        <v/>
      </c>
      <c r="FW8" s="23" t="str">
        <f t="shared" si="15"/>
        <v/>
      </c>
      <c r="FX8" s="23" t="str">
        <f t="shared" si="15"/>
        <v/>
      </c>
      <c r="FY8" s="23" t="str">
        <f t="shared" si="15"/>
        <v/>
      </c>
      <c r="FZ8" s="23" t="str">
        <f t="shared" si="15"/>
        <v/>
      </c>
      <c r="GA8" s="23" t="str">
        <f t="shared" si="15"/>
        <v/>
      </c>
      <c r="GB8" s="23" t="str">
        <f t="shared" si="15"/>
        <v/>
      </c>
      <c r="GC8" s="23" t="str">
        <f t="shared" si="15"/>
        <v/>
      </c>
      <c r="GD8" s="23" t="str">
        <f t="shared" si="15"/>
        <v/>
      </c>
      <c r="GE8" s="23" t="str">
        <f t="shared" si="15"/>
        <v/>
      </c>
      <c r="GF8" s="23" t="str">
        <f t="shared" si="15"/>
        <v/>
      </c>
      <c r="GG8" s="23" t="str">
        <f t="shared" si="15"/>
        <v/>
      </c>
      <c r="GH8" s="23" t="str">
        <f t="shared" si="15"/>
        <v/>
      </c>
      <c r="GI8" s="23" t="str">
        <f t="shared" si="15"/>
        <v/>
      </c>
      <c r="GJ8" s="23" t="str">
        <f t="shared" si="15"/>
        <v/>
      </c>
      <c r="GK8" s="23" t="str">
        <f t="shared" si="15"/>
        <v/>
      </c>
      <c r="GL8" s="23" t="str">
        <f t="shared" si="15"/>
        <v/>
      </c>
      <c r="GM8" s="23" t="str">
        <f t="shared" si="15"/>
        <v/>
      </c>
      <c r="GN8" s="23" t="str">
        <f t="shared" si="15"/>
        <v/>
      </c>
      <c r="GO8" s="23" t="str">
        <f t="shared" si="15"/>
        <v/>
      </c>
      <c r="GP8" s="23" t="str">
        <f t="shared" si="15"/>
        <v/>
      </c>
      <c r="GQ8" s="23" t="str">
        <f t="shared" si="15"/>
        <v/>
      </c>
      <c r="GR8" s="23" t="str">
        <f t="shared" si="15"/>
        <v/>
      </c>
      <c r="GS8" s="23" t="str">
        <f t="shared" si="15"/>
        <v/>
      </c>
      <c r="GT8" s="23" t="str">
        <f t="shared" si="15"/>
        <v/>
      </c>
      <c r="GU8" s="23" t="str">
        <f t="shared" si="15"/>
        <v/>
      </c>
      <c r="GV8" s="23" t="str">
        <f t="shared" si="15"/>
        <v/>
      </c>
      <c r="GW8" s="23" t="str">
        <f t="shared" si="15"/>
        <v/>
      </c>
      <c r="GX8" s="23" t="str">
        <f t="shared" si="15"/>
        <v/>
      </c>
      <c r="GY8" s="23" t="str">
        <f t="shared" si="15"/>
        <v/>
      </c>
      <c r="GZ8" s="23" t="str">
        <f t="shared" si="15"/>
        <v/>
      </c>
      <c r="HA8" s="23" t="str">
        <f t="shared" si="15"/>
        <v/>
      </c>
      <c r="HB8" s="23" t="str">
        <f t="shared" si="15"/>
        <v/>
      </c>
      <c r="HC8" s="23" t="str">
        <f t="shared" si="15"/>
        <v/>
      </c>
      <c r="HD8" s="23" t="str">
        <f t="shared" si="15"/>
        <v/>
      </c>
      <c r="HE8" s="23" t="str">
        <f t="shared" si="15"/>
        <v/>
      </c>
      <c r="HF8" s="23" t="str">
        <f t="shared" si="15"/>
        <v/>
      </c>
      <c r="HG8" s="23" t="str">
        <f t="shared" si="15"/>
        <v/>
      </c>
      <c r="HH8" s="23" t="str">
        <f t="shared" si="15"/>
        <v/>
      </c>
      <c r="HI8" s="23" t="str">
        <f t="shared" si="15"/>
        <v/>
      </c>
      <c r="HJ8" s="23" t="str">
        <f t="shared" si="15"/>
        <v/>
      </c>
      <c r="HK8" s="23" t="str">
        <f t="shared" si="15"/>
        <v/>
      </c>
      <c r="HL8" s="23" t="str">
        <f t="shared" si="15"/>
        <v/>
      </c>
      <c r="HM8" s="23" t="str">
        <f t="shared" si="15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4" t="str">
        <f>IF(AD2="","",AD2-Base!$G$6)</f>
        <v/>
      </c>
      <c r="AE9" s="24" t="str">
        <f>IF(AE2="","",AE2-Base!$G$6)</f>
        <v/>
      </c>
      <c r="AF9" s="24" t="str">
        <f>IF(AF2="","",AF2-Base!$G$6)</f>
        <v/>
      </c>
      <c r="AG9" s="24" t="str">
        <f>IF(AG2="","",AG2-Base!$G$6)</f>
        <v/>
      </c>
      <c r="AH9" s="24" t="str">
        <f>IF(AH2="","",AH2-Base!$G$6)</f>
        <v/>
      </c>
      <c r="AI9" s="24" t="str">
        <f>IF(AI2="","",AI2-Base!$G$6)</f>
        <v/>
      </c>
      <c r="AJ9" s="24" t="str">
        <f>IF(AJ2="","",AJ2-Base!$G$6)</f>
        <v/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37</v>
      </c>
      <c r="B11" s="17">
        <v>1350</v>
      </c>
      <c r="D11" s="17" t="s">
        <v>66</v>
      </c>
      <c r="F11" s="17">
        <v>150</v>
      </c>
      <c r="H11" s="17" t="s">
        <v>67</v>
      </c>
      <c r="I11" s="17" t="e">
        <f>'06'!D16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124</v>
      </c>
      <c r="G12" s="30" t="s">
        <v>34</v>
      </c>
      <c r="H12" s="30" t="s">
        <v>123</v>
      </c>
      <c r="I12" s="30" t="s">
        <v>49</v>
      </c>
      <c r="J12" s="30" t="s">
        <v>50</v>
      </c>
      <c r="K12" s="30" t="s">
        <v>84</v>
      </c>
      <c r="L12" s="30" t="s">
        <v>97</v>
      </c>
      <c r="M12" s="30" t="s">
        <v>122</v>
      </c>
      <c r="O12" s="30" t="s">
        <v>80</v>
      </c>
      <c r="P12" s="30" t="s">
        <v>81</v>
      </c>
      <c r="Q12" s="30"/>
      <c r="R12" s="30"/>
      <c r="S12" s="30"/>
    </row>
    <row r="13" spans="1:221">
      <c r="B13" s="32">
        <f>B$1</f>
        <v>44375</v>
      </c>
      <c r="C13" s="32">
        <f>H$1</f>
        <v>44381</v>
      </c>
      <c r="D13" s="33" t="e">
        <f>ROUNDDOWN(AVERAGE(B2:H2),2)</f>
        <v>#DIV/0!</v>
      </c>
      <c r="E13" s="17" t="e">
        <f>I11-D13</f>
        <v>#DIV/0!</v>
      </c>
      <c r="F13" s="17">
        <f>SUM(B5:H5)</f>
        <v>0</v>
      </c>
      <c r="G13" s="17">
        <f>F13/7700</f>
        <v>0</v>
      </c>
      <c r="H13" s="17" t="e">
        <f>(G13-E13)*7700</f>
        <v>#DIV/0!</v>
      </c>
      <c r="I13" s="17">
        <f>SUM(B3:H3)</f>
        <v>0</v>
      </c>
      <c r="J13" s="17">
        <f>SUM(B4:H4)</f>
        <v>8400</v>
      </c>
      <c r="K13" s="17">
        <f>J13/7</f>
        <v>1200</v>
      </c>
      <c r="L13" s="17">
        <f>I13/7</f>
        <v>0</v>
      </c>
      <c r="M13" s="17">
        <f>K13-L13</f>
        <v>1200</v>
      </c>
      <c r="O13" s="17">
        <f>SUM(B5:F5)</f>
        <v>0</v>
      </c>
      <c r="P13" s="17">
        <f>G5+H5</f>
        <v>0</v>
      </c>
    </row>
    <row r="14" spans="1:221">
      <c r="B14" s="32">
        <f t="shared" ref="B14:C17" si="16">B13+7</f>
        <v>44382</v>
      </c>
      <c r="C14" s="32">
        <f t="shared" si="16"/>
        <v>44388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L14" s="17">
        <f t="shared" ref="L14:L17" si="17">I14/7</f>
        <v>0</v>
      </c>
      <c r="M14" s="17">
        <f>K14-L14</f>
        <v>1200</v>
      </c>
      <c r="O14" s="17">
        <f>SUM(I5:M5)</f>
        <v>0</v>
      </c>
      <c r="P14" s="17">
        <f>N5+O5</f>
        <v>0</v>
      </c>
    </row>
    <row r="15" spans="1:221">
      <c r="B15" s="32">
        <f t="shared" si="16"/>
        <v>44389</v>
      </c>
      <c r="C15" s="32">
        <f t="shared" si="16"/>
        <v>44395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L15" s="17">
        <f t="shared" si="17"/>
        <v>0</v>
      </c>
      <c r="M15" s="17">
        <f>K15-L15</f>
        <v>1200</v>
      </c>
      <c r="O15" s="17">
        <f>SUM(P5:T5)</f>
        <v>0</v>
      </c>
      <c r="P15" s="17">
        <f>U5+V5</f>
        <v>0</v>
      </c>
    </row>
    <row r="16" spans="1:221">
      <c r="B16" s="32">
        <f t="shared" si="16"/>
        <v>44396</v>
      </c>
      <c r="C16" s="32">
        <f t="shared" si="16"/>
        <v>44402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L16" s="17">
        <f t="shared" si="17"/>
        <v>0</v>
      </c>
      <c r="M16" s="17">
        <f>K16-L16</f>
        <v>1200</v>
      </c>
      <c r="O16" s="17">
        <f>SUM(W5:AA5)</f>
        <v>0</v>
      </c>
      <c r="P16" s="17">
        <f>SUM(AB5:AC5)</f>
        <v>0</v>
      </c>
    </row>
    <row r="17" spans="1:16">
      <c r="B17" s="32">
        <f>B16+7</f>
        <v>44403</v>
      </c>
      <c r="C17" s="32">
        <f t="shared" si="16"/>
        <v>44409</v>
      </c>
      <c r="D17" s="33" t="e">
        <f>ROUNDDOWN(AVERAGE(AD2:AJ2),2)</f>
        <v>#DIV/0!</v>
      </c>
      <c r="E17" s="17" t="e">
        <f>D16-D17</f>
        <v>#DIV/0!</v>
      </c>
      <c r="F17" s="17">
        <f>SUM(AD5:AJ5)</f>
        <v>0</v>
      </c>
      <c r="G17" s="17">
        <f>F17/7700</f>
        <v>0</v>
      </c>
      <c r="H17" s="17" t="e">
        <f>(G17-E17)*7700</f>
        <v>#DIV/0!</v>
      </c>
      <c r="I17" s="17">
        <f>SUM($AD$3:$AJ$3)</f>
        <v>0</v>
      </c>
      <c r="J17" s="17">
        <f>SUM($AD$4:$AJ$4)</f>
        <v>8400</v>
      </c>
      <c r="K17" s="17">
        <f>J17/7</f>
        <v>1200</v>
      </c>
      <c r="L17" s="17">
        <f t="shared" si="17"/>
        <v>0</v>
      </c>
      <c r="M17" s="17">
        <f>K17-L17</f>
        <v>1200</v>
      </c>
      <c r="O17" s="17">
        <f>SUM(AD5:AH5)</f>
        <v>0</v>
      </c>
      <c r="P17" s="17">
        <f>SUM(AI5:AJ5)</f>
        <v>0</v>
      </c>
    </row>
    <row r="19" spans="1:16">
      <c r="A19" s="19" t="s">
        <v>26</v>
      </c>
      <c r="E19" s="17" t="e">
        <f t="shared" ref="E19:J19" si="18">SUM(E13:E18)</f>
        <v>#DIV/0!</v>
      </c>
      <c r="F19" s="17">
        <f t="shared" si="18"/>
        <v>0</v>
      </c>
      <c r="G19" s="17">
        <f t="shared" si="18"/>
        <v>0</v>
      </c>
      <c r="H19" s="17" t="e">
        <f t="shared" si="18"/>
        <v>#DIV/0!</v>
      </c>
      <c r="I19" s="17">
        <f t="shared" si="18"/>
        <v>0</v>
      </c>
      <c r="J19" s="17">
        <f t="shared" si="18"/>
        <v>42000</v>
      </c>
      <c r="O19" s="17">
        <f t="shared" ref="O19:P19" si="19">SUM(O13:O18)</f>
        <v>0</v>
      </c>
      <c r="P19" s="17">
        <f t="shared" si="19"/>
        <v>0</v>
      </c>
    </row>
    <row r="20" spans="1:16">
      <c r="A20" s="19" t="s">
        <v>45</v>
      </c>
      <c r="D20" s="17" t="e">
        <f>AVERAGE(D13:D17)</f>
        <v>#DIV/0!</v>
      </c>
      <c r="E20" s="17" t="e">
        <f>AVERAGE(E13:E17)</f>
        <v>#DIV/0!</v>
      </c>
      <c r="F20" s="17">
        <f>AVERAGE(F13:F17)</f>
        <v>0</v>
      </c>
      <c r="G20" s="17">
        <f>AVERAGE(G13:G17)</f>
        <v>0</v>
      </c>
      <c r="H20" s="17" t="e">
        <f>AVERAGE(H13:H17)/7</f>
        <v>#DIV/0!</v>
      </c>
      <c r="I20" s="17">
        <f>AVERAGE(I13:I17)/7</f>
        <v>0</v>
      </c>
      <c r="J20" s="17">
        <f>AVERAGE(J13:J17)/7</f>
        <v>1200</v>
      </c>
      <c r="K20" s="17">
        <f>AVERAGE(K13:K17)</f>
        <v>1200</v>
      </c>
      <c r="L20" s="17">
        <f>AVERAGE(L13:L17)</f>
        <v>0</v>
      </c>
      <c r="M20" s="17">
        <f>AVERAGE(M13:M17)</f>
        <v>1200</v>
      </c>
      <c r="O20" s="17">
        <f>AVERAGE(O13:O18)/5</f>
        <v>0</v>
      </c>
      <c r="P20" s="17">
        <f>AVERAGE(P13:P18)/2</f>
        <v>0</v>
      </c>
    </row>
    <row r="21" spans="1:16" ht="15">
      <c r="A21" s="30" t="s">
        <v>73</v>
      </c>
      <c r="D21" s="17">
        <f>MIN(B$2:AJ$2)</f>
        <v>0</v>
      </c>
      <c r="F21" s="17">
        <f>F20/7</f>
        <v>0</v>
      </c>
    </row>
    <row r="22" spans="1:16" ht="15">
      <c r="A22" s="30" t="s">
        <v>74</v>
      </c>
      <c r="D22" s="17">
        <f>MAX(B$2:AJ$2)</f>
        <v>0</v>
      </c>
    </row>
    <row r="23" spans="1:16">
      <c r="A23" s="19" t="s">
        <v>75</v>
      </c>
      <c r="D23" s="17" t="e">
        <f>AVERAGE(B$2:AJ$2)</f>
        <v>#DIV/0!</v>
      </c>
    </row>
  </sheetData>
  <phoneticPr fontId="14" type="noConversion"/>
  <conditionalFormatting sqref="B8:AC8 AK8:IV8">
    <cfRule type="cellIs" dxfId="11" priority="2" stopIfTrue="1" operator="equal">
      <formula>"N"</formula>
    </cfRule>
  </conditionalFormatting>
  <conditionalFormatting sqref="AD8:AJ8">
    <cfRule type="cellIs" dxfId="10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F23"/>
  <sheetViews>
    <sheetView workbookViewId="0">
      <selection activeCell="F17" sqref="F17:P17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9" width="7.125" style="17"/>
    <col min="20" max="20" width="7" style="17" customWidth="1"/>
    <col min="21" max="16384" width="7.125" style="17"/>
  </cols>
  <sheetData>
    <row r="1" spans="1:214">
      <c r="A1" s="14" t="s">
        <v>22</v>
      </c>
      <c r="B1" s="15">
        <f>'07'!AJ1+1</f>
        <v>44410</v>
      </c>
      <c r="C1" s="16">
        <f>B1+1</f>
        <v>44411</v>
      </c>
      <c r="D1" s="16">
        <f t="shared" ref="D1:AC1" si="0">C1+1</f>
        <v>44412</v>
      </c>
      <c r="E1" s="16">
        <f t="shared" si="0"/>
        <v>44413</v>
      </c>
      <c r="F1" s="16">
        <f t="shared" si="0"/>
        <v>44414</v>
      </c>
      <c r="G1" s="16">
        <f t="shared" si="0"/>
        <v>44415</v>
      </c>
      <c r="H1" s="16">
        <f t="shared" si="0"/>
        <v>44416</v>
      </c>
      <c r="I1" s="15">
        <f t="shared" si="0"/>
        <v>44417</v>
      </c>
      <c r="J1" s="16">
        <f t="shared" si="0"/>
        <v>44418</v>
      </c>
      <c r="K1" s="16">
        <f t="shared" si="0"/>
        <v>44419</v>
      </c>
      <c r="L1" s="16">
        <f t="shared" si="0"/>
        <v>44420</v>
      </c>
      <c r="M1" s="16">
        <f t="shared" si="0"/>
        <v>44421</v>
      </c>
      <c r="N1" s="16">
        <f t="shared" si="0"/>
        <v>44422</v>
      </c>
      <c r="O1" s="16">
        <f t="shared" si="0"/>
        <v>44423</v>
      </c>
      <c r="P1" s="15">
        <f t="shared" si="0"/>
        <v>44424</v>
      </c>
      <c r="Q1" s="16">
        <f t="shared" si="0"/>
        <v>44425</v>
      </c>
      <c r="R1" s="16">
        <f t="shared" si="0"/>
        <v>44426</v>
      </c>
      <c r="S1" s="16">
        <f t="shared" si="0"/>
        <v>44427</v>
      </c>
      <c r="T1" s="16">
        <f t="shared" si="0"/>
        <v>44428</v>
      </c>
      <c r="U1" s="16">
        <f t="shared" si="0"/>
        <v>44429</v>
      </c>
      <c r="V1" s="16">
        <f t="shared" si="0"/>
        <v>44430</v>
      </c>
      <c r="W1" s="15">
        <f t="shared" si="0"/>
        <v>44431</v>
      </c>
      <c r="X1" s="16">
        <f t="shared" si="0"/>
        <v>44432</v>
      </c>
      <c r="Y1" s="16">
        <f t="shared" si="0"/>
        <v>44433</v>
      </c>
      <c r="Z1" s="16">
        <f t="shared" si="0"/>
        <v>44434</v>
      </c>
      <c r="AA1" s="16">
        <f t="shared" si="0"/>
        <v>44435</v>
      </c>
      <c r="AB1" s="16">
        <f t="shared" si="0"/>
        <v>44436</v>
      </c>
      <c r="AC1" s="16">
        <f t="shared" si="0"/>
        <v>44437</v>
      </c>
    </row>
    <row r="2" spans="1:214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14">
      <c r="A3" s="19" t="s">
        <v>32</v>
      </c>
    </row>
    <row r="4" spans="1:214">
      <c r="A4" s="19" t="s">
        <v>31</v>
      </c>
      <c r="B4" s="17">
        <v>1200</v>
      </c>
      <c r="C4" s="17">
        <v>1200</v>
      </c>
      <c r="D4" s="17">
        <v>1200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</row>
    <row r="5" spans="1:214">
      <c r="A5" s="19" t="s">
        <v>33</v>
      </c>
      <c r="B5" s="17">
        <f>$B$11+B3-B4-$F$11</f>
        <v>0</v>
      </c>
      <c r="C5" s="17">
        <f t="shared" ref="C5:AC5" si="1">$B$11+C3-C4-$F$11</f>
        <v>0</v>
      </c>
      <c r="D5" s="17">
        <f t="shared" si="1"/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</row>
    <row r="6" spans="1:214" ht="8.4499999999999993" hidden="1" customHeight="1">
      <c r="A6" s="19" t="s">
        <v>35</v>
      </c>
      <c r="B6" s="20">
        <f>B5/7700</f>
        <v>0</v>
      </c>
      <c r="C6" s="20">
        <f t="shared" ref="C6:AC6" si="2">C5/7700</f>
        <v>0</v>
      </c>
      <c r="D6" s="20">
        <f t="shared" si="2"/>
        <v>0</v>
      </c>
      <c r="E6" s="20">
        <f t="shared" si="2"/>
        <v>0</v>
      </c>
      <c r="F6" s="20">
        <f t="shared" si="2"/>
        <v>0</v>
      </c>
      <c r="G6" s="20">
        <f t="shared" si="2"/>
        <v>0</v>
      </c>
      <c r="H6" s="20">
        <f t="shared" si="2"/>
        <v>0</v>
      </c>
      <c r="I6" s="20">
        <f t="shared" si="2"/>
        <v>0</v>
      </c>
      <c r="J6" s="20">
        <f t="shared" si="2"/>
        <v>0</v>
      </c>
      <c r="K6" s="20">
        <f t="shared" si="2"/>
        <v>0</v>
      </c>
      <c r="L6" s="20">
        <f t="shared" si="2"/>
        <v>0</v>
      </c>
      <c r="M6" s="20">
        <f t="shared" si="2"/>
        <v>0</v>
      </c>
      <c r="N6" s="20">
        <f t="shared" si="2"/>
        <v>0</v>
      </c>
      <c r="O6" s="20">
        <f t="shared" si="2"/>
        <v>0</v>
      </c>
      <c r="P6" s="20">
        <f t="shared" si="2"/>
        <v>0</v>
      </c>
      <c r="Q6" s="20">
        <f t="shared" si="2"/>
        <v>0</v>
      </c>
      <c r="R6" s="20">
        <f t="shared" si="2"/>
        <v>0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20">
        <f t="shared" si="2"/>
        <v>0</v>
      </c>
    </row>
    <row r="8" spans="1:214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B8" si="3">IF(D2=0,"",IF(D2-C2&gt;0,"N",IF(D2-C2=0,"=","Y")))</f>
        <v/>
      </c>
      <c r="E8" s="22" t="str">
        <f t="shared" si="3"/>
        <v/>
      </c>
      <c r="F8" s="22" t="str">
        <f t="shared" si="3"/>
        <v/>
      </c>
      <c r="G8" s="22" t="str">
        <f t="shared" si="3"/>
        <v/>
      </c>
      <c r="H8" s="22" t="str">
        <f t="shared" si="3"/>
        <v/>
      </c>
      <c r="I8" s="22" t="str">
        <f t="shared" si="3"/>
        <v/>
      </c>
      <c r="J8" s="22" t="str">
        <f t="shared" si="3"/>
        <v/>
      </c>
      <c r="K8" s="22" t="str">
        <f t="shared" si="3"/>
        <v/>
      </c>
      <c r="L8" s="22" t="str">
        <f t="shared" si="3"/>
        <v/>
      </c>
      <c r="M8" s="22" t="str">
        <f t="shared" si="3"/>
        <v/>
      </c>
      <c r="N8" s="22" t="str">
        <f t="shared" si="3"/>
        <v/>
      </c>
      <c r="O8" s="22" t="str">
        <f t="shared" si="3"/>
        <v/>
      </c>
      <c r="P8" s="22" t="str">
        <f t="shared" si="3"/>
        <v/>
      </c>
      <c r="Q8" s="22" t="str">
        <f t="shared" si="3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3"/>
        <v/>
      </c>
      <c r="U8" s="22" t="str">
        <f t="shared" si="3"/>
        <v/>
      </c>
      <c r="V8" s="22" t="str">
        <f t="shared" si="3"/>
        <v/>
      </c>
      <c r="W8" s="22" t="str">
        <f t="shared" si="3"/>
        <v/>
      </c>
      <c r="X8" s="22" t="str">
        <f t="shared" si="3"/>
        <v/>
      </c>
      <c r="Y8" s="22" t="str">
        <f t="shared" si="3"/>
        <v/>
      </c>
      <c r="Z8" s="22" t="str">
        <f t="shared" si="3"/>
        <v/>
      </c>
      <c r="AA8" s="22" t="str">
        <f t="shared" si="3"/>
        <v/>
      </c>
      <c r="AB8" s="22" t="str">
        <f t="shared" si="3"/>
        <v/>
      </c>
      <c r="AC8" s="22" t="str">
        <f t="shared" ref="AC8" si="4">IF(AC2=0,"",IF(AC2-AB2&gt;0,"N",IF(AC2-AB2=0,"=","Y")))</f>
        <v/>
      </c>
      <c r="AD8" s="23" t="str">
        <f>IF(AD2=0,"",IF(AD2-#REF!&gt;0,"減肥失敗",IF(AD2-#REF!=0,"體重不變","減肥成功")))</f>
        <v/>
      </c>
      <c r="AE8" s="23" t="str">
        <f t="shared" ref="AE8:CI8" si="5">IF(AE2=0,"",IF(AE2-AD2&gt;0,"減肥失敗",IF(AE2-AD2=0,"體重不變","減肥成功")))</f>
        <v/>
      </c>
      <c r="AF8" s="23" t="str">
        <f t="shared" si="5"/>
        <v/>
      </c>
      <c r="AG8" s="23" t="str">
        <f t="shared" si="5"/>
        <v/>
      </c>
      <c r="AH8" s="23" t="str">
        <f t="shared" si="5"/>
        <v/>
      </c>
      <c r="AI8" s="23" t="str">
        <f t="shared" si="5"/>
        <v/>
      </c>
      <c r="AJ8" s="23" t="str">
        <f t="shared" si="5"/>
        <v/>
      </c>
      <c r="AK8" s="23" t="str">
        <f t="shared" si="5"/>
        <v/>
      </c>
      <c r="AL8" s="23" t="str">
        <f t="shared" si="5"/>
        <v/>
      </c>
      <c r="AM8" s="23" t="str">
        <f t="shared" si="5"/>
        <v/>
      </c>
      <c r="AN8" s="23" t="str">
        <f t="shared" si="5"/>
        <v/>
      </c>
      <c r="AO8" s="23" t="str">
        <f t="shared" si="5"/>
        <v/>
      </c>
      <c r="AP8" s="23" t="str">
        <f t="shared" si="5"/>
        <v/>
      </c>
      <c r="AQ8" s="23" t="str">
        <f t="shared" si="5"/>
        <v/>
      </c>
      <c r="AR8" s="23" t="str">
        <f t="shared" si="5"/>
        <v/>
      </c>
      <c r="AS8" s="23" t="str">
        <f t="shared" si="5"/>
        <v/>
      </c>
      <c r="AT8" s="23" t="str">
        <f t="shared" si="5"/>
        <v/>
      </c>
      <c r="AU8" s="23" t="str">
        <f t="shared" si="5"/>
        <v/>
      </c>
      <c r="AV8" s="23" t="str">
        <f t="shared" si="5"/>
        <v/>
      </c>
      <c r="AW8" s="23" t="str">
        <f t="shared" si="5"/>
        <v/>
      </c>
      <c r="AX8" s="23" t="str">
        <f t="shared" si="5"/>
        <v/>
      </c>
      <c r="AY8" s="23" t="str">
        <f t="shared" si="5"/>
        <v/>
      </c>
      <c r="AZ8" s="23" t="str">
        <f t="shared" si="5"/>
        <v/>
      </c>
      <c r="BA8" s="23" t="str">
        <f t="shared" si="5"/>
        <v/>
      </c>
      <c r="BB8" s="23" t="str">
        <f t="shared" si="5"/>
        <v/>
      </c>
      <c r="BC8" s="23" t="str">
        <f t="shared" si="5"/>
        <v/>
      </c>
      <c r="BD8" s="23" t="str">
        <f t="shared" si="5"/>
        <v/>
      </c>
      <c r="BE8" s="23" t="str">
        <f t="shared" si="5"/>
        <v/>
      </c>
      <c r="BF8" s="23" t="str">
        <f t="shared" si="5"/>
        <v/>
      </c>
      <c r="BG8" s="23" t="str">
        <f t="shared" si="5"/>
        <v/>
      </c>
      <c r="BH8" s="23" t="str">
        <f t="shared" si="5"/>
        <v/>
      </c>
      <c r="BI8" s="23" t="str">
        <f t="shared" si="5"/>
        <v/>
      </c>
      <c r="BJ8" s="23" t="str">
        <f t="shared" si="5"/>
        <v/>
      </c>
      <c r="BK8" s="23" t="str">
        <f t="shared" si="5"/>
        <v/>
      </c>
      <c r="BL8" s="23" t="str">
        <f t="shared" si="5"/>
        <v/>
      </c>
      <c r="BM8" s="23" t="str">
        <f t="shared" si="5"/>
        <v/>
      </c>
      <c r="BN8" s="23" t="str">
        <f t="shared" si="5"/>
        <v/>
      </c>
      <c r="BO8" s="23" t="str">
        <f t="shared" si="5"/>
        <v/>
      </c>
      <c r="BP8" s="23" t="str">
        <f t="shared" si="5"/>
        <v/>
      </c>
      <c r="BQ8" s="23" t="str">
        <f t="shared" si="5"/>
        <v/>
      </c>
      <c r="BR8" s="23" t="str">
        <f t="shared" si="5"/>
        <v/>
      </c>
      <c r="BS8" s="23" t="str">
        <f t="shared" si="5"/>
        <v/>
      </c>
      <c r="BT8" s="23" t="str">
        <f t="shared" si="5"/>
        <v/>
      </c>
      <c r="BU8" s="23" t="str">
        <f t="shared" si="5"/>
        <v/>
      </c>
      <c r="BV8" s="23" t="str">
        <f t="shared" si="5"/>
        <v/>
      </c>
      <c r="BW8" s="23" t="str">
        <f t="shared" si="5"/>
        <v/>
      </c>
      <c r="BX8" s="23" t="str">
        <f t="shared" si="5"/>
        <v/>
      </c>
      <c r="BY8" s="23" t="str">
        <f t="shared" si="5"/>
        <v/>
      </c>
      <c r="BZ8" s="23" t="str">
        <f t="shared" si="5"/>
        <v/>
      </c>
      <c r="CA8" s="23" t="str">
        <f t="shared" si="5"/>
        <v/>
      </c>
      <c r="CB8" s="23" t="str">
        <f t="shared" si="5"/>
        <v/>
      </c>
      <c r="CC8" s="23" t="str">
        <f t="shared" si="5"/>
        <v/>
      </c>
      <c r="CD8" s="23" t="str">
        <f t="shared" si="5"/>
        <v/>
      </c>
      <c r="CE8" s="23" t="str">
        <f t="shared" si="5"/>
        <v/>
      </c>
      <c r="CF8" s="23" t="str">
        <f t="shared" si="5"/>
        <v/>
      </c>
      <c r="CG8" s="23" t="str">
        <f t="shared" si="5"/>
        <v/>
      </c>
      <c r="CH8" s="23" t="str">
        <f t="shared" si="5"/>
        <v/>
      </c>
      <c r="CI8" s="23" t="str">
        <f t="shared" si="5"/>
        <v/>
      </c>
      <c r="CJ8" s="23" t="str">
        <f t="shared" ref="CJ8:EU8" si="6">IF(CJ2=0,"",IF(CJ2-CI2&gt;0,"減肥失敗",IF(CJ2-CI2=0,"體重不變","減肥成功")))</f>
        <v/>
      </c>
      <c r="CK8" s="23" t="str">
        <f t="shared" si="6"/>
        <v/>
      </c>
      <c r="CL8" s="23" t="str">
        <f t="shared" si="6"/>
        <v/>
      </c>
      <c r="CM8" s="23" t="str">
        <f t="shared" si="6"/>
        <v/>
      </c>
      <c r="CN8" s="23" t="str">
        <f t="shared" si="6"/>
        <v/>
      </c>
      <c r="CO8" s="23" t="str">
        <f t="shared" si="6"/>
        <v/>
      </c>
      <c r="CP8" s="23" t="str">
        <f t="shared" si="6"/>
        <v/>
      </c>
      <c r="CQ8" s="23" t="str">
        <f t="shared" si="6"/>
        <v/>
      </c>
      <c r="CR8" s="23" t="str">
        <f t="shared" si="6"/>
        <v/>
      </c>
      <c r="CS8" s="23" t="str">
        <f t="shared" si="6"/>
        <v/>
      </c>
      <c r="CT8" s="23" t="str">
        <f t="shared" si="6"/>
        <v/>
      </c>
      <c r="CU8" s="23" t="str">
        <f t="shared" si="6"/>
        <v/>
      </c>
      <c r="CV8" s="23" t="str">
        <f t="shared" si="6"/>
        <v/>
      </c>
      <c r="CW8" s="23" t="str">
        <f t="shared" si="6"/>
        <v/>
      </c>
      <c r="CX8" s="23" t="str">
        <f t="shared" si="6"/>
        <v/>
      </c>
      <c r="CY8" s="23" t="str">
        <f t="shared" si="6"/>
        <v/>
      </c>
      <c r="CZ8" s="23" t="str">
        <f t="shared" si="6"/>
        <v/>
      </c>
      <c r="DA8" s="23" t="str">
        <f t="shared" si="6"/>
        <v/>
      </c>
      <c r="DB8" s="23" t="str">
        <f t="shared" si="6"/>
        <v/>
      </c>
      <c r="DC8" s="23" t="str">
        <f t="shared" si="6"/>
        <v/>
      </c>
      <c r="DD8" s="23" t="str">
        <f t="shared" si="6"/>
        <v/>
      </c>
      <c r="DE8" s="23" t="str">
        <f t="shared" si="6"/>
        <v/>
      </c>
      <c r="DF8" s="23" t="str">
        <f t="shared" si="6"/>
        <v/>
      </c>
      <c r="DG8" s="23" t="str">
        <f t="shared" si="6"/>
        <v/>
      </c>
      <c r="DH8" s="23" t="str">
        <f t="shared" si="6"/>
        <v/>
      </c>
      <c r="DI8" s="23" t="str">
        <f t="shared" si="6"/>
        <v/>
      </c>
      <c r="DJ8" s="23" t="str">
        <f t="shared" si="6"/>
        <v/>
      </c>
      <c r="DK8" s="23" t="str">
        <f t="shared" si="6"/>
        <v/>
      </c>
      <c r="DL8" s="23" t="str">
        <f t="shared" si="6"/>
        <v/>
      </c>
      <c r="DM8" s="23" t="str">
        <f t="shared" si="6"/>
        <v/>
      </c>
      <c r="DN8" s="23" t="str">
        <f t="shared" si="6"/>
        <v/>
      </c>
      <c r="DO8" s="23" t="str">
        <f t="shared" si="6"/>
        <v/>
      </c>
      <c r="DP8" s="23" t="str">
        <f t="shared" si="6"/>
        <v/>
      </c>
      <c r="DQ8" s="23" t="str">
        <f t="shared" si="6"/>
        <v/>
      </c>
      <c r="DR8" s="23" t="str">
        <f t="shared" si="6"/>
        <v/>
      </c>
      <c r="DS8" s="23" t="str">
        <f t="shared" si="6"/>
        <v/>
      </c>
      <c r="DT8" s="23" t="str">
        <f t="shared" si="6"/>
        <v/>
      </c>
      <c r="DU8" s="23" t="str">
        <f t="shared" si="6"/>
        <v/>
      </c>
      <c r="DV8" s="23" t="str">
        <f t="shared" si="6"/>
        <v/>
      </c>
      <c r="DW8" s="23" t="str">
        <f t="shared" si="6"/>
        <v/>
      </c>
      <c r="DX8" s="23" t="str">
        <f t="shared" si="6"/>
        <v/>
      </c>
      <c r="DY8" s="23" t="str">
        <f t="shared" si="6"/>
        <v/>
      </c>
      <c r="DZ8" s="23" t="str">
        <f t="shared" si="6"/>
        <v/>
      </c>
      <c r="EA8" s="23" t="str">
        <f t="shared" si="6"/>
        <v/>
      </c>
      <c r="EB8" s="23" t="str">
        <f t="shared" si="6"/>
        <v/>
      </c>
      <c r="EC8" s="23" t="str">
        <f t="shared" si="6"/>
        <v/>
      </c>
      <c r="ED8" s="23" t="str">
        <f t="shared" si="6"/>
        <v/>
      </c>
      <c r="EE8" s="23" t="str">
        <f t="shared" si="6"/>
        <v/>
      </c>
      <c r="EF8" s="23" t="str">
        <f t="shared" si="6"/>
        <v/>
      </c>
      <c r="EG8" s="23" t="str">
        <f t="shared" si="6"/>
        <v/>
      </c>
      <c r="EH8" s="23" t="str">
        <f t="shared" si="6"/>
        <v/>
      </c>
      <c r="EI8" s="23" t="str">
        <f t="shared" si="6"/>
        <v/>
      </c>
      <c r="EJ8" s="23" t="str">
        <f t="shared" si="6"/>
        <v/>
      </c>
      <c r="EK8" s="23" t="str">
        <f t="shared" si="6"/>
        <v/>
      </c>
      <c r="EL8" s="23" t="str">
        <f t="shared" si="6"/>
        <v/>
      </c>
      <c r="EM8" s="23" t="str">
        <f t="shared" si="6"/>
        <v/>
      </c>
      <c r="EN8" s="23" t="str">
        <f t="shared" si="6"/>
        <v/>
      </c>
      <c r="EO8" s="23" t="str">
        <f t="shared" si="6"/>
        <v/>
      </c>
      <c r="EP8" s="23" t="str">
        <f t="shared" si="6"/>
        <v/>
      </c>
      <c r="EQ8" s="23" t="str">
        <f t="shared" si="6"/>
        <v/>
      </c>
      <c r="ER8" s="23" t="str">
        <f t="shared" si="6"/>
        <v/>
      </c>
      <c r="ES8" s="23" t="str">
        <f t="shared" si="6"/>
        <v/>
      </c>
      <c r="ET8" s="23" t="str">
        <f t="shared" si="6"/>
        <v/>
      </c>
      <c r="EU8" s="23" t="str">
        <f t="shared" si="6"/>
        <v/>
      </c>
      <c r="EV8" s="23" t="str">
        <f t="shared" ref="EV8:HF8" si="7">IF(EV2=0,"",IF(EV2-EU2&gt;0,"減肥失敗",IF(EV2-EU2=0,"體重不變","減肥成功")))</f>
        <v/>
      </c>
      <c r="EW8" s="23" t="str">
        <f t="shared" si="7"/>
        <v/>
      </c>
      <c r="EX8" s="23" t="str">
        <f t="shared" si="7"/>
        <v/>
      </c>
      <c r="EY8" s="23" t="str">
        <f t="shared" si="7"/>
        <v/>
      </c>
      <c r="EZ8" s="23" t="str">
        <f t="shared" si="7"/>
        <v/>
      </c>
      <c r="FA8" s="23" t="str">
        <f t="shared" si="7"/>
        <v/>
      </c>
      <c r="FB8" s="23" t="str">
        <f t="shared" si="7"/>
        <v/>
      </c>
      <c r="FC8" s="23" t="str">
        <f t="shared" si="7"/>
        <v/>
      </c>
      <c r="FD8" s="23" t="str">
        <f t="shared" si="7"/>
        <v/>
      </c>
      <c r="FE8" s="23" t="str">
        <f t="shared" si="7"/>
        <v/>
      </c>
      <c r="FF8" s="23" t="str">
        <f t="shared" si="7"/>
        <v/>
      </c>
      <c r="FG8" s="23" t="str">
        <f t="shared" si="7"/>
        <v/>
      </c>
      <c r="FH8" s="23" t="str">
        <f t="shared" si="7"/>
        <v/>
      </c>
      <c r="FI8" s="23" t="str">
        <f t="shared" si="7"/>
        <v/>
      </c>
      <c r="FJ8" s="23" t="str">
        <f t="shared" si="7"/>
        <v/>
      </c>
      <c r="FK8" s="23" t="str">
        <f t="shared" si="7"/>
        <v/>
      </c>
      <c r="FL8" s="23" t="str">
        <f t="shared" si="7"/>
        <v/>
      </c>
      <c r="FM8" s="23" t="str">
        <f t="shared" si="7"/>
        <v/>
      </c>
      <c r="FN8" s="23" t="str">
        <f t="shared" si="7"/>
        <v/>
      </c>
      <c r="FO8" s="23" t="str">
        <f t="shared" si="7"/>
        <v/>
      </c>
      <c r="FP8" s="23" t="str">
        <f t="shared" si="7"/>
        <v/>
      </c>
      <c r="FQ8" s="23" t="str">
        <f t="shared" si="7"/>
        <v/>
      </c>
      <c r="FR8" s="23" t="str">
        <f t="shared" si="7"/>
        <v/>
      </c>
      <c r="FS8" s="23" t="str">
        <f t="shared" si="7"/>
        <v/>
      </c>
      <c r="FT8" s="23" t="str">
        <f t="shared" si="7"/>
        <v/>
      </c>
      <c r="FU8" s="23" t="str">
        <f t="shared" si="7"/>
        <v/>
      </c>
      <c r="FV8" s="23" t="str">
        <f t="shared" si="7"/>
        <v/>
      </c>
      <c r="FW8" s="23" t="str">
        <f t="shared" si="7"/>
        <v/>
      </c>
      <c r="FX8" s="23" t="str">
        <f t="shared" si="7"/>
        <v/>
      </c>
      <c r="FY8" s="23" t="str">
        <f t="shared" si="7"/>
        <v/>
      </c>
      <c r="FZ8" s="23" t="str">
        <f t="shared" si="7"/>
        <v/>
      </c>
      <c r="GA8" s="23" t="str">
        <f t="shared" si="7"/>
        <v/>
      </c>
      <c r="GB8" s="23" t="str">
        <f t="shared" si="7"/>
        <v/>
      </c>
      <c r="GC8" s="23" t="str">
        <f t="shared" si="7"/>
        <v/>
      </c>
      <c r="GD8" s="23" t="str">
        <f t="shared" si="7"/>
        <v/>
      </c>
      <c r="GE8" s="23" t="str">
        <f t="shared" si="7"/>
        <v/>
      </c>
      <c r="GF8" s="23" t="str">
        <f t="shared" si="7"/>
        <v/>
      </c>
      <c r="GG8" s="23" t="str">
        <f t="shared" si="7"/>
        <v/>
      </c>
      <c r="GH8" s="23" t="str">
        <f t="shared" si="7"/>
        <v/>
      </c>
      <c r="GI8" s="23" t="str">
        <f t="shared" si="7"/>
        <v/>
      </c>
      <c r="GJ8" s="23" t="str">
        <f t="shared" si="7"/>
        <v/>
      </c>
      <c r="GK8" s="23" t="str">
        <f t="shared" si="7"/>
        <v/>
      </c>
      <c r="GL8" s="23" t="str">
        <f t="shared" si="7"/>
        <v/>
      </c>
      <c r="GM8" s="23" t="str">
        <f t="shared" si="7"/>
        <v/>
      </c>
      <c r="GN8" s="23" t="str">
        <f t="shared" si="7"/>
        <v/>
      </c>
      <c r="GO8" s="23" t="str">
        <f t="shared" si="7"/>
        <v/>
      </c>
      <c r="GP8" s="23" t="str">
        <f t="shared" si="7"/>
        <v/>
      </c>
      <c r="GQ8" s="23" t="str">
        <f t="shared" si="7"/>
        <v/>
      </c>
      <c r="GR8" s="23" t="str">
        <f t="shared" si="7"/>
        <v/>
      </c>
      <c r="GS8" s="23" t="str">
        <f t="shared" si="7"/>
        <v/>
      </c>
      <c r="GT8" s="23" t="str">
        <f t="shared" si="7"/>
        <v/>
      </c>
      <c r="GU8" s="23" t="str">
        <f t="shared" si="7"/>
        <v/>
      </c>
      <c r="GV8" s="23" t="str">
        <f t="shared" si="7"/>
        <v/>
      </c>
      <c r="GW8" s="23" t="str">
        <f t="shared" si="7"/>
        <v/>
      </c>
      <c r="GX8" s="23" t="str">
        <f t="shared" si="7"/>
        <v/>
      </c>
      <c r="GY8" s="23" t="str">
        <f t="shared" si="7"/>
        <v/>
      </c>
      <c r="GZ8" s="23" t="str">
        <f t="shared" si="7"/>
        <v/>
      </c>
      <c r="HA8" s="23" t="str">
        <f t="shared" si="7"/>
        <v/>
      </c>
      <c r="HB8" s="23" t="str">
        <f t="shared" si="7"/>
        <v/>
      </c>
      <c r="HC8" s="23" t="str">
        <f t="shared" si="7"/>
        <v/>
      </c>
      <c r="HD8" s="23" t="str">
        <f t="shared" si="7"/>
        <v/>
      </c>
      <c r="HE8" s="23" t="str">
        <f t="shared" si="7"/>
        <v/>
      </c>
      <c r="HF8" s="23" t="str">
        <f t="shared" si="7"/>
        <v/>
      </c>
    </row>
    <row r="9" spans="1:214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214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2"/>
    </row>
    <row r="11" spans="1:214">
      <c r="A11" s="19" t="s">
        <v>37</v>
      </c>
      <c r="B11" s="17">
        <v>1350</v>
      </c>
      <c r="D11" s="17" t="s">
        <v>66</v>
      </c>
      <c r="F11" s="17">
        <v>150</v>
      </c>
      <c r="H11" s="17" t="s">
        <v>67</v>
      </c>
      <c r="I11" s="17" t="e">
        <f>'07'!D17</f>
        <v>#DIV/0!</v>
      </c>
    </row>
    <row r="12" spans="1:214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124</v>
      </c>
      <c r="G12" s="30" t="s">
        <v>34</v>
      </c>
      <c r="H12" s="30" t="s">
        <v>123</v>
      </c>
      <c r="I12" s="30" t="s">
        <v>49</v>
      </c>
      <c r="J12" s="30" t="s">
        <v>50</v>
      </c>
      <c r="K12" s="30" t="s">
        <v>84</v>
      </c>
      <c r="L12" s="30" t="s">
        <v>97</v>
      </c>
      <c r="M12" s="30" t="s">
        <v>122</v>
      </c>
      <c r="O12" s="30" t="s">
        <v>80</v>
      </c>
      <c r="P12" s="30" t="s">
        <v>81</v>
      </c>
      <c r="Q12" s="30"/>
      <c r="R12" s="30"/>
      <c r="S12" s="30"/>
    </row>
    <row r="13" spans="1:214">
      <c r="B13" s="32">
        <f>B$1</f>
        <v>44410</v>
      </c>
      <c r="C13" s="32">
        <f>H$1</f>
        <v>44416</v>
      </c>
      <c r="D13" s="33" t="e">
        <f>ROUNDDOWN(AVERAGE(B2:H2),2)</f>
        <v>#DIV/0!</v>
      </c>
      <c r="E13" s="17" t="e">
        <f>I11-D13</f>
        <v>#DIV/0!</v>
      </c>
      <c r="F13" s="17">
        <f>SUM(B5:H5)</f>
        <v>0</v>
      </c>
      <c r="G13" s="17">
        <f>F13/7700</f>
        <v>0</v>
      </c>
      <c r="H13" s="17" t="e">
        <f>(G13-E13)*7700</f>
        <v>#DIV/0!</v>
      </c>
      <c r="I13" s="17">
        <f>SUM(B3:H3)</f>
        <v>0</v>
      </c>
      <c r="J13" s="17">
        <f>SUM(B4:H4)</f>
        <v>8400</v>
      </c>
      <c r="K13" s="17">
        <f>J13/7</f>
        <v>1200</v>
      </c>
      <c r="L13" s="17">
        <f>I13/7</f>
        <v>0</v>
      </c>
      <c r="M13" s="17">
        <f>K13-L13</f>
        <v>1200</v>
      </c>
      <c r="O13" s="17">
        <f>SUM(B5:F5)</f>
        <v>0</v>
      </c>
      <c r="P13" s="17">
        <f>G5+H5</f>
        <v>0</v>
      </c>
    </row>
    <row r="14" spans="1:214">
      <c r="B14" s="32">
        <f t="shared" ref="B14:C16" si="8">B13+7</f>
        <v>44417</v>
      </c>
      <c r="C14" s="32">
        <f t="shared" si="8"/>
        <v>44423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L14" s="17">
        <f t="shared" ref="L14:L16" si="9">I14/7</f>
        <v>0</v>
      </c>
      <c r="M14" s="17">
        <f>K14-L14</f>
        <v>1200</v>
      </c>
      <c r="O14" s="17">
        <f>SUM(I5:M5)</f>
        <v>0</v>
      </c>
      <c r="P14" s="17">
        <f>N5+O5</f>
        <v>0</v>
      </c>
    </row>
    <row r="15" spans="1:214">
      <c r="B15" s="32">
        <f t="shared" si="8"/>
        <v>44424</v>
      </c>
      <c r="C15" s="32">
        <f t="shared" si="8"/>
        <v>44430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L15" s="17">
        <f t="shared" si="9"/>
        <v>0</v>
      </c>
      <c r="M15" s="17">
        <f>K15-L15</f>
        <v>1200</v>
      </c>
      <c r="O15" s="17">
        <f>SUM(P5:T5)</f>
        <v>0</v>
      </c>
      <c r="P15" s="17">
        <f>U5+V5</f>
        <v>0</v>
      </c>
    </row>
    <row r="16" spans="1:214">
      <c r="B16" s="32">
        <f t="shared" si="8"/>
        <v>44431</v>
      </c>
      <c r="C16" s="32">
        <f t="shared" si="8"/>
        <v>44437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L16" s="17">
        <f t="shared" si="9"/>
        <v>0</v>
      </c>
      <c r="M16" s="17">
        <f>K16-L16</f>
        <v>1200</v>
      </c>
      <c r="O16" s="17">
        <f>SUM(W5:AA5)</f>
        <v>0</v>
      </c>
      <c r="P16" s="17">
        <f>SUM(AB5:AC5)</f>
        <v>0</v>
      </c>
    </row>
    <row r="17" spans="1:16">
      <c r="B17" s="32"/>
      <c r="C17" s="32"/>
      <c r="D17" s="33"/>
    </row>
    <row r="19" spans="1:16">
      <c r="A19" s="19" t="s">
        <v>26</v>
      </c>
      <c r="E19" s="17" t="e">
        <f t="shared" ref="E19:J19" si="10">SUM(E13:E18)</f>
        <v>#DIV/0!</v>
      </c>
      <c r="F19" s="17">
        <f t="shared" si="10"/>
        <v>0</v>
      </c>
      <c r="G19" s="17">
        <f t="shared" si="10"/>
        <v>0</v>
      </c>
      <c r="H19" s="17" t="e">
        <f t="shared" si="10"/>
        <v>#DIV/0!</v>
      </c>
      <c r="I19" s="17">
        <f t="shared" si="10"/>
        <v>0</v>
      </c>
      <c r="J19" s="17">
        <f t="shared" si="10"/>
        <v>33600</v>
      </c>
      <c r="O19" s="17">
        <f t="shared" ref="O19:P19" si="11">SUM(O13:O18)</f>
        <v>0</v>
      </c>
      <c r="P19" s="17">
        <f t="shared" si="11"/>
        <v>0</v>
      </c>
    </row>
    <row r="20" spans="1:16">
      <c r="A20" s="19" t="s">
        <v>45</v>
      </c>
      <c r="D20" s="17" t="e">
        <f>AVERAGE(D13:D16)</f>
        <v>#DIV/0!</v>
      </c>
      <c r="E20" s="17" t="e">
        <f t="shared" ref="E20" si="12">AVERAGE(E13:E16)</f>
        <v>#DIV/0!</v>
      </c>
      <c r="F20" s="17">
        <f>AVERAGE(F13:F17)</f>
        <v>0</v>
      </c>
      <c r="G20" s="17">
        <f>AVERAGE(G13:G17)</f>
        <v>0</v>
      </c>
      <c r="H20" s="17" t="e">
        <f>AVERAGE(H13:H17)/7</f>
        <v>#DIV/0!</v>
      </c>
      <c r="I20" s="17">
        <f>AVERAGE(I13:I17)/7</f>
        <v>0</v>
      </c>
      <c r="J20" s="17">
        <f>AVERAGE(J13:J17)/7</f>
        <v>1200</v>
      </c>
      <c r="K20" s="17">
        <f>AVERAGE(K13:K17)</f>
        <v>1200</v>
      </c>
      <c r="L20" s="17">
        <f>AVERAGE(L13:L17)</f>
        <v>0</v>
      </c>
      <c r="M20" s="17">
        <f>AVERAGE(M13:M17)</f>
        <v>1200</v>
      </c>
      <c r="O20" s="17">
        <f>AVERAGE(O13:O18)/5</f>
        <v>0</v>
      </c>
      <c r="P20" s="17">
        <f>AVERAGE(P13:P18)/2</f>
        <v>0</v>
      </c>
    </row>
    <row r="21" spans="1:16" ht="15">
      <c r="A21" s="30" t="s">
        <v>73</v>
      </c>
      <c r="D21" s="17">
        <f>MIN(B$2:AJ$2)</f>
        <v>0</v>
      </c>
      <c r="F21" s="17">
        <f>F20/7</f>
        <v>0</v>
      </c>
    </row>
    <row r="22" spans="1:16" ht="15">
      <c r="A22" s="30" t="s">
        <v>74</v>
      </c>
      <c r="D22" s="17">
        <f>MAX(B$2:AJ$2)</f>
        <v>0</v>
      </c>
    </row>
    <row r="23" spans="1:16">
      <c r="A23" s="19" t="s">
        <v>75</v>
      </c>
      <c r="D23" s="17" t="e">
        <f>AVERAGE(B$2:AJ$2)</f>
        <v>#DIV/0!</v>
      </c>
    </row>
  </sheetData>
  <phoneticPr fontId="14" type="noConversion"/>
  <conditionalFormatting sqref="AC10 B8:IO8">
    <cfRule type="cellIs" dxfId="9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M23"/>
  <sheetViews>
    <sheetView workbookViewId="0">
      <selection activeCell="F17" sqref="F17:P17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6" width="8.75" style="17" customWidth="1"/>
    <col min="7" max="7" width="9.875" style="17" customWidth="1"/>
    <col min="8" max="16384" width="7.125" style="17"/>
  </cols>
  <sheetData>
    <row r="1" spans="1:221">
      <c r="A1" s="14" t="s">
        <v>22</v>
      </c>
      <c r="B1" s="15">
        <f>'08'!AC1+1</f>
        <v>44438</v>
      </c>
      <c r="C1" s="16">
        <f>B1+1</f>
        <v>44439</v>
      </c>
      <c r="D1" s="16">
        <f t="shared" ref="D1:AC1" si="0">C1+1</f>
        <v>44440</v>
      </c>
      <c r="E1" s="16">
        <f t="shared" si="0"/>
        <v>44441</v>
      </c>
      <c r="F1" s="16">
        <f t="shared" si="0"/>
        <v>44442</v>
      </c>
      <c r="G1" s="16">
        <f t="shared" si="0"/>
        <v>44443</v>
      </c>
      <c r="H1" s="16">
        <f t="shared" si="0"/>
        <v>44444</v>
      </c>
      <c r="I1" s="15">
        <f t="shared" si="0"/>
        <v>44445</v>
      </c>
      <c r="J1" s="16">
        <f t="shared" si="0"/>
        <v>44446</v>
      </c>
      <c r="K1" s="16">
        <f t="shared" si="0"/>
        <v>44447</v>
      </c>
      <c r="L1" s="16">
        <f t="shared" si="0"/>
        <v>44448</v>
      </c>
      <c r="M1" s="16">
        <f t="shared" si="0"/>
        <v>44449</v>
      </c>
      <c r="N1" s="16">
        <f t="shared" si="0"/>
        <v>44450</v>
      </c>
      <c r="O1" s="16">
        <f t="shared" si="0"/>
        <v>44451</v>
      </c>
      <c r="P1" s="15">
        <f t="shared" si="0"/>
        <v>44452</v>
      </c>
      <c r="Q1" s="16">
        <f t="shared" si="0"/>
        <v>44453</v>
      </c>
      <c r="R1" s="16">
        <f t="shared" si="0"/>
        <v>44454</v>
      </c>
      <c r="S1" s="16">
        <f t="shared" si="0"/>
        <v>44455</v>
      </c>
      <c r="T1" s="16">
        <f t="shared" si="0"/>
        <v>44456</v>
      </c>
      <c r="U1" s="16">
        <f t="shared" si="0"/>
        <v>44457</v>
      </c>
      <c r="V1" s="16">
        <f t="shared" si="0"/>
        <v>44458</v>
      </c>
      <c r="W1" s="15">
        <f t="shared" si="0"/>
        <v>44459</v>
      </c>
      <c r="X1" s="16">
        <f t="shared" si="0"/>
        <v>44460</v>
      </c>
      <c r="Y1" s="16">
        <f t="shared" si="0"/>
        <v>44461</v>
      </c>
      <c r="Z1" s="16">
        <f t="shared" si="0"/>
        <v>44462</v>
      </c>
      <c r="AA1" s="16">
        <f t="shared" si="0"/>
        <v>44463</v>
      </c>
      <c r="AB1" s="16">
        <f t="shared" si="0"/>
        <v>44464</v>
      </c>
      <c r="AC1" s="16">
        <f t="shared" si="0"/>
        <v>44465</v>
      </c>
    </row>
    <row r="2" spans="1:221">
      <c r="A2" s="14" t="s">
        <v>27</v>
      </c>
    </row>
    <row r="3" spans="1:221">
      <c r="A3" s="19" t="s">
        <v>32</v>
      </c>
    </row>
    <row r="4" spans="1:221">
      <c r="A4" s="19" t="s">
        <v>31</v>
      </c>
      <c r="B4" s="17">
        <v>1200</v>
      </c>
      <c r="C4" s="17">
        <v>1200</v>
      </c>
      <c r="D4" s="17">
        <v>1200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</row>
    <row r="5" spans="1:221">
      <c r="A5" s="19" t="s">
        <v>33</v>
      </c>
      <c r="B5" s="17">
        <f>$B$11+B3-B4-$F$11</f>
        <v>0</v>
      </c>
      <c r="C5" s="17">
        <f>$B$11+C3-C4-$F$11</f>
        <v>0</v>
      </c>
      <c r="D5" s="17">
        <f t="shared" ref="D5:AC5" si="1">$B$11+D3-D4-$F$11</f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</row>
    <row r="6" spans="1:221" hidden="1">
      <c r="A6" s="19" t="s">
        <v>35</v>
      </c>
      <c r="B6" s="20">
        <f>B5/7700</f>
        <v>0</v>
      </c>
      <c r="C6" s="20">
        <f t="shared" ref="C6:AC6" si="2">C5/7700</f>
        <v>0</v>
      </c>
      <c r="D6" s="20">
        <f t="shared" si="2"/>
        <v>0</v>
      </c>
      <c r="E6" s="20">
        <f t="shared" si="2"/>
        <v>0</v>
      </c>
      <c r="F6" s="20">
        <f t="shared" si="2"/>
        <v>0</v>
      </c>
      <c r="G6" s="20">
        <f t="shared" si="2"/>
        <v>0</v>
      </c>
      <c r="H6" s="20">
        <f t="shared" si="2"/>
        <v>0</v>
      </c>
      <c r="I6" s="20">
        <f t="shared" si="2"/>
        <v>0</v>
      </c>
      <c r="J6" s="20">
        <f t="shared" si="2"/>
        <v>0</v>
      </c>
      <c r="K6" s="20">
        <f t="shared" si="2"/>
        <v>0</v>
      </c>
      <c r="L6" s="20">
        <f t="shared" si="2"/>
        <v>0</v>
      </c>
      <c r="M6" s="20">
        <f t="shared" si="2"/>
        <v>0</v>
      </c>
      <c r="N6" s="20">
        <f t="shared" si="2"/>
        <v>0</v>
      </c>
      <c r="O6" s="20">
        <f t="shared" si="2"/>
        <v>0</v>
      </c>
      <c r="P6" s="20">
        <f t="shared" si="2"/>
        <v>0</v>
      </c>
      <c r="Q6" s="20">
        <f t="shared" si="2"/>
        <v>0</v>
      </c>
      <c r="R6" s="20">
        <f t="shared" si="2"/>
        <v>0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20">
        <f t="shared" si="2"/>
        <v>0</v>
      </c>
    </row>
    <row r="8" spans="1:221" s="23" customFormat="1">
      <c r="A8" s="21" t="s">
        <v>28</v>
      </c>
      <c r="B8" s="22" t="str">
        <f>IF(C2=0,"",IF(C2-Base!B4&gt;0,"N",IF(C2=0,"O","Y")))</f>
        <v/>
      </c>
      <c r="C8" s="22" t="str">
        <f>IF(C2=0,"",IF(C2-B2&gt;0,"N",IF(C2-B2=0,"=","Y")))</f>
        <v/>
      </c>
      <c r="D8" s="22" t="str">
        <f t="shared" ref="D8:AC8" si="3">IF(D2=0,"",IF(D2-C2&gt;0,"N",IF(D2-C2=0,"=","Y")))</f>
        <v/>
      </c>
      <c r="E8" s="22" t="str">
        <f t="shared" si="3"/>
        <v/>
      </c>
      <c r="F8" s="22" t="str">
        <f t="shared" si="3"/>
        <v/>
      </c>
      <c r="G8" s="22" t="str">
        <f t="shared" si="3"/>
        <v/>
      </c>
      <c r="H8" s="22" t="str">
        <f t="shared" si="3"/>
        <v/>
      </c>
      <c r="I8" s="22" t="str">
        <f t="shared" si="3"/>
        <v/>
      </c>
      <c r="J8" s="22" t="str">
        <f t="shared" si="3"/>
        <v/>
      </c>
      <c r="K8" s="22" t="str">
        <f t="shared" si="3"/>
        <v/>
      </c>
      <c r="L8" s="22" t="str">
        <f t="shared" si="3"/>
        <v/>
      </c>
      <c r="M8" s="22" t="str">
        <f t="shared" si="3"/>
        <v/>
      </c>
      <c r="N8" s="22" t="str">
        <f t="shared" si="3"/>
        <v/>
      </c>
      <c r="O8" s="22" t="str">
        <f t="shared" si="3"/>
        <v/>
      </c>
      <c r="P8" s="22" t="str">
        <f t="shared" si="3"/>
        <v/>
      </c>
      <c r="Q8" s="22" t="str">
        <f t="shared" si="3"/>
        <v/>
      </c>
      <c r="R8" s="22" t="str">
        <f t="shared" si="3"/>
        <v/>
      </c>
      <c r="S8" s="22" t="str">
        <f t="shared" si="3"/>
        <v/>
      </c>
      <c r="T8" s="22" t="str">
        <f t="shared" si="3"/>
        <v/>
      </c>
      <c r="U8" s="22" t="str">
        <f t="shared" si="3"/>
        <v/>
      </c>
      <c r="V8" s="22" t="str">
        <f t="shared" si="3"/>
        <v/>
      </c>
      <c r="W8" s="22" t="str">
        <f t="shared" si="3"/>
        <v/>
      </c>
      <c r="X8" s="22" t="str">
        <f t="shared" si="3"/>
        <v/>
      </c>
      <c r="Y8" s="22" t="str">
        <f t="shared" si="3"/>
        <v/>
      </c>
      <c r="Z8" s="22" t="str">
        <f t="shared" si="3"/>
        <v/>
      </c>
      <c r="AA8" s="22" t="str">
        <f t="shared" si="3"/>
        <v/>
      </c>
      <c r="AB8" s="22" t="str">
        <f t="shared" si="3"/>
        <v/>
      </c>
      <c r="AC8" s="22" t="str">
        <f t="shared" si="3"/>
        <v/>
      </c>
      <c r="AD8" s="23" t="str">
        <f>IF(AD2=0,"",IF(AD2-#REF!&gt;0,"減肥失敗",IF(AD2-#REF!=0,"體重不變","減肥成功")))</f>
        <v/>
      </c>
      <c r="AE8" s="23" t="str">
        <f t="shared" ref="AE8:CP8" si="4">IF(AE2=0,"",IF(AE2-AD2&gt;0,"減肥失敗",IF(AE2-AD2=0,"體重不變","減肥成功")))</f>
        <v/>
      </c>
      <c r="AF8" s="23" t="str">
        <f t="shared" si="4"/>
        <v/>
      </c>
      <c r="AG8" s="23" t="str">
        <f t="shared" si="4"/>
        <v/>
      </c>
      <c r="AH8" s="23" t="str">
        <f t="shared" si="4"/>
        <v/>
      </c>
      <c r="AI8" s="23" t="str">
        <f t="shared" si="4"/>
        <v/>
      </c>
      <c r="AJ8" s="23" t="str">
        <f t="shared" si="4"/>
        <v/>
      </c>
      <c r="AK8" s="23" t="str">
        <f t="shared" si="4"/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si="4"/>
        <v/>
      </c>
      <c r="CK8" s="23" t="str">
        <f t="shared" si="4"/>
        <v/>
      </c>
      <c r="CL8" s="23" t="str">
        <f t="shared" si="4"/>
        <v/>
      </c>
      <c r="CM8" s="23" t="str">
        <f t="shared" si="4"/>
        <v/>
      </c>
      <c r="CN8" s="23" t="str">
        <f t="shared" si="4"/>
        <v/>
      </c>
      <c r="CO8" s="23" t="str">
        <f t="shared" si="4"/>
        <v/>
      </c>
      <c r="CP8" s="23" t="str">
        <f t="shared" si="4"/>
        <v/>
      </c>
      <c r="CQ8" s="23" t="str">
        <f t="shared" ref="CQ8:FB8" si="5">IF(CQ2=0,"",IF(CQ2-CP2&gt;0,"減肥失敗",IF(CQ2-CP2=0,"體重不變","減肥成功")))</f>
        <v/>
      </c>
      <c r="CR8" s="23" t="str">
        <f t="shared" si="5"/>
        <v/>
      </c>
      <c r="CS8" s="23" t="str">
        <f t="shared" si="5"/>
        <v/>
      </c>
      <c r="CT8" s="23" t="str">
        <f t="shared" si="5"/>
        <v/>
      </c>
      <c r="CU8" s="23" t="str">
        <f t="shared" si="5"/>
        <v/>
      </c>
      <c r="CV8" s="23" t="str">
        <f t="shared" si="5"/>
        <v/>
      </c>
      <c r="CW8" s="23" t="str">
        <f t="shared" si="5"/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si="5"/>
        <v/>
      </c>
      <c r="EW8" s="23" t="str">
        <f t="shared" si="5"/>
        <v/>
      </c>
      <c r="EX8" s="23" t="str">
        <f t="shared" si="5"/>
        <v/>
      </c>
      <c r="EY8" s="23" t="str">
        <f t="shared" si="5"/>
        <v/>
      </c>
      <c r="EZ8" s="23" t="str">
        <f t="shared" si="5"/>
        <v/>
      </c>
      <c r="FA8" s="23" t="str">
        <f t="shared" si="5"/>
        <v/>
      </c>
      <c r="FB8" s="23" t="str">
        <f t="shared" si="5"/>
        <v/>
      </c>
      <c r="FC8" s="23" t="str">
        <f t="shared" ref="FC8:HM8" si="6">IF(FC2=0,"",IF(FC2-FB2&gt;0,"減肥失敗",IF(FC2-FB2=0,"體重不變","減肥成功")))</f>
        <v/>
      </c>
      <c r="FD8" s="23" t="str">
        <f t="shared" si="6"/>
        <v/>
      </c>
      <c r="FE8" s="23" t="str">
        <f t="shared" si="6"/>
        <v/>
      </c>
      <c r="FF8" s="23" t="str">
        <f t="shared" si="6"/>
        <v/>
      </c>
      <c r="FG8" s="23" t="str">
        <f t="shared" si="6"/>
        <v/>
      </c>
      <c r="FH8" s="23" t="str">
        <f t="shared" si="6"/>
        <v/>
      </c>
      <c r="FI8" s="23" t="str">
        <f t="shared" si="6"/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  <c r="HG8" s="23" t="str">
        <f t="shared" si="6"/>
        <v/>
      </c>
      <c r="HH8" s="23" t="str">
        <f t="shared" si="6"/>
        <v/>
      </c>
      <c r="HI8" s="23" t="str">
        <f t="shared" si="6"/>
        <v/>
      </c>
      <c r="HJ8" s="23" t="str">
        <f t="shared" si="6"/>
        <v/>
      </c>
      <c r="HK8" s="23" t="str">
        <f t="shared" si="6"/>
        <v/>
      </c>
      <c r="HL8" s="23" t="str">
        <f t="shared" si="6"/>
        <v/>
      </c>
      <c r="HM8" s="23" t="str">
        <f t="shared" si="6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37</v>
      </c>
      <c r="B11" s="17">
        <v>1350</v>
      </c>
      <c r="D11" s="17" t="s">
        <v>66</v>
      </c>
      <c r="F11" s="17">
        <v>150</v>
      </c>
      <c r="H11" s="17" t="s">
        <v>67</v>
      </c>
      <c r="I11" s="17" t="e">
        <f>'08'!D16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124</v>
      </c>
      <c r="G12" s="30" t="s">
        <v>34</v>
      </c>
      <c r="H12" s="30" t="s">
        <v>123</v>
      </c>
      <c r="I12" s="30" t="s">
        <v>49</v>
      </c>
      <c r="J12" s="30" t="s">
        <v>50</v>
      </c>
      <c r="K12" s="30" t="s">
        <v>84</v>
      </c>
      <c r="L12" s="30" t="s">
        <v>97</v>
      </c>
      <c r="M12" s="30" t="s">
        <v>122</v>
      </c>
      <c r="O12" s="30" t="s">
        <v>80</v>
      </c>
      <c r="P12" s="30" t="s">
        <v>81</v>
      </c>
      <c r="Q12" s="30"/>
      <c r="R12" s="30"/>
      <c r="S12" s="30"/>
    </row>
    <row r="13" spans="1:221">
      <c r="B13" s="32">
        <f>B$1</f>
        <v>44438</v>
      </c>
      <c r="C13" s="32">
        <f>H$1</f>
        <v>44444</v>
      </c>
      <c r="D13" s="33" t="e">
        <f>ROUNDDOWN(AVERAGE(C2:H2),2)</f>
        <v>#DIV/0!</v>
      </c>
      <c r="E13" s="17" t="e">
        <f>I11-D13</f>
        <v>#DIV/0!</v>
      </c>
      <c r="F13" s="17">
        <f>SUM(B5:H5)</f>
        <v>0</v>
      </c>
      <c r="G13" s="17">
        <f>F13/7700</f>
        <v>0</v>
      </c>
      <c r="H13" s="17" t="e">
        <f>(G13-E13)*7700</f>
        <v>#DIV/0!</v>
      </c>
      <c r="I13" s="17">
        <f>SUM(B3:H3)</f>
        <v>0</v>
      </c>
      <c r="J13" s="17">
        <f>SUM(B4:H4)</f>
        <v>8400</v>
      </c>
      <c r="K13" s="17">
        <f>J13/7</f>
        <v>1200</v>
      </c>
      <c r="L13" s="17">
        <f>I13/7</f>
        <v>0</v>
      </c>
      <c r="M13" s="17">
        <f>K13-L13</f>
        <v>1200</v>
      </c>
      <c r="O13" s="17">
        <f>SUM(B5:F5)</f>
        <v>0</v>
      </c>
      <c r="P13" s="17">
        <f>G5+H5</f>
        <v>0</v>
      </c>
    </row>
    <row r="14" spans="1:221">
      <c r="B14" s="32">
        <f t="shared" ref="B14:C16" si="7">B13+7</f>
        <v>44445</v>
      </c>
      <c r="C14" s="32">
        <f t="shared" si="7"/>
        <v>44451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L14" s="17">
        <f t="shared" ref="L14:L16" si="8">I14/7</f>
        <v>0</v>
      </c>
      <c r="M14" s="17">
        <f>K14-L14</f>
        <v>1200</v>
      </c>
      <c r="O14" s="17">
        <f>SUM(I5:M5)</f>
        <v>0</v>
      </c>
      <c r="P14" s="17">
        <f>N5+O5</f>
        <v>0</v>
      </c>
    </row>
    <row r="15" spans="1:221">
      <c r="B15" s="32">
        <f t="shared" si="7"/>
        <v>44452</v>
      </c>
      <c r="C15" s="32">
        <f t="shared" si="7"/>
        <v>44458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L15" s="17">
        <f t="shared" si="8"/>
        <v>0</v>
      </c>
      <c r="M15" s="17">
        <f>K15-L15</f>
        <v>1200</v>
      </c>
      <c r="O15" s="17">
        <f>SUM(P5:T5)</f>
        <v>0</v>
      </c>
      <c r="P15" s="17">
        <f>U5+V5</f>
        <v>0</v>
      </c>
    </row>
    <row r="16" spans="1:221">
      <c r="B16" s="32">
        <f t="shared" si="7"/>
        <v>44459</v>
      </c>
      <c r="C16" s="32">
        <f t="shared" si="7"/>
        <v>44465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L16" s="17">
        <f t="shared" si="8"/>
        <v>0</v>
      </c>
      <c r="M16" s="17">
        <f>K16-L16</f>
        <v>1200</v>
      </c>
      <c r="O16" s="17">
        <f>SUM(W5:AA5)</f>
        <v>0</v>
      </c>
      <c r="P16" s="17">
        <f>SUM(AB5:AC5)</f>
        <v>0</v>
      </c>
    </row>
    <row r="17" spans="1:16">
      <c r="B17" s="32"/>
      <c r="C17" s="32"/>
      <c r="D17" s="33"/>
    </row>
    <row r="19" spans="1:16">
      <c r="A19" s="19" t="s">
        <v>26</v>
      </c>
      <c r="E19" s="17" t="e">
        <f t="shared" ref="E19:J19" si="9">SUM(E13:E18)</f>
        <v>#DIV/0!</v>
      </c>
      <c r="F19" s="17">
        <f t="shared" si="9"/>
        <v>0</v>
      </c>
      <c r="G19" s="17">
        <f t="shared" si="9"/>
        <v>0</v>
      </c>
      <c r="H19" s="17" t="e">
        <f t="shared" si="9"/>
        <v>#DIV/0!</v>
      </c>
      <c r="I19" s="17">
        <f t="shared" si="9"/>
        <v>0</v>
      </c>
      <c r="J19" s="17">
        <f t="shared" si="9"/>
        <v>33600</v>
      </c>
      <c r="O19" s="17">
        <f t="shared" ref="O19:P19" si="10">SUM(O13:O18)</f>
        <v>0</v>
      </c>
      <c r="P19" s="17">
        <f t="shared" si="10"/>
        <v>0</v>
      </c>
    </row>
    <row r="20" spans="1:16">
      <c r="A20" s="19" t="s">
        <v>45</v>
      </c>
      <c r="D20" s="17" t="e">
        <f>AVERAGE(D13:D16)</f>
        <v>#DIV/0!</v>
      </c>
      <c r="E20" s="17" t="e">
        <f>AVERAGE(E13:E16)</f>
        <v>#DIV/0!</v>
      </c>
      <c r="F20" s="17">
        <f>AVERAGE(F13:F17)</f>
        <v>0</v>
      </c>
      <c r="G20" s="17">
        <f>AVERAGE(G13:G17)</f>
        <v>0</v>
      </c>
      <c r="H20" s="17" t="e">
        <f>AVERAGE(H13:H17)/7</f>
        <v>#DIV/0!</v>
      </c>
      <c r="I20" s="17">
        <f>AVERAGE(I13:I17)/7</f>
        <v>0</v>
      </c>
      <c r="J20" s="17">
        <f>AVERAGE(J13:J17)/7</f>
        <v>1200</v>
      </c>
      <c r="K20" s="17">
        <f>AVERAGE(K13:K17)</f>
        <v>1200</v>
      </c>
      <c r="L20" s="17">
        <f>AVERAGE(L13:L17)</f>
        <v>0</v>
      </c>
      <c r="M20" s="17">
        <f>AVERAGE(M13:M17)</f>
        <v>1200</v>
      </c>
      <c r="O20" s="17">
        <f>AVERAGE(O13:O18)/5</f>
        <v>0</v>
      </c>
      <c r="P20" s="17">
        <f>AVERAGE(P13:P18)/2</f>
        <v>0</v>
      </c>
    </row>
    <row r="21" spans="1:16" ht="15">
      <c r="A21" s="30" t="s">
        <v>73</v>
      </c>
      <c r="D21" s="17">
        <f>MIN(B$2:AJ$2)</f>
        <v>0</v>
      </c>
      <c r="F21" s="17">
        <f>F20/7</f>
        <v>0</v>
      </c>
    </row>
    <row r="22" spans="1:16" ht="15">
      <c r="A22" s="30" t="s">
        <v>74</v>
      </c>
      <c r="D22" s="17">
        <f>MAX(B$2:AJ$2)</f>
        <v>0</v>
      </c>
    </row>
    <row r="23" spans="1:16">
      <c r="A23" s="19" t="s">
        <v>75</v>
      </c>
      <c r="D23" s="17" t="e">
        <f>AVERAGE(B$2:AJ$2)</f>
        <v>#DIV/0!</v>
      </c>
    </row>
  </sheetData>
  <phoneticPr fontId="14" type="noConversion"/>
  <conditionalFormatting sqref="B8:IV8">
    <cfRule type="cellIs" dxfId="8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M23"/>
  <sheetViews>
    <sheetView workbookViewId="0">
      <selection activeCell="F12" sqref="F12:P2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20" width="7.125" style="17"/>
    <col min="21" max="21" width="6.875" style="17" customWidth="1"/>
    <col min="22" max="16384" width="7.125" style="17"/>
  </cols>
  <sheetData>
    <row r="1" spans="1:221">
      <c r="A1" s="14" t="s">
        <v>22</v>
      </c>
      <c r="B1" s="15">
        <f>'09'!AC1+1</f>
        <v>44466</v>
      </c>
      <c r="C1" s="16">
        <f>B1+1</f>
        <v>44467</v>
      </c>
      <c r="D1" s="16">
        <f t="shared" ref="D1:AJ1" si="0">C1+1</f>
        <v>44468</v>
      </c>
      <c r="E1" s="16">
        <f t="shared" si="0"/>
        <v>44469</v>
      </c>
      <c r="F1" s="16">
        <f t="shared" si="0"/>
        <v>44470</v>
      </c>
      <c r="G1" s="16">
        <f t="shared" si="0"/>
        <v>44471</v>
      </c>
      <c r="H1" s="16">
        <f t="shared" si="0"/>
        <v>44472</v>
      </c>
      <c r="I1" s="15">
        <f t="shared" si="0"/>
        <v>44473</v>
      </c>
      <c r="J1" s="16">
        <f t="shared" si="0"/>
        <v>44474</v>
      </c>
      <c r="K1" s="16">
        <f t="shared" si="0"/>
        <v>44475</v>
      </c>
      <c r="L1" s="16">
        <f t="shared" si="0"/>
        <v>44476</v>
      </c>
      <c r="M1" s="16">
        <f t="shared" si="0"/>
        <v>44477</v>
      </c>
      <c r="N1" s="16">
        <f t="shared" si="0"/>
        <v>44478</v>
      </c>
      <c r="O1" s="16">
        <f t="shared" si="0"/>
        <v>44479</v>
      </c>
      <c r="P1" s="15">
        <f t="shared" si="0"/>
        <v>44480</v>
      </c>
      <c r="Q1" s="16">
        <f t="shared" si="0"/>
        <v>44481</v>
      </c>
      <c r="R1" s="16">
        <f t="shared" si="0"/>
        <v>44482</v>
      </c>
      <c r="S1" s="16">
        <f t="shared" si="0"/>
        <v>44483</v>
      </c>
      <c r="T1" s="16">
        <f t="shared" si="0"/>
        <v>44484</v>
      </c>
      <c r="U1" s="16">
        <f t="shared" si="0"/>
        <v>44485</v>
      </c>
      <c r="V1" s="16">
        <f t="shared" si="0"/>
        <v>44486</v>
      </c>
      <c r="W1" s="15">
        <f t="shared" si="0"/>
        <v>44487</v>
      </c>
      <c r="X1" s="16">
        <f t="shared" si="0"/>
        <v>44488</v>
      </c>
      <c r="Y1" s="16">
        <f t="shared" si="0"/>
        <v>44489</v>
      </c>
      <c r="Z1" s="16">
        <f t="shared" si="0"/>
        <v>44490</v>
      </c>
      <c r="AA1" s="16">
        <f t="shared" si="0"/>
        <v>44491</v>
      </c>
      <c r="AB1" s="16">
        <f t="shared" si="0"/>
        <v>44492</v>
      </c>
      <c r="AC1" s="16">
        <f t="shared" si="0"/>
        <v>44493</v>
      </c>
      <c r="AD1" s="15">
        <f t="shared" si="0"/>
        <v>44494</v>
      </c>
      <c r="AE1" s="16">
        <f t="shared" si="0"/>
        <v>44495</v>
      </c>
      <c r="AF1" s="16">
        <f t="shared" si="0"/>
        <v>44496</v>
      </c>
      <c r="AG1" s="16">
        <f t="shared" si="0"/>
        <v>44497</v>
      </c>
      <c r="AH1" s="16">
        <f t="shared" si="0"/>
        <v>44498</v>
      </c>
      <c r="AI1" s="16">
        <f t="shared" si="0"/>
        <v>44499</v>
      </c>
      <c r="AJ1" s="16">
        <f t="shared" si="0"/>
        <v>44500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221">
      <c r="A3" s="19" t="s">
        <v>32</v>
      </c>
    </row>
    <row r="4" spans="1:221">
      <c r="A4" s="19" t="s">
        <v>31</v>
      </c>
      <c r="B4" s="17">
        <v>1200</v>
      </c>
      <c r="C4" s="17">
        <v>1200</v>
      </c>
      <c r="D4" s="17">
        <v>1200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  <c r="AD4" s="17">
        <v>1200</v>
      </c>
      <c r="AE4" s="17">
        <v>1200</v>
      </c>
      <c r="AF4" s="17">
        <v>1200</v>
      </c>
      <c r="AG4" s="17">
        <v>1200</v>
      </c>
      <c r="AH4" s="17">
        <v>1200</v>
      </c>
      <c r="AI4" s="17">
        <v>1200</v>
      </c>
      <c r="AJ4" s="17">
        <v>1200</v>
      </c>
    </row>
    <row r="5" spans="1:221">
      <c r="A5" s="19" t="s">
        <v>33</v>
      </c>
      <c r="B5" s="17">
        <f>$B$11+B3-B4-$F$11</f>
        <v>0</v>
      </c>
      <c r="C5" s="17">
        <f t="shared" ref="C5:AJ5" si="1">$B$11+C3-C4-$F$11</f>
        <v>0</v>
      </c>
      <c r="D5" s="17">
        <f t="shared" si="1"/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  <c r="AD5" s="17">
        <f t="shared" si="1"/>
        <v>0</v>
      </c>
      <c r="AE5" s="17">
        <f t="shared" si="1"/>
        <v>0</v>
      </c>
      <c r="AF5" s="17">
        <f t="shared" si="1"/>
        <v>0</v>
      </c>
      <c r="AG5" s="17">
        <f t="shared" si="1"/>
        <v>0</v>
      </c>
      <c r="AH5" s="17">
        <f t="shared" si="1"/>
        <v>0</v>
      </c>
      <c r="AI5" s="17">
        <f t="shared" si="1"/>
        <v>0</v>
      </c>
      <c r="AJ5" s="17">
        <f t="shared" si="1"/>
        <v>0</v>
      </c>
    </row>
    <row r="6" spans="1:221" ht="8.4499999999999993" hidden="1" customHeight="1">
      <c r="A6" s="19" t="s">
        <v>35</v>
      </c>
      <c r="B6" s="20">
        <f>B5/7700</f>
        <v>0</v>
      </c>
      <c r="C6" s="20">
        <f t="shared" ref="C6:AJ6" si="2">C5/7700</f>
        <v>0</v>
      </c>
      <c r="D6" s="20">
        <f t="shared" si="2"/>
        <v>0</v>
      </c>
      <c r="E6" s="20">
        <f t="shared" si="2"/>
        <v>0</v>
      </c>
      <c r="F6" s="20">
        <f t="shared" si="2"/>
        <v>0</v>
      </c>
      <c r="G6" s="20">
        <f t="shared" si="2"/>
        <v>0</v>
      </c>
      <c r="H6" s="20">
        <f t="shared" si="2"/>
        <v>0</v>
      </c>
      <c r="I6" s="20">
        <f t="shared" si="2"/>
        <v>0</v>
      </c>
      <c r="J6" s="20">
        <f t="shared" si="2"/>
        <v>0</v>
      </c>
      <c r="K6" s="20">
        <f t="shared" si="2"/>
        <v>0</v>
      </c>
      <c r="L6" s="20">
        <f t="shared" si="2"/>
        <v>0</v>
      </c>
      <c r="M6" s="20">
        <f t="shared" si="2"/>
        <v>0</v>
      </c>
      <c r="N6" s="20">
        <f t="shared" si="2"/>
        <v>0</v>
      </c>
      <c r="O6" s="20">
        <f t="shared" si="2"/>
        <v>0</v>
      </c>
      <c r="P6" s="20">
        <f t="shared" si="2"/>
        <v>0</v>
      </c>
      <c r="Q6" s="20">
        <f t="shared" si="2"/>
        <v>0</v>
      </c>
      <c r="R6" s="20">
        <f t="shared" si="2"/>
        <v>0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20">
        <f t="shared" si="2"/>
        <v>0</v>
      </c>
      <c r="AD6" s="20">
        <f t="shared" si="2"/>
        <v>0</v>
      </c>
      <c r="AE6" s="20">
        <f t="shared" si="2"/>
        <v>0</v>
      </c>
      <c r="AF6" s="20">
        <f t="shared" si="2"/>
        <v>0</v>
      </c>
      <c r="AG6" s="20">
        <f t="shared" si="2"/>
        <v>0</v>
      </c>
      <c r="AH6" s="20">
        <f t="shared" si="2"/>
        <v>0</v>
      </c>
      <c r="AI6" s="20">
        <f t="shared" si="2"/>
        <v>0</v>
      </c>
      <c r="AJ6" s="20">
        <f t="shared" si="2"/>
        <v>0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3">IF(D2=0,"",IF(D2-C2&gt;0,"N",IF(D2-C2=0,"=","Y")))</f>
        <v/>
      </c>
      <c r="E8" s="22" t="str">
        <f t="shared" si="3"/>
        <v/>
      </c>
      <c r="F8" s="22" t="str">
        <f t="shared" si="3"/>
        <v/>
      </c>
      <c r="G8" s="22" t="str">
        <f t="shared" si="3"/>
        <v/>
      </c>
      <c r="H8" s="22" t="str">
        <f t="shared" si="3"/>
        <v/>
      </c>
      <c r="I8" s="22" t="str">
        <f t="shared" si="3"/>
        <v/>
      </c>
      <c r="J8" s="22" t="str">
        <f t="shared" si="3"/>
        <v/>
      </c>
      <c r="K8" s="22" t="str">
        <f t="shared" si="3"/>
        <v/>
      </c>
      <c r="L8" s="22" t="str">
        <f t="shared" si="3"/>
        <v/>
      </c>
      <c r="M8" s="22" t="str">
        <f t="shared" si="3"/>
        <v/>
      </c>
      <c r="N8" s="22" t="str">
        <f t="shared" si="3"/>
        <v/>
      </c>
      <c r="O8" s="22" t="str">
        <f t="shared" si="3"/>
        <v/>
      </c>
      <c r="P8" s="22" t="str">
        <f t="shared" si="3"/>
        <v/>
      </c>
      <c r="Q8" s="22" t="str">
        <f t="shared" si="3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3"/>
        <v/>
      </c>
      <c r="U8" s="22" t="str">
        <f t="shared" si="3"/>
        <v/>
      </c>
      <c r="V8" s="22" t="str">
        <f t="shared" si="3"/>
        <v/>
      </c>
      <c r="W8" s="22" t="str">
        <f t="shared" si="3"/>
        <v/>
      </c>
      <c r="X8" s="22" t="str">
        <f t="shared" si="3"/>
        <v/>
      </c>
      <c r="Y8" s="22" t="str">
        <f t="shared" si="3"/>
        <v/>
      </c>
      <c r="Z8" s="22" t="str">
        <f t="shared" si="3"/>
        <v/>
      </c>
      <c r="AA8" s="22" t="str">
        <f t="shared" si="3"/>
        <v/>
      </c>
      <c r="AB8" s="22" t="str">
        <f t="shared" si="3"/>
        <v/>
      </c>
      <c r="AC8" s="22" t="str">
        <f t="shared" si="3"/>
        <v/>
      </c>
      <c r="AD8" s="22" t="str">
        <f t="shared" ref="AD8" si="4">IF(AD2=0,"",IF(AD2-AC2&gt;0,"N",IF(AD2-AC2=0,"=","Y")))</f>
        <v/>
      </c>
      <c r="AE8" s="22" t="str">
        <f t="shared" ref="AE8" si="5">IF(AE2=0,"",IF(AE2-AD2&gt;0,"N",IF(AE2-AD2=0,"=","Y")))</f>
        <v/>
      </c>
      <c r="AF8" s="22" t="str">
        <f t="shared" ref="AF8" si="6">IF(AF2=0,"",IF(AF2-AE2&gt;0,"N",IF(AF2-AE2=0,"=","Y")))</f>
        <v/>
      </c>
      <c r="AG8" s="22" t="str">
        <f t="shared" ref="AG8" si="7">IF(AG2=0,"",IF(AG2-AF2&gt;0,"N",IF(AG2-AF2=0,"=","Y")))</f>
        <v/>
      </c>
      <c r="AH8" s="22" t="str">
        <f t="shared" ref="AH8" si="8">IF(AH2=0,"",IF(AH2-AG2&gt;0,"N",IF(AH2-AG2=0,"=","Y")))</f>
        <v/>
      </c>
      <c r="AI8" s="22" t="str">
        <f t="shared" ref="AI8" si="9">IF(AI2=0,"",IF(AI2-AH2&gt;0,"N",IF(AI2-AH2=0,"=","Y")))</f>
        <v/>
      </c>
      <c r="AJ8" s="22" t="str">
        <f t="shared" ref="AJ8" si="10">IF(AJ2=0,"",IF(AJ2-AI2&gt;0,"N",IF(AJ2-AI2=0,"=","Y")))</f>
        <v/>
      </c>
      <c r="AK8" s="23" t="str">
        <f t="shared" ref="AK8:CP8" si="11">IF(AK2=0,"",IF(AK2-AJ2&gt;0,"減肥失敗",IF(AK2-AJ2=0,"體重不變","減肥成功")))</f>
        <v/>
      </c>
      <c r="AL8" s="23" t="str">
        <f t="shared" si="11"/>
        <v/>
      </c>
      <c r="AM8" s="23" t="str">
        <f t="shared" si="11"/>
        <v/>
      </c>
      <c r="AN8" s="23" t="str">
        <f t="shared" si="11"/>
        <v/>
      </c>
      <c r="AO8" s="23" t="str">
        <f t="shared" si="11"/>
        <v/>
      </c>
      <c r="AP8" s="23" t="str">
        <f t="shared" si="11"/>
        <v/>
      </c>
      <c r="AQ8" s="23" t="str">
        <f t="shared" si="11"/>
        <v/>
      </c>
      <c r="AR8" s="23" t="str">
        <f t="shared" si="11"/>
        <v/>
      </c>
      <c r="AS8" s="23" t="str">
        <f t="shared" si="11"/>
        <v/>
      </c>
      <c r="AT8" s="23" t="str">
        <f t="shared" si="11"/>
        <v/>
      </c>
      <c r="AU8" s="23" t="str">
        <f t="shared" si="11"/>
        <v/>
      </c>
      <c r="AV8" s="23" t="str">
        <f t="shared" si="11"/>
        <v/>
      </c>
      <c r="AW8" s="23" t="str">
        <f t="shared" si="11"/>
        <v/>
      </c>
      <c r="AX8" s="23" t="str">
        <f t="shared" si="11"/>
        <v/>
      </c>
      <c r="AY8" s="23" t="str">
        <f t="shared" si="11"/>
        <v/>
      </c>
      <c r="AZ8" s="23" t="str">
        <f t="shared" si="11"/>
        <v/>
      </c>
      <c r="BA8" s="23" t="str">
        <f t="shared" si="11"/>
        <v/>
      </c>
      <c r="BB8" s="23" t="str">
        <f t="shared" si="11"/>
        <v/>
      </c>
      <c r="BC8" s="23" t="str">
        <f t="shared" si="11"/>
        <v/>
      </c>
      <c r="BD8" s="23" t="str">
        <f t="shared" si="11"/>
        <v/>
      </c>
      <c r="BE8" s="23" t="str">
        <f t="shared" si="11"/>
        <v/>
      </c>
      <c r="BF8" s="23" t="str">
        <f t="shared" si="11"/>
        <v/>
      </c>
      <c r="BG8" s="23" t="str">
        <f t="shared" si="11"/>
        <v/>
      </c>
      <c r="BH8" s="23" t="str">
        <f t="shared" si="11"/>
        <v/>
      </c>
      <c r="BI8" s="23" t="str">
        <f t="shared" si="11"/>
        <v/>
      </c>
      <c r="BJ8" s="23" t="str">
        <f t="shared" si="11"/>
        <v/>
      </c>
      <c r="BK8" s="23" t="str">
        <f t="shared" si="11"/>
        <v/>
      </c>
      <c r="BL8" s="23" t="str">
        <f t="shared" si="11"/>
        <v/>
      </c>
      <c r="BM8" s="23" t="str">
        <f t="shared" si="11"/>
        <v/>
      </c>
      <c r="BN8" s="23" t="str">
        <f t="shared" si="11"/>
        <v/>
      </c>
      <c r="BO8" s="23" t="str">
        <f t="shared" si="11"/>
        <v/>
      </c>
      <c r="BP8" s="23" t="str">
        <f t="shared" si="11"/>
        <v/>
      </c>
      <c r="BQ8" s="23" t="str">
        <f t="shared" si="11"/>
        <v/>
      </c>
      <c r="BR8" s="23" t="str">
        <f t="shared" si="11"/>
        <v/>
      </c>
      <c r="BS8" s="23" t="str">
        <f t="shared" si="11"/>
        <v/>
      </c>
      <c r="BT8" s="23" t="str">
        <f t="shared" si="11"/>
        <v/>
      </c>
      <c r="BU8" s="23" t="str">
        <f t="shared" si="11"/>
        <v/>
      </c>
      <c r="BV8" s="23" t="str">
        <f t="shared" si="11"/>
        <v/>
      </c>
      <c r="BW8" s="23" t="str">
        <f t="shared" si="11"/>
        <v/>
      </c>
      <c r="BX8" s="23" t="str">
        <f t="shared" si="11"/>
        <v/>
      </c>
      <c r="BY8" s="23" t="str">
        <f t="shared" si="11"/>
        <v/>
      </c>
      <c r="BZ8" s="23" t="str">
        <f t="shared" si="11"/>
        <v/>
      </c>
      <c r="CA8" s="23" t="str">
        <f t="shared" si="11"/>
        <v/>
      </c>
      <c r="CB8" s="23" t="str">
        <f t="shared" si="11"/>
        <v/>
      </c>
      <c r="CC8" s="23" t="str">
        <f t="shared" si="11"/>
        <v/>
      </c>
      <c r="CD8" s="23" t="str">
        <f t="shared" si="11"/>
        <v/>
      </c>
      <c r="CE8" s="23" t="str">
        <f t="shared" si="11"/>
        <v/>
      </c>
      <c r="CF8" s="23" t="str">
        <f t="shared" si="11"/>
        <v/>
      </c>
      <c r="CG8" s="23" t="str">
        <f t="shared" si="11"/>
        <v/>
      </c>
      <c r="CH8" s="23" t="str">
        <f t="shared" si="11"/>
        <v/>
      </c>
      <c r="CI8" s="23" t="str">
        <f t="shared" si="11"/>
        <v/>
      </c>
      <c r="CJ8" s="23" t="str">
        <f t="shared" si="11"/>
        <v/>
      </c>
      <c r="CK8" s="23" t="str">
        <f t="shared" si="11"/>
        <v/>
      </c>
      <c r="CL8" s="23" t="str">
        <f t="shared" si="11"/>
        <v/>
      </c>
      <c r="CM8" s="23" t="str">
        <f t="shared" si="11"/>
        <v/>
      </c>
      <c r="CN8" s="23" t="str">
        <f t="shared" si="11"/>
        <v/>
      </c>
      <c r="CO8" s="23" t="str">
        <f t="shared" si="11"/>
        <v/>
      </c>
      <c r="CP8" s="23" t="str">
        <f t="shared" si="11"/>
        <v/>
      </c>
      <c r="CQ8" s="23" t="str">
        <f t="shared" ref="CQ8:FB8" si="12">IF(CQ2=0,"",IF(CQ2-CP2&gt;0,"減肥失敗",IF(CQ2-CP2=0,"體重不變","減肥成功")))</f>
        <v/>
      </c>
      <c r="CR8" s="23" t="str">
        <f t="shared" si="12"/>
        <v/>
      </c>
      <c r="CS8" s="23" t="str">
        <f t="shared" si="12"/>
        <v/>
      </c>
      <c r="CT8" s="23" t="str">
        <f t="shared" si="12"/>
        <v/>
      </c>
      <c r="CU8" s="23" t="str">
        <f t="shared" si="12"/>
        <v/>
      </c>
      <c r="CV8" s="23" t="str">
        <f t="shared" si="12"/>
        <v/>
      </c>
      <c r="CW8" s="23" t="str">
        <f t="shared" si="12"/>
        <v/>
      </c>
      <c r="CX8" s="23" t="str">
        <f t="shared" si="12"/>
        <v/>
      </c>
      <c r="CY8" s="23" t="str">
        <f t="shared" si="12"/>
        <v/>
      </c>
      <c r="CZ8" s="23" t="str">
        <f t="shared" si="12"/>
        <v/>
      </c>
      <c r="DA8" s="23" t="str">
        <f t="shared" si="12"/>
        <v/>
      </c>
      <c r="DB8" s="23" t="str">
        <f t="shared" si="12"/>
        <v/>
      </c>
      <c r="DC8" s="23" t="str">
        <f t="shared" si="12"/>
        <v/>
      </c>
      <c r="DD8" s="23" t="str">
        <f t="shared" si="12"/>
        <v/>
      </c>
      <c r="DE8" s="23" t="str">
        <f t="shared" si="12"/>
        <v/>
      </c>
      <c r="DF8" s="23" t="str">
        <f t="shared" si="12"/>
        <v/>
      </c>
      <c r="DG8" s="23" t="str">
        <f t="shared" si="12"/>
        <v/>
      </c>
      <c r="DH8" s="23" t="str">
        <f t="shared" si="12"/>
        <v/>
      </c>
      <c r="DI8" s="23" t="str">
        <f t="shared" si="12"/>
        <v/>
      </c>
      <c r="DJ8" s="23" t="str">
        <f t="shared" si="12"/>
        <v/>
      </c>
      <c r="DK8" s="23" t="str">
        <f t="shared" si="12"/>
        <v/>
      </c>
      <c r="DL8" s="23" t="str">
        <f t="shared" si="12"/>
        <v/>
      </c>
      <c r="DM8" s="23" t="str">
        <f t="shared" si="12"/>
        <v/>
      </c>
      <c r="DN8" s="23" t="str">
        <f t="shared" si="12"/>
        <v/>
      </c>
      <c r="DO8" s="23" t="str">
        <f t="shared" si="12"/>
        <v/>
      </c>
      <c r="DP8" s="23" t="str">
        <f t="shared" si="12"/>
        <v/>
      </c>
      <c r="DQ8" s="23" t="str">
        <f t="shared" si="12"/>
        <v/>
      </c>
      <c r="DR8" s="23" t="str">
        <f t="shared" si="12"/>
        <v/>
      </c>
      <c r="DS8" s="23" t="str">
        <f t="shared" si="12"/>
        <v/>
      </c>
      <c r="DT8" s="23" t="str">
        <f t="shared" si="12"/>
        <v/>
      </c>
      <c r="DU8" s="23" t="str">
        <f t="shared" si="12"/>
        <v/>
      </c>
      <c r="DV8" s="23" t="str">
        <f t="shared" si="12"/>
        <v/>
      </c>
      <c r="DW8" s="23" t="str">
        <f t="shared" si="12"/>
        <v/>
      </c>
      <c r="DX8" s="23" t="str">
        <f t="shared" si="12"/>
        <v/>
      </c>
      <c r="DY8" s="23" t="str">
        <f t="shared" si="12"/>
        <v/>
      </c>
      <c r="DZ8" s="23" t="str">
        <f t="shared" si="12"/>
        <v/>
      </c>
      <c r="EA8" s="23" t="str">
        <f t="shared" si="12"/>
        <v/>
      </c>
      <c r="EB8" s="23" t="str">
        <f t="shared" si="12"/>
        <v/>
      </c>
      <c r="EC8" s="23" t="str">
        <f t="shared" si="12"/>
        <v/>
      </c>
      <c r="ED8" s="23" t="str">
        <f t="shared" si="12"/>
        <v/>
      </c>
      <c r="EE8" s="23" t="str">
        <f t="shared" si="12"/>
        <v/>
      </c>
      <c r="EF8" s="23" t="str">
        <f t="shared" si="12"/>
        <v/>
      </c>
      <c r="EG8" s="23" t="str">
        <f t="shared" si="12"/>
        <v/>
      </c>
      <c r="EH8" s="23" t="str">
        <f t="shared" si="12"/>
        <v/>
      </c>
      <c r="EI8" s="23" t="str">
        <f t="shared" si="12"/>
        <v/>
      </c>
      <c r="EJ8" s="23" t="str">
        <f t="shared" si="12"/>
        <v/>
      </c>
      <c r="EK8" s="23" t="str">
        <f t="shared" si="12"/>
        <v/>
      </c>
      <c r="EL8" s="23" t="str">
        <f t="shared" si="12"/>
        <v/>
      </c>
      <c r="EM8" s="23" t="str">
        <f t="shared" si="12"/>
        <v/>
      </c>
      <c r="EN8" s="23" t="str">
        <f t="shared" si="12"/>
        <v/>
      </c>
      <c r="EO8" s="23" t="str">
        <f t="shared" si="12"/>
        <v/>
      </c>
      <c r="EP8" s="23" t="str">
        <f t="shared" si="12"/>
        <v/>
      </c>
      <c r="EQ8" s="23" t="str">
        <f t="shared" si="12"/>
        <v/>
      </c>
      <c r="ER8" s="23" t="str">
        <f t="shared" si="12"/>
        <v/>
      </c>
      <c r="ES8" s="23" t="str">
        <f t="shared" si="12"/>
        <v/>
      </c>
      <c r="ET8" s="23" t="str">
        <f t="shared" si="12"/>
        <v/>
      </c>
      <c r="EU8" s="23" t="str">
        <f t="shared" si="12"/>
        <v/>
      </c>
      <c r="EV8" s="23" t="str">
        <f t="shared" si="12"/>
        <v/>
      </c>
      <c r="EW8" s="23" t="str">
        <f t="shared" si="12"/>
        <v/>
      </c>
      <c r="EX8" s="23" t="str">
        <f t="shared" si="12"/>
        <v/>
      </c>
      <c r="EY8" s="23" t="str">
        <f t="shared" si="12"/>
        <v/>
      </c>
      <c r="EZ8" s="23" t="str">
        <f t="shared" si="12"/>
        <v/>
      </c>
      <c r="FA8" s="23" t="str">
        <f t="shared" si="12"/>
        <v/>
      </c>
      <c r="FB8" s="23" t="str">
        <f t="shared" si="12"/>
        <v/>
      </c>
      <c r="FC8" s="23" t="str">
        <f t="shared" ref="FC8:HM8" si="13">IF(FC2=0,"",IF(FC2-FB2&gt;0,"減肥失敗",IF(FC2-FB2=0,"體重不變","減肥成功")))</f>
        <v/>
      </c>
      <c r="FD8" s="23" t="str">
        <f t="shared" si="13"/>
        <v/>
      </c>
      <c r="FE8" s="23" t="str">
        <f t="shared" si="13"/>
        <v/>
      </c>
      <c r="FF8" s="23" t="str">
        <f t="shared" si="13"/>
        <v/>
      </c>
      <c r="FG8" s="23" t="str">
        <f t="shared" si="13"/>
        <v/>
      </c>
      <c r="FH8" s="23" t="str">
        <f t="shared" si="13"/>
        <v/>
      </c>
      <c r="FI8" s="23" t="str">
        <f t="shared" si="13"/>
        <v/>
      </c>
      <c r="FJ8" s="23" t="str">
        <f t="shared" si="13"/>
        <v/>
      </c>
      <c r="FK8" s="23" t="str">
        <f t="shared" si="13"/>
        <v/>
      </c>
      <c r="FL8" s="23" t="str">
        <f t="shared" si="13"/>
        <v/>
      </c>
      <c r="FM8" s="23" t="str">
        <f t="shared" si="13"/>
        <v/>
      </c>
      <c r="FN8" s="23" t="str">
        <f t="shared" si="13"/>
        <v/>
      </c>
      <c r="FO8" s="23" t="str">
        <f t="shared" si="13"/>
        <v/>
      </c>
      <c r="FP8" s="23" t="str">
        <f t="shared" si="13"/>
        <v/>
      </c>
      <c r="FQ8" s="23" t="str">
        <f t="shared" si="13"/>
        <v/>
      </c>
      <c r="FR8" s="23" t="str">
        <f t="shared" si="13"/>
        <v/>
      </c>
      <c r="FS8" s="23" t="str">
        <f t="shared" si="13"/>
        <v/>
      </c>
      <c r="FT8" s="23" t="str">
        <f t="shared" si="13"/>
        <v/>
      </c>
      <c r="FU8" s="23" t="str">
        <f t="shared" si="13"/>
        <v/>
      </c>
      <c r="FV8" s="23" t="str">
        <f t="shared" si="13"/>
        <v/>
      </c>
      <c r="FW8" s="23" t="str">
        <f t="shared" si="13"/>
        <v/>
      </c>
      <c r="FX8" s="23" t="str">
        <f t="shared" si="13"/>
        <v/>
      </c>
      <c r="FY8" s="23" t="str">
        <f t="shared" si="13"/>
        <v/>
      </c>
      <c r="FZ8" s="23" t="str">
        <f t="shared" si="13"/>
        <v/>
      </c>
      <c r="GA8" s="23" t="str">
        <f t="shared" si="13"/>
        <v/>
      </c>
      <c r="GB8" s="23" t="str">
        <f t="shared" si="13"/>
        <v/>
      </c>
      <c r="GC8" s="23" t="str">
        <f t="shared" si="13"/>
        <v/>
      </c>
      <c r="GD8" s="23" t="str">
        <f t="shared" si="13"/>
        <v/>
      </c>
      <c r="GE8" s="23" t="str">
        <f t="shared" si="13"/>
        <v/>
      </c>
      <c r="GF8" s="23" t="str">
        <f t="shared" si="13"/>
        <v/>
      </c>
      <c r="GG8" s="23" t="str">
        <f t="shared" si="13"/>
        <v/>
      </c>
      <c r="GH8" s="23" t="str">
        <f t="shared" si="13"/>
        <v/>
      </c>
      <c r="GI8" s="23" t="str">
        <f t="shared" si="13"/>
        <v/>
      </c>
      <c r="GJ8" s="23" t="str">
        <f t="shared" si="13"/>
        <v/>
      </c>
      <c r="GK8" s="23" t="str">
        <f t="shared" si="13"/>
        <v/>
      </c>
      <c r="GL8" s="23" t="str">
        <f t="shared" si="13"/>
        <v/>
      </c>
      <c r="GM8" s="23" t="str">
        <f t="shared" si="13"/>
        <v/>
      </c>
      <c r="GN8" s="23" t="str">
        <f t="shared" si="13"/>
        <v/>
      </c>
      <c r="GO8" s="23" t="str">
        <f t="shared" si="13"/>
        <v/>
      </c>
      <c r="GP8" s="23" t="str">
        <f t="shared" si="13"/>
        <v/>
      </c>
      <c r="GQ8" s="23" t="str">
        <f t="shared" si="13"/>
        <v/>
      </c>
      <c r="GR8" s="23" t="str">
        <f t="shared" si="13"/>
        <v/>
      </c>
      <c r="GS8" s="23" t="str">
        <f t="shared" si="13"/>
        <v/>
      </c>
      <c r="GT8" s="23" t="str">
        <f t="shared" si="13"/>
        <v/>
      </c>
      <c r="GU8" s="23" t="str">
        <f t="shared" si="13"/>
        <v/>
      </c>
      <c r="GV8" s="23" t="str">
        <f t="shared" si="13"/>
        <v/>
      </c>
      <c r="GW8" s="23" t="str">
        <f t="shared" si="13"/>
        <v/>
      </c>
      <c r="GX8" s="23" t="str">
        <f t="shared" si="13"/>
        <v/>
      </c>
      <c r="GY8" s="23" t="str">
        <f t="shared" si="13"/>
        <v/>
      </c>
      <c r="GZ8" s="23" t="str">
        <f t="shared" si="13"/>
        <v/>
      </c>
      <c r="HA8" s="23" t="str">
        <f t="shared" si="13"/>
        <v/>
      </c>
      <c r="HB8" s="23" t="str">
        <f t="shared" si="13"/>
        <v/>
      </c>
      <c r="HC8" s="23" t="str">
        <f t="shared" si="13"/>
        <v/>
      </c>
      <c r="HD8" s="23" t="str">
        <f t="shared" si="13"/>
        <v/>
      </c>
      <c r="HE8" s="23" t="str">
        <f t="shared" si="13"/>
        <v/>
      </c>
      <c r="HF8" s="23" t="str">
        <f t="shared" si="13"/>
        <v/>
      </c>
      <c r="HG8" s="23" t="str">
        <f t="shared" si="13"/>
        <v/>
      </c>
      <c r="HH8" s="23" t="str">
        <f t="shared" si="13"/>
        <v/>
      </c>
      <c r="HI8" s="23" t="str">
        <f t="shared" si="13"/>
        <v/>
      </c>
      <c r="HJ8" s="23" t="str">
        <f t="shared" si="13"/>
        <v/>
      </c>
      <c r="HK8" s="23" t="str">
        <f t="shared" si="13"/>
        <v/>
      </c>
      <c r="HL8" s="23" t="str">
        <f t="shared" si="13"/>
        <v/>
      </c>
      <c r="HM8" s="23" t="str">
        <f t="shared" si="13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4" t="str">
        <f>IF(AD2="","",AD2-Base!$G$6)</f>
        <v/>
      </c>
      <c r="AE9" s="24" t="str">
        <f>IF(AE2="","",AE2-Base!$G$6)</f>
        <v/>
      </c>
      <c r="AF9" s="24" t="str">
        <f>IF(AF2="","",AF2-Base!$G$6)</f>
        <v/>
      </c>
      <c r="AG9" s="24" t="str">
        <f>IF(AG2="","",AG2-Base!$G$6)</f>
        <v/>
      </c>
      <c r="AH9" s="24" t="str">
        <f>IF(AH2="","",AH2-Base!$G$6)</f>
        <v/>
      </c>
      <c r="AI9" s="24" t="str">
        <f>IF(AI2="","",AI2-Base!$G$6)</f>
        <v/>
      </c>
      <c r="AJ9" s="24" t="str">
        <f>IF(AJ2="","",AJ2-Base!$G$6)</f>
        <v/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37</v>
      </c>
      <c r="B11" s="17">
        <v>1350</v>
      </c>
      <c r="D11" s="17" t="s">
        <v>66</v>
      </c>
      <c r="F11" s="17">
        <v>150</v>
      </c>
      <c r="H11" s="17" t="s">
        <v>67</v>
      </c>
      <c r="I11" s="17" t="e">
        <f>'09'!D16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124</v>
      </c>
      <c r="G12" s="30" t="s">
        <v>34</v>
      </c>
      <c r="H12" s="30" t="s">
        <v>123</v>
      </c>
      <c r="I12" s="30" t="s">
        <v>49</v>
      </c>
      <c r="J12" s="30" t="s">
        <v>50</v>
      </c>
      <c r="K12" s="30" t="s">
        <v>84</v>
      </c>
      <c r="L12" s="30" t="s">
        <v>97</v>
      </c>
      <c r="M12" s="30" t="s">
        <v>122</v>
      </c>
      <c r="O12" s="30" t="s">
        <v>80</v>
      </c>
      <c r="P12" s="30" t="s">
        <v>81</v>
      </c>
      <c r="Q12" s="30"/>
      <c r="R12" s="30"/>
      <c r="S12" s="30"/>
    </row>
    <row r="13" spans="1:221">
      <c r="B13" s="32">
        <f>B$1</f>
        <v>44466</v>
      </c>
      <c r="C13" s="32">
        <f>H$1</f>
        <v>44472</v>
      </c>
      <c r="D13" s="33" t="e">
        <f>ROUNDDOWN(AVERAGE(B2:H2),2)</f>
        <v>#DIV/0!</v>
      </c>
      <c r="E13" s="17" t="e">
        <f>I11-D13</f>
        <v>#DIV/0!</v>
      </c>
      <c r="F13" s="17">
        <f>SUM(B5:H5)</f>
        <v>0</v>
      </c>
      <c r="G13" s="17">
        <f>F13/7700</f>
        <v>0</v>
      </c>
      <c r="H13" s="17" t="e">
        <f>(G13-E13)*7700</f>
        <v>#DIV/0!</v>
      </c>
      <c r="I13" s="17">
        <f>SUM(B3:H3)</f>
        <v>0</v>
      </c>
      <c r="J13" s="17">
        <f>SUM(B4:H4)</f>
        <v>8400</v>
      </c>
      <c r="K13" s="17">
        <f>J13/7</f>
        <v>1200</v>
      </c>
      <c r="L13" s="17">
        <f>I13/7</f>
        <v>0</v>
      </c>
      <c r="M13" s="17">
        <f>K13-L13</f>
        <v>1200</v>
      </c>
      <c r="O13" s="17">
        <f>SUM(B5:F5)</f>
        <v>0</v>
      </c>
      <c r="P13" s="17">
        <f>G5+H5</f>
        <v>0</v>
      </c>
    </row>
    <row r="14" spans="1:221">
      <c r="B14" s="32">
        <f t="shared" ref="B14:C17" si="14">B13+7</f>
        <v>44473</v>
      </c>
      <c r="C14" s="32">
        <f t="shared" si="14"/>
        <v>44479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L14" s="17">
        <f t="shared" ref="L14:L17" si="15">I14/7</f>
        <v>0</v>
      </c>
      <c r="M14" s="17">
        <f>K14-L14</f>
        <v>1200</v>
      </c>
      <c r="O14" s="17">
        <f>SUM(I5:M5)</f>
        <v>0</v>
      </c>
      <c r="P14" s="17">
        <f>N5+O5</f>
        <v>0</v>
      </c>
    </row>
    <row r="15" spans="1:221">
      <c r="B15" s="32">
        <f t="shared" si="14"/>
        <v>44480</v>
      </c>
      <c r="C15" s="32">
        <f t="shared" si="14"/>
        <v>44486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L15" s="17">
        <f t="shared" si="15"/>
        <v>0</v>
      </c>
      <c r="M15" s="17">
        <f>K15-L15</f>
        <v>1200</v>
      </c>
      <c r="O15" s="17">
        <f>SUM(P5:T5)</f>
        <v>0</v>
      </c>
      <c r="P15" s="17">
        <f>U5+V5</f>
        <v>0</v>
      </c>
    </row>
    <row r="16" spans="1:221">
      <c r="B16" s="32">
        <f t="shared" si="14"/>
        <v>44487</v>
      </c>
      <c r="C16" s="32">
        <f t="shared" si="14"/>
        <v>44493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L16" s="17">
        <f t="shared" si="15"/>
        <v>0</v>
      </c>
      <c r="M16" s="17">
        <f>K16-L16</f>
        <v>1200</v>
      </c>
      <c r="O16" s="17">
        <f>SUM(W5:AA5)</f>
        <v>0</v>
      </c>
      <c r="P16" s="17">
        <f>SUM(AB5:AC5)</f>
        <v>0</v>
      </c>
    </row>
    <row r="17" spans="1:16">
      <c r="B17" s="32">
        <f t="shared" si="14"/>
        <v>44494</v>
      </c>
      <c r="C17" s="32">
        <f t="shared" si="14"/>
        <v>44500</v>
      </c>
      <c r="D17" s="33" t="e">
        <f>ROUNDDOWN(AVERAGE(AD2:AJ2),2)</f>
        <v>#DIV/0!</v>
      </c>
      <c r="E17" s="17" t="e">
        <f>D16-D17</f>
        <v>#DIV/0!</v>
      </c>
      <c r="F17" s="17">
        <f>SUM(AD5:AJ5)</f>
        <v>0</v>
      </c>
      <c r="G17" s="17">
        <f>F17/7700</f>
        <v>0</v>
      </c>
      <c r="H17" s="17" t="e">
        <f>(G17-E17)*7700</f>
        <v>#DIV/0!</v>
      </c>
      <c r="I17" s="17">
        <f>SUM($AD$3:$AJ$3)</f>
        <v>0</v>
      </c>
      <c r="J17" s="17">
        <f>SUM($AD$4:$AJ$4)</f>
        <v>8400</v>
      </c>
      <c r="K17" s="17">
        <f>J17/7</f>
        <v>1200</v>
      </c>
      <c r="L17" s="17">
        <f t="shared" si="15"/>
        <v>0</v>
      </c>
      <c r="M17" s="17">
        <f>K17-L17</f>
        <v>1200</v>
      </c>
      <c r="O17" s="17">
        <f>SUM(AD5:AH5)</f>
        <v>0</v>
      </c>
      <c r="P17" s="17">
        <f>SUM(AI5:AJ5)</f>
        <v>0</v>
      </c>
    </row>
    <row r="19" spans="1:16">
      <c r="A19" s="19" t="s">
        <v>26</v>
      </c>
      <c r="E19" s="17" t="e">
        <f t="shared" ref="E19:J19" si="16">SUM(E13:E18)</f>
        <v>#DIV/0!</v>
      </c>
      <c r="F19" s="17">
        <f t="shared" si="16"/>
        <v>0</v>
      </c>
      <c r="G19" s="17">
        <f t="shared" si="16"/>
        <v>0</v>
      </c>
      <c r="H19" s="17" t="e">
        <f t="shared" si="16"/>
        <v>#DIV/0!</v>
      </c>
      <c r="I19" s="17">
        <f t="shared" si="16"/>
        <v>0</v>
      </c>
      <c r="J19" s="17">
        <f t="shared" si="16"/>
        <v>42000</v>
      </c>
      <c r="O19" s="17">
        <f t="shared" ref="O19:P19" si="17">SUM(O13:O18)</f>
        <v>0</v>
      </c>
      <c r="P19" s="17">
        <f t="shared" si="17"/>
        <v>0</v>
      </c>
    </row>
    <row r="20" spans="1:16">
      <c r="A20" s="19" t="s">
        <v>45</v>
      </c>
      <c r="D20" s="17" t="e">
        <f>AVERAGE(D13:D17)</f>
        <v>#DIV/0!</v>
      </c>
      <c r="E20" s="17" t="e">
        <f>AVERAGE(E13:E16)</f>
        <v>#DIV/0!</v>
      </c>
      <c r="F20" s="17">
        <f>AVERAGE(F13:F17)</f>
        <v>0</v>
      </c>
      <c r="G20" s="17">
        <f>AVERAGE(G13:G17)</f>
        <v>0</v>
      </c>
      <c r="H20" s="17" t="e">
        <f>AVERAGE(H13:H17)/7</f>
        <v>#DIV/0!</v>
      </c>
      <c r="I20" s="17">
        <f>AVERAGE(I13:I17)/7</f>
        <v>0</v>
      </c>
      <c r="J20" s="17">
        <f>AVERAGE(J13:J17)/7</f>
        <v>1200</v>
      </c>
      <c r="K20" s="17">
        <f>AVERAGE(K13:K17)</f>
        <v>1200</v>
      </c>
      <c r="L20" s="17">
        <f>AVERAGE(L13:L17)</f>
        <v>0</v>
      </c>
      <c r="M20" s="17">
        <f>AVERAGE(M13:M17)</f>
        <v>1200</v>
      </c>
      <c r="O20" s="17">
        <f>AVERAGE(O13:O18)/5</f>
        <v>0</v>
      </c>
      <c r="P20" s="17">
        <f>AVERAGE(P13:P18)/2</f>
        <v>0</v>
      </c>
    </row>
    <row r="21" spans="1:16" ht="15">
      <c r="A21" s="30" t="s">
        <v>73</v>
      </c>
      <c r="D21" s="17">
        <f>MIN(B$2:AJ$2)</f>
        <v>0</v>
      </c>
      <c r="F21" s="17">
        <f>F20/7</f>
        <v>0</v>
      </c>
    </row>
    <row r="22" spans="1:16" ht="15">
      <c r="A22" s="30" t="s">
        <v>74</v>
      </c>
      <c r="D22" s="17">
        <f>MAX(B$2:AJ$2)</f>
        <v>0</v>
      </c>
    </row>
    <row r="23" spans="1:16">
      <c r="A23" s="19" t="s">
        <v>75</v>
      </c>
      <c r="D23" s="17" t="e">
        <f>AVERAGE(B$2:AJ$2)</f>
        <v>#DIV/0!</v>
      </c>
    </row>
  </sheetData>
  <phoneticPr fontId="14" type="noConversion"/>
  <conditionalFormatting sqref="B8:IV8">
    <cfRule type="cellIs" dxfId="7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M23"/>
  <sheetViews>
    <sheetView workbookViewId="0">
      <selection activeCell="F17" sqref="F17:P17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f>'10'!AJ1+1</f>
        <v>44501</v>
      </c>
      <c r="C1" s="16">
        <f>B1+1</f>
        <v>44502</v>
      </c>
      <c r="D1" s="16">
        <f t="shared" ref="D1:AC1" si="0">C1+1</f>
        <v>44503</v>
      </c>
      <c r="E1" s="16">
        <f t="shared" si="0"/>
        <v>44504</v>
      </c>
      <c r="F1" s="16">
        <f t="shared" si="0"/>
        <v>44505</v>
      </c>
      <c r="G1" s="16">
        <f t="shared" si="0"/>
        <v>44506</v>
      </c>
      <c r="H1" s="16">
        <f t="shared" si="0"/>
        <v>44507</v>
      </c>
      <c r="I1" s="15">
        <f t="shared" si="0"/>
        <v>44508</v>
      </c>
      <c r="J1" s="16">
        <f t="shared" si="0"/>
        <v>44509</v>
      </c>
      <c r="K1" s="16">
        <f t="shared" si="0"/>
        <v>44510</v>
      </c>
      <c r="L1" s="16">
        <f t="shared" si="0"/>
        <v>44511</v>
      </c>
      <c r="M1" s="16">
        <f t="shared" si="0"/>
        <v>44512</v>
      </c>
      <c r="N1" s="16">
        <f t="shared" si="0"/>
        <v>44513</v>
      </c>
      <c r="O1" s="16">
        <f t="shared" si="0"/>
        <v>44514</v>
      </c>
      <c r="P1" s="15">
        <f t="shared" si="0"/>
        <v>44515</v>
      </c>
      <c r="Q1" s="16">
        <f t="shared" si="0"/>
        <v>44516</v>
      </c>
      <c r="R1" s="16">
        <f t="shared" si="0"/>
        <v>44517</v>
      </c>
      <c r="S1" s="16">
        <f t="shared" si="0"/>
        <v>44518</v>
      </c>
      <c r="T1" s="16">
        <f t="shared" si="0"/>
        <v>44519</v>
      </c>
      <c r="U1" s="16">
        <f t="shared" si="0"/>
        <v>44520</v>
      </c>
      <c r="V1" s="16">
        <f t="shared" si="0"/>
        <v>44521</v>
      </c>
      <c r="W1" s="15">
        <f t="shared" si="0"/>
        <v>44522</v>
      </c>
      <c r="X1" s="16">
        <f t="shared" si="0"/>
        <v>44523</v>
      </c>
      <c r="Y1" s="16">
        <f t="shared" si="0"/>
        <v>44524</v>
      </c>
      <c r="Z1" s="16">
        <f t="shared" si="0"/>
        <v>44525</v>
      </c>
      <c r="AA1" s="16">
        <f t="shared" si="0"/>
        <v>44526</v>
      </c>
      <c r="AB1" s="16">
        <f t="shared" si="0"/>
        <v>44527</v>
      </c>
      <c r="AC1" s="16">
        <f t="shared" si="0"/>
        <v>44528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21">
      <c r="A3" s="19" t="s">
        <v>32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221">
      <c r="A4" s="19" t="s">
        <v>31</v>
      </c>
      <c r="B4" s="17">
        <v>1200</v>
      </c>
      <c r="C4" s="17">
        <v>1200</v>
      </c>
      <c r="D4" s="17">
        <v>1200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</row>
    <row r="5" spans="1:221">
      <c r="A5" s="19" t="s">
        <v>33</v>
      </c>
      <c r="B5" s="17">
        <f>$B$11+B3-B4-$F$11</f>
        <v>0</v>
      </c>
      <c r="C5" s="17">
        <f t="shared" ref="C5:AC5" si="1">$B$11+C3-C4-$F$11</f>
        <v>0</v>
      </c>
      <c r="D5" s="17">
        <f t="shared" si="1"/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</row>
    <row r="6" spans="1:221" hidden="1">
      <c r="A6" s="19" t="s">
        <v>35</v>
      </c>
      <c r="B6" s="20">
        <f>B5/7700</f>
        <v>0</v>
      </c>
      <c r="C6" s="20">
        <f t="shared" ref="C6:AC6" si="2">C5/7700</f>
        <v>0</v>
      </c>
      <c r="D6" s="20">
        <f t="shared" si="2"/>
        <v>0</v>
      </c>
      <c r="E6" s="20">
        <f t="shared" si="2"/>
        <v>0</v>
      </c>
      <c r="F6" s="20">
        <f t="shared" si="2"/>
        <v>0</v>
      </c>
      <c r="G6" s="20">
        <f t="shared" si="2"/>
        <v>0</v>
      </c>
      <c r="H6" s="20">
        <f t="shared" si="2"/>
        <v>0</v>
      </c>
      <c r="I6" s="20">
        <f t="shared" si="2"/>
        <v>0</v>
      </c>
      <c r="J6" s="20">
        <f t="shared" si="2"/>
        <v>0</v>
      </c>
      <c r="K6" s="20">
        <f t="shared" si="2"/>
        <v>0</v>
      </c>
      <c r="L6" s="20">
        <f t="shared" si="2"/>
        <v>0</v>
      </c>
      <c r="M6" s="20">
        <f t="shared" si="2"/>
        <v>0</v>
      </c>
      <c r="N6" s="20">
        <f t="shared" si="2"/>
        <v>0</v>
      </c>
      <c r="O6" s="20">
        <f t="shared" si="2"/>
        <v>0</v>
      </c>
      <c r="P6" s="20">
        <f t="shared" si="2"/>
        <v>0</v>
      </c>
      <c r="Q6" s="20">
        <f t="shared" si="2"/>
        <v>0</v>
      </c>
      <c r="R6" s="20">
        <f t="shared" si="2"/>
        <v>0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20">
        <f t="shared" si="2"/>
        <v>0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3">IF(D2=0,"",IF(D2-C2&gt;0,"N",IF(D2-C2=0,"=","Y")))</f>
        <v/>
      </c>
      <c r="E8" s="22" t="str">
        <f t="shared" si="3"/>
        <v/>
      </c>
      <c r="F8" s="22" t="str">
        <f t="shared" si="3"/>
        <v/>
      </c>
      <c r="G8" s="22" t="str">
        <f t="shared" si="3"/>
        <v/>
      </c>
      <c r="H8" s="22" t="str">
        <f t="shared" si="3"/>
        <v/>
      </c>
      <c r="I8" s="22" t="str">
        <f t="shared" si="3"/>
        <v/>
      </c>
      <c r="J8" s="22" t="str">
        <f t="shared" si="3"/>
        <v/>
      </c>
      <c r="K8" s="22" t="str">
        <f t="shared" si="3"/>
        <v/>
      </c>
      <c r="L8" s="22" t="str">
        <f t="shared" si="3"/>
        <v/>
      </c>
      <c r="M8" s="22" t="str">
        <f t="shared" si="3"/>
        <v/>
      </c>
      <c r="N8" s="22" t="str">
        <f t="shared" si="3"/>
        <v/>
      </c>
      <c r="O8" s="22" t="str">
        <f t="shared" si="3"/>
        <v/>
      </c>
      <c r="P8" s="22" t="str">
        <f t="shared" si="3"/>
        <v/>
      </c>
      <c r="Q8" s="22" t="str">
        <f t="shared" si="3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3"/>
        <v/>
      </c>
      <c r="U8" s="22" t="str">
        <f t="shared" si="3"/>
        <v/>
      </c>
      <c r="V8" s="22" t="str">
        <f t="shared" si="3"/>
        <v/>
      </c>
      <c r="W8" s="22" t="str">
        <f t="shared" si="3"/>
        <v/>
      </c>
      <c r="X8" s="22" t="str">
        <f t="shared" si="3"/>
        <v/>
      </c>
      <c r="Y8" s="22" t="str">
        <f t="shared" si="3"/>
        <v/>
      </c>
      <c r="Z8" s="22" t="str">
        <f t="shared" si="3"/>
        <v/>
      </c>
      <c r="AA8" s="22" t="str">
        <f t="shared" si="3"/>
        <v/>
      </c>
      <c r="AB8" s="22" t="str">
        <f t="shared" si="3"/>
        <v/>
      </c>
      <c r="AC8" s="22" t="str">
        <f t="shared" si="3"/>
        <v/>
      </c>
      <c r="AD8" s="23" t="str">
        <f>IF(AD2=0,"",IF(AD2-#REF!&gt;0,"減肥失敗",IF(AD2-#REF!=0,"體重不變","減肥成功")))</f>
        <v/>
      </c>
      <c r="AE8" s="23" t="str">
        <f t="shared" ref="AE8:CP8" si="4">IF(AE2=0,"",IF(AE2-AD2&gt;0,"減肥失敗",IF(AE2-AD2=0,"體重不變","減肥成功")))</f>
        <v/>
      </c>
      <c r="AF8" s="23" t="str">
        <f t="shared" si="4"/>
        <v/>
      </c>
      <c r="AG8" s="23" t="str">
        <f t="shared" si="4"/>
        <v/>
      </c>
      <c r="AH8" s="23" t="str">
        <f t="shared" si="4"/>
        <v/>
      </c>
      <c r="AI8" s="23" t="str">
        <f t="shared" si="4"/>
        <v/>
      </c>
      <c r="AJ8" s="23" t="str">
        <f t="shared" si="4"/>
        <v/>
      </c>
      <c r="AK8" s="23" t="str">
        <f t="shared" si="4"/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si="4"/>
        <v/>
      </c>
      <c r="CK8" s="23" t="str">
        <f t="shared" si="4"/>
        <v/>
      </c>
      <c r="CL8" s="23" t="str">
        <f t="shared" si="4"/>
        <v/>
      </c>
      <c r="CM8" s="23" t="str">
        <f t="shared" si="4"/>
        <v/>
      </c>
      <c r="CN8" s="23" t="str">
        <f t="shared" si="4"/>
        <v/>
      </c>
      <c r="CO8" s="23" t="str">
        <f t="shared" si="4"/>
        <v/>
      </c>
      <c r="CP8" s="23" t="str">
        <f t="shared" si="4"/>
        <v/>
      </c>
      <c r="CQ8" s="23" t="str">
        <f t="shared" ref="CQ8:FB8" si="5">IF(CQ2=0,"",IF(CQ2-CP2&gt;0,"減肥失敗",IF(CQ2-CP2=0,"體重不變","減肥成功")))</f>
        <v/>
      </c>
      <c r="CR8" s="23" t="str">
        <f t="shared" si="5"/>
        <v/>
      </c>
      <c r="CS8" s="23" t="str">
        <f t="shared" si="5"/>
        <v/>
      </c>
      <c r="CT8" s="23" t="str">
        <f t="shared" si="5"/>
        <v/>
      </c>
      <c r="CU8" s="23" t="str">
        <f t="shared" si="5"/>
        <v/>
      </c>
      <c r="CV8" s="23" t="str">
        <f t="shared" si="5"/>
        <v/>
      </c>
      <c r="CW8" s="23" t="str">
        <f t="shared" si="5"/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si="5"/>
        <v/>
      </c>
      <c r="EW8" s="23" t="str">
        <f t="shared" si="5"/>
        <v/>
      </c>
      <c r="EX8" s="23" t="str">
        <f t="shared" si="5"/>
        <v/>
      </c>
      <c r="EY8" s="23" t="str">
        <f t="shared" si="5"/>
        <v/>
      </c>
      <c r="EZ8" s="23" t="str">
        <f t="shared" si="5"/>
        <v/>
      </c>
      <c r="FA8" s="23" t="str">
        <f t="shared" si="5"/>
        <v/>
      </c>
      <c r="FB8" s="23" t="str">
        <f t="shared" si="5"/>
        <v/>
      </c>
      <c r="FC8" s="23" t="str">
        <f t="shared" ref="FC8:HM8" si="6">IF(FC2=0,"",IF(FC2-FB2&gt;0,"減肥失敗",IF(FC2-FB2=0,"體重不變","減肥成功")))</f>
        <v/>
      </c>
      <c r="FD8" s="23" t="str">
        <f t="shared" si="6"/>
        <v/>
      </c>
      <c r="FE8" s="23" t="str">
        <f t="shared" si="6"/>
        <v/>
      </c>
      <c r="FF8" s="23" t="str">
        <f t="shared" si="6"/>
        <v/>
      </c>
      <c r="FG8" s="23" t="str">
        <f t="shared" si="6"/>
        <v/>
      </c>
      <c r="FH8" s="23" t="str">
        <f t="shared" si="6"/>
        <v/>
      </c>
      <c r="FI8" s="23" t="str">
        <f t="shared" si="6"/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  <c r="HG8" s="23" t="str">
        <f t="shared" si="6"/>
        <v/>
      </c>
      <c r="HH8" s="23" t="str">
        <f t="shared" si="6"/>
        <v/>
      </c>
      <c r="HI8" s="23" t="str">
        <f t="shared" si="6"/>
        <v/>
      </c>
      <c r="HJ8" s="23" t="str">
        <f t="shared" si="6"/>
        <v/>
      </c>
      <c r="HK8" s="23" t="str">
        <f t="shared" si="6"/>
        <v/>
      </c>
      <c r="HL8" s="23" t="str">
        <f t="shared" si="6"/>
        <v/>
      </c>
      <c r="HM8" s="23" t="str">
        <f t="shared" si="6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37</v>
      </c>
      <c r="B11" s="17">
        <v>1350</v>
      </c>
      <c r="D11" s="17" t="s">
        <v>66</v>
      </c>
      <c r="F11" s="17">
        <v>150</v>
      </c>
      <c r="H11" s="17" t="s">
        <v>67</v>
      </c>
      <c r="I11" s="17" t="e">
        <f>'10'!D17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124</v>
      </c>
      <c r="G12" s="30" t="s">
        <v>34</v>
      </c>
      <c r="H12" s="30" t="s">
        <v>123</v>
      </c>
      <c r="I12" s="30" t="s">
        <v>49</v>
      </c>
      <c r="J12" s="30" t="s">
        <v>50</v>
      </c>
      <c r="K12" s="30" t="s">
        <v>84</v>
      </c>
      <c r="L12" s="30" t="s">
        <v>97</v>
      </c>
      <c r="M12" s="30" t="s">
        <v>122</v>
      </c>
      <c r="O12" s="30" t="s">
        <v>80</v>
      </c>
      <c r="P12" s="30" t="s">
        <v>81</v>
      </c>
      <c r="Q12" s="30"/>
      <c r="R12" s="30"/>
      <c r="S12" s="30"/>
    </row>
    <row r="13" spans="1:221">
      <c r="B13" s="32">
        <f>B$1</f>
        <v>44501</v>
      </c>
      <c r="C13" s="32">
        <f>H$1</f>
        <v>44507</v>
      </c>
      <c r="D13" s="33" t="e">
        <f>ROUNDDOWN(AVERAGE(B2:H2),2)</f>
        <v>#DIV/0!</v>
      </c>
      <c r="E13" s="17" t="e">
        <f>I11-D13</f>
        <v>#DIV/0!</v>
      </c>
      <c r="F13" s="17">
        <f>SUM(B5:H5)</f>
        <v>0</v>
      </c>
      <c r="G13" s="17">
        <f>F13/7700</f>
        <v>0</v>
      </c>
      <c r="H13" s="17" t="e">
        <f>(G13-E13)*7700</f>
        <v>#DIV/0!</v>
      </c>
      <c r="I13" s="17">
        <f>SUM(B3:H3)</f>
        <v>0</v>
      </c>
      <c r="J13" s="17">
        <f>SUM(B4:H4)</f>
        <v>8400</v>
      </c>
      <c r="K13" s="17">
        <f>J13/7</f>
        <v>1200</v>
      </c>
      <c r="L13" s="17">
        <f>I13/7</f>
        <v>0</v>
      </c>
      <c r="M13" s="17">
        <f>K13-L13</f>
        <v>1200</v>
      </c>
      <c r="O13" s="17">
        <f>SUM(B5:F5)</f>
        <v>0</v>
      </c>
      <c r="P13" s="17">
        <f>G5+H5</f>
        <v>0</v>
      </c>
    </row>
    <row r="14" spans="1:221">
      <c r="B14" s="32">
        <f t="shared" ref="B14:C16" si="7">B13+7</f>
        <v>44508</v>
      </c>
      <c r="C14" s="32">
        <f t="shared" si="7"/>
        <v>44514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L14" s="17">
        <f t="shared" ref="L14:L16" si="8">I14/7</f>
        <v>0</v>
      </c>
      <c r="M14" s="17">
        <f>K14-L14</f>
        <v>1200</v>
      </c>
      <c r="O14" s="17">
        <f>SUM(I5:M5)</f>
        <v>0</v>
      </c>
      <c r="P14" s="17">
        <f>N5+O5</f>
        <v>0</v>
      </c>
    </row>
    <row r="15" spans="1:221">
      <c r="B15" s="32">
        <f t="shared" si="7"/>
        <v>44515</v>
      </c>
      <c r="C15" s="32">
        <f t="shared" si="7"/>
        <v>44521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L15" s="17">
        <f t="shared" si="8"/>
        <v>0</v>
      </c>
      <c r="M15" s="17">
        <f>K15-L15</f>
        <v>1200</v>
      </c>
      <c r="O15" s="17">
        <f>SUM(P5:T5)</f>
        <v>0</v>
      </c>
      <c r="P15" s="17">
        <f>U5+V5</f>
        <v>0</v>
      </c>
    </row>
    <row r="16" spans="1:221">
      <c r="B16" s="32">
        <f t="shared" si="7"/>
        <v>44522</v>
      </c>
      <c r="C16" s="32">
        <f t="shared" si="7"/>
        <v>44528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L16" s="17">
        <f t="shared" si="8"/>
        <v>0</v>
      </c>
      <c r="M16" s="17">
        <f>K16-L16</f>
        <v>1200</v>
      </c>
      <c r="O16" s="17">
        <f>SUM(W5:AA5)</f>
        <v>0</v>
      </c>
      <c r="P16" s="17">
        <f>SUM(AB5:AC5)</f>
        <v>0</v>
      </c>
    </row>
    <row r="17" spans="1:16">
      <c r="B17" s="32"/>
      <c r="C17" s="32"/>
      <c r="D17" s="33"/>
    </row>
    <row r="19" spans="1:16">
      <c r="A19" s="19" t="s">
        <v>26</v>
      </c>
      <c r="E19" s="17" t="e">
        <f t="shared" ref="E19:J19" si="9">SUM(E13:E18)</f>
        <v>#DIV/0!</v>
      </c>
      <c r="F19" s="17">
        <f t="shared" si="9"/>
        <v>0</v>
      </c>
      <c r="G19" s="17">
        <f t="shared" si="9"/>
        <v>0</v>
      </c>
      <c r="H19" s="17" t="e">
        <f t="shared" si="9"/>
        <v>#DIV/0!</v>
      </c>
      <c r="I19" s="17">
        <f t="shared" si="9"/>
        <v>0</v>
      </c>
      <c r="J19" s="17">
        <f t="shared" si="9"/>
        <v>33600</v>
      </c>
      <c r="O19" s="17">
        <f t="shared" ref="O19:P19" si="10">SUM(O13:O18)</f>
        <v>0</v>
      </c>
      <c r="P19" s="17">
        <f t="shared" si="10"/>
        <v>0</v>
      </c>
    </row>
    <row r="20" spans="1:16">
      <c r="A20" s="19" t="s">
        <v>45</v>
      </c>
      <c r="D20" s="17" t="e">
        <f>AVERAGE(D13:D16)</f>
        <v>#DIV/0!</v>
      </c>
      <c r="E20" s="17" t="e">
        <f>AVERAGE(E13:E16)</f>
        <v>#DIV/0!</v>
      </c>
      <c r="F20" s="17">
        <f>AVERAGE(F13:F17)</f>
        <v>0</v>
      </c>
      <c r="G20" s="17">
        <f>AVERAGE(G13:G17)</f>
        <v>0</v>
      </c>
      <c r="H20" s="17" t="e">
        <f>AVERAGE(H13:H17)/7</f>
        <v>#DIV/0!</v>
      </c>
      <c r="I20" s="17">
        <f>AVERAGE(I13:I17)/7</f>
        <v>0</v>
      </c>
      <c r="J20" s="17">
        <f>AVERAGE(J13:J17)/7</f>
        <v>1200</v>
      </c>
      <c r="K20" s="17">
        <f>AVERAGE(K13:K17)</f>
        <v>1200</v>
      </c>
      <c r="L20" s="17">
        <f>AVERAGE(L13:L17)</f>
        <v>0</v>
      </c>
      <c r="M20" s="17">
        <f>AVERAGE(M13:M17)</f>
        <v>1200</v>
      </c>
      <c r="O20" s="17">
        <f>AVERAGE(O13:O18)/5</f>
        <v>0</v>
      </c>
      <c r="P20" s="17">
        <f>AVERAGE(P13:P18)/2</f>
        <v>0</v>
      </c>
    </row>
    <row r="21" spans="1:16" ht="15">
      <c r="A21" s="30" t="s">
        <v>73</v>
      </c>
      <c r="D21" s="17">
        <f>MIN(B$2:AJ$2)</f>
        <v>0</v>
      </c>
      <c r="F21" s="17">
        <f>F20/7</f>
        <v>0</v>
      </c>
    </row>
    <row r="22" spans="1:16" ht="15">
      <c r="A22" s="30" t="s">
        <v>74</v>
      </c>
      <c r="D22" s="17">
        <f>MAX(B$2:AJ$2)</f>
        <v>0</v>
      </c>
    </row>
    <row r="23" spans="1:16">
      <c r="A23" s="19" t="s">
        <v>75</v>
      </c>
      <c r="D23" s="17" t="e">
        <f>AVERAGE(B$2:AJ$2)</f>
        <v>#DIV/0!</v>
      </c>
    </row>
  </sheetData>
  <phoneticPr fontId="14" type="noConversion"/>
  <conditionalFormatting sqref="B8:IV8">
    <cfRule type="cellIs" dxfId="6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M23"/>
  <sheetViews>
    <sheetView workbookViewId="0">
      <selection activeCell="F12" sqref="F12:P2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f>'11'!AC1+1</f>
        <v>44529</v>
      </c>
      <c r="C1" s="16">
        <f>B1+1</f>
        <v>44530</v>
      </c>
      <c r="D1" s="16">
        <f t="shared" ref="D1:AJ1" si="0">C1+1</f>
        <v>44531</v>
      </c>
      <c r="E1" s="16">
        <f t="shared" si="0"/>
        <v>44532</v>
      </c>
      <c r="F1" s="16">
        <f t="shared" si="0"/>
        <v>44533</v>
      </c>
      <c r="G1" s="16">
        <f t="shared" si="0"/>
        <v>44534</v>
      </c>
      <c r="H1" s="16">
        <f t="shared" si="0"/>
        <v>44535</v>
      </c>
      <c r="I1" s="15">
        <f t="shared" si="0"/>
        <v>44536</v>
      </c>
      <c r="J1" s="16">
        <f t="shared" si="0"/>
        <v>44537</v>
      </c>
      <c r="K1" s="16">
        <f t="shared" si="0"/>
        <v>44538</v>
      </c>
      <c r="L1" s="16">
        <f t="shared" si="0"/>
        <v>44539</v>
      </c>
      <c r="M1" s="16">
        <f t="shared" si="0"/>
        <v>44540</v>
      </c>
      <c r="N1" s="16">
        <f t="shared" si="0"/>
        <v>44541</v>
      </c>
      <c r="O1" s="16">
        <f t="shared" si="0"/>
        <v>44542</v>
      </c>
      <c r="P1" s="15">
        <f t="shared" si="0"/>
        <v>44543</v>
      </c>
      <c r="Q1" s="16">
        <f t="shared" si="0"/>
        <v>44544</v>
      </c>
      <c r="R1" s="16">
        <f t="shared" si="0"/>
        <v>44545</v>
      </c>
      <c r="S1" s="16">
        <f t="shared" si="0"/>
        <v>44546</v>
      </c>
      <c r="T1" s="16">
        <f t="shared" si="0"/>
        <v>44547</v>
      </c>
      <c r="U1" s="16">
        <f t="shared" si="0"/>
        <v>44548</v>
      </c>
      <c r="V1" s="16">
        <f t="shared" si="0"/>
        <v>44549</v>
      </c>
      <c r="W1" s="15">
        <f t="shared" si="0"/>
        <v>44550</v>
      </c>
      <c r="X1" s="16">
        <f t="shared" si="0"/>
        <v>44551</v>
      </c>
      <c r="Y1" s="16">
        <f t="shared" si="0"/>
        <v>44552</v>
      </c>
      <c r="Z1" s="16">
        <f t="shared" si="0"/>
        <v>44553</v>
      </c>
      <c r="AA1" s="16">
        <f t="shared" si="0"/>
        <v>44554</v>
      </c>
      <c r="AB1" s="16">
        <f t="shared" si="0"/>
        <v>44555</v>
      </c>
      <c r="AC1" s="16">
        <f t="shared" si="0"/>
        <v>44556</v>
      </c>
      <c r="AD1" s="15">
        <f t="shared" si="0"/>
        <v>44557</v>
      </c>
      <c r="AE1" s="16">
        <f t="shared" si="0"/>
        <v>44558</v>
      </c>
      <c r="AF1" s="16">
        <f t="shared" si="0"/>
        <v>44559</v>
      </c>
      <c r="AG1" s="16">
        <f t="shared" si="0"/>
        <v>44560</v>
      </c>
      <c r="AH1" s="16">
        <f t="shared" si="0"/>
        <v>44561</v>
      </c>
      <c r="AI1" s="16">
        <f t="shared" si="0"/>
        <v>44562</v>
      </c>
      <c r="AJ1" s="16">
        <f t="shared" si="0"/>
        <v>44563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221">
      <c r="A3" s="19" t="s">
        <v>32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E3" s="18"/>
      <c r="AF3" s="18"/>
      <c r="AG3" s="18"/>
      <c r="AH3" s="18"/>
      <c r="AI3" s="18"/>
      <c r="AJ3" s="18"/>
    </row>
    <row r="4" spans="1:221">
      <c r="A4" s="19" t="s">
        <v>31</v>
      </c>
      <c r="B4" s="17">
        <v>1200</v>
      </c>
      <c r="C4" s="17">
        <v>1200</v>
      </c>
      <c r="D4" s="17">
        <v>1200</v>
      </c>
      <c r="E4" s="17">
        <v>1200</v>
      </c>
      <c r="F4" s="17">
        <v>1200</v>
      </c>
      <c r="G4" s="17">
        <v>1200</v>
      </c>
      <c r="H4" s="17">
        <v>1200</v>
      </c>
      <c r="I4" s="17">
        <v>1200</v>
      </c>
      <c r="J4" s="17">
        <v>1200</v>
      </c>
      <c r="K4" s="17">
        <v>1200</v>
      </c>
      <c r="L4" s="17">
        <v>1200</v>
      </c>
      <c r="M4" s="17">
        <v>1200</v>
      </c>
      <c r="N4" s="17">
        <v>1200</v>
      </c>
      <c r="O4" s="17">
        <v>1200</v>
      </c>
      <c r="P4" s="17">
        <v>1200</v>
      </c>
      <c r="Q4" s="17">
        <v>1200</v>
      </c>
      <c r="R4" s="17">
        <v>1200</v>
      </c>
      <c r="S4" s="17">
        <v>1200</v>
      </c>
      <c r="T4" s="17">
        <v>1200</v>
      </c>
      <c r="U4" s="17">
        <v>1200</v>
      </c>
      <c r="V4" s="17">
        <v>1200</v>
      </c>
      <c r="W4" s="17">
        <v>1200</v>
      </c>
      <c r="X4" s="17">
        <v>1200</v>
      </c>
      <c r="Y4" s="17">
        <v>1200</v>
      </c>
      <c r="Z4" s="17">
        <v>1200</v>
      </c>
      <c r="AA4" s="17">
        <v>1200</v>
      </c>
      <c r="AB4" s="17">
        <v>1200</v>
      </c>
      <c r="AC4" s="17">
        <v>1200</v>
      </c>
      <c r="AD4" s="17">
        <v>1200</v>
      </c>
      <c r="AE4" s="17">
        <v>1200</v>
      </c>
      <c r="AF4" s="17">
        <v>1200</v>
      </c>
      <c r="AG4" s="17">
        <v>1200</v>
      </c>
      <c r="AH4" s="17">
        <v>1200</v>
      </c>
      <c r="AI4" s="17">
        <v>1200</v>
      </c>
      <c r="AJ4" s="17">
        <v>1200</v>
      </c>
    </row>
    <row r="5" spans="1:221">
      <c r="A5" s="19" t="s">
        <v>33</v>
      </c>
      <c r="B5" s="17">
        <f>$B$11+B3-B4-$F$11</f>
        <v>0</v>
      </c>
      <c r="C5" s="17">
        <f t="shared" ref="C5:AD5" si="1">$B$11+C3-C4-$F$11</f>
        <v>0</v>
      </c>
      <c r="D5" s="17">
        <f t="shared" si="1"/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0</v>
      </c>
      <c r="N5" s="17">
        <f t="shared" si="1"/>
        <v>0</v>
      </c>
      <c r="O5" s="17">
        <f t="shared" si="1"/>
        <v>0</v>
      </c>
      <c r="P5" s="17">
        <f t="shared" si="1"/>
        <v>0</v>
      </c>
      <c r="Q5" s="17">
        <f t="shared" si="1"/>
        <v>0</v>
      </c>
      <c r="R5" s="17">
        <f t="shared" si="1"/>
        <v>0</v>
      </c>
      <c r="S5" s="17">
        <f t="shared" si="1"/>
        <v>0</v>
      </c>
      <c r="T5" s="17">
        <f t="shared" si="1"/>
        <v>0</v>
      </c>
      <c r="U5" s="17">
        <f t="shared" si="1"/>
        <v>0</v>
      </c>
      <c r="V5" s="17">
        <f t="shared" si="1"/>
        <v>0</v>
      </c>
      <c r="W5" s="17">
        <f t="shared" si="1"/>
        <v>0</v>
      </c>
      <c r="X5" s="17">
        <f t="shared" si="1"/>
        <v>0</v>
      </c>
      <c r="Y5" s="17">
        <f t="shared" si="1"/>
        <v>0</v>
      </c>
      <c r="Z5" s="17">
        <f t="shared" si="1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  <c r="AD5" s="17">
        <f t="shared" si="1"/>
        <v>0</v>
      </c>
      <c r="AE5" s="17">
        <f t="shared" ref="AE5:AJ5" si="2">$B$11+AE3-AE4-$F$11</f>
        <v>0</v>
      </c>
      <c r="AF5" s="17">
        <f t="shared" si="2"/>
        <v>0</v>
      </c>
      <c r="AG5" s="17">
        <f t="shared" si="2"/>
        <v>0</v>
      </c>
      <c r="AH5" s="17">
        <f t="shared" si="2"/>
        <v>0</v>
      </c>
      <c r="AI5" s="17">
        <f t="shared" si="2"/>
        <v>0</v>
      </c>
      <c r="AJ5" s="17">
        <f t="shared" si="2"/>
        <v>0</v>
      </c>
    </row>
    <row r="6" spans="1:221" ht="8.4499999999999993" hidden="1" customHeight="1">
      <c r="A6" s="19" t="s">
        <v>35</v>
      </c>
      <c r="B6" s="20">
        <f>B5/7700</f>
        <v>0</v>
      </c>
      <c r="C6" s="20">
        <f t="shared" ref="C6:AD6" si="3">C5/7700</f>
        <v>0</v>
      </c>
      <c r="D6" s="20">
        <f t="shared" si="3"/>
        <v>0</v>
      </c>
      <c r="E6" s="20">
        <f t="shared" si="3"/>
        <v>0</v>
      </c>
      <c r="F6" s="20">
        <f t="shared" si="3"/>
        <v>0</v>
      </c>
      <c r="G6" s="20">
        <f t="shared" si="3"/>
        <v>0</v>
      </c>
      <c r="H6" s="20">
        <f t="shared" si="3"/>
        <v>0</v>
      </c>
      <c r="I6" s="20">
        <f t="shared" si="3"/>
        <v>0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0">
        <f t="shared" si="3"/>
        <v>0</v>
      </c>
      <c r="N6" s="20">
        <f t="shared" si="3"/>
        <v>0</v>
      </c>
      <c r="O6" s="20">
        <f t="shared" si="3"/>
        <v>0</v>
      </c>
      <c r="P6" s="20">
        <f t="shared" si="3"/>
        <v>0</v>
      </c>
      <c r="Q6" s="20">
        <f t="shared" si="3"/>
        <v>0</v>
      </c>
      <c r="R6" s="20">
        <f t="shared" si="3"/>
        <v>0</v>
      </c>
      <c r="S6" s="20">
        <f t="shared" si="3"/>
        <v>0</v>
      </c>
      <c r="T6" s="20">
        <f t="shared" si="3"/>
        <v>0</v>
      </c>
      <c r="U6" s="20">
        <f t="shared" si="3"/>
        <v>0</v>
      </c>
      <c r="V6" s="20">
        <f t="shared" si="3"/>
        <v>0</v>
      </c>
      <c r="W6" s="20">
        <f t="shared" si="3"/>
        <v>0</v>
      </c>
      <c r="X6" s="20">
        <f t="shared" si="3"/>
        <v>0</v>
      </c>
      <c r="Y6" s="20">
        <f t="shared" si="3"/>
        <v>0</v>
      </c>
      <c r="Z6" s="20">
        <f t="shared" si="3"/>
        <v>0</v>
      </c>
      <c r="AA6" s="20">
        <f t="shared" si="3"/>
        <v>0</v>
      </c>
      <c r="AB6" s="20">
        <f t="shared" si="3"/>
        <v>0</v>
      </c>
      <c r="AC6" s="20">
        <f t="shared" si="3"/>
        <v>0</v>
      </c>
      <c r="AD6" s="20">
        <f t="shared" si="3"/>
        <v>0</v>
      </c>
      <c r="AE6" s="20">
        <f t="shared" ref="AE6:AJ6" si="4">AE5/7700</f>
        <v>0</v>
      </c>
      <c r="AF6" s="20">
        <f t="shared" si="4"/>
        <v>0</v>
      </c>
      <c r="AG6" s="20">
        <f t="shared" si="4"/>
        <v>0</v>
      </c>
      <c r="AH6" s="20">
        <f t="shared" si="4"/>
        <v>0</v>
      </c>
      <c r="AI6" s="20">
        <f t="shared" si="4"/>
        <v>0</v>
      </c>
      <c r="AJ6" s="20">
        <f t="shared" si="4"/>
        <v>0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D8" si="5">IF(D2=0,"",IF(D2-C2&gt;0,"N",IF(D2-C2=0,"=","Y")))</f>
        <v/>
      </c>
      <c r="E8" s="22" t="str">
        <f t="shared" si="5"/>
        <v/>
      </c>
      <c r="F8" s="22" t="str">
        <f t="shared" si="5"/>
        <v/>
      </c>
      <c r="G8" s="22" t="str">
        <f t="shared" si="5"/>
        <v/>
      </c>
      <c r="H8" s="22" t="str">
        <f t="shared" si="5"/>
        <v/>
      </c>
      <c r="I8" s="22" t="str">
        <f t="shared" si="5"/>
        <v/>
      </c>
      <c r="J8" s="22" t="str">
        <f t="shared" si="5"/>
        <v/>
      </c>
      <c r="K8" s="22" t="str">
        <f t="shared" si="5"/>
        <v/>
      </c>
      <c r="L8" s="22" t="str">
        <f t="shared" si="5"/>
        <v/>
      </c>
      <c r="M8" s="22" t="str">
        <f t="shared" si="5"/>
        <v/>
      </c>
      <c r="N8" s="22" t="str">
        <f t="shared" si="5"/>
        <v/>
      </c>
      <c r="O8" s="22" t="str">
        <f t="shared" si="5"/>
        <v/>
      </c>
      <c r="P8" s="22" t="str">
        <f t="shared" si="5"/>
        <v/>
      </c>
      <c r="Q8" s="22" t="str">
        <f t="shared" si="5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5"/>
        <v/>
      </c>
      <c r="U8" s="22" t="str">
        <f t="shared" si="5"/>
        <v/>
      </c>
      <c r="V8" s="22" t="str">
        <f t="shared" si="5"/>
        <v/>
      </c>
      <c r="W8" s="22" t="str">
        <f t="shared" si="5"/>
        <v/>
      </c>
      <c r="X8" s="22" t="str">
        <f t="shared" si="5"/>
        <v/>
      </c>
      <c r="Y8" s="22" t="str">
        <f t="shared" si="5"/>
        <v/>
      </c>
      <c r="Z8" s="22" t="str">
        <f t="shared" si="5"/>
        <v/>
      </c>
      <c r="AA8" s="22" t="str">
        <f t="shared" si="5"/>
        <v/>
      </c>
      <c r="AB8" s="22" t="str">
        <f t="shared" si="5"/>
        <v/>
      </c>
      <c r="AC8" s="22" t="str">
        <f t="shared" si="5"/>
        <v/>
      </c>
      <c r="AD8" s="22" t="str">
        <f t="shared" si="5"/>
        <v/>
      </c>
      <c r="AE8" s="22" t="str">
        <f t="shared" ref="AE8" si="6">IF(AE2=0,"",IF(AE2-AD2&gt;0,"N",IF(AE2-AD2=0,"=","Y")))</f>
        <v/>
      </c>
      <c r="AF8" s="22" t="str">
        <f t="shared" ref="AF8" si="7">IF(AF2=0,"",IF(AF2-AE2&gt;0,"N",IF(AF2-AE2=0,"=","Y")))</f>
        <v/>
      </c>
      <c r="AG8" s="22" t="str">
        <f t="shared" ref="AG8" si="8">IF(AG2=0,"",IF(AG2-AF2&gt;0,"N",IF(AG2-AF2=0,"=","Y")))</f>
        <v/>
      </c>
      <c r="AH8" s="22" t="str">
        <f t="shared" ref="AH8" si="9">IF(AH2=0,"",IF(AH2-AG2&gt;0,"N",IF(AH2-AG2=0,"=","Y")))</f>
        <v/>
      </c>
      <c r="AI8" s="22" t="str">
        <f t="shared" ref="AI8" si="10">IF(AI2=0,"",IF(AI2-AH2&gt;0,"N",IF(AI2-AH2=0,"=","Y")))</f>
        <v/>
      </c>
      <c r="AJ8" s="22" t="str">
        <f t="shared" ref="AJ8" si="11">IF(AJ2=0,"",IF(AJ2-AI2&gt;0,"N",IF(AJ2-AI2=0,"=","Y")))</f>
        <v/>
      </c>
      <c r="AK8" s="23" t="str">
        <f t="shared" ref="AK8:CP8" si="12">IF(AK2=0,"",IF(AK2-AJ2&gt;0,"減肥失敗",IF(AK2-AJ2=0,"體重不變","減肥成功")))</f>
        <v/>
      </c>
      <c r="AL8" s="23" t="str">
        <f t="shared" si="12"/>
        <v/>
      </c>
      <c r="AM8" s="23" t="str">
        <f t="shared" si="12"/>
        <v/>
      </c>
      <c r="AN8" s="23" t="str">
        <f t="shared" si="12"/>
        <v/>
      </c>
      <c r="AO8" s="23" t="str">
        <f t="shared" si="12"/>
        <v/>
      </c>
      <c r="AP8" s="23" t="str">
        <f t="shared" si="12"/>
        <v/>
      </c>
      <c r="AQ8" s="23" t="str">
        <f t="shared" si="12"/>
        <v/>
      </c>
      <c r="AR8" s="23" t="str">
        <f t="shared" si="12"/>
        <v/>
      </c>
      <c r="AS8" s="23" t="str">
        <f t="shared" si="12"/>
        <v/>
      </c>
      <c r="AT8" s="23" t="str">
        <f t="shared" si="12"/>
        <v/>
      </c>
      <c r="AU8" s="23" t="str">
        <f t="shared" si="12"/>
        <v/>
      </c>
      <c r="AV8" s="23" t="str">
        <f t="shared" si="12"/>
        <v/>
      </c>
      <c r="AW8" s="23" t="str">
        <f t="shared" si="12"/>
        <v/>
      </c>
      <c r="AX8" s="23" t="str">
        <f t="shared" si="12"/>
        <v/>
      </c>
      <c r="AY8" s="23" t="str">
        <f t="shared" si="12"/>
        <v/>
      </c>
      <c r="AZ8" s="23" t="str">
        <f t="shared" si="12"/>
        <v/>
      </c>
      <c r="BA8" s="23" t="str">
        <f t="shared" si="12"/>
        <v/>
      </c>
      <c r="BB8" s="23" t="str">
        <f t="shared" si="12"/>
        <v/>
      </c>
      <c r="BC8" s="23" t="str">
        <f t="shared" si="12"/>
        <v/>
      </c>
      <c r="BD8" s="23" t="str">
        <f t="shared" si="12"/>
        <v/>
      </c>
      <c r="BE8" s="23" t="str">
        <f t="shared" si="12"/>
        <v/>
      </c>
      <c r="BF8" s="23" t="str">
        <f t="shared" si="12"/>
        <v/>
      </c>
      <c r="BG8" s="23" t="str">
        <f t="shared" si="12"/>
        <v/>
      </c>
      <c r="BH8" s="23" t="str">
        <f t="shared" si="12"/>
        <v/>
      </c>
      <c r="BI8" s="23" t="str">
        <f t="shared" si="12"/>
        <v/>
      </c>
      <c r="BJ8" s="23" t="str">
        <f t="shared" si="12"/>
        <v/>
      </c>
      <c r="BK8" s="23" t="str">
        <f t="shared" si="12"/>
        <v/>
      </c>
      <c r="BL8" s="23" t="str">
        <f t="shared" si="12"/>
        <v/>
      </c>
      <c r="BM8" s="23" t="str">
        <f t="shared" si="12"/>
        <v/>
      </c>
      <c r="BN8" s="23" t="str">
        <f t="shared" si="12"/>
        <v/>
      </c>
      <c r="BO8" s="23" t="str">
        <f t="shared" si="12"/>
        <v/>
      </c>
      <c r="BP8" s="23" t="str">
        <f t="shared" si="12"/>
        <v/>
      </c>
      <c r="BQ8" s="23" t="str">
        <f t="shared" si="12"/>
        <v/>
      </c>
      <c r="BR8" s="23" t="str">
        <f t="shared" si="12"/>
        <v/>
      </c>
      <c r="BS8" s="23" t="str">
        <f t="shared" si="12"/>
        <v/>
      </c>
      <c r="BT8" s="23" t="str">
        <f t="shared" si="12"/>
        <v/>
      </c>
      <c r="BU8" s="23" t="str">
        <f t="shared" si="12"/>
        <v/>
      </c>
      <c r="BV8" s="23" t="str">
        <f t="shared" si="12"/>
        <v/>
      </c>
      <c r="BW8" s="23" t="str">
        <f t="shared" si="12"/>
        <v/>
      </c>
      <c r="BX8" s="23" t="str">
        <f t="shared" si="12"/>
        <v/>
      </c>
      <c r="BY8" s="23" t="str">
        <f t="shared" si="12"/>
        <v/>
      </c>
      <c r="BZ8" s="23" t="str">
        <f t="shared" si="12"/>
        <v/>
      </c>
      <c r="CA8" s="23" t="str">
        <f t="shared" si="12"/>
        <v/>
      </c>
      <c r="CB8" s="23" t="str">
        <f t="shared" si="12"/>
        <v/>
      </c>
      <c r="CC8" s="23" t="str">
        <f t="shared" si="12"/>
        <v/>
      </c>
      <c r="CD8" s="23" t="str">
        <f t="shared" si="12"/>
        <v/>
      </c>
      <c r="CE8" s="23" t="str">
        <f t="shared" si="12"/>
        <v/>
      </c>
      <c r="CF8" s="23" t="str">
        <f t="shared" si="12"/>
        <v/>
      </c>
      <c r="CG8" s="23" t="str">
        <f t="shared" si="12"/>
        <v/>
      </c>
      <c r="CH8" s="23" t="str">
        <f t="shared" si="12"/>
        <v/>
      </c>
      <c r="CI8" s="23" t="str">
        <f t="shared" si="12"/>
        <v/>
      </c>
      <c r="CJ8" s="23" t="str">
        <f t="shared" si="12"/>
        <v/>
      </c>
      <c r="CK8" s="23" t="str">
        <f t="shared" si="12"/>
        <v/>
      </c>
      <c r="CL8" s="23" t="str">
        <f t="shared" si="12"/>
        <v/>
      </c>
      <c r="CM8" s="23" t="str">
        <f t="shared" si="12"/>
        <v/>
      </c>
      <c r="CN8" s="23" t="str">
        <f t="shared" si="12"/>
        <v/>
      </c>
      <c r="CO8" s="23" t="str">
        <f t="shared" si="12"/>
        <v/>
      </c>
      <c r="CP8" s="23" t="str">
        <f t="shared" si="12"/>
        <v/>
      </c>
      <c r="CQ8" s="23" t="str">
        <f t="shared" ref="CQ8:FB8" si="13">IF(CQ2=0,"",IF(CQ2-CP2&gt;0,"減肥失敗",IF(CQ2-CP2=0,"體重不變","減肥成功")))</f>
        <v/>
      </c>
      <c r="CR8" s="23" t="str">
        <f t="shared" si="13"/>
        <v/>
      </c>
      <c r="CS8" s="23" t="str">
        <f t="shared" si="13"/>
        <v/>
      </c>
      <c r="CT8" s="23" t="str">
        <f t="shared" si="13"/>
        <v/>
      </c>
      <c r="CU8" s="23" t="str">
        <f t="shared" si="13"/>
        <v/>
      </c>
      <c r="CV8" s="23" t="str">
        <f t="shared" si="13"/>
        <v/>
      </c>
      <c r="CW8" s="23" t="str">
        <f t="shared" si="13"/>
        <v/>
      </c>
      <c r="CX8" s="23" t="str">
        <f t="shared" si="13"/>
        <v/>
      </c>
      <c r="CY8" s="23" t="str">
        <f t="shared" si="13"/>
        <v/>
      </c>
      <c r="CZ8" s="23" t="str">
        <f t="shared" si="13"/>
        <v/>
      </c>
      <c r="DA8" s="23" t="str">
        <f t="shared" si="13"/>
        <v/>
      </c>
      <c r="DB8" s="23" t="str">
        <f t="shared" si="13"/>
        <v/>
      </c>
      <c r="DC8" s="23" t="str">
        <f t="shared" si="13"/>
        <v/>
      </c>
      <c r="DD8" s="23" t="str">
        <f t="shared" si="13"/>
        <v/>
      </c>
      <c r="DE8" s="23" t="str">
        <f t="shared" si="13"/>
        <v/>
      </c>
      <c r="DF8" s="23" t="str">
        <f t="shared" si="13"/>
        <v/>
      </c>
      <c r="DG8" s="23" t="str">
        <f t="shared" si="13"/>
        <v/>
      </c>
      <c r="DH8" s="23" t="str">
        <f t="shared" si="13"/>
        <v/>
      </c>
      <c r="DI8" s="23" t="str">
        <f t="shared" si="13"/>
        <v/>
      </c>
      <c r="DJ8" s="23" t="str">
        <f t="shared" si="13"/>
        <v/>
      </c>
      <c r="DK8" s="23" t="str">
        <f t="shared" si="13"/>
        <v/>
      </c>
      <c r="DL8" s="23" t="str">
        <f t="shared" si="13"/>
        <v/>
      </c>
      <c r="DM8" s="23" t="str">
        <f t="shared" si="13"/>
        <v/>
      </c>
      <c r="DN8" s="23" t="str">
        <f t="shared" si="13"/>
        <v/>
      </c>
      <c r="DO8" s="23" t="str">
        <f t="shared" si="13"/>
        <v/>
      </c>
      <c r="DP8" s="23" t="str">
        <f t="shared" si="13"/>
        <v/>
      </c>
      <c r="DQ8" s="23" t="str">
        <f t="shared" si="13"/>
        <v/>
      </c>
      <c r="DR8" s="23" t="str">
        <f t="shared" si="13"/>
        <v/>
      </c>
      <c r="DS8" s="23" t="str">
        <f t="shared" si="13"/>
        <v/>
      </c>
      <c r="DT8" s="23" t="str">
        <f t="shared" si="13"/>
        <v/>
      </c>
      <c r="DU8" s="23" t="str">
        <f t="shared" si="13"/>
        <v/>
      </c>
      <c r="DV8" s="23" t="str">
        <f t="shared" si="13"/>
        <v/>
      </c>
      <c r="DW8" s="23" t="str">
        <f t="shared" si="13"/>
        <v/>
      </c>
      <c r="DX8" s="23" t="str">
        <f t="shared" si="13"/>
        <v/>
      </c>
      <c r="DY8" s="23" t="str">
        <f t="shared" si="13"/>
        <v/>
      </c>
      <c r="DZ8" s="23" t="str">
        <f t="shared" si="13"/>
        <v/>
      </c>
      <c r="EA8" s="23" t="str">
        <f t="shared" si="13"/>
        <v/>
      </c>
      <c r="EB8" s="23" t="str">
        <f t="shared" si="13"/>
        <v/>
      </c>
      <c r="EC8" s="23" t="str">
        <f t="shared" si="13"/>
        <v/>
      </c>
      <c r="ED8" s="23" t="str">
        <f t="shared" si="13"/>
        <v/>
      </c>
      <c r="EE8" s="23" t="str">
        <f t="shared" si="13"/>
        <v/>
      </c>
      <c r="EF8" s="23" t="str">
        <f t="shared" si="13"/>
        <v/>
      </c>
      <c r="EG8" s="23" t="str">
        <f t="shared" si="13"/>
        <v/>
      </c>
      <c r="EH8" s="23" t="str">
        <f t="shared" si="13"/>
        <v/>
      </c>
      <c r="EI8" s="23" t="str">
        <f t="shared" si="13"/>
        <v/>
      </c>
      <c r="EJ8" s="23" t="str">
        <f t="shared" si="13"/>
        <v/>
      </c>
      <c r="EK8" s="23" t="str">
        <f t="shared" si="13"/>
        <v/>
      </c>
      <c r="EL8" s="23" t="str">
        <f t="shared" si="13"/>
        <v/>
      </c>
      <c r="EM8" s="23" t="str">
        <f t="shared" si="13"/>
        <v/>
      </c>
      <c r="EN8" s="23" t="str">
        <f t="shared" si="13"/>
        <v/>
      </c>
      <c r="EO8" s="23" t="str">
        <f t="shared" si="13"/>
        <v/>
      </c>
      <c r="EP8" s="23" t="str">
        <f t="shared" si="13"/>
        <v/>
      </c>
      <c r="EQ8" s="23" t="str">
        <f t="shared" si="13"/>
        <v/>
      </c>
      <c r="ER8" s="23" t="str">
        <f t="shared" si="13"/>
        <v/>
      </c>
      <c r="ES8" s="23" t="str">
        <f t="shared" si="13"/>
        <v/>
      </c>
      <c r="ET8" s="23" t="str">
        <f t="shared" si="13"/>
        <v/>
      </c>
      <c r="EU8" s="23" t="str">
        <f t="shared" si="13"/>
        <v/>
      </c>
      <c r="EV8" s="23" t="str">
        <f t="shared" si="13"/>
        <v/>
      </c>
      <c r="EW8" s="23" t="str">
        <f t="shared" si="13"/>
        <v/>
      </c>
      <c r="EX8" s="23" t="str">
        <f t="shared" si="13"/>
        <v/>
      </c>
      <c r="EY8" s="23" t="str">
        <f t="shared" si="13"/>
        <v/>
      </c>
      <c r="EZ8" s="23" t="str">
        <f t="shared" si="13"/>
        <v/>
      </c>
      <c r="FA8" s="23" t="str">
        <f t="shared" si="13"/>
        <v/>
      </c>
      <c r="FB8" s="23" t="str">
        <f t="shared" si="13"/>
        <v/>
      </c>
      <c r="FC8" s="23" t="str">
        <f t="shared" ref="FC8:HM8" si="14">IF(FC2=0,"",IF(FC2-FB2&gt;0,"減肥失敗",IF(FC2-FB2=0,"體重不變","減肥成功")))</f>
        <v/>
      </c>
      <c r="FD8" s="23" t="str">
        <f t="shared" si="14"/>
        <v/>
      </c>
      <c r="FE8" s="23" t="str">
        <f t="shared" si="14"/>
        <v/>
      </c>
      <c r="FF8" s="23" t="str">
        <f t="shared" si="14"/>
        <v/>
      </c>
      <c r="FG8" s="23" t="str">
        <f t="shared" si="14"/>
        <v/>
      </c>
      <c r="FH8" s="23" t="str">
        <f t="shared" si="14"/>
        <v/>
      </c>
      <c r="FI8" s="23" t="str">
        <f t="shared" si="14"/>
        <v/>
      </c>
      <c r="FJ8" s="23" t="str">
        <f t="shared" si="14"/>
        <v/>
      </c>
      <c r="FK8" s="23" t="str">
        <f t="shared" si="14"/>
        <v/>
      </c>
      <c r="FL8" s="23" t="str">
        <f t="shared" si="14"/>
        <v/>
      </c>
      <c r="FM8" s="23" t="str">
        <f t="shared" si="14"/>
        <v/>
      </c>
      <c r="FN8" s="23" t="str">
        <f t="shared" si="14"/>
        <v/>
      </c>
      <c r="FO8" s="23" t="str">
        <f t="shared" si="14"/>
        <v/>
      </c>
      <c r="FP8" s="23" t="str">
        <f t="shared" si="14"/>
        <v/>
      </c>
      <c r="FQ8" s="23" t="str">
        <f t="shared" si="14"/>
        <v/>
      </c>
      <c r="FR8" s="23" t="str">
        <f t="shared" si="14"/>
        <v/>
      </c>
      <c r="FS8" s="23" t="str">
        <f t="shared" si="14"/>
        <v/>
      </c>
      <c r="FT8" s="23" t="str">
        <f t="shared" si="14"/>
        <v/>
      </c>
      <c r="FU8" s="23" t="str">
        <f t="shared" si="14"/>
        <v/>
      </c>
      <c r="FV8" s="23" t="str">
        <f t="shared" si="14"/>
        <v/>
      </c>
      <c r="FW8" s="23" t="str">
        <f t="shared" si="14"/>
        <v/>
      </c>
      <c r="FX8" s="23" t="str">
        <f t="shared" si="14"/>
        <v/>
      </c>
      <c r="FY8" s="23" t="str">
        <f t="shared" si="14"/>
        <v/>
      </c>
      <c r="FZ8" s="23" t="str">
        <f t="shared" si="14"/>
        <v/>
      </c>
      <c r="GA8" s="23" t="str">
        <f t="shared" si="14"/>
        <v/>
      </c>
      <c r="GB8" s="23" t="str">
        <f t="shared" si="14"/>
        <v/>
      </c>
      <c r="GC8" s="23" t="str">
        <f t="shared" si="14"/>
        <v/>
      </c>
      <c r="GD8" s="23" t="str">
        <f t="shared" si="14"/>
        <v/>
      </c>
      <c r="GE8" s="23" t="str">
        <f t="shared" si="14"/>
        <v/>
      </c>
      <c r="GF8" s="23" t="str">
        <f t="shared" si="14"/>
        <v/>
      </c>
      <c r="GG8" s="23" t="str">
        <f t="shared" si="14"/>
        <v/>
      </c>
      <c r="GH8" s="23" t="str">
        <f t="shared" si="14"/>
        <v/>
      </c>
      <c r="GI8" s="23" t="str">
        <f t="shared" si="14"/>
        <v/>
      </c>
      <c r="GJ8" s="23" t="str">
        <f t="shared" si="14"/>
        <v/>
      </c>
      <c r="GK8" s="23" t="str">
        <f t="shared" si="14"/>
        <v/>
      </c>
      <c r="GL8" s="23" t="str">
        <f t="shared" si="14"/>
        <v/>
      </c>
      <c r="GM8" s="23" t="str">
        <f t="shared" si="14"/>
        <v/>
      </c>
      <c r="GN8" s="23" t="str">
        <f t="shared" si="14"/>
        <v/>
      </c>
      <c r="GO8" s="23" t="str">
        <f t="shared" si="14"/>
        <v/>
      </c>
      <c r="GP8" s="23" t="str">
        <f t="shared" si="14"/>
        <v/>
      </c>
      <c r="GQ8" s="23" t="str">
        <f t="shared" si="14"/>
        <v/>
      </c>
      <c r="GR8" s="23" t="str">
        <f t="shared" si="14"/>
        <v/>
      </c>
      <c r="GS8" s="23" t="str">
        <f t="shared" si="14"/>
        <v/>
      </c>
      <c r="GT8" s="23" t="str">
        <f t="shared" si="14"/>
        <v/>
      </c>
      <c r="GU8" s="23" t="str">
        <f t="shared" si="14"/>
        <v/>
      </c>
      <c r="GV8" s="23" t="str">
        <f t="shared" si="14"/>
        <v/>
      </c>
      <c r="GW8" s="23" t="str">
        <f t="shared" si="14"/>
        <v/>
      </c>
      <c r="GX8" s="23" t="str">
        <f t="shared" si="14"/>
        <v/>
      </c>
      <c r="GY8" s="23" t="str">
        <f t="shared" si="14"/>
        <v/>
      </c>
      <c r="GZ8" s="23" t="str">
        <f t="shared" si="14"/>
        <v/>
      </c>
      <c r="HA8" s="23" t="str">
        <f t="shared" si="14"/>
        <v/>
      </c>
      <c r="HB8" s="23" t="str">
        <f t="shared" si="14"/>
        <v/>
      </c>
      <c r="HC8" s="23" t="str">
        <f t="shared" si="14"/>
        <v/>
      </c>
      <c r="HD8" s="23" t="str">
        <f t="shared" si="14"/>
        <v/>
      </c>
      <c r="HE8" s="23" t="str">
        <f t="shared" si="14"/>
        <v/>
      </c>
      <c r="HF8" s="23" t="str">
        <f t="shared" si="14"/>
        <v/>
      </c>
      <c r="HG8" s="23" t="str">
        <f t="shared" si="14"/>
        <v/>
      </c>
      <c r="HH8" s="23" t="str">
        <f t="shared" si="14"/>
        <v/>
      </c>
      <c r="HI8" s="23" t="str">
        <f t="shared" si="14"/>
        <v/>
      </c>
      <c r="HJ8" s="23" t="str">
        <f t="shared" si="14"/>
        <v/>
      </c>
      <c r="HK8" s="23" t="str">
        <f t="shared" si="14"/>
        <v/>
      </c>
      <c r="HL8" s="23" t="str">
        <f t="shared" si="14"/>
        <v/>
      </c>
      <c r="HM8" s="23" t="str">
        <f t="shared" si="14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4" t="str">
        <f>IF(AD2="","",AD2-Base!$G$6)</f>
        <v/>
      </c>
      <c r="AE9" s="24" t="str">
        <f>IF(AE2="","",AE2-Base!$G$6)</f>
        <v/>
      </c>
      <c r="AF9" s="24" t="str">
        <f>IF(AF2="","",AF2-Base!$G$6)</f>
        <v/>
      </c>
      <c r="AG9" s="24" t="str">
        <f>IF(AG2="","",AG2-Base!$G$6)</f>
        <v/>
      </c>
      <c r="AH9" s="24" t="str">
        <f>IF(AH2="","",AH2-Base!$G$6)</f>
        <v/>
      </c>
      <c r="AI9" s="24" t="str">
        <f>IF(AI2="","",AI2-Base!$G$6)</f>
        <v/>
      </c>
      <c r="AJ9" s="24" t="str">
        <f>IF(AJ2="","",AJ2-Base!$G$6)</f>
        <v/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221">
      <c r="A11" s="19" t="s">
        <v>37</v>
      </c>
      <c r="B11" s="17">
        <v>1350</v>
      </c>
      <c r="D11" s="17" t="s">
        <v>66</v>
      </c>
      <c r="F11" s="17">
        <v>150</v>
      </c>
      <c r="H11" s="17" t="s">
        <v>67</v>
      </c>
      <c r="I11" s="17" t="e">
        <f>'11'!D16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124</v>
      </c>
      <c r="G12" s="30" t="s">
        <v>34</v>
      </c>
      <c r="H12" s="30" t="s">
        <v>123</v>
      </c>
      <c r="I12" s="30" t="s">
        <v>49</v>
      </c>
      <c r="J12" s="30" t="s">
        <v>50</v>
      </c>
      <c r="K12" s="30" t="s">
        <v>84</v>
      </c>
      <c r="L12" s="30" t="s">
        <v>97</v>
      </c>
      <c r="M12" s="30" t="s">
        <v>122</v>
      </c>
      <c r="O12" s="30" t="s">
        <v>80</v>
      </c>
      <c r="P12" s="30" t="s">
        <v>81</v>
      </c>
      <c r="Q12" s="30"/>
      <c r="R12" s="30"/>
      <c r="S12" s="30"/>
    </row>
    <row r="13" spans="1:221">
      <c r="B13" s="32">
        <f>B$1</f>
        <v>44529</v>
      </c>
      <c r="C13" s="32">
        <f>H$1</f>
        <v>44535</v>
      </c>
      <c r="D13" s="33" t="e">
        <f>ROUNDDOWN(AVERAGE(B2:H2),2)</f>
        <v>#DIV/0!</v>
      </c>
      <c r="E13" s="17" t="e">
        <f>I11-D13</f>
        <v>#DIV/0!</v>
      </c>
      <c r="F13" s="17">
        <f>SUM(B5:H5)</f>
        <v>0</v>
      </c>
      <c r="G13" s="17">
        <f>F13/7700</f>
        <v>0</v>
      </c>
      <c r="H13" s="17" t="e">
        <f>(G13-E13)*7700</f>
        <v>#DIV/0!</v>
      </c>
      <c r="I13" s="17">
        <f>SUM(B3:H3)</f>
        <v>0</v>
      </c>
      <c r="J13" s="17">
        <f>SUM(B4:H4)</f>
        <v>8400</v>
      </c>
      <c r="K13" s="17">
        <f>J13/7</f>
        <v>1200</v>
      </c>
      <c r="L13" s="17">
        <f>I13/7</f>
        <v>0</v>
      </c>
      <c r="M13" s="17">
        <f>K13-L13</f>
        <v>1200</v>
      </c>
      <c r="O13" s="17">
        <f>SUM(B5:F5)</f>
        <v>0</v>
      </c>
      <c r="P13" s="17">
        <f>G5+H5</f>
        <v>0</v>
      </c>
    </row>
    <row r="14" spans="1:221">
      <c r="B14" s="32">
        <f t="shared" ref="B14:C17" si="15">B13+7</f>
        <v>44536</v>
      </c>
      <c r="C14" s="32">
        <f t="shared" si="15"/>
        <v>44542</v>
      </c>
      <c r="D14" s="33" t="e">
        <f>ROUNDDOWN(AVERAGE(I2:O2),2)</f>
        <v>#DIV/0!</v>
      </c>
      <c r="E14" s="17" t="e">
        <f>D13-D14</f>
        <v>#DIV/0!</v>
      </c>
      <c r="F14" s="17">
        <f>SUM($I$5:$O$5)</f>
        <v>0</v>
      </c>
      <c r="G14" s="17">
        <f>F14/7700</f>
        <v>0</v>
      </c>
      <c r="H14" s="17" t="e">
        <f>(G14-E14)*7700</f>
        <v>#DIV/0!</v>
      </c>
      <c r="I14" s="17">
        <f>SUM($I$3:$O$3)</f>
        <v>0</v>
      </c>
      <c r="J14" s="17">
        <f>SUM($I$4:$O$4)</f>
        <v>8400</v>
      </c>
      <c r="K14" s="17">
        <f>J14/7</f>
        <v>1200</v>
      </c>
      <c r="L14" s="17">
        <f t="shared" ref="L14:L17" si="16">I14/7</f>
        <v>0</v>
      </c>
      <c r="M14" s="17">
        <f>K14-L14</f>
        <v>1200</v>
      </c>
      <c r="O14" s="17">
        <f>SUM(I5:M5)</f>
        <v>0</v>
      </c>
      <c r="P14" s="17">
        <f>N5+O5</f>
        <v>0</v>
      </c>
    </row>
    <row r="15" spans="1:221">
      <c r="B15" s="32">
        <f t="shared" si="15"/>
        <v>44543</v>
      </c>
      <c r="C15" s="32">
        <f t="shared" si="15"/>
        <v>44549</v>
      </c>
      <c r="D15" s="33" t="e">
        <f>ROUNDDOWN(AVERAGE(P2:V2),2)</f>
        <v>#DIV/0!</v>
      </c>
      <c r="E15" s="17" t="e">
        <f>D14-D15</f>
        <v>#DIV/0!</v>
      </c>
      <c r="F15" s="17">
        <f>SUM($P$5:$V$5)</f>
        <v>0</v>
      </c>
      <c r="G15" s="17">
        <f>F15/7700</f>
        <v>0</v>
      </c>
      <c r="H15" s="17" t="e">
        <f>(G15-E15)*7700</f>
        <v>#DIV/0!</v>
      </c>
      <c r="I15" s="17">
        <f>SUM($P$3:$V$3)</f>
        <v>0</v>
      </c>
      <c r="J15" s="17">
        <f>SUM($P$4:$V$4)</f>
        <v>8400</v>
      </c>
      <c r="K15" s="17">
        <f>J15/7</f>
        <v>1200</v>
      </c>
      <c r="L15" s="17">
        <f t="shared" si="16"/>
        <v>0</v>
      </c>
      <c r="M15" s="17">
        <f>K15-L15</f>
        <v>1200</v>
      </c>
      <c r="O15" s="17">
        <f>SUM(P5:T5)</f>
        <v>0</v>
      </c>
      <c r="P15" s="17">
        <f>U5+V5</f>
        <v>0</v>
      </c>
    </row>
    <row r="16" spans="1:221">
      <c r="B16" s="32">
        <f t="shared" si="15"/>
        <v>44550</v>
      </c>
      <c r="C16" s="32">
        <f t="shared" si="15"/>
        <v>44556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0</v>
      </c>
      <c r="G16" s="17">
        <f>F16/7700</f>
        <v>0</v>
      </c>
      <c r="H16" s="17" t="e">
        <f>(G16-E16)*7700</f>
        <v>#DIV/0!</v>
      </c>
      <c r="I16" s="17">
        <f>SUM($W$3:$AC$3)</f>
        <v>0</v>
      </c>
      <c r="J16" s="17">
        <f>SUM($W$4:$AC$4)</f>
        <v>8400</v>
      </c>
      <c r="K16" s="17">
        <f>J16/7</f>
        <v>1200</v>
      </c>
      <c r="L16" s="17">
        <f t="shared" si="16"/>
        <v>0</v>
      </c>
      <c r="M16" s="17">
        <f>K16-L16</f>
        <v>1200</v>
      </c>
      <c r="O16" s="17">
        <f>SUM(W5:AA5)</f>
        <v>0</v>
      </c>
      <c r="P16" s="17">
        <f>SUM(AB5:AC5)</f>
        <v>0</v>
      </c>
    </row>
    <row r="17" spans="1:16">
      <c r="B17" s="32">
        <f t="shared" si="15"/>
        <v>44557</v>
      </c>
      <c r="C17" s="32">
        <f t="shared" si="15"/>
        <v>44563</v>
      </c>
      <c r="D17" s="33" t="e">
        <f>ROUNDDOWN(AVERAGE(AD2:AJ2),2)</f>
        <v>#DIV/0!</v>
      </c>
      <c r="E17" s="17" t="e">
        <f>D16-D17</f>
        <v>#DIV/0!</v>
      </c>
      <c r="F17" s="17">
        <f>SUM(AD5:AJ5)</f>
        <v>0</v>
      </c>
      <c r="G17" s="17">
        <f>F17/7700</f>
        <v>0</v>
      </c>
      <c r="H17" s="17" t="e">
        <f>(G17-E17)*7700</f>
        <v>#DIV/0!</v>
      </c>
      <c r="I17" s="17">
        <f>SUM($AD$3:$AJ$3)</f>
        <v>0</v>
      </c>
      <c r="J17" s="17">
        <f>SUM($AD$4:$AJ$4)</f>
        <v>8400</v>
      </c>
      <c r="K17" s="17">
        <f>J17/7</f>
        <v>1200</v>
      </c>
      <c r="L17" s="17">
        <f t="shared" si="16"/>
        <v>0</v>
      </c>
      <c r="M17" s="17">
        <f>K17-L17</f>
        <v>1200</v>
      </c>
      <c r="O17" s="17">
        <f>SUM(AD5:AH5)</f>
        <v>0</v>
      </c>
      <c r="P17" s="17">
        <f>SUM(AI5:AJ5)</f>
        <v>0</v>
      </c>
    </row>
    <row r="19" spans="1:16">
      <c r="A19" s="19" t="s">
        <v>26</v>
      </c>
      <c r="E19" s="17" t="e">
        <f t="shared" ref="E19:J19" si="17">SUM(E13:E18)</f>
        <v>#DIV/0!</v>
      </c>
      <c r="F19" s="17">
        <f t="shared" si="17"/>
        <v>0</v>
      </c>
      <c r="G19" s="17">
        <f t="shared" si="17"/>
        <v>0</v>
      </c>
      <c r="H19" s="17" t="e">
        <f t="shared" si="17"/>
        <v>#DIV/0!</v>
      </c>
      <c r="I19" s="17">
        <f t="shared" si="17"/>
        <v>0</v>
      </c>
      <c r="J19" s="17">
        <f t="shared" si="17"/>
        <v>42000</v>
      </c>
      <c r="O19" s="17">
        <f t="shared" ref="O19:P19" si="18">SUM(O13:O18)</f>
        <v>0</v>
      </c>
      <c r="P19" s="17">
        <f t="shared" si="18"/>
        <v>0</v>
      </c>
    </row>
    <row r="20" spans="1:16">
      <c r="A20" s="19" t="s">
        <v>45</v>
      </c>
      <c r="D20" s="17" t="e">
        <f>AVERAGE(D13:D17)</f>
        <v>#DIV/0!</v>
      </c>
      <c r="E20" s="17" t="e">
        <f>AVERAGE(E13:E16)</f>
        <v>#DIV/0!</v>
      </c>
      <c r="F20" s="17">
        <f>AVERAGE(F13:F17)</f>
        <v>0</v>
      </c>
      <c r="G20" s="17">
        <f>AVERAGE(G13:G17)</f>
        <v>0</v>
      </c>
      <c r="H20" s="17" t="e">
        <f>AVERAGE(H13:H17)/7</f>
        <v>#DIV/0!</v>
      </c>
      <c r="I20" s="17">
        <f>AVERAGE(I13:I17)/7</f>
        <v>0</v>
      </c>
      <c r="J20" s="17">
        <f>AVERAGE(J13:J17)/7</f>
        <v>1200</v>
      </c>
      <c r="K20" s="17">
        <f>AVERAGE(K13:K17)</f>
        <v>1200</v>
      </c>
      <c r="L20" s="17">
        <f>AVERAGE(L13:L17)</f>
        <v>0</v>
      </c>
      <c r="M20" s="17">
        <f>AVERAGE(M13:M17)</f>
        <v>1200</v>
      </c>
      <c r="O20" s="17">
        <f>AVERAGE(O13:O18)/5</f>
        <v>0</v>
      </c>
      <c r="P20" s="17">
        <f>AVERAGE(P13:P18)/2</f>
        <v>0</v>
      </c>
    </row>
    <row r="21" spans="1:16" ht="15">
      <c r="A21" s="30" t="s">
        <v>73</v>
      </c>
      <c r="D21" s="17">
        <f>MIN(B$2:AJ$2)</f>
        <v>0</v>
      </c>
      <c r="F21" s="17">
        <f>F20/7</f>
        <v>0</v>
      </c>
    </row>
    <row r="22" spans="1:16" ht="15">
      <c r="A22" s="30" t="s">
        <v>74</v>
      </c>
      <c r="D22" s="17">
        <f>MAX(B$2:AJ$2)</f>
        <v>0</v>
      </c>
    </row>
    <row r="23" spans="1:16">
      <c r="A23" s="19" t="s">
        <v>75</v>
      </c>
      <c r="D23" s="17" t="e">
        <f>AVERAGE(B$2:AJ$2)</f>
        <v>#DIV/0!</v>
      </c>
    </row>
  </sheetData>
  <phoneticPr fontId="14" type="noConversion"/>
  <conditionalFormatting sqref="B8:IV8">
    <cfRule type="cellIs" dxfId="5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Base</vt:lpstr>
      <vt:lpstr>05</vt:lpstr>
      <vt:lpstr>06</vt:lpstr>
      <vt:lpstr>07</vt:lpstr>
      <vt:lpstr>08</vt:lpstr>
      <vt:lpstr>09</vt:lpstr>
      <vt:lpstr>10</vt:lpstr>
      <vt:lpstr>11</vt:lpstr>
      <vt:lpstr>12</vt:lpstr>
      <vt:lpstr>01</vt:lpstr>
      <vt:lpstr>02</vt:lpstr>
      <vt:lpstr>03</vt:lpstr>
      <vt:lpstr>04</vt:lpstr>
      <vt:lpstr>预测202011</vt:lpstr>
      <vt:lpstr>统计</vt:lpstr>
      <vt:lpstr>年统计</vt:lpstr>
      <vt:lpstr>预测202005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贾彦龙</cp:lastModifiedBy>
  <cp:revision>1</cp:revision>
  <dcterms:created xsi:type="dcterms:W3CDTF">2011-09-01T02:56:50Z</dcterms:created>
  <dcterms:modified xsi:type="dcterms:W3CDTF">2021-05-07T01:57:02Z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TC102691669990</vt:lpwstr>
  </property>
  <property fmtid="{D5CDD505-2E9C-101B-9397-08002B2CF9AE}" pid="3" name="KSOProductBuildVer">
    <vt:lpwstr>2052-10.1.0.5745</vt:lpwstr>
  </property>
</Properties>
</file>