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00MyDocuments\MySelf\00健康报告\"/>
    </mc:Choice>
  </mc:AlternateContent>
  <xr:revisionPtr revIDLastSave="0" documentId="13_ncr:1_{9057861A-61AE-4538-A2E5-5CF0DF0568F9}" xr6:coauthVersionLast="45" xr6:coauthVersionMax="45" xr10:uidLastSave="{00000000-0000-0000-0000-000000000000}"/>
  <bookViews>
    <workbookView xWindow="-120" yWindow="-120" windowWidth="29040" windowHeight="15840" tabRatio="686" activeTab="1" xr2:uid="{00000000-000D-0000-FFFF-FFFF00000000}"/>
  </bookViews>
  <sheets>
    <sheet name="Base" sheetId="1" r:id="rId1"/>
    <sheet name="08" sheetId="28" r:id="rId2"/>
    <sheet name="09" sheetId="27" r:id="rId3"/>
    <sheet name="10" sheetId="29" r:id="rId4"/>
    <sheet name="11" sheetId="30" r:id="rId5"/>
    <sheet name="12" sheetId="31" r:id="rId6"/>
    <sheet name="05" sheetId="24" r:id="rId7"/>
    <sheet name="06" sheetId="25" r:id="rId8"/>
    <sheet name="07" sheetId="26" r:id="rId9"/>
    <sheet name="步数统计" sheetId="5" r:id="rId10"/>
    <sheet name="预测202005" sheetId="34" r:id="rId11"/>
  </sheets>
  <calcPr calcId="181029" concurrentCalc="0"/>
</workbook>
</file>

<file path=xl/calcChain.xml><?xml version="1.0" encoding="utf-8"?>
<calcChain xmlns="http://schemas.openxmlformats.org/spreadsheetml/2006/main">
  <c r="F17" i="26" l="1"/>
  <c r="D17" i="26"/>
  <c r="D23" i="31"/>
  <c r="D22" i="31"/>
  <c r="D21" i="31"/>
  <c r="D22" i="30"/>
  <c r="D21" i="30"/>
  <c r="D20" i="30"/>
  <c r="D23" i="29"/>
  <c r="D22" i="29"/>
  <c r="D21" i="29"/>
  <c r="D22" i="27"/>
  <c r="D21" i="27"/>
  <c r="D20" i="27"/>
  <c r="J17" i="26"/>
  <c r="G4" i="5"/>
  <c r="F4" i="5"/>
  <c r="E4" i="5"/>
  <c r="D4" i="5"/>
  <c r="I11" i="28"/>
  <c r="D23" i="28"/>
  <c r="D22" i="28"/>
  <c r="D21" i="28"/>
  <c r="D23" i="26"/>
  <c r="D22" i="26"/>
  <c r="D21" i="26"/>
  <c r="L4" i="5"/>
  <c r="L3" i="5"/>
  <c r="D21" i="24"/>
  <c r="D20" i="24"/>
  <c r="D19" i="24"/>
  <c r="D22" i="25"/>
  <c r="D21" i="25"/>
  <c r="D20" i="25"/>
  <c r="G3" i="5"/>
  <c r="F3" i="5"/>
  <c r="E3" i="5"/>
  <c r="D3" i="5"/>
  <c r="I11" i="25"/>
  <c r="J18" i="24"/>
  <c r="C17" i="31"/>
  <c r="AE5" i="31"/>
  <c r="AF5" i="31"/>
  <c r="AG5" i="31"/>
  <c r="AH5" i="31"/>
  <c r="AH6" i="31"/>
  <c r="AI5" i="31"/>
  <c r="AJ5" i="31"/>
  <c r="AE6" i="31"/>
  <c r="AF6" i="31"/>
  <c r="AG6" i="31"/>
  <c r="AI6" i="31"/>
  <c r="AJ6" i="31"/>
  <c r="AE8" i="31"/>
  <c r="AF8" i="31"/>
  <c r="AG8" i="31"/>
  <c r="AH8" i="31"/>
  <c r="AI8" i="31"/>
  <c r="AJ8" i="31"/>
  <c r="J13" i="28"/>
  <c r="J14" i="28"/>
  <c r="J20" i="28"/>
  <c r="D16" i="26"/>
  <c r="D13" i="28"/>
  <c r="E13" i="28"/>
  <c r="D14" i="28"/>
  <c r="E14" i="28"/>
  <c r="E15" i="28"/>
  <c r="E20" i="28"/>
  <c r="B5" i="28"/>
  <c r="C5" i="28"/>
  <c r="D5" i="28"/>
  <c r="H5" i="28"/>
  <c r="G5" i="28"/>
  <c r="F5" i="28"/>
  <c r="E5" i="28"/>
  <c r="F13" i="28"/>
  <c r="I5" i="28"/>
  <c r="J5" i="28"/>
  <c r="K5" i="28"/>
  <c r="L5" i="28"/>
  <c r="F14" i="28"/>
  <c r="F20" i="28"/>
  <c r="G13" i="28"/>
  <c r="G14" i="28"/>
  <c r="G20" i="28"/>
  <c r="H13" i="28"/>
  <c r="H14" i="28"/>
  <c r="H15" i="28"/>
  <c r="H20" i="28"/>
  <c r="I13" i="28"/>
  <c r="I14" i="28"/>
  <c r="I20" i="28"/>
  <c r="D20" i="28"/>
  <c r="B17" i="26"/>
  <c r="K17" i="26"/>
  <c r="I17" i="26"/>
  <c r="X5" i="26"/>
  <c r="W5" i="26"/>
  <c r="Y5" i="26"/>
  <c r="Z5" i="26"/>
  <c r="AA5" i="26"/>
  <c r="AB5" i="26"/>
  <c r="AC5" i="26"/>
  <c r="G17" i="26"/>
  <c r="E17" i="26"/>
  <c r="G6" i="1"/>
  <c r="AJ9" i="26"/>
  <c r="AI9" i="26"/>
  <c r="AH9" i="26"/>
  <c r="AG9" i="26"/>
  <c r="AF9" i="26"/>
  <c r="AE9" i="26"/>
  <c r="AD9" i="26"/>
  <c r="AJ8" i="26"/>
  <c r="AI8" i="26"/>
  <c r="AH8" i="26"/>
  <c r="AG8" i="26"/>
  <c r="AF8" i="26"/>
  <c r="AE8" i="26"/>
  <c r="AD8" i="26"/>
  <c r="AI5" i="26"/>
  <c r="AI6" i="26"/>
  <c r="AD5" i="26"/>
  <c r="AD6" i="26"/>
  <c r="AJ5" i="26"/>
  <c r="AJ6" i="26"/>
  <c r="AH5" i="26"/>
  <c r="AH6" i="26"/>
  <c r="AG5" i="26"/>
  <c r="AG6" i="26"/>
  <c r="AF5" i="26"/>
  <c r="AF6" i="26"/>
  <c r="AE5" i="26"/>
  <c r="AE6" i="26"/>
  <c r="I11" i="24"/>
  <c r="D44" i="34"/>
  <c r="D46" i="34"/>
  <c r="E44" i="34"/>
  <c r="F44" i="34"/>
  <c r="G44" i="34"/>
  <c r="H44" i="34"/>
  <c r="I44" i="34"/>
  <c r="J44" i="34"/>
  <c r="J46" i="34"/>
  <c r="K44" i="34"/>
  <c r="K46" i="34"/>
  <c r="L44" i="34"/>
  <c r="L46" i="34"/>
  <c r="M44" i="34"/>
  <c r="C44" i="34"/>
  <c r="C46" i="34"/>
  <c r="B44" i="34"/>
  <c r="B46" i="34"/>
  <c r="D41" i="34"/>
  <c r="E41" i="34"/>
  <c r="F41" i="34"/>
  <c r="G41" i="34"/>
  <c r="G43" i="34"/>
  <c r="H41" i="34"/>
  <c r="H43" i="34"/>
  <c r="I41" i="34"/>
  <c r="J41" i="34"/>
  <c r="K41" i="34"/>
  <c r="K43" i="34"/>
  <c r="L41" i="34"/>
  <c r="L43" i="34"/>
  <c r="M41" i="34"/>
  <c r="C41" i="34"/>
  <c r="C43" i="34"/>
  <c r="B41" i="34"/>
  <c r="B43" i="34"/>
  <c r="E38" i="34"/>
  <c r="E40" i="34"/>
  <c r="F38" i="34"/>
  <c r="G38" i="34"/>
  <c r="H38" i="34"/>
  <c r="I38" i="34"/>
  <c r="I40" i="34"/>
  <c r="J38" i="34"/>
  <c r="K38" i="34"/>
  <c r="K40" i="34"/>
  <c r="L38" i="34"/>
  <c r="L40" i="34"/>
  <c r="M38" i="34"/>
  <c r="B38" i="34"/>
  <c r="B40" i="34"/>
  <c r="D38" i="34"/>
  <c r="D40" i="34"/>
  <c r="C38" i="34"/>
  <c r="C40" i="34"/>
  <c r="M45" i="34"/>
  <c r="L45" i="34"/>
  <c r="K45" i="34"/>
  <c r="J45" i="34"/>
  <c r="I45" i="34"/>
  <c r="H45" i="34"/>
  <c r="G45" i="34"/>
  <c r="F45" i="34"/>
  <c r="E45" i="34"/>
  <c r="D45" i="34"/>
  <c r="C45" i="34"/>
  <c r="B45" i="34"/>
  <c r="M46" i="34"/>
  <c r="I46" i="34"/>
  <c r="H46" i="34"/>
  <c r="G46" i="34"/>
  <c r="F46" i="34"/>
  <c r="E46" i="34"/>
  <c r="M42" i="34"/>
  <c r="L42" i="34"/>
  <c r="K42" i="34"/>
  <c r="J42" i="34"/>
  <c r="I42" i="34"/>
  <c r="H42" i="34"/>
  <c r="G42" i="34"/>
  <c r="F42" i="34"/>
  <c r="E42" i="34"/>
  <c r="D42" i="34"/>
  <c r="C42" i="34"/>
  <c r="B42" i="34"/>
  <c r="M43" i="34"/>
  <c r="J43" i="34"/>
  <c r="I43" i="34"/>
  <c r="F43" i="34"/>
  <c r="E43" i="34"/>
  <c r="D43" i="34"/>
  <c r="M39" i="34"/>
  <c r="L39" i="34"/>
  <c r="K39" i="34"/>
  <c r="J39" i="34"/>
  <c r="I39" i="34"/>
  <c r="H39" i="34"/>
  <c r="G39" i="34"/>
  <c r="F39" i="34"/>
  <c r="E39" i="34"/>
  <c r="D39" i="34"/>
  <c r="C39" i="34"/>
  <c r="B39" i="34"/>
  <c r="M40" i="34"/>
  <c r="J40" i="34"/>
  <c r="H40" i="34"/>
  <c r="G40" i="34"/>
  <c r="F40" i="34"/>
  <c r="A38" i="34"/>
  <c r="A41" i="34"/>
  <c r="A44" i="34"/>
  <c r="C26" i="5"/>
  <c r="B26" i="5"/>
  <c r="H17" i="26"/>
  <c r="M6" i="34"/>
  <c r="M35" i="34"/>
  <c r="M37" i="34"/>
  <c r="L6" i="34"/>
  <c r="L29" i="34"/>
  <c r="L31" i="34"/>
  <c r="K6" i="34"/>
  <c r="K29" i="34"/>
  <c r="K31" i="34"/>
  <c r="J6" i="34"/>
  <c r="J35" i="34"/>
  <c r="J37" i="34"/>
  <c r="I6" i="34"/>
  <c r="I32" i="34"/>
  <c r="I34" i="34"/>
  <c r="H6" i="34"/>
  <c r="H35" i="34"/>
  <c r="H37" i="34"/>
  <c r="G6" i="34"/>
  <c r="G23" i="34"/>
  <c r="G25" i="34"/>
  <c r="G35" i="34"/>
  <c r="G37" i="34"/>
  <c r="F6" i="34"/>
  <c r="F32" i="34"/>
  <c r="F34" i="34"/>
  <c r="E6" i="34"/>
  <c r="E35" i="34"/>
  <c r="E37" i="34"/>
  <c r="D6" i="34"/>
  <c r="D29" i="34"/>
  <c r="D31" i="34"/>
  <c r="C6" i="34"/>
  <c r="C29" i="34"/>
  <c r="C31" i="34"/>
  <c r="B6" i="34"/>
  <c r="B35" i="34"/>
  <c r="B37" i="34"/>
  <c r="M4" i="34"/>
  <c r="M7" i="34"/>
  <c r="L4" i="34"/>
  <c r="L7" i="34"/>
  <c r="K4" i="34"/>
  <c r="K7" i="34"/>
  <c r="K30" i="34"/>
  <c r="J4" i="34"/>
  <c r="J5" i="34"/>
  <c r="J7" i="34"/>
  <c r="J30" i="34"/>
  <c r="I4" i="34"/>
  <c r="I7" i="34"/>
  <c r="H4" i="34"/>
  <c r="H7" i="34"/>
  <c r="G4" i="34"/>
  <c r="G5" i="34"/>
  <c r="F4" i="34"/>
  <c r="F7" i="34"/>
  <c r="E4" i="34"/>
  <c r="E7" i="34"/>
  <c r="D4" i="34"/>
  <c r="D7" i="34"/>
  <c r="C4" i="34"/>
  <c r="C7" i="34"/>
  <c r="C30" i="34"/>
  <c r="B4" i="34"/>
  <c r="B5" i="34"/>
  <c r="A8" i="34"/>
  <c r="A11" i="34"/>
  <c r="A14" i="34"/>
  <c r="A17" i="34"/>
  <c r="A20" i="34"/>
  <c r="A23" i="34"/>
  <c r="A26" i="34"/>
  <c r="A29" i="34"/>
  <c r="A32" i="34"/>
  <c r="A35" i="34"/>
  <c r="K32" i="34"/>
  <c r="K34" i="34"/>
  <c r="J32" i="34"/>
  <c r="J34" i="34"/>
  <c r="H32" i="34"/>
  <c r="H34" i="34"/>
  <c r="B32" i="34"/>
  <c r="B34" i="34"/>
  <c r="M29" i="34"/>
  <c r="M31" i="34"/>
  <c r="J29" i="34"/>
  <c r="J31" i="34"/>
  <c r="I29" i="34"/>
  <c r="I31" i="34"/>
  <c r="H29" i="34"/>
  <c r="H31" i="34"/>
  <c r="F29" i="34"/>
  <c r="F31" i="34"/>
  <c r="E29" i="34"/>
  <c r="E31" i="34"/>
  <c r="B29" i="34"/>
  <c r="B31" i="34"/>
  <c r="K26" i="34"/>
  <c r="K28" i="34"/>
  <c r="J26" i="34"/>
  <c r="J28" i="34"/>
  <c r="H26" i="34"/>
  <c r="H28" i="34"/>
  <c r="B26" i="34"/>
  <c r="B28" i="34"/>
  <c r="M23" i="34"/>
  <c r="M25" i="34"/>
  <c r="J23" i="34"/>
  <c r="J25" i="34"/>
  <c r="H23" i="34"/>
  <c r="H25" i="34"/>
  <c r="F23" i="34"/>
  <c r="F25" i="34"/>
  <c r="E23" i="34"/>
  <c r="E25" i="34"/>
  <c r="B23" i="34"/>
  <c r="B25" i="34"/>
  <c r="K20" i="34"/>
  <c r="K22" i="34"/>
  <c r="J20" i="34"/>
  <c r="J22" i="34"/>
  <c r="H20" i="34"/>
  <c r="H22" i="34"/>
  <c r="B20" i="34"/>
  <c r="B22" i="34"/>
  <c r="M17" i="34"/>
  <c r="M19" i="34"/>
  <c r="J17" i="34"/>
  <c r="J19" i="34"/>
  <c r="H17" i="34"/>
  <c r="H19" i="34"/>
  <c r="G17" i="34"/>
  <c r="G19" i="34"/>
  <c r="F17" i="34"/>
  <c r="F19" i="34"/>
  <c r="E17" i="34"/>
  <c r="E19" i="34"/>
  <c r="B17" i="34"/>
  <c r="B19" i="34"/>
  <c r="M14" i="34"/>
  <c r="M16" i="34"/>
  <c r="K14" i="34"/>
  <c r="K16" i="34"/>
  <c r="J14" i="34"/>
  <c r="J16" i="34"/>
  <c r="H14" i="34"/>
  <c r="H16" i="34"/>
  <c r="E14" i="34"/>
  <c r="E16" i="34"/>
  <c r="C14" i="34"/>
  <c r="C16" i="34"/>
  <c r="B14" i="34"/>
  <c r="B16" i="34"/>
  <c r="M11" i="34"/>
  <c r="M13" i="34"/>
  <c r="J11" i="34"/>
  <c r="J13" i="34"/>
  <c r="H11" i="34"/>
  <c r="H13" i="34"/>
  <c r="G11" i="34"/>
  <c r="G13" i="34"/>
  <c r="F11" i="34"/>
  <c r="F13" i="34"/>
  <c r="E11" i="34"/>
  <c r="E13" i="34"/>
  <c r="B11" i="34"/>
  <c r="B13" i="34"/>
  <c r="M8" i="34"/>
  <c r="M10" i="34"/>
  <c r="K8" i="34"/>
  <c r="K10" i="34"/>
  <c r="J8" i="34"/>
  <c r="J10" i="34"/>
  <c r="H8" i="34"/>
  <c r="H10" i="34"/>
  <c r="G8" i="34"/>
  <c r="G10" i="34"/>
  <c r="F8" i="34"/>
  <c r="F10" i="34"/>
  <c r="E8" i="34"/>
  <c r="E10" i="34"/>
  <c r="B8" i="34"/>
  <c r="B10" i="34"/>
  <c r="M5" i="34"/>
  <c r="K5" i="34"/>
  <c r="H5" i="34"/>
  <c r="F5" i="34"/>
  <c r="E5" i="34"/>
  <c r="D5" i="34"/>
  <c r="C5" i="34"/>
  <c r="AC8" i="27"/>
  <c r="AC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J15" i="28"/>
  <c r="J16" i="28"/>
  <c r="I19" i="28"/>
  <c r="I15" i="28"/>
  <c r="I16" i="28"/>
  <c r="F6" i="28"/>
  <c r="K6" i="28"/>
  <c r="M5" i="28"/>
  <c r="N5" i="28"/>
  <c r="O5" i="28"/>
  <c r="P5" i="28"/>
  <c r="Q5" i="28"/>
  <c r="R5" i="28"/>
  <c r="R6" i="28"/>
  <c r="S5" i="28"/>
  <c r="S6" i="28"/>
  <c r="T5" i="28"/>
  <c r="U5" i="28"/>
  <c r="V5" i="28"/>
  <c r="V6" i="28"/>
  <c r="D15" i="28"/>
  <c r="W5" i="28"/>
  <c r="X5" i="28"/>
  <c r="Y5" i="28"/>
  <c r="Y6" i="28"/>
  <c r="Z5" i="28"/>
  <c r="Z6" i="28"/>
  <c r="AA5" i="28"/>
  <c r="AB5" i="28"/>
  <c r="AC5" i="28"/>
  <c r="D16" i="28"/>
  <c r="G2" i="5"/>
  <c r="C25" i="5"/>
  <c r="B25" i="5"/>
  <c r="D16" i="25"/>
  <c r="I11" i="26"/>
  <c r="D13" i="25"/>
  <c r="D14" i="25"/>
  <c r="D15" i="25"/>
  <c r="E15" i="25"/>
  <c r="I15" i="24"/>
  <c r="AD8" i="31"/>
  <c r="AD9" i="31"/>
  <c r="AD8" i="29"/>
  <c r="AE8" i="29"/>
  <c r="AF8" i="29"/>
  <c r="AG8" i="29"/>
  <c r="AH8" i="29"/>
  <c r="AI8" i="29"/>
  <c r="AJ8" i="29"/>
  <c r="AD9" i="29"/>
  <c r="AE9" i="29"/>
  <c r="AF9" i="29"/>
  <c r="AG9" i="29"/>
  <c r="AH9" i="29"/>
  <c r="AI9" i="29"/>
  <c r="AJ9" i="29"/>
  <c r="AC8" i="28"/>
  <c r="T5" i="24"/>
  <c r="U5" i="24"/>
  <c r="U6" i="24"/>
  <c r="V5" i="24"/>
  <c r="J17" i="31"/>
  <c r="K17" i="31"/>
  <c r="I17" i="31"/>
  <c r="D17" i="31"/>
  <c r="J16" i="31"/>
  <c r="K16" i="31"/>
  <c r="I16" i="31"/>
  <c r="D16" i="31"/>
  <c r="J15" i="31"/>
  <c r="K15" i="31"/>
  <c r="I15" i="31"/>
  <c r="D15" i="31"/>
  <c r="J14" i="31"/>
  <c r="K14" i="31"/>
  <c r="I14" i="31"/>
  <c r="D14" i="31"/>
  <c r="J13" i="31"/>
  <c r="I13" i="31"/>
  <c r="D13" i="31"/>
  <c r="E14" i="31"/>
  <c r="C13" i="31"/>
  <c r="C14" i="31"/>
  <c r="C15" i="31"/>
  <c r="C16" i="31"/>
  <c r="B13" i="31"/>
  <c r="B14" i="31"/>
  <c r="B15" i="31"/>
  <c r="B16" i="31"/>
  <c r="B17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HM8" i="31"/>
  <c r="HL8" i="31"/>
  <c r="HK8" i="31"/>
  <c r="HJ8" i="31"/>
  <c r="HI8" i="31"/>
  <c r="HH8" i="31"/>
  <c r="HG8" i="31"/>
  <c r="HF8" i="31"/>
  <c r="HE8" i="31"/>
  <c r="HD8" i="31"/>
  <c r="HC8" i="31"/>
  <c r="HB8" i="31"/>
  <c r="HA8" i="31"/>
  <c r="GZ8" i="31"/>
  <c r="GY8" i="31"/>
  <c r="GX8" i="31"/>
  <c r="GW8" i="31"/>
  <c r="GV8" i="31"/>
  <c r="GU8" i="31"/>
  <c r="GT8" i="31"/>
  <c r="GS8" i="31"/>
  <c r="GR8" i="31"/>
  <c r="GQ8" i="31"/>
  <c r="GP8" i="31"/>
  <c r="GO8" i="31"/>
  <c r="GN8" i="31"/>
  <c r="GM8" i="31"/>
  <c r="GL8" i="31"/>
  <c r="GK8" i="31"/>
  <c r="GJ8" i="31"/>
  <c r="GI8" i="31"/>
  <c r="GH8" i="31"/>
  <c r="GG8" i="31"/>
  <c r="GF8" i="31"/>
  <c r="GE8" i="31"/>
  <c r="GD8" i="31"/>
  <c r="GC8" i="31"/>
  <c r="GB8" i="31"/>
  <c r="GA8" i="31"/>
  <c r="FZ8" i="31"/>
  <c r="FY8" i="31"/>
  <c r="FX8" i="31"/>
  <c r="FW8" i="31"/>
  <c r="FV8" i="31"/>
  <c r="FU8" i="31"/>
  <c r="FT8" i="31"/>
  <c r="FS8" i="31"/>
  <c r="FR8" i="31"/>
  <c r="FQ8" i="31"/>
  <c r="FP8" i="31"/>
  <c r="FO8" i="31"/>
  <c r="FN8" i="31"/>
  <c r="FM8" i="31"/>
  <c r="FL8" i="31"/>
  <c r="FK8" i="31"/>
  <c r="FJ8" i="31"/>
  <c r="FI8" i="31"/>
  <c r="FH8" i="31"/>
  <c r="FG8" i="31"/>
  <c r="FF8" i="31"/>
  <c r="FE8" i="31"/>
  <c r="FD8" i="31"/>
  <c r="FC8" i="31"/>
  <c r="FB8" i="31"/>
  <c r="FA8" i="31"/>
  <c r="EZ8" i="31"/>
  <c r="EY8" i="31"/>
  <c r="EX8" i="31"/>
  <c r="EW8" i="31"/>
  <c r="EV8" i="31"/>
  <c r="EU8" i="31"/>
  <c r="ET8" i="31"/>
  <c r="ES8" i="31"/>
  <c r="ER8" i="31"/>
  <c r="EQ8" i="31"/>
  <c r="EP8" i="31"/>
  <c r="EO8" i="31"/>
  <c r="EN8" i="31"/>
  <c r="EM8" i="31"/>
  <c r="EL8" i="31"/>
  <c r="EK8" i="31"/>
  <c r="EJ8" i="31"/>
  <c r="EI8" i="31"/>
  <c r="EH8" i="31"/>
  <c r="EG8" i="31"/>
  <c r="EF8" i="31"/>
  <c r="EE8" i="31"/>
  <c r="ED8" i="31"/>
  <c r="EC8" i="31"/>
  <c r="EB8" i="31"/>
  <c r="EA8" i="31"/>
  <c r="DZ8" i="31"/>
  <c r="DY8" i="31"/>
  <c r="DX8" i="31"/>
  <c r="DW8" i="31"/>
  <c r="DV8" i="31"/>
  <c r="DU8" i="31"/>
  <c r="DT8" i="31"/>
  <c r="DS8" i="31"/>
  <c r="DR8" i="31"/>
  <c r="DQ8" i="31"/>
  <c r="DP8" i="31"/>
  <c r="DO8" i="31"/>
  <c r="DN8" i="31"/>
  <c r="DM8" i="31"/>
  <c r="DL8" i="31"/>
  <c r="DK8" i="31"/>
  <c r="DJ8" i="31"/>
  <c r="DI8" i="31"/>
  <c r="DH8" i="31"/>
  <c r="DG8" i="31"/>
  <c r="DF8" i="31"/>
  <c r="DE8" i="31"/>
  <c r="DD8" i="31"/>
  <c r="DC8" i="31"/>
  <c r="DB8" i="31"/>
  <c r="DA8" i="31"/>
  <c r="CZ8" i="31"/>
  <c r="CY8" i="31"/>
  <c r="CX8" i="31"/>
  <c r="CW8" i="31"/>
  <c r="CV8" i="31"/>
  <c r="CU8" i="31"/>
  <c r="CT8" i="31"/>
  <c r="CS8" i="31"/>
  <c r="CR8" i="31"/>
  <c r="CQ8" i="31"/>
  <c r="CP8" i="31"/>
  <c r="CO8" i="31"/>
  <c r="CN8" i="31"/>
  <c r="CM8" i="31"/>
  <c r="CL8" i="31"/>
  <c r="CK8" i="31"/>
  <c r="CJ8" i="31"/>
  <c r="CI8" i="31"/>
  <c r="CH8" i="31"/>
  <c r="CG8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D5" i="31"/>
  <c r="AD6" i="31"/>
  <c r="AC5" i="31"/>
  <c r="AC6" i="31"/>
  <c r="AB5" i="31"/>
  <c r="AB6" i="31"/>
  <c r="AA5" i="31"/>
  <c r="AA6" i="31"/>
  <c r="Z5" i="31"/>
  <c r="Z6" i="31"/>
  <c r="Y5" i="31"/>
  <c r="Y6" i="31"/>
  <c r="X5" i="31"/>
  <c r="X6" i="31"/>
  <c r="W5" i="31"/>
  <c r="V5" i="31"/>
  <c r="V6" i="31"/>
  <c r="U5" i="31"/>
  <c r="U6" i="31"/>
  <c r="T5" i="31"/>
  <c r="S5" i="31"/>
  <c r="S6" i="31"/>
  <c r="R5" i="31"/>
  <c r="R6" i="31"/>
  <c r="Q5" i="31"/>
  <c r="Q6" i="31"/>
  <c r="P5" i="31"/>
  <c r="P6" i="31"/>
  <c r="O5" i="31"/>
  <c r="O6" i="31"/>
  <c r="N5" i="31"/>
  <c r="N6" i="31"/>
  <c r="M5" i="31"/>
  <c r="M6" i="31"/>
  <c r="L5" i="31"/>
  <c r="L6" i="31"/>
  <c r="K5" i="31"/>
  <c r="K6" i="31"/>
  <c r="J5" i="31"/>
  <c r="J6" i="31"/>
  <c r="I5" i="31"/>
  <c r="H5" i="31"/>
  <c r="H6" i="31"/>
  <c r="G5" i="31"/>
  <c r="G6" i="31"/>
  <c r="F5" i="31"/>
  <c r="F6" i="31"/>
  <c r="E5" i="31"/>
  <c r="E6" i="31"/>
  <c r="D5" i="31"/>
  <c r="D6" i="31"/>
  <c r="C5" i="31"/>
  <c r="B5" i="31"/>
  <c r="B6" i="31"/>
  <c r="J16" i="30"/>
  <c r="K16" i="30"/>
  <c r="I16" i="30"/>
  <c r="D16" i="30"/>
  <c r="I11" i="31"/>
  <c r="E13" i="31"/>
  <c r="E15" i="31"/>
  <c r="J15" i="30"/>
  <c r="K15" i="30"/>
  <c r="I15" i="30"/>
  <c r="D15" i="30"/>
  <c r="J14" i="30"/>
  <c r="K14" i="30"/>
  <c r="I14" i="30"/>
  <c r="D14" i="30"/>
  <c r="J13" i="30"/>
  <c r="K13" i="30"/>
  <c r="I13" i="30"/>
  <c r="D13" i="30"/>
  <c r="C13" i="30"/>
  <c r="C14" i="30"/>
  <c r="C15" i="30"/>
  <c r="C16" i="30"/>
  <c r="B13" i="30"/>
  <c r="B14" i="30"/>
  <c r="B15" i="30"/>
  <c r="B16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HM8" i="30"/>
  <c r="HL8" i="30"/>
  <c r="HK8" i="30"/>
  <c r="HJ8" i="30"/>
  <c r="HI8" i="30"/>
  <c r="HH8" i="30"/>
  <c r="HG8" i="30"/>
  <c r="HF8" i="30"/>
  <c r="HE8" i="30"/>
  <c r="HD8" i="30"/>
  <c r="HC8" i="30"/>
  <c r="HB8" i="30"/>
  <c r="HA8" i="30"/>
  <c r="GZ8" i="30"/>
  <c r="GY8" i="30"/>
  <c r="GX8" i="30"/>
  <c r="GW8" i="30"/>
  <c r="GV8" i="30"/>
  <c r="GU8" i="30"/>
  <c r="GT8" i="30"/>
  <c r="GS8" i="30"/>
  <c r="GR8" i="30"/>
  <c r="GQ8" i="30"/>
  <c r="GP8" i="30"/>
  <c r="GO8" i="30"/>
  <c r="GN8" i="30"/>
  <c r="GM8" i="30"/>
  <c r="GL8" i="30"/>
  <c r="GK8" i="30"/>
  <c r="GJ8" i="30"/>
  <c r="GI8" i="30"/>
  <c r="GH8" i="30"/>
  <c r="GG8" i="30"/>
  <c r="GF8" i="30"/>
  <c r="GE8" i="30"/>
  <c r="GD8" i="30"/>
  <c r="GC8" i="30"/>
  <c r="GB8" i="30"/>
  <c r="GA8" i="30"/>
  <c r="FZ8" i="30"/>
  <c r="FY8" i="30"/>
  <c r="FX8" i="30"/>
  <c r="FW8" i="30"/>
  <c r="FV8" i="30"/>
  <c r="FU8" i="30"/>
  <c r="FT8" i="30"/>
  <c r="FS8" i="30"/>
  <c r="FR8" i="30"/>
  <c r="FQ8" i="30"/>
  <c r="FP8" i="30"/>
  <c r="FO8" i="30"/>
  <c r="FN8" i="30"/>
  <c r="FM8" i="30"/>
  <c r="FL8" i="30"/>
  <c r="FK8" i="30"/>
  <c r="FJ8" i="30"/>
  <c r="FI8" i="30"/>
  <c r="FH8" i="30"/>
  <c r="FG8" i="30"/>
  <c r="FF8" i="30"/>
  <c r="FE8" i="30"/>
  <c r="FD8" i="30"/>
  <c r="FC8" i="30"/>
  <c r="FB8" i="30"/>
  <c r="FA8" i="30"/>
  <c r="EZ8" i="30"/>
  <c r="EY8" i="30"/>
  <c r="EX8" i="30"/>
  <c r="EW8" i="30"/>
  <c r="EV8" i="30"/>
  <c r="EU8" i="30"/>
  <c r="ET8" i="30"/>
  <c r="ES8" i="30"/>
  <c r="ER8" i="30"/>
  <c r="EQ8" i="30"/>
  <c r="EP8" i="30"/>
  <c r="EO8" i="30"/>
  <c r="EN8" i="30"/>
  <c r="EM8" i="30"/>
  <c r="EL8" i="30"/>
  <c r="EK8" i="30"/>
  <c r="EJ8" i="30"/>
  <c r="EI8" i="30"/>
  <c r="EH8" i="30"/>
  <c r="EG8" i="30"/>
  <c r="EF8" i="30"/>
  <c r="EE8" i="30"/>
  <c r="ED8" i="30"/>
  <c r="EC8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C5" i="30"/>
  <c r="AC6" i="30"/>
  <c r="AB5" i="30"/>
  <c r="AB6" i="30"/>
  <c r="AA5" i="30"/>
  <c r="AA6" i="30"/>
  <c r="Z5" i="30"/>
  <c r="Z6" i="30"/>
  <c r="Y5" i="30"/>
  <c r="Y6" i="30"/>
  <c r="X5" i="30"/>
  <c r="X6" i="30"/>
  <c r="W5" i="30"/>
  <c r="W6" i="30"/>
  <c r="V5" i="30"/>
  <c r="V6" i="30"/>
  <c r="U5" i="30"/>
  <c r="U6" i="30"/>
  <c r="T5" i="30"/>
  <c r="T6" i="30"/>
  <c r="S5" i="30"/>
  <c r="S6" i="30"/>
  <c r="R5" i="30"/>
  <c r="R6" i="30"/>
  <c r="Q5" i="30"/>
  <c r="Q6" i="30"/>
  <c r="P5" i="30"/>
  <c r="O5" i="30"/>
  <c r="O6" i="30"/>
  <c r="N5" i="30"/>
  <c r="N6" i="30"/>
  <c r="M5" i="30"/>
  <c r="M6" i="30"/>
  <c r="L5" i="30"/>
  <c r="L6" i="30"/>
  <c r="K5" i="30"/>
  <c r="K6" i="30"/>
  <c r="J5" i="30"/>
  <c r="J6" i="30"/>
  <c r="I5" i="30"/>
  <c r="I6" i="30"/>
  <c r="H5" i="30"/>
  <c r="H6" i="30"/>
  <c r="G5" i="30"/>
  <c r="G6" i="30"/>
  <c r="F5" i="30"/>
  <c r="F6" i="30"/>
  <c r="E5" i="30"/>
  <c r="E6" i="30"/>
  <c r="D5" i="30"/>
  <c r="D6" i="30"/>
  <c r="C5" i="30"/>
  <c r="C6" i="30"/>
  <c r="B5" i="30"/>
  <c r="B6" i="30"/>
  <c r="J17" i="29"/>
  <c r="K17" i="29"/>
  <c r="I17" i="29"/>
  <c r="D17" i="29"/>
  <c r="J16" i="29"/>
  <c r="K16" i="29"/>
  <c r="I16" i="29"/>
  <c r="D16" i="29"/>
  <c r="J15" i="29"/>
  <c r="K15" i="29"/>
  <c r="I15" i="29"/>
  <c r="D15" i="29"/>
  <c r="E15" i="29"/>
  <c r="J14" i="29"/>
  <c r="K14" i="29"/>
  <c r="I14" i="29"/>
  <c r="D14" i="29"/>
  <c r="J13" i="29"/>
  <c r="K13" i="29"/>
  <c r="I13" i="29"/>
  <c r="D13" i="29"/>
  <c r="C13" i="29"/>
  <c r="C14" i="29"/>
  <c r="C15" i="29"/>
  <c r="C16" i="29"/>
  <c r="C17" i="29"/>
  <c r="B13" i="29"/>
  <c r="B14" i="29"/>
  <c r="B15" i="29"/>
  <c r="B16" i="29"/>
  <c r="B17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HM8" i="29"/>
  <c r="HL8" i="29"/>
  <c r="HK8" i="29"/>
  <c r="HJ8" i="29"/>
  <c r="HI8" i="29"/>
  <c r="HH8" i="29"/>
  <c r="HG8" i="29"/>
  <c r="HF8" i="29"/>
  <c r="HE8" i="29"/>
  <c r="HD8" i="29"/>
  <c r="HC8" i="29"/>
  <c r="HB8" i="29"/>
  <c r="HA8" i="29"/>
  <c r="GZ8" i="29"/>
  <c r="GY8" i="29"/>
  <c r="GX8" i="29"/>
  <c r="GW8" i="29"/>
  <c r="GV8" i="29"/>
  <c r="GU8" i="29"/>
  <c r="GT8" i="29"/>
  <c r="GS8" i="29"/>
  <c r="GR8" i="29"/>
  <c r="GQ8" i="29"/>
  <c r="GP8" i="29"/>
  <c r="GO8" i="29"/>
  <c r="GN8" i="29"/>
  <c r="GM8" i="29"/>
  <c r="GL8" i="29"/>
  <c r="GK8" i="29"/>
  <c r="GJ8" i="29"/>
  <c r="GI8" i="29"/>
  <c r="GH8" i="29"/>
  <c r="GG8" i="29"/>
  <c r="GF8" i="29"/>
  <c r="GE8" i="29"/>
  <c r="GD8" i="29"/>
  <c r="GC8" i="29"/>
  <c r="GB8" i="29"/>
  <c r="GA8" i="29"/>
  <c r="FZ8" i="29"/>
  <c r="FY8" i="29"/>
  <c r="FX8" i="29"/>
  <c r="FW8" i="29"/>
  <c r="FV8" i="29"/>
  <c r="FU8" i="29"/>
  <c r="FT8" i="29"/>
  <c r="FS8" i="29"/>
  <c r="FR8" i="29"/>
  <c r="FQ8" i="29"/>
  <c r="FP8" i="29"/>
  <c r="FO8" i="29"/>
  <c r="FN8" i="29"/>
  <c r="FM8" i="29"/>
  <c r="FL8" i="29"/>
  <c r="FK8" i="29"/>
  <c r="FJ8" i="29"/>
  <c r="FI8" i="29"/>
  <c r="FH8" i="29"/>
  <c r="FG8" i="29"/>
  <c r="FF8" i="29"/>
  <c r="FE8" i="29"/>
  <c r="FD8" i="29"/>
  <c r="FC8" i="29"/>
  <c r="FB8" i="29"/>
  <c r="FA8" i="29"/>
  <c r="EZ8" i="29"/>
  <c r="EY8" i="29"/>
  <c r="EX8" i="29"/>
  <c r="EW8" i="29"/>
  <c r="EV8" i="29"/>
  <c r="EU8" i="29"/>
  <c r="ET8" i="29"/>
  <c r="ES8" i="29"/>
  <c r="ER8" i="29"/>
  <c r="EQ8" i="29"/>
  <c r="EP8" i="29"/>
  <c r="EO8" i="29"/>
  <c r="EN8" i="29"/>
  <c r="EM8" i="29"/>
  <c r="EL8" i="29"/>
  <c r="EK8" i="29"/>
  <c r="EJ8" i="29"/>
  <c r="EI8" i="29"/>
  <c r="EH8" i="29"/>
  <c r="EG8" i="29"/>
  <c r="EF8" i="29"/>
  <c r="EE8" i="29"/>
  <c r="ED8" i="29"/>
  <c r="EC8" i="29"/>
  <c r="EB8" i="29"/>
  <c r="EA8" i="29"/>
  <c r="DZ8" i="29"/>
  <c r="DY8" i="29"/>
  <c r="DX8" i="29"/>
  <c r="DW8" i="29"/>
  <c r="DV8" i="29"/>
  <c r="DU8" i="29"/>
  <c r="DT8" i="29"/>
  <c r="DS8" i="29"/>
  <c r="DR8" i="29"/>
  <c r="DQ8" i="29"/>
  <c r="DP8" i="29"/>
  <c r="DO8" i="29"/>
  <c r="DN8" i="29"/>
  <c r="DM8" i="29"/>
  <c r="DL8" i="29"/>
  <c r="DK8" i="29"/>
  <c r="DJ8" i="29"/>
  <c r="DI8" i="29"/>
  <c r="DH8" i="29"/>
  <c r="DG8" i="29"/>
  <c r="DF8" i="29"/>
  <c r="DE8" i="29"/>
  <c r="DD8" i="29"/>
  <c r="DC8" i="29"/>
  <c r="DB8" i="29"/>
  <c r="DA8" i="29"/>
  <c r="CZ8" i="29"/>
  <c r="CY8" i="29"/>
  <c r="CX8" i="29"/>
  <c r="CW8" i="29"/>
  <c r="CV8" i="29"/>
  <c r="CU8" i="29"/>
  <c r="CT8" i="29"/>
  <c r="CS8" i="29"/>
  <c r="CR8" i="29"/>
  <c r="CQ8" i="29"/>
  <c r="CP8" i="29"/>
  <c r="CO8" i="29"/>
  <c r="CN8" i="29"/>
  <c r="CM8" i="29"/>
  <c r="CL8" i="29"/>
  <c r="CK8" i="29"/>
  <c r="CJ8" i="29"/>
  <c r="CI8" i="29"/>
  <c r="CH8" i="29"/>
  <c r="CG8" i="29"/>
  <c r="CF8" i="29"/>
  <c r="CE8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J5" i="29"/>
  <c r="AJ6" i="29"/>
  <c r="AI5" i="29"/>
  <c r="AH5" i="29"/>
  <c r="AH6" i="29"/>
  <c r="AG5" i="29"/>
  <c r="AG6" i="29"/>
  <c r="AF5" i="29"/>
  <c r="AF6" i="29"/>
  <c r="AE5" i="29"/>
  <c r="AE6" i="29"/>
  <c r="AD5" i="29"/>
  <c r="AD6" i="29"/>
  <c r="AC5" i="29"/>
  <c r="AC6" i="29"/>
  <c r="AB5" i="29"/>
  <c r="AB6" i="29"/>
  <c r="AA5" i="29"/>
  <c r="AA6" i="29"/>
  <c r="Z5" i="29"/>
  <c r="Z6" i="29"/>
  <c r="Y5" i="29"/>
  <c r="Y6" i="29"/>
  <c r="X5" i="29"/>
  <c r="X6" i="29"/>
  <c r="W5" i="29"/>
  <c r="W6" i="29"/>
  <c r="V5" i="29"/>
  <c r="V6" i="29"/>
  <c r="U5" i="29"/>
  <c r="U6" i="29"/>
  <c r="T5" i="29"/>
  <c r="T6" i="29"/>
  <c r="S5" i="29"/>
  <c r="S6" i="29"/>
  <c r="R5" i="29"/>
  <c r="R6" i="29"/>
  <c r="Q5" i="29"/>
  <c r="P5" i="29"/>
  <c r="P6" i="29"/>
  <c r="O5" i="29"/>
  <c r="O6" i="29"/>
  <c r="N5" i="29"/>
  <c r="N6" i="29"/>
  <c r="M5" i="29"/>
  <c r="M6" i="29"/>
  <c r="L5" i="29"/>
  <c r="L6" i="29"/>
  <c r="K5" i="29"/>
  <c r="K6" i="29"/>
  <c r="J5" i="29"/>
  <c r="J6" i="29"/>
  <c r="I5" i="29"/>
  <c r="I6" i="29"/>
  <c r="H5" i="29"/>
  <c r="H6" i="29"/>
  <c r="G5" i="29"/>
  <c r="G6" i="29"/>
  <c r="F5" i="29"/>
  <c r="F6" i="29"/>
  <c r="E5" i="29"/>
  <c r="E6" i="29"/>
  <c r="D5" i="29"/>
  <c r="D6" i="29"/>
  <c r="C5" i="29"/>
  <c r="C6" i="29"/>
  <c r="B5" i="29"/>
  <c r="B6" i="29"/>
  <c r="I11" i="27"/>
  <c r="E13" i="27"/>
  <c r="K15" i="28"/>
  <c r="K14" i="28"/>
  <c r="K13" i="28"/>
  <c r="C13" i="28"/>
  <c r="C14" i="28"/>
  <c r="C15" i="28"/>
  <c r="C16" i="28"/>
  <c r="B13" i="28"/>
  <c r="B14" i="28"/>
  <c r="B15" i="28"/>
  <c r="B16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HF8" i="28"/>
  <c r="HE8" i="28"/>
  <c r="HD8" i="28"/>
  <c r="HC8" i="28"/>
  <c r="HB8" i="28"/>
  <c r="HA8" i="28"/>
  <c r="GZ8" i="28"/>
  <c r="GY8" i="28"/>
  <c r="GX8" i="28"/>
  <c r="GW8" i="28"/>
  <c r="GV8" i="28"/>
  <c r="GU8" i="28"/>
  <c r="GT8" i="28"/>
  <c r="GS8" i="28"/>
  <c r="GR8" i="28"/>
  <c r="GQ8" i="28"/>
  <c r="GP8" i="28"/>
  <c r="GO8" i="28"/>
  <c r="GN8" i="28"/>
  <c r="GM8" i="28"/>
  <c r="GL8" i="28"/>
  <c r="GK8" i="28"/>
  <c r="GJ8" i="28"/>
  <c r="GI8" i="28"/>
  <c r="GH8" i="28"/>
  <c r="GG8" i="28"/>
  <c r="GF8" i="28"/>
  <c r="GE8" i="28"/>
  <c r="GD8" i="28"/>
  <c r="GC8" i="28"/>
  <c r="GB8" i="28"/>
  <c r="GA8" i="28"/>
  <c r="FZ8" i="28"/>
  <c r="FY8" i="28"/>
  <c r="FX8" i="28"/>
  <c r="FW8" i="28"/>
  <c r="FV8" i="28"/>
  <c r="FU8" i="28"/>
  <c r="FT8" i="28"/>
  <c r="FS8" i="28"/>
  <c r="FR8" i="28"/>
  <c r="FQ8" i="28"/>
  <c r="FP8" i="28"/>
  <c r="FO8" i="28"/>
  <c r="FN8" i="28"/>
  <c r="FM8" i="28"/>
  <c r="FL8" i="28"/>
  <c r="FK8" i="28"/>
  <c r="FJ8" i="28"/>
  <c r="FI8" i="28"/>
  <c r="FH8" i="28"/>
  <c r="FG8" i="28"/>
  <c r="FF8" i="28"/>
  <c r="FE8" i="28"/>
  <c r="FD8" i="28"/>
  <c r="FC8" i="28"/>
  <c r="FB8" i="28"/>
  <c r="FA8" i="28"/>
  <c r="EZ8" i="28"/>
  <c r="EY8" i="28"/>
  <c r="EX8" i="28"/>
  <c r="EW8" i="28"/>
  <c r="EV8" i="28"/>
  <c r="EU8" i="28"/>
  <c r="ET8" i="28"/>
  <c r="ES8" i="28"/>
  <c r="ER8" i="28"/>
  <c r="EQ8" i="28"/>
  <c r="EP8" i="28"/>
  <c r="EO8" i="28"/>
  <c r="EN8" i="28"/>
  <c r="EM8" i="28"/>
  <c r="EL8" i="28"/>
  <c r="EK8" i="28"/>
  <c r="EJ8" i="28"/>
  <c r="EI8" i="28"/>
  <c r="EH8" i="28"/>
  <c r="EG8" i="28"/>
  <c r="EF8" i="28"/>
  <c r="EE8" i="28"/>
  <c r="ED8" i="28"/>
  <c r="EC8" i="28"/>
  <c r="EB8" i="28"/>
  <c r="EA8" i="28"/>
  <c r="DZ8" i="28"/>
  <c r="DY8" i="28"/>
  <c r="DX8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F8" i="28"/>
  <c r="DE8" i="28"/>
  <c r="DD8" i="28"/>
  <c r="DC8" i="28"/>
  <c r="DB8" i="28"/>
  <c r="DA8" i="28"/>
  <c r="CZ8" i="28"/>
  <c r="CY8" i="28"/>
  <c r="CX8" i="28"/>
  <c r="CW8" i="28"/>
  <c r="CV8" i="28"/>
  <c r="CU8" i="28"/>
  <c r="CT8" i="28"/>
  <c r="CS8" i="28"/>
  <c r="CR8" i="28"/>
  <c r="CQ8" i="28"/>
  <c r="CP8" i="28"/>
  <c r="CO8" i="28"/>
  <c r="CN8" i="28"/>
  <c r="CM8" i="28"/>
  <c r="CL8" i="28"/>
  <c r="CK8" i="28"/>
  <c r="CJ8" i="28"/>
  <c r="CI8" i="28"/>
  <c r="CH8" i="28"/>
  <c r="CG8" i="28"/>
  <c r="CF8" i="28"/>
  <c r="CE8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10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C6" i="28"/>
  <c r="AB6" i="28"/>
  <c r="AA6" i="28"/>
  <c r="X6" i="28"/>
  <c r="W6" i="28"/>
  <c r="U6" i="28"/>
  <c r="T6" i="28"/>
  <c r="Q6" i="28"/>
  <c r="P6" i="28"/>
  <c r="O6" i="28"/>
  <c r="M6" i="28"/>
  <c r="L6" i="28"/>
  <c r="J6" i="28"/>
  <c r="I6" i="28"/>
  <c r="H6" i="28"/>
  <c r="G6" i="28"/>
  <c r="E6" i="28"/>
  <c r="C6" i="28"/>
  <c r="J16" i="27"/>
  <c r="K16" i="27"/>
  <c r="I16" i="27"/>
  <c r="D16" i="27"/>
  <c r="I11" i="29"/>
  <c r="J15" i="27"/>
  <c r="K15" i="27"/>
  <c r="I15" i="27"/>
  <c r="I19" i="27"/>
  <c r="D15" i="27"/>
  <c r="E15" i="27"/>
  <c r="J14" i="27"/>
  <c r="K14" i="27"/>
  <c r="I14" i="27"/>
  <c r="D14" i="27"/>
  <c r="J13" i="27"/>
  <c r="I13" i="27"/>
  <c r="D13" i="27"/>
  <c r="D19" i="27"/>
  <c r="C13" i="27"/>
  <c r="C14" i="27"/>
  <c r="C15" i="27"/>
  <c r="C16" i="27"/>
  <c r="B13" i="27"/>
  <c r="B14" i="27"/>
  <c r="B15" i="27"/>
  <c r="B16" i="27"/>
  <c r="D9" i="27"/>
  <c r="C9" i="27"/>
  <c r="B9" i="27"/>
  <c r="HM8" i="27"/>
  <c r="HL8" i="27"/>
  <c r="HK8" i="27"/>
  <c r="HJ8" i="27"/>
  <c r="HI8" i="27"/>
  <c r="HH8" i="27"/>
  <c r="HG8" i="27"/>
  <c r="HF8" i="27"/>
  <c r="HE8" i="27"/>
  <c r="HD8" i="27"/>
  <c r="HC8" i="27"/>
  <c r="HB8" i="27"/>
  <c r="HA8" i="27"/>
  <c r="GZ8" i="27"/>
  <c r="GY8" i="27"/>
  <c r="GX8" i="27"/>
  <c r="GW8" i="27"/>
  <c r="GV8" i="27"/>
  <c r="GU8" i="27"/>
  <c r="GT8" i="27"/>
  <c r="GS8" i="27"/>
  <c r="GR8" i="27"/>
  <c r="GQ8" i="27"/>
  <c r="GP8" i="27"/>
  <c r="GO8" i="27"/>
  <c r="GN8" i="27"/>
  <c r="GM8" i="27"/>
  <c r="GL8" i="27"/>
  <c r="GK8" i="27"/>
  <c r="GJ8" i="27"/>
  <c r="GI8" i="27"/>
  <c r="GH8" i="27"/>
  <c r="GG8" i="27"/>
  <c r="GF8" i="27"/>
  <c r="GE8" i="27"/>
  <c r="GD8" i="27"/>
  <c r="GC8" i="27"/>
  <c r="GB8" i="27"/>
  <c r="GA8" i="27"/>
  <c r="FZ8" i="27"/>
  <c r="FY8" i="27"/>
  <c r="FX8" i="27"/>
  <c r="FW8" i="27"/>
  <c r="FV8" i="27"/>
  <c r="FU8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D8" i="27"/>
  <c r="C8" i="27"/>
  <c r="B8" i="27"/>
  <c r="AC5" i="27"/>
  <c r="AC6" i="27"/>
  <c r="AB5" i="27"/>
  <c r="AB6" i="27"/>
  <c r="AA5" i="27"/>
  <c r="AA6" i="27"/>
  <c r="Z5" i="27"/>
  <c r="Z6" i="27"/>
  <c r="Y5" i="27"/>
  <c r="Y6" i="27"/>
  <c r="X5" i="27"/>
  <c r="W5" i="27"/>
  <c r="W6" i="27"/>
  <c r="V5" i="27"/>
  <c r="V6" i="27"/>
  <c r="U5" i="27"/>
  <c r="U6" i="27"/>
  <c r="T5" i="27"/>
  <c r="T6" i="27"/>
  <c r="S5" i="27"/>
  <c r="S6" i="27"/>
  <c r="R5" i="27"/>
  <c r="R6" i="27"/>
  <c r="Q5" i="27"/>
  <c r="Q6" i="27"/>
  <c r="P5" i="27"/>
  <c r="P6" i="27"/>
  <c r="O5" i="27"/>
  <c r="O6" i="27"/>
  <c r="N5" i="27"/>
  <c r="N6" i="27"/>
  <c r="M5" i="27"/>
  <c r="M6" i="27"/>
  <c r="L5" i="27"/>
  <c r="L6" i="27"/>
  <c r="K5" i="27"/>
  <c r="K6" i="27"/>
  <c r="J5" i="27"/>
  <c r="J6" i="27"/>
  <c r="I5" i="27"/>
  <c r="I6" i="27"/>
  <c r="H5" i="27"/>
  <c r="H6" i="27"/>
  <c r="G5" i="27"/>
  <c r="G6" i="27"/>
  <c r="F5" i="27"/>
  <c r="F6" i="27"/>
  <c r="E5" i="27"/>
  <c r="E6" i="27"/>
  <c r="D5" i="27"/>
  <c r="C5" i="27"/>
  <c r="C6" i="27"/>
  <c r="B5" i="27"/>
  <c r="B6" i="27"/>
  <c r="J16" i="26"/>
  <c r="K16" i="26"/>
  <c r="I16" i="26"/>
  <c r="J15" i="26"/>
  <c r="K15" i="26"/>
  <c r="I15" i="26"/>
  <c r="D15" i="26"/>
  <c r="E16" i="26"/>
  <c r="J14" i="26"/>
  <c r="K14" i="26"/>
  <c r="I14" i="26"/>
  <c r="D14" i="26"/>
  <c r="J13" i="26"/>
  <c r="J20" i="26"/>
  <c r="I13" i="26"/>
  <c r="I20" i="26"/>
  <c r="D13" i="26"/>
  <c r="D20" i="26"/>
  <c r="C13" i="26"/>
  <c r="C14" i="26"/>
  <c r="C15" i="26"/>
  <c r="C16" i="26"/>
  <c r="C17" i="26"/>
  <c r="B13" i="26"/>
  <c r="B14" i="26"/>
  <c r="B15" i="26"/>
  <c r="B16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HM8" i="26"/>
  <c r="HL8" i="26"/>
  <c r="HK8" i="26"/>
  <c r="HJ8" i="26"/>
  <c r="HI8" i="26"/>
  <c r="HH8" i="26"/>
  <c r="HG8" i="26"/>
  <c r="HF8" i="26"/>
  <c r="HE8" i="26"/>
  <c r="HD8" i="26"/>
  <c r="HC8" i="26"/>
  <c r="HB8" i="26"/>
  <c r="HA8" i="26"/>
  <c r="GZ8" i="26"/>
  <c r="GY8" i="26"/>
  <c r="GX8" i="26"/>
  <c r="GW8" i="26"/>
  <c r="GV8" i="26"/>
  <c r="GU8" i="26"/>
  <c r="GT8" i="26"/>
  <c r="GS8" i="26"/>
  <c r="GR8" i="26"/>
  <c r="GQ8" i="26"/>
  <c r="GP8" i="26"/>
  <c r="GO8" i="26"/>
  <c r="GN8" i="26"/>
  <c r="GM8" i="26"/>
  <c r="GL8" i="26"/>
  <c r="GK8" i="26"/>
  <c r="GJ8" i="26"/>
  <c r="GI8" i="26"/>
  <c r="GH8" i="26"/>
  <c r="GG8" i="26"/>
  <c r="GF8" i="26"/>
  <c r="GE8" i="26"/>
  <c r="GD8" i="26"/>
  <c r="GC8" i="26"/>
  <c r="GB8" i="26"/>
  <c r="GA8" i="26"/>
  <c r="FZ8" i="26"/>
  <c r="FY8" i="26"/>
  <c r="FX8" i="26"/>
  <c r="FW8" i="26"/>
  <c r="FV8" i="26"/>
  <c r="FU8" i="26"/>
  <c r="FT8" i="26"/>
  <c r="FS8" i="26"/>
  <c r="FR8" i="26"/>
  <c r="FQ8" i="26"/>
  <c r="FP8" i="26"/>
  <c r="FO8" i="26"/>
  <c r="FN8" i="26"/>
  <c r="FM8" i="26"/>
  <c r="FL8" i="26"/>
  <c r="FK8" i="26"/>
  <c r="FJ8" i="26"/>
  <c r="FI8" i="26"/>
  <c r="FH8" i="26"/>
  <c r="FG8" i="26"/>
  <c r="FF8" i="26"/>
  <c r="FE8" i="26"/>
  <c r="FD8" i="26"/>
  <c r="FC8" i="26"/>
  <c r="FB8" i="26"/>
  <c r="FA8" i="26"/>
  <c r="EZ8" i="26"/>
  <c r="EY8" i="26"/>
  <c r="EX8" i="26"/>
  <c r="EW8" i="26"/>
  <c r="EV8" i="26"/>
  <c r="EU8" i="26"/>
  <c r="ET8" i="26"/>
  <c r="ES8" i="26"/>
  <c r="ER8" i="26"/>
  <c r="EQ8" i="26"/>
  <c r="EP8" i="26"/>
  <c r="EO8" i="26"/>
  <c r="EN8" i="26"/>
  <c r="EM8" i="26"/>
  <c r="EL8" i="26"/>
  <c r="EK8" i="26"/>
  <c r="EJ8" i="26"/>
  <c r="EI8" i="26"/>
  <c r="EH8" i="26"/>
  <c r="EG8" i="26"/>
  <c r="EF8" i="26"/>
  <c r="EE8" i="26"/>
  <c r="ED8" i="26"/>
  <c r="EC8" i="26"/>
  <c r="EB8" i="26"/>
  <c r="EA8" i="26"/>
  <c r="DZ8" i="26"/>
  <c r="DY8" i="26"/>
  <c r="DX8" i="26"/>
  <c r="DW8" i="26"/>
  <c r="DV8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I8" i="26"/>
  <c r="DH8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CU8" i="26"/>
  <c r="CT8" i="26"/>
  <c r="CS8" i="26"/>
  <c r="CR8" i="26"/>
  <c r="CQ8" i="26"/>
  <c r="CP8" i="26"/>
  <c r="CO8" i="26"/>
  <c r="CN8" i="26"/>
  <c r="CM8" i="26"/>
  <c r="CL8" i="26"/>
  <c r="CK8" i="26"/>
  <c r="CJ8" i="26"/>
  <c r="CI8" i="26"/>
  <c r="CH8" i="26"/>
  <c r="CG8" i="26"/>
  <c r="CF8" i="26"/>
  <c r="CE8" i="26"/>
  <c r="CD8" i="26"/>
  <c r="CC8" i="26"/>
  <c r="CB8" i="26"/>
  <c r="CA8" i="26"/>
  <c r="BZ8" i="26"/>
  <c r="BY8" i="26"/>
  <c r="BX8" i="26"/>
  <c r="BW8" i="26"/>
  <c r="BV8" i="26"/>
  <c r="BU8" i="26"/>
  <c r="BT8" i="26"/>
  <c r="BS8" i="26"/>
  <c r="BR8" i="26"/>
  <c r="BQ8" i="26"/>
  <c r="BP8" i="26"/>
  <c r="BO8" i="26"/>
  <c r="BN8" i="26"/>
  <c r="BM8" i="26"/>
  <c r="BL8" i="26"/>
  <c r="BK8" i="26"/>
  <c r="BJ8" i="26"/>
  <c r="BI8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C6" i="26"/>
  <c r="AB6" i="26"/>
  <c r="AA6" i="26"/>
  <c r="Z6" i="26"/>
  <c r="Y6" i="26"/>
  <c r="X6" i="26"/>
  <c r="V5" i="26"/>
  <c r="V6" i="26"/>
  <c r="U5" i="26"/>
  <c r="U6" i="26"/>
  <c r="T5" i="26"/>
  <c r="T6" i="26"/>
  <c r="S5" i="26"/>
  <c r="S6" i="26"/>
  <c r="R5" i="26"/>
  <c r="R6" i="26"/>
  <c r="Q5" i="26"/>
  <c r="Q6" i="26"/>
  <c r="P5" i="26"/>
  <c r="P6" i="26"/>
  <c r="O5" i="26"/>
  <c r="O6" i="26"/>
  <c r="N5" i="26"/>
  <c r="N6" i="26"/>
  <c r="M5" i="26"/>
  <c r="M6" i="26"/>
  <c r="L5" i="26"/>
  <c r="L6" i="26"/>
  <c r="K5" i="26"/>
  <c r="K6" i="26"/>
  <c r="J5" i="26"/>
  <c r="J6" i="26"/>
  <c r="I5" i="26"/>
  <c r="I6" i="26"/>
  <c r="H5" i="26"/>
  <c r="H6" i="26"/>
  <c r="G5" i="26"/>
  <c r="G6" i="26"/>
  <c r="F5" i="26"/>
  <c r="F6" i="26"/>
  <c r="E5" i="26"/>
  <c r="E6" i="26"/>
  <c r="D5" i="26"/>
  <c r="D6" i="26"/>
  <c r="C5" i="26"/>
  <c r="B5" i="26"/>
  <c r="B6" i="26"/>
  <c r="J16" i="25"/>
  <c r="K16" i="25"/>
  <c r="I16" i="25"/>
  <c r="E15" i="26"/>
  <c r="J15" i="25"/>
  <c r="K15" i="25"/>
  <c r="I15" i="25"/>
  <c r="J14" i="25"/>
  <c r="K14" i="25"/>
  <c r="I14" i="25"/>
  <c r="J13" i="25"/>
  <c r="K13" i="25"/>
  <c r="I13" i="25"/>
  <c r="C13" i="25"/>
  <c r="C14" i="25"/>
  <c r="C15" i="25"/>
  <c r="C16" i="25"/>
  <c r="B13" i="25"/>
  <c r="B14" i="25"/>
  <c r="B15" i="25"/>
  <c r="B16" i="25"/>
  <c r="AC9" i="25"/>
  <c r="AB9" i="25"/>
  <c r="AA9" i="25"/>
  <c r="Z9" i="25"/>
  <c r="Y9" i="25"/>
  <c r="X9" i="25"/>
  <c r="W9" i="25"/>
  <c r="V9" i="25"/>
  <c r="U9" i="25"/>
  <c r="T9" i="25"/>
  <c r="N9" i="25"/>
  <c r="F9" i="25"/>
  <c r="HM8" i="25"/>
  <c r="HL8" i="25"/>
  <c r="HK8" i="25"/>
  <c r="HJ8" i="25"/>
  <c r="HI8" i="25"/>
  <c r="HH8" i="25"/>
  <c r="HG8" i="25"/>
  <c r="HF8" i="25"/>
  <c r="HE8" i="25"/>
  <c r="HD8" i="25"/>
  <c r="HC8" i="25"/>
  <c r="HB8" i="25"/>
  <c r="HA8" i="25"/>
  <c r="GZ8" i="25"/>
  <c r="GY8" i="25"/>
  <c r="GX8" i="25"/>
  <c r="GW8" i="25"/>
  <c r="GV8" i="25"/>
  <c r="GU8" i="25"/>
  <c r="GT8" i="25"/>
  <c r="GS8" i="25"/>
  <c r="GR8" i="25"/>
  <c r="GQ8" i="25"/>
  <c r="GP8" i="25"/>
  <c r="GO8" i="25"/>
  <c r="GN8" i="25"/>
  <c r="GM8" i="25"/>
  <c r="GL8" i="25"/>
  <c r="GK8" i="25"/>
  <c r="GJ8" i="25"/>
  <c r="GI8" i="25"/>
  <c r="GH8" i="25"/>
  <c r="GG8" i="25"/>
  <c r="GF8" i="25"/>
  <c r="GE8" i="25"/>
  <c r="GD8" i="25"/>
  <c r="GC8" i="25"/>
  <c r="GB8" i="25"/>
  <c r="GA8" i="25"/>
  <c r="FZ8" i="25"/>
  <c r="FY8" i="25"/>
  <c r="FX8" i="25"/>
  <c r="FW8" i="25"/>
  <c r="FV8" i="25"/>
  <c r="FU8" i="25"/>
  <c r="FT8" i="25"/>
  <c r="FS8" i="25"/>
  <c r="FR8" i="25"/>
  <c r="FQ8" i="25"/>
  <c r="FP8" i="25"/>
  <c r="FO8" i="25"/>
  <c r="FN8" i="25"/>
  <c r="FM8" i="25"/>
  <c r="FL8" i="25"/>
  <c r="FK8" i="25"/>
  <c r="FJ8" i="25"/>
  <c r="FI8" i="25"/>
  <c r="FH8" i="25"/>
  <c r="FG8" i="25"/>
  <c r="FF8" i="25"/>
  <c r="FE8" i="25"/>
  <c r="FD8" i="25"/>
  <c r="FC8" i="25"/>
  <c r="FB8" i="25"/>
  <c r="FA8" i="25"/>
  <c r="EZ8" i="25"/>
  <c r="EY8" i="25"/>
  <c r="EX8" i="25"/>
  <c r="EW8" i="25"/>
  <c r="EV8" i="25"/>
  <c r="EU8" i="25"/>
  <c r="ET8" i="25"/>
  <c r="ES8" i="25"/>
  <c r="ER8" i="25"/>
  <c r="EQ8" i="25"/>
  <c r="EP8" i="25"/>
  <c r="EO8" i="25"/>
  <c r="EN8" i="25"/>
  <c r="EM8" i="25"/>
  <c r="EL8" i="25"/>
  <c r="EK8" i="25"/>
  <c r="EJ8" i="25"/>
  <c r="EI8" i="25"/>
  <c r="EH8" i="25"/>
  <c r="EG8" i="25"/>
  <c r="EF8" i="25"/>
  <c r="EE8" i="25"/>
  <c r="ED8" i="25"/>
  <c r="EC8" i="25"/>
  <c r="EB8" i="25"/>
  <c r="EA8" i="25"/>
  <c r="DZ8" i="25"/>
  <c r="DY8" i="25"/>
  <c r="DX8" i="25"/>
  <c r="DW8" i="25"/>
  <c r="DV8" i="25"/>
  <c r="DU8" i="25"/>
  <c r="DT8" i="25"/>
  <c r="DS8" i="25"/>
  <c r="DR8" i="25"/>
  <c r="DQ8" i="25"/>
  <c r="DP8" i="25"/>
  <c r="DO8" i="25"/>
  <c r="DN8" i="25"/>
  <c r="DM8" i="25"/>
  <c r="DL8" i="25"/>
  <c r="DK8" i="25"/>
  <c r="DJ8" i="25"/>
  <c r="DI8" i="25"/>
  <c r="DH8" i="25"/>
  <c r="DG8" i="25"/>
  <c r="DF8" i="25"/>
  <c r="DE8" i="25"/>
  <c r="DD8" i="25"/>
  <c r="DC8" i="25"/>
  <c r="DB8" i="25"/>
  <c r="DA8" i="25"/>
  <c r="CZ8" i="25"/>
  <c r="CY8" i="25"/>
  <c r="CX8" i="25"/>
  <c r="CW8" i="25"/>
  <c r="CV8" i="25"/>
  <c r="CU8" i="25"/>
  <c r="CT8" i="25"/>
  <c r="CS8" i="25"/>
  <c r="CR8" i="25"/>
  <c r="CQ8" i="25"/>
  <c r="CP8" i="25"/>
  <c r="CO8" i="25"/>
  <c r="CN8" i="25"/>
  <c r="CM8" i="25"/>
  <c r="CL8" i="25"/>
  <c r="CK8" i="25"/>
  <c r="CJ8" i="25"/>
  <c r="CI8" i="25"/>
  <c r="CH8" i="25"/>
  <c r="CG8" i="25"/>
  <c r="CF8" i="25"/>
  <c r="CE8" i="25"/>
  <c r="CD8" i="25"/>
  <c r="CC8" i="25"/>
  <c r="CB8" i="25"/>
  <c r="CA8" i="25"/>
  <c r="BZ8" i="25"/>
  <c r="BY8" i="25"/>
  <c r="BX8" i="25"/>
  <c r="BW8" i="25"/>
  <c r="BV8" i="25"/>
  <c r="BU8" i="25"/>
  <c r="BT8" i="25"/>
  <c r="BS8" i="25"/>
  <c r="BR8" i="25"/>
  <c r="BQ8" i="25"/>
  <c r="BP8" i="25"/>
  <c r="BO8" i="25"/>
  <c r="BN8" i="25"/>
  <c r="BM8" i="25"/>
  <c r="BL8" i="25"/>
  <c r="BK8" i="25"/>
  <c r="BJ8" i="25"/>
  <c r="BI8" i="25"/>
  <c r="BH8" i="25"/>
  <c r="BG8" i="25"/>
  <c r="BF8" i="25"/>
  <c r="BE8" i="25"/>
  <c r="BD8" i="25"/>
  <c r="BC8" i="25"/>
  <c r="BB8" i="25"/>
  <c r="BA8" i="25"/>
  <c r="AZ8" i="25"/>
  <c r="AY8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C5" i="25"/>
  <c r="AC6" i="25"/>
  <c r="AB5" i="25"/>
  <c r="AB6" i="25"/>
  <c r="AA5" i="25"/>
  <c r="AA6" i="25"/>
  <c r="Z5" i="25"/>
  <c r="Z6" i="25"/>
  <c r="Y5" i="25"/>
  <c r="Y6" i="25"/>
  <c r="X5" i="25"/>
  <c r="X6" i="25"/>
  <c r="W5" i="25"/>
  <c r="W6" i="25"/>
  <c r="V5" i="25"/>
  <c r="V6" i="25"/>
  <c r="U5" i="25"/>
  <c r="U6" i="25"/>
  <c r="T5" i="25"/>
  <c r="T6" i="25"/>
  <c r="S5" i="25"/>
  <c r="S6" i="25"/>
  <c r="R5" i="25"/>
  <c r="R6" i="25"/>
  <c r="Q5" i="25"/>
  <c r="Q6" i="25"/>
  <c r="P5" i="25"/>
  <c r="P6" i="25"/>
  <c r="O5" i="25"/>
  <c r="O6" i="25"/>
  <c r="N5" i="25"/>
  <c r="N6" i="25"/>
  <c r="M5" i="25"/>
  <c r="M6" i="25"/>
  <c r="L5" i="25"/>
  <c r="L6" i="25"/>
  <c r="K5" i="25"/>
  <c r="K6" i="25"/>
  <c r="J5" i="25"/>
  <c r="J6" i="25"/>
  <c r="I5" i="25"/>
  <c r="I6" i="25"/>
  <c r="H5" i="25"/>
  <c r="H6" i="25"/>
  <c r="G5" i="25"/>
  <c r="G6" i="25"/>
  <c r="F5" i="25"/>
  <c r="F6" i="25"/>
  <c r="E5" i="25"/>
  <c r="E6" i="25"/>
  <c r="D5" i="25"/>
  <c r="D6" i="25"/>
  <c r="C5" i="25"/>
  <c r="C6" i="25"/>
  <c r="B5" i="25"/>
  <c r="B6" i="25"/>
  <c r="I13" i="24"/>
  <c r="I14" i="24"/>
  <c r="J15" i="24"/>
  <c r="K15" i="24"/>
  <c r="D15" i="24"/>
  <c r="J14" i="24"/>
  <c r="K14" i="24"/>
  <c r="D14" i="24"/>
  <c r="J13" i="24"/>
  <c r="K13" i="24"/>
  <c r="D13" i="24"/>
  <c r="C13" i="24"/>
  <c r="C14" i="24"/>
  <c r="C15" i="24"/>
  <c r="B13" i="24"/>
  <c r="B14" i="24"/>
  <c r="B15" i="24"/>
  <c r="GY8" i="24"/>
  <c r="GX8" i="24"/>
  <c r="GW8" i="24"/>
  <c r="GV8" i="24"/>
  <c r="GU8" i="24"/>
  <c r="GT8" i="24"/>
  <c r="GS8" i="24"/>
  <c r="GR8" i="24"/>
  <c r="GQ8" i="24"/>
  <c r="GP8" i="24"/>
  <c r="GO8" i="24"/>
  <c r="GN8" i="24"/>
  <c r="GM8" i="24"/>
  <c r="GL8" i="24"/>
  <c r="GK8" i="24"/>
  <c r="GJ8" i="24"/>
  <c r="GI8" i="24"/>
  <c r="GH8" i="24"/>
  <c r="GG8" i="24"/>
  <c r="GF8" i="24"/>
  <c r="GE8" i="24"/>
  <c r="GD8" i="24"/>
  <c r="GC8" i="24"/>
  <c r="GB8" i="24"/>
  <c r="GA8" i="24"/>
  <c r="FZ8" i="24"/>
  <c r="FY8" i="24"/>
  <c r="FX8" i="24"/>
  <c r="FW8" i="24"/>
  <c r="FV8" i="24"/>
  <c r="FU8" i="24"/>
  <c r="FT8" i="24"/>
  <c r="FS8" i="24"/>
  <c r="FR8" i="24"/>
  <c r="FQ8" i="24"/>
  <c r="FP8" i="24"/>
  <c r="FO8" i="24"/>
  <c r="FN8" i="24"/>
  <c r="FM8" i="24"/>
  <c r="FL8" i="24"/>
  <c r="FK8" i="24"/>
  <c r="FJ8" i="24"/>
  <c r="FI8" i="24"/>
  <c r="FH8" i="24"/>
  <c r="FG8" i="24"/>
  <c r="FF8" i="24"/>
  <c r="FE8" i="24"/>
  <c r="FD8" i="24"/>
  <c r="FC8" i="24"/>
  <c r="FB8" i="24"/>
  <c r="FA8" i="24"/>
  <c r="EZ8" i="24"/>
  <c r="EY8" i="24"/>
  <c r="EX8" i="24"/>
  <c r="EW8" i="24"/>
  <c r="EV8" i="24"/>
  <c r="EU8" i="24"/>
  <c r="ET8" i="24"/>
  <c r="ES8" i="24"/>
  <c r="ER8" i="24"/>
  <c r="EQ8" i="24"/>
  <c r="EP8" i="24"/>
  <c r="EO8" i="24"/>
  <c r="EN8" i="24"/>
  <c r="EM8" i="24"/>
  <c r="EL8" i="24"/>
  <c r="EK8" i="24"/>
  <c r="EJ8" i="24"/>
  <c r="EI8" i="24"/>
  <c r="EH8" i="24"/>
  <c r="EG8" i="24"/>
  <c r="EF8" i="24"/>
  <c r="EE8" i="24"/>
  <c r="ED8" i="24"/>
  <c r="EC8" i="24"/>
  <c r="EB8" i="24"/>
  <c r="EA8" i="24"/>
  <c r="DZ8" i="24"/>
  <c r="DY8" i="24"/>
  <c r="DX8" i="24"/>
  <c r="DW8" i="24"/>
  <c r="DV8" i="24"/>
  <c r="DU8" i="24"/>
  <c r="DT8" i="24"/>
  <c r="DS8" i="24"/>
  <c r="DR8" i="24"/>
  <c r="DQ8" i="24"/>
  <c r="DP8" i="24"/>
  <c r="DO8" i="24"/>
  <c r="DN8" i="24"/>
  <c r="DM8" i="24"/>
  <c r="DL8" i="24"/>
  <c r="DK8" i="24"/>
  <c r="DJ8" i="24"/>
  <c r="DI8" i="24"/>
  <c r="DH8" i="24"/>
  <c r="DG8" i="24"/>
  <c r="DF8" i="24"/>
  <c r="DE8" i="24"/>
  <c r="DD8" i="24"/>
  <c r="DC8" i="24"/>
  <c r="DB8" i="24"/>
  <c r="DA8" i="24"/>
  <c r="CZ8" i="24"/>
  <c r="CY8" i="24"/>
  <c r="CX8" i="24"/>
  <c r="CW8" i="24"/>
  <c r="CV8" i="24"/>
  <c r="CU8" i="24"/>
  <c r="CT8" i="24"/>
  <c r="CS8" i="24"/>
  <c r="CR8" i="24"/>
  <c r="CQ8" i="24"/>
  <c r="CP8" i="24"/>
  <c r="CO8" i="24"/>
  <c r="CN8" i="24"/>
  <c r="CM8" i="24"/>
  <c r="CL8" i="24"/>
  <c r="CK8" i="24"/>
  <c r="CJ8" i="24"/>
  <c r="CI8" i="24"/>
  <c r="CH8" i="24"/>
  <c r="CG8" i="24"/>
  <c r="CF8" i="24"/>
  <c r="CE8" i="24"/>
  <c r="CD8" i="24"/>
  <c r="CC8" i="24"/>
  <c r="CB8" i="24"/>
  <c r="CA8" i="24"/>
  <c r="BZ8" i="24"/>
  <c r="BY8" i="24"/>
  <c r="BX8" i="24"/>
  <c r="BW8" i="24"/>
  <c r="BV8" i="24"/>
  <c r="BU8" i="24"/>
  <c r="BT8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6" i="24"/>
  <c r="T6" i="24"/>
  <c r="S5" i="24"/>
  <c r="S6" i="24"/>
  <c r="R5" i="24"/>
  <c r="R6" i="24"/>
  <c r="Q5" i="24"/>
  <c r="Q6" i="24"/>
  <c r="P5" i="24"/>
  <c r="P6" i="24"/>
  <c r="O5" i="24"/>
  <c r="O6" i="24"/>
  <c r="N5" i="24"/>
  <c r="N6" i="24"/>
  <c r="M5" i="24"/>
  <c r="M6" i="24"/>
  <c r="L5" i="24"/>
  <c r="L6" i="24"/>
  <c r="K5" i="24"/>
  <c r="K6" i="24"/>
  <c r="J5" i="24"/>
  <c r="J6" i="24"/>
  <c r="I5" i="24"/>
  <c r="I6" i="24"/>
  <c r="H5" i="24"/>
  <c r="H6" i="24"/>
  <c r="G5" i="24"/>
  <c r="G6" i="24"/>
  <c r="F5" i="24"/>
  <c r="F6" i="24"/>
  <c r="E5" i="24"/>
  <c r="E6" i="24"/>
  <c r="D5" i="24"/>
  <c r="D6" i="24"/>
  <c r="C5" i="24"/>
  <c r="C6" i="24"/>
  <c r="B5" i="24"/>
  <c r="B6" i="24"/>
  <c r="F2" i="5"/>
  <c r="O9" i="25"/>
  <c r="E2" i="5"/>
  <c r="D2" i="5"/>
  <c r="D26" i="5"/>
  <c r="E3" i="1"/>
  <c r="E5" i="1"/>
  <c r="E6" i="1"/>
  <c r="K13" i="31"/>
  <c r="Q6" i="29"/>
  <c r="C6" i="26"/>
  <c r="W6" i="26"/>
  <c r="J20" i="31"/>
  <c r="G9" i="25"/>
  <c r="H9" i="25"/>
  <c r="P9" i="25"/>
  <c r="I9" i="25"/>
  <c r="Q9" i="25"/>
  <c r="B9" i="25"/>
  <c r="J9" i="25"/>
  <c r="R9" i="25"/>
  <c r="C9" i="25"/>
  <c r="K9" i="25"/>
  <c r="S9" i="25"/>
  <c r="D9" i="25"/>
  <c r="L9" i="25"/>
  <c r="E9" i="25"/>
  <c r="M9" i="25"/>
  <c r="F9" i="24"/>
  <c r="N9" i="24"/>
  <c r="D9" i="24"/>
  <c r="L9" i="24"/>
  <c r="S9" i="24"/>
  <c r="V9" i="24"/>
  <c r="T9" i="24"/>
  <c r="U9" i="24"/>
  <c r="R9" i="24"/>
  <c r="E9" i="24"/>
  <c r="M9" i="24"/>
  <c r="G9" i="24"/>
  <c r="O9" i="24"/>
  <c r="H9" i="24"/>
  <c r="P9" i="24"/>
  <c r="I9" i="24"/>
  <c r="Q9" i="24"/>
  <c r="B9" i="24"/>
  <c r="J9" i="24"/>
  <c r="C9" i="24"/>
  <c r="K9" i="24"/>
  <c r="F14" i="30"/>
  <c r="G14" i="30"/>
  <c r="H14" i="30"/>
  <c r="F13" i="30"/>
  <c r="G13" i="30"/>
  <c r="F16" i="27"/>
  <c r="G16" i="27"/>
  <c r="F15" i="29"/>
  <c r="G15" i="29"/>
  <c r="I19" i="26"/>
  <c r="E14" i="27"/>
  <c r="I20" i="31"/>
  <c r="J19" i="28"/>
  <c r="I19" i="29"/>
  <c r="I6" i="31"/>
  <c r="X6" i="27"/>
  <c r="K13" i="27"/>
  <c r="D6" i="28"/>
  <c r="N6" i="28"/>
  <c r="I18" i="30"/>
  <c r="F14" i="26"/>
  <c r="G14" i="26"/>
  <c r="I18" i="27"/>
  <c r="I19" i="30"/>
  <c r="C6" i="31"/>
  <c r="F13" i="31"/>
  <c r="D6" i="27"/>
  <c r="K16" i="28"/>
  <c r="D20" i="29"/>
  <c r="E13" i="29"/>
  <c r="E14" i="29"/>
  <c r="F13" i="29"/>
  <c r="P6" i="30"/>
  <c r="I11" i="30"/>
  <c r="E13" i="30"/>
  <c r="E17" i="29"/>
  <c r="T6" i="31"/>
  <c r="F15" i="31"/>
  <c r="G15" i="31"/>
  <c r="H15" i="31"/>
  <c r="F16" i="30"/>
  <c r="G16" i="30"/>
  <c r="E14" i="30"/>
  <c r="E19" i="29"/>
  <c r="E20" i="29"/>
  <c r="G13" i="31"/>
  <c r="AE9" i="31"/>
  <c r="AF9" i="31"/>
  <c r="AG9" i="31"/>
  <c r="AH9" i="31"/>
  <c r="AI9" i="31"/>
  <c r="AJ9" i="31"/>
  <c r="E26" i="5"/>
  <c r="F16" i="29"/>
  <c r="G16" i="29"/>
  <c r="H16" i="29"/>
  <c r="E16" i="29"/>
  <c r="F17" i="29"/>
  <c r="F20" i="29"/>
  <c r="H13" i="31"/>
  <c r="H15" i="29"/>
  <c r="I23" i="34"/>
  <c r="I25" i="34"/>
  <c r="F14" i="29"/>
  <c r="G14" i="29"/>
  <c r="H14" i="29"/>
  <c r="E25" i="5"/>
  <c r="F17" i="31"/>
  <c r="G17" i="31"/>
  <c r="I5" i="34"/>
  <c r="I17" i="34"/>
  <c r="I19" i="34"/>
  <c r="B7" i="34"/>
  <c r="B30" i="34"/>
  <c r="F15" i="30"/>
  <c r="G15" i="30"/>
  <c r="F15" i="26"/>
  <c r="G15" i="26"/>
  <c r="H15" i="26"/>
  <c r="F15" i="27"/>
  <c r="G15" i="27"/>
  <c r="F14" i="31"/>
  <c r="L5" i="34"/>
  <c r="C32" i="34"/>
  <c r="C34" i="34"/>
  <c r="H15" i="27"/>
  <c r="D19" i="30"/>
  <c r="C26" i="34"/>
  <c r="C28" i="34"/>
  <c r="G32" i="34"/>
  <c r="G34" i="34"/>
  <c r="F13" i="27"/>
  <c r="G13" i="27"/>
  <c r="I19" i="31"/>
  <c r="G14" i="34"/>
  <c r="G16" i="34"/>
  <c r="C20" i="34"/>
  <c r="C22" i="34"/>
  <c r="G26" i="34"/>
  <c r="G28" i="34"/>
  <c r="G29" i="34"/>
  <c r="G31" i="34"/>
  <c r="F35" i="34"/>
  <c r="F37" i="34"/>
  <c r="AI6" i="29"/>
  <c r="I20" i="29"/>
  <c r="J20" i="29"/>
  <c r="C8" i="34"/>
  <c r="C10" i="34"/>
  <c r="I11" i="34"/>
  <c r="I13" i="34"/>
  <c r="G20" i="34"/>
  <c r="G22" i="34"/>
  <c r="F13" i="25"/>
  <c r="G13" i="25"/>
  <c r="E13" i="25"/>
  <c r="E14" i="25"/>
  <c r="F14" i="24"/>
  <c r="G14" i="24"/>
  <c r="E15" i="24"/>
  <c r="E14" i="24"/>
  <c r="D18" i="24"/>
  <c r="F13" i="24"/>
  <c r="G13" i="24"/>
  <c r="E13" i="24"/>
  <c r="I18" i="24"/>
  <c r="G17" i="29"/>
  <c r="H17" i="29"/>
  <c r="F19" i="29"/>
  <c r="H13" i="30"/>
  <c r="G18" i="30"/>
  <c r="G19" i="30"/>
  <c r="E18" i="27"/>
  <c r="E19" i="27"/>
  <c r="H16" i="27"/>
  <c r="G14" i="31"/>
  <c r="H13" i="27"/>
  <c r="E19" i="30"/>
  <c r="E18" i="30"/>
  <c r="M33" i="34"/>
  <c r="M27" i="34"/>
  <c r="M21" i="34"/>
  <c r="M15" i="34"/>
  <c r="M9" i="34"/>
  <c r="M36" i="34"/>
  <c r="M30" i="34"/>
  <c r="M24" i="34"/>
  <c r="M18" i="34"/>
  <c r="M12" i="34"/>
  <c r="F18" i="27"/>
  <c r="F14" i="27"/>
  <c r="G14" i="27"/>
  <c r="H14" i="27"/>
  <c r="F16" i="26"/>
  <c r="G16" i="26"/>
  <c r="H16" i="26"/>
  <c r="E16" i="27"/>
  <c r="J19" i="30"/>
  <c r="F33" i="34"/>
  <c r="F27" i="34"/>
  <c r="F21" i="34"/>
  <c r="F15" i="34"/>
  <c r="F9" i="34"/>
  <c r="F36" i="34"/>
  <c r="F30" i="34"/>
  <c r="F24" i="34"/>
  <c r="F18" i="34"/>
  <c r="F12" i="34"/>
  <c r="F19" i="27"/>
  <c r="I17" i="24"/>
  <c r="J19" i="31"/>
  <c r="B6" i="28"/>
  <c r="J18" i="30"/>
  <c r="J19" i="29"/>
  <c r="E15" i="30"/>
  <c r="H15" i="30"/>
  <c r="J19" i="27"/>
  <c r="E16" i="30"/>
  <c r="H16" i="30"/>
  <c r="E16" i="31"/>
  <c r="E20" i="31"/>
  <c r="E17" i="31"/>
  <c r="F13" i="26"/>
  <c r="G13" i="26"/>
  <c r="W6" i="31"/>
  <c r="F16" i="31"/>
  <c r="G16" i="31"/>
  <c r="H16" i="31"/>
  <c r="K13" i="26"/>
  <c r="L36" i="34"/>
  <c r="L33" i="34"/>
  <c r="L27" i="34"/>
  <c r="L21" i="34"/>
  <c r="L15" i="34"/>
  <c r="L9" i="34"/>
  <c r="L30" i="34"/>
  <c r="L24" i="34"/>
  <c r="L18" i="34"/>
  <c r="L12" i="34"/>
  <c r="J17" i="24"/>
  <c r="G13" i="29"/>
  <c r="F18" i="30"/>
  <c r="F19" i="30"/>
  <c r="F14" i="25"/>
  <c r="D20" i="31"/>
  <c r="F15" i="24"/>
  <c r="G15" i="24"/>
  <c r="J18" i="27"/>
  <c r="J19" i="26"/>
  <c r="H30" i="34"/>
  <c r="H24" i="34"/>
  <c r="H18" i="34"/>
  <c r="H12" i="34"/>
  <c r="H36" i="34"/>
  <c r="H33" i="34"/>
  <c r="H27" i="34"/>
  <c r="H21" i="34"/>
  <c r="H15" i="34"/>
  <c r="H9" i="34"/>
  <c r="I36" i="34"/>
  <c r="I30" i="34"/>
  <c r="I24" i="34"/>
  <c r="I18" i="34"/>
  <c r="I12" i="34"/>
  <c r="I33" i="34"/>
  <c r="I27" i="34"/>
  <c r="I21" i="34"/>
  <c r="I15" i="34"/>
  <c r="I9" i="34"/>
  <c r="F16" i="28"/>
  <c r="G16" i="28"/>
  <c r="H16" i="28"/>
  <c r="F15" i="28"/>
  <c r="G15" i="28"/>
  <c r="E16" i="28"/>
  <c r="D36" i="34"/>
  <c r="D33" i="34"/>
  <c r="D27" i="34"/>
  <c r="D21" i="34"/>
  <c r="D15" i="34"/>
  <c r="D9" i="34"/>
  <c r="D30" i="34"/>
  <c r="D24" i="34"/>
  <c r="D18" i="34"/>
  <c r="D12" i="34"/>
  <c r="E33" i="34"/>
  <c r="E27" i="34"/>
  <c r="E21" i="34"/>
  <c r="E15" i="34"/>
  <c r="E9" i="34"/>
  <c r="E36" i="34"/>
  <c r="E30" i="34"/>
  <c r="E24" i="34"/>
  <c r="E18" i="34"/>
  <c r="E12" i="34"/>
  <c r="B36" i="34"/>
  <c r="G7" i="34"/>
  <c r="J36" i="34"/>
  <c r="C35" i="34"/>
  <c r="C37" i="34"/>
  <c r="K35" i="34"/>
  <c r="K37" i="34"/>
  <c r="B9" i="34"/>
  <c r="J9" i="34"/>
  <c r="B15" i="34"/>
  <c r="J15" i="34"/>
  <c r="B21" i="34"/>
  <c r="J21" i="34"/>
  <c r="B27" i="34"/>
  <c r="J27" i="34"/>
  <c r="B33" i="34"/>
  <c r="J33" i="34"/>
  <c r="I35" i="34"/>
  <c r="I37" i="34"/>
  <c r="C9" i="34"/>
  <c r="K9" i="34"/>
  <c r="D8" i="34"/>
  <c r="D10" i="34"/>
  <c r="L8" i="34"/>
  <c r="L10" i="34"/>
  <c r="C15" i="34"/>
  <c r="K15" i="34"/>
  <c r="D14" i="34"/>
  <c r="D16" i="34"/>
  <c r="L14" i="34"/>
  <c r="L16" i="34"/>
  <c r="C21" i="34"/>
  <c r="K21" i="34"/>
  <c r="D20" i="34"/>
  <c r="D22" i="34"/>
  <c r="L20" i="34"/>
  <c r="L22" i="34"/>
  <c r="C27" i="34"/>
  <c r="K27" i="34"/>
  <c r="D26" i="34"/>
  <c r="D28" i="34"/>
  <c r="L26" i="34"/>
  <c r="L28" i="34"/>
  <c r="C33" i="34"/>
  <c r="K33" i="34"/>
  <c r="D32" i="34"/>
  <c r="D34" i="34"/>
  <c r="L32" i="34"/>
  <c r="L34" i="34"/>
  <c r="C36" i="34"/>
  <c r="K36" i="34"/>
  <c r="D35" i="34"/>
  <c r="D37" i="34"/>
  <c r="L35" i="34"/>
  <c r="L37" i="34"/>
  <c r="I8" i="34"/>
  <c r="I10" i="34"/>
  <c r="C11" i="34"/>
  <c r="C13" i="34"/>
  <c r="K11" i="34"/>
  <c r="K13" i="34"/>
  <c r="I14" i="34"/>
  <c r="I16" i="34"/>
  <c r="C17" i="34"/>
  <c r="C19" i="34"/>
  <c r="K17" i="34"/>
  <c r="K19" i="34"/>
  <c r="E20" i="34"/>
  <c r="E22" i="34"/>
  <c r="I20" i="34"/>
  <c r="I22" i="34"/>
  <c r="M20" i="34"/>
  <c r="M22" i="34"/>
  <c r="C23" i="34"/>
  <c r="C25" i="34"/>
  <c r="K23" i="34"/>
  <c r="K25" i="34"/>
  <c r="E26" i="34"/>
  <c r="E28" i="34"/>
  <c r="I26" i="34"/>
  <c r="I28" i="34"/>
  <c r="M26" i="34"/>
  <c r="M28" i="34"/>
  <c r="E32" i="34"/>
  <c r="E34" i="34"/>
  <c r="M32" i="34"/>
  <c r="M34" i="34"/>
  <c r="B12" i="34"/>
  <c r="J12" i="34"/>
  <c r="B18" i="34"/>
  <c r="J18" i="34"/>
  <c r="B24" i="34"/>
  <c r="J24" i="34"/>
  <c r="C12" i="34"/>
  <c r="K12" i="34"/>
  <c r="D11" i="34"/>
  <c r="D13" i="34"/>
  <c r="L11" i="34"/>
  <c r="L13" i="34"/>
  <c r="F14" i="34"/>
  <c r="F16" i="34"/>
  <c r="C18" i="34"/>
  <c r="K18" i="34"/>
  <c r="D17" i="34"/>
  <c r="D19" i="34"/>
  <c r="L17" i="34"/>
  <c r="L19" i="34"/>
  <c r="F20" i="34"/>
  <c r="F22" i="34"/>
  <c r="C24" i="34"/>
  <c r="K24" i="34"/>
  <c r="D23" i="34"/>
  <c r="D25" i="34"/>
  <c r="L23" i="34"/>
  <c r="L25" i="34"/>
  <c r="F26" i="34"/>
  <c r="F28" i="34"/>
  <c r="H17" i="31"/>
  <c r="H15" i="24"/>
  <c r="H14" i="24"/>
  <c r="G18" i="27"/>
  <c r="H13" i="25"/>
  <c r="E18" i="24"/>
  <c r="F17" i="24"/>
  <c r="H13" i="24"/>
  <c r="E17" i="24"/>
  <c r="H13" i="29"/>
  <c r="G20" i="29"/>
  <c r="G19" i="29"/>
  <c r="H18" i="30"/>
  <c r="H19" i="30"/>
  <c r="E19" i="31"/>
  <c r="H19" i="27"/>
  <c r="H18" i="27"/>
  <c r="F19" i="26"/>
  <c r="G17" i="24"/>
  <c r="G18" i="24"/>
  <c r="G19" i="27"/>
  <c r="F18" i="24"/>
  <c r="F20" i="31"/>
  <c r="H14" i="31"/>
  <c r="G19" i="31"/>
  <c r="G20" i="31"/>
  <c r="G14" i="25"/>
  <c r="G36" i="34"/>
  <c r="G33" i="34"/>
  <c r="G27" i="34"/>
  <c r="G21" i="34"/>
  <c r="G15" i="34"/>
  <c r="G9" i="34"/>
  <c r="G30" i="34"/>
  <c r="G24" i="34"/>
  <c r="G18" i="34"/>
  <c r="G12" i="34"/>
  <c r="E19" i="28"/>
  <c r="F19" i="28"/>
  <c r="F19" i="31"/>
  <c r="H17" i="24"/>
  <c r="H18" i="24"/>
  <c r="H20" i="31"/>
  <c r="H19" i="31"/>
  <c r="H19" i="29"/>
  <c r="H20" i="29"/>
  <c r="H14" i="25"/>
  <c r="G19" i="28"/>
  <c r="H19" i="28"/>
  <c r="G19" i="26"/>
  <c r="G20" i="26"/>
  <c r="F20" i="26"/>
  <c r="E14" i="26"/>
  <c r="H14" i="26"/>
  <c r="E13" i="26"/>
  <c r="I19" i="25"/>
  <c r="F16" i="25"/>
  <c r="G16" i="25"/>
  <c r="I18" i="25"/>
  <c r="F15" i="25"/>
  <c r="J19" i="25"/>
  <c r="E20" i="26"/>
  <c r="H13" i="26"/>
  <c r="J18" i="25"/>
  <c r="E16" i="25"/>
  <c r="D19" i="25"/>
  <c r="E19" i="26"/>
  <c r="H16" i="25"/>
  <c r="G15" i="25"/>
  <c r="F18" i="25"/>
  <c r="F19" i="25"/>
  <c r="H19" i="26"/>
  <c r="H20" i="26"/>
  <c r="E19" i="25"/>
  <c r="E18" i="25"/>
  <c r="G18" i="25"/>
  <c r="G19" i="25"/>
  <c r="H15" i="25"/>
  <c r="H18" i="25"/>
  <c r="H19" i="25"/>
</calcChain>
</file>

<file path=xl/sharedStrings.xml><?xml version="1.0" encoding="utf-8"?>
<sst xmlns="http://schemas.openxmlformats.org/spreadsheetml/2006/main" count="287" uniqueCount="81">
  <si>
    <t>減肥計劃</t>
  </si>
  <si>
    <t>基本資料</t>
  </si>
  <si>
    <t>體重狀況分析</t>
  </si>
  <si>
    <t>身高</t>
  </si>
  <si>
    <t>身體質量指數BMI</t>
  </si>
  <si>
    <t>體重</t>
  </si>
  <si>
    <t>Body Mass Index</t>
  </si>
  <si>
    <t>您目前的狀況屬於</t>
  </si>
  <si>
    <t>您最佳的體重介於</t>
  </si>
  <si>
    <t>到</t>
  </si>
  <si>
    <r>
      <t xml:space="preserve">身體質量指數BMI </t>
    </r>
    <r>
      <rPr>
        <sz val="8"/>
        <color indexed="8"/>
        <rFont val="Arial Unicode MS"/>
        <family val="2"/>
      </rPr>
      <t>= 體重(公斤) / 身高2(公尺2)</t>
    </r>
  </si>
  <si>
    <t>進行體重紀錄</t>
  </si>
  <si>
    <t>(kg/m2)</t>
  </si>
  <si>
    <t>體重過輕</t>
  </si>
  <si>
    <t>BMI ＜ 18.5</t>
  </si>
  <si>
    <t>正常範圍</t>
  </si>
  <si>
    <t>18.5≦BMI＜24</t>
  </si>
  <si>
    <t>異常範圍</t>
  </si>
  <si>
    <t>過      重：24≦BMI＜27</t>
  </si>
  <si>
    <t>輕度肥胖：27≦BMI＜30</t>
  </si>
  <si>
    <t>中度肥胖：30≦BMI＜35</t>
  </si>
  <si>
    <t>重度肥胖：BMI≧35　</t>
  </si>
  <si>
    <t>日期</t>
  </si>
  <si>
    <t>Start Date</t>
  </si>
  <si>
    <t>End Date</t>
  </si>
  <si>
    <t>Delta(KG)</t>
  </si>
  <si>
    <t>SUM</t>
  </si>
  <si>
    <t>体重</t>
  </si>
  <si>
    <t>状況</t>
  </si>
  <si>
    <t>目标</t>
  </si>
  <si>
    <t>Average</t>
  </si>
  <si>
    <t>摄入Cal</t>
  </si>
  <si>
    <t>消耗Cal</t>
  </si>
  <si>
    <t>Delta Cal</t>
  </si>
  <si>
    <t>Delta(Cal)</t>
  </si>
  <si>
    <t>ShouldKG</t>
  </si>
  <si>
    <t>Delta KG</t>
  </si>
  <si>
    <t>DeltaCal</t>
  </si>
  <si>
    <t>基础消耗</t>
  </si>
  <si>
    <t>月份</t>
  </si>
  <si>
    <t>步数</t>
  </si>
  <si>
    <t>大卡</t>
  </si>
  <si>
    <t>步数/卡</t>
  </si>
  <si>
    <t>质量</t>
  </si>
  <si>
    <t>Totals</t>
  </si>
  <si>
    <t>平均每月</t>
  </si>
  <si>
    <t>平均</t>
  </si>
  <si>
    <t>总步数</t>
  </si>
  <si>
    <t>总热量</t>
  </si>
  <si>
    <t>摄入热量</t>
  </si>
  <si>
    <t>消耗</t>
  </si>
  <si>
    <t>摄入</t>
  </si>
  <si>
    <t>0.4/W</t>
  </si>
  <si>
    <t>0.5/W</t>
  </si>
  <si>
    <t>0.6/W</t>
  </si>
  <si>
    <t>0.7/W</t>
  </si>
  <si>
    <t>0.8/W</t>
  </si>
  <si>
    <t>0.9/W</t>
  </si>
  <si>
    <t>1/W</t>
  </si>
  <si>
    <t>Weekly</t>
  </si>
  <si>
    <t>Cal/Week</t>
  </si>
  <si>
    <t>Cal/Day</t>
  </si>
  <si>
    <t>Monthly</t>
  </si>
  <si>
    <t>Cal/Month</t>
  </si>
  <si>
    <t>Total Cals</t>
  </si>
  <si>
    <t>Weight</t>
  </si>
  <si>
    <t>速度</t>
  </si>
  <si>
    <t>日平均摄入热量</t>
  </si>
  <si>
    <t>手环每天多计热量</t>
  </si>
  <si>
    <t>初始</t>
  </si>
  <si>
    <t>平均摄入</t>
  </si>
  <si>
    <t>0.3/W</t>
  </si>
  <si>
    <t>0.2/W</t>
  </si>
  <si>
    <t>0.1/W</t>
  </si>
  <si>
    <t>0.0/W</t>
  </si>
  <si>
    <t>0.15/W</t>
    <phoneticPr fontId="13" type="noConversion"/>
  </si>
  <si>
    <t>最低</t>
  </si>
  <si>
    <t>最高</t>
  </si>
  <si>
    <t>均值</t>
  </si>
  <si>
    <t>平均体重</t>
  </si>
  <si>
    <t>体重变化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</si>
</sst>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_ "/>
    <numFmt numFmtId="166" formatCode="0.000"/>
  </numFmts>
  <fonts count="26">
    <font>
      <sz val="12"/>
      <color indexed="8"/>
      <name val="宋体"/>
      <charset val="134"/>
    </font>
    <font>
      <sz val="12"/>
      <name val="宋体"/>
      <family val="3"/>
      <charset val="134"/>
    </font>
    <font>
      <sz val="8"/>
      <color indexed="8"/>
      <name val="Arial Unicode MS"/>
      <family val="2"/>
    </font>
    <font>
      <sz val="11"/>
      <color indexed="8"/>
      <name val="Arial Unicode MS"/>
      <family val="2"/>
    </font>
    <font>
      <sz val="12"/>
      <color indexed="8"/>
      <name val="Arial Unicode MS"/>
      <family val="2"/>
    </font>
    <font>
      <sz val="14"/>
      <color indexed="8"/>
      <name val="Arial Unicode MS"/>
      <family val="2"/>
    </font>
    <font>
      <sz val="22"/>
      <color indexed="9"/>
      <name val="微軟正黑體"/>
      <family val="2"/>
      <charset val="134"/>
    </font>
    <font>
      <sz val="22"/>
      <color indexed="8"/>
      <name val="Arial Unicode MS"/>
      <family val="2"/>
    </font>
    <font>
      <sz val="14"/>
      <color indexed="9"/>
      <name val="Arial Unicode MS"/>
      <family val="2"/>
    </font>
    <font>
      <sz val="16"/>
      <color indexed="9"/>
      <name val="Arial Unicode MS"/>
      <family val="2"/>
    </font>
    <font>
      <sz val="10"/>
      <color indexed="8"/>
      <name val="Arial Unicode MS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rgb="FFFF0000"/>
      <name val="宋体"/>
      <family val="3"/>
      <charset val="134"/>
    </font>
    <font>
      <sz val="11"/>
      <name val="Calibri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2" borderId="0" xfId="2" applyFont="1">
      <alignment vertical="center"/>
    </xf>
    <xf numFmtId="0" fontId="8" fillId="5" borderId="0" xfId="4" applyFont="1" applyProtection="1">
      <alignment vertical="center"/>
      <protection locked="0"/>
    </xf>
    <xf numFmtId="0" fontId="8" fillId="3" borderId="0" xfId="7" applyFont="1">
      <alignment vertical="center"/>
    </xf>
    <xf numFmtId="0" fontId="8" fillId="4" borderId="0" xfId="8" applyFont="1">
      <alignment vertical="center"/>
    </xf>
    <xf numFmtId="0" fontId="5" fillId="0" borderId="0" xfId="0" applyFont="1" applyAlignment="1">
      <alignment vertical="center" wrapText="1"/>
    </xf>
    <xf numFmtId="165" fontId="8" fillId="4" borderId="0" xfId="8" applyNumberFormat="1" applyFont="1" applyAlignment="1" applyProtection="1">
      <alignment horizontal="center" vertical="center"/>
      <protection hidden="1"/>
    </xf>
    <xf numFmtId="0" fontId="8" fillId="4" borderId="0" xfId="8" applyFont="1" applyAlignment="1" applyProtection="1">
      <alignment horizontal="center" vertical="center"/>
      <protection hidden="1"/>
    </xf>
    <xf numFmtId="0" fontId="3" fillId="4" borderId="2" xfId="3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16" fillId="0" borderId="0" xfId="1" applyFont="1" applyFill="1">
      <alignment vertical="center"/>
    </xf>
    <xf numFmtId="164" fontId="16" fillId="2" borderId="0" xfId="1" applyNumberFormat="1" applyFont="1" applyProtection="1">
      <alignment vertical="center"/>
      <protection locked="0"/>
    </xf>
    <xf numFmtId="164" fontId="16" fillId="0" borderId="0" xfId="1" applyNumberFormat="1" applyFont="1" applyFill="1" applyProtection="1">
      <alignment vertical="center"/>
      <protection locked="0"/>
    </xf>
    <xf numFmtId="0" fontId="17" fillId="0" borderId="0" xfId="0" applyFont="1">
      <alignment vertical="center"/>
    </xf>
    <xf numFmtId="0" fontId="16" fillId="0" borderId="0" xfId="1" applyFont="1" applyFill="1" applyProtection="1">
      <alignment vertical="center"/>
      <protection locked="0"/>
    </xf>
    <xf numFmtId="0" fontId="16" fillId="0" borderId="0" xfId="0" applyFont="1">
      <alignment vertical="center"/>
    </xf>
    <xf numFmtId="166" fontId="17" fillId="0" borderId="0" xfId="0" applyNumberFormat="1" applyFont="1">
      <alignment vertical="center"/>
    </xf>
    <xf numFmtId="0" fontId="16" fillId="10" borderId="0" xfId="0" applyFont="1" applyFill="1">
      <alignment vertical="center"/>
    </xf>
    <xf numFmtId="0" fontId="18" fillId="10" borderId="0" xfId="0" applyFont="1" applyFill="1" applyAlignment="1" applyProtection="1">
      <alignment horizontal="right" vertical="center"/>
      <protection hidden="1"/>
    </xf>
    <xf numFmtId="0" fontId="18" fillId="0" borderId="0" xfId="0" applyFont="1">
      <alignment vertical="center"/>
    </xf>
    <xf numFmtId="165" fontId="17" fillId="10" borderId="0" xfId="0" applyNumberFormat="1" applyFont="1" applyFill="1" applyProtection="1">
      <alignment vertical="center"/>
      <protection hidden="1"/>
    </xf>
    <xf numFmtId="165" fontId="17" fillId="0" borderId="0" xfId="0" applyNumberFormat="1" applyFont="1">
      <alignment vertical="center"/>
    </xf>
    <xf numFmtId="0" fontId="19" fillId="10" borderId="0" xfId="0" applyFont="1" applyFill="1">
      <alignment vertical="center"/>
    </xf>
    <xf numFmtId="0" fontId="17" fillId="10" borderId="0" xfId="0" applyFont="1" applyFill="1">
      <alignment vertical="center"/>
    </xf>
    <xf numFmtId="0" fontId="20" fillId="0" borderId="0" xfId="0" applyFont="1">
      <alignment vertical="center"/>
    </xf>
    <xf numFmtId="0" fontId="21" fillId="0" borderId="0" xfId="0" applyFont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14" fontId="23" fillId="0" borderId="0" xfId="0" applyNumberFormat="1" applyFont="1">
      <alignment vertical="center"/>
    </xf>
    <xf numFmtId="0" fontId="23" fillId="0" borderId="0" xfId="0" applyFont="1">
      <alignment vertical="center"/>
    </xf>
    <xf numFmtId="14" fontId="0" fillId="0" borderId="0" xfId="0" applyNumberFormat="1" applyAlignment="1"/>
    <xf numFmtId="0" fontId="24" fillId="0" borderId="0" xfId="0" applyFont="1" applyAlignment="1"/>
    <xf numFmtId="0" fontId="1" fillId="0" borderId="0" xfId="0" applyFont="1" applyAlignment="1"/>
    <xf numFmtId="0" fontId="25" fillId="0" borderId="0" xfId="0" applyFont="1" applyAlignment="1"/>
    <xf numFmtId="0" fontId="12" fillId="0" borderId="0" xfId="0" applyFont="1" applyAlignment="1"/>
    <xf numFmtId="0" fontId="0" fillId="11" borderId="0" xfId="0" applyFill="1" applyAlignment="1"/>
    <xf numFmtId="0" fontId="0" fillId="12" borderId="0" xfId="0" applyFill="1" applyAlignment="1"/>
    <xf numFmtId="0" fontId="1" fillId="13" borderId="0" xfId="0" applyFont="1" applyFill="1" applyAlignment="1"/>
    <xf numFmtId="0" fontId="1" fillId="0" borderId="0" xfId="0" applyFont="1" applyFill="1" applyAlignment="1"/>
    <xf numFmtId="0" fontId="6" fillId="7" borderId="0" xfId="6" applyFont="1" applyAlignment="1">
      <alignment horizontal="center" vertical="center"/>
    </xf>
    <xf numFmtId="0" fontId="8" fillId="3" borderId="0" xfId="7" applyFont="1" applyAlignment="1">
      <alignment horizontal="center" vertical="center"/>
    </xf>
    <xf numFmtId="0" fontId="9" fillId="6" borderId="0" xfId="5" applyFont="1" applyAlignment="1" applyProtection="1">
      <alignment horizontal="center" vertical="center"/>
      <protection hidden="1"/>
    </xf>
    <xf numFmtId="0" fontId="4" fillId="4" borderId="3" xfId="3" applyFont="1" applyBorder="1" applyAlignment="1">
      <alignment horizontal="center" vertical="center" wrapText="1"/>
    </xf>
    <xf numFmtId="0" fontId="4" fillId="4" borderId="4" xfId="3" applyFont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 wrapText="1"/>
    </xf>
    <xf numFmtId="0" fontId="3" fillId="4" borderId="6" xfId="3" applyFont="1" applyBorder="1" applyAlignment="1">
      <alignment horizontal="center" vertical="center" wrapText="1"/>
    </xf>
    <xf numFmtId="0" fontId="3" fillId="4" borderId="7" xfId="3" applyFont="1" applyBorder="1" applyAlignment="1">
      <alignment horizontal="center" vertical="center" wrapText="1"/>
    </xf>
    <xf numFmtId="0" fontId="3" fillId="4" borderId="8" xfId="3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165" fontId="8" fillId="3" borderId="0" xfId="7" applyNumberFormat="1" applyFont="1" applyAlignment="1" applyProtection="1">
      <alignment horizontal="center" vertical="center"/>
      <protection hidden="1"/>
    </xf>
  </cellXfs>
  <cellStyles count="9">
    <cellStyle name="40% - 着色 3" xfId="1" builtinId="39"/>
    <cellStyle name="60% - 着色 3" xfId="2" builtinId="40"/>
    <cellStyle name="60% - 着色 5" xfId="3" builtinId="48"/>
    <cellStyle name="常规" xfId="0" builtinId="0"/>
    <cellStyle name="着色 1" xfId="4" builtinId="29"/>
    <cellStyle name="着色 2" xfId="5" builtinId="33"/>
    <cellStyle name="着色 3" xfId="6" builtinId="37"/>
    <cellStyle name="着色 4" xfId="7" builtinId="41"/>
    <cellStyle name="着色 5" xfId="8" builtinId="45"/>
  </cellStyles>
  <dxfs count="9"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636;&#37325;&#32000;&#3763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152400</xdr:rowOff>
    </xdr:from>
    <xdr:to>
      <xdr:col>2</xdr:col>
      <xdr:colOff>180975</xdr:colOff>
      <xdr:row>9</xdr:row>
      <xdr:rowOff>161925</xdr:rowOff>
    </xdr:to>
    <xdr:sp macro="" textlink="">
      <xdr:nvSpPr>
        <xdr:cNvPr id="2" name="向右箭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247775" y="2390775"/>
          <a:ext cx="828675" cy="504825"/>
        </a:xfrm>
        <a:prstGeom prst="rightArrow">
          <a:avLst>
            <a:gd name="adj1" fmla="val 50000"/>
            <a:gd name="adj2" fmla="val 65098"/>
          </a:avLst>
        </a:prstGeom>
        <a:solidFill>
          <a:srgbClr val="4F81BD"/>
        </a:solidFill>
        <a:ln w="25400" cmpd="sng">
          <a:solidFill>
            <a:srgbClr val="385D8A"/>
          </a:solidFill>
          <a:miter lim="800000"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</a:rPr>
            <a:t>GO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B5" sqref="B5"/>
    </sheetView>
  </sheetViews>
  <sheetFormatPr defaultColWidth="9" defaultRowHeight="20.25"/>
  <cols>
    <col min="1" max="1" width="15.875" style="1" customWidth="1"/>
    <col min="2" max="3" width="9" style="1"/>
    <col min="4" max="4" width="21.5" style="1" bestFit="1" customWidth="1"/>
    <col min="5" max="5" width="8.125" style="1" customWidth="1"/>
    <col min="6" max="6" width="6.875" style="1" customWidth="1"/>
    <col min="7" max="7" width="11.875" style="1" bestFit="1" customWidth="1"/>
    <col min="8" max="8" width="9" style="1"/>
    <col min="9" max="9" width="18" style="1" customWidth="1"/>
    <col min="10" max="10" width="22.625" style="1" customWidth="1"/>
    <col min="11" max="11" width="12.625" style="1" customWidth="1"/>
    <col min="12" max="16384" width="9" style="1"/>
  </cols>
  <sheetData>
    <row r="1" spans="1:13" ht="39" customHeight="1">
      <c r="A1" s="43" t="s">
        <v>0</v>
      </c>
      <c r="B1" s="43"/>
      <c r="C1" s="43"/>
      <c r="D1" s="43"/>
      <c r="E1" s="43"/>
      <c r="F1" s="43"/>
      <c r="G1" s="43"/>
      <c r="H1" s="2"/>
      <c r="I1" s="2"/>
      <c r="M1" s="12"/>
    </row>
    <row r="2" spans="1:13" ht="24.75" customHeight="1">
      <c r="A2" s="3" t="s">
        <v>1</v>
      </c>
      <c r="B2" s="3"/>
      <c r="D2" s="44" t="s">
        <v>2</v>
      </c>
      <c r="E2" s="44"/>
      <c r="F2" s="44"/>
      <c r="G2" s="44"/>
    </row>
    <row r="3" spans="1:13" ht="21.75" customHeight="1">
      <c r="A3" s="3" t="s">
        <v>3</v>
      </c>
      <c r="B3" s="4">
        <v>158</v>
      </c>
      <c r="D3" s="5" t="s">
        <v>4</v>
      </c>
      <c r="E3" s="60">
        <f>B4/(B3/100)^2</f>
        <v>27.239224483255885</v>
      </c>
      <c r="F3" s="60"/>
      <c r="G3" s="60"/>
    </row>
    <row r="4" spans="1:13" ht="21.75" customHeight="1">
      <c r="A4" s="3" t="s">
        <v>5</v>
      </c>
      <c r="B4" s="4">
        <v>68</v>
      </c>
      <c r="D4" s="5" t="s">
        <v>6</v>
      </c>
      <c r="E4" s="60"/>
      <c r="F4" s="60"/>
      <c r="G4" s="60"/>
    </row>
    <row r="5" spans="1:13" ht="21.75" customHeight="1">
      <c r="D5" s="6" t="s">
        <v>7</v>
      </c>
      <c r="E5" s="45" t="str">
        <f>IF(E3&lt;18.5,"體重過輕",IF(E3&lt;24,"正常範圍",IF(E3&lt;27,"過重",IF(E3&lt;30,"輕度肥胖",IF(E3&lt;35,"中度肥胖","重度肥胖")))))</f>
        <v>輕度肥胖</v>
      </c>
      <c r="F5" s="45"/>
      <c r="G5" s="45"/>
    </row>
    <row r="6" spans="1:13" ht="21.75" customHeight="1">
      <c r="A6" s="7"/>
      <c r="B6" s="7"/>
      <c r="D6" s="6" t="s">
        <v>8</v>
      </c>
      <c r="E6" s="8">
        <f>18.5*(($B$3/100)^2)</f>
        <v>46.183400000000006</v>
      </c>
      <c r="F6" s="9" t="s">
        <v>9</v>
      </c>
      <c r="G6" s="8">
        <f>24*(($B$3/100)^2)</f>
        <v>59.91360000000001</v>
      </c>
    </row>
    <row r="7" spans="1:13" ht="25.5" customHeight="1"/>
    <row r="8" spans="1:13" ht="19.7" customHeight="1">
      <c r="A8" s="7"/>
      <c r="D8" s="46" t="s">
        <v>10</v>
      </c>
      <c r="E8" s="47"/>
      <c r="F8" s="47"/>
      <c r="G8" s="48"/>
    </row>
    <row r="9" spans="1:13" ht="19.7" customHeight="1">
      <c r="A9" s="1" t="s">
        <v>11</v>
      </c>
      <c r="D9" s="10" t="s">
        <v>12</v>
      </c>
      <c r="E9" s="49"/>
      <c r="F9" s="50"/>
      <c r="G9" s="51"/>
    </row>
    <row r="10" spans="1:13" ht="19.7" customHeight="1">
      <c r="D10" s="11" t="s">
        <v>13</v>
      </c>
      <c r="E10" s="58" t="s">
        <v>14</v>
      </c>
      <c r="F10" s="58"/>
      <c r="G10" s="59"/>
    </row>
    <row r="11" spans="1:13" ht="19.7" customHeight="1">
      <c r="D11" s="11" t="s">
        <v>15</v>
      </c>
      <c r="E11" s="58" t="s">
        <v>16</v>
      </c>
      <c r="F11" s="58"/>
      <c r="G11" s="59"/>
    </row>
    <row r="12" spans="1:13" ht="19.7" customHeight="1">
      <c r="D12" s="56" t="s">
        <v>17</v>
      </c>
      <c r="E12" s="52" t="s">
        <v>18</v>
      </c>
      <c r="F12" s="52"/>
      <c r="G12" s="53"/>
    </row>
    <row r="13" spans="1:13" ht="19.7" customHeight="1">
      <c r="D13" s="56"/>
      <c r="E13" s="52" t="s">
        <v>19</v>
      </c>
      <c r="F13" s="52"/>
      <c r="G13" s="53"/>
    </row>
    <row r="14" spans="1:13" ht="19.7" customHeight="1">
      <c r="D14" s="56"/>
      <c r="E14" s="52" t="s">
        <v>20</v>
      </c>
      <c r="F14" s="52"/>
      <c r="G14" s="53"/>
    </row>
    <row r="15" spans="1:13" ht="19.7" customHeight="1">
      <c r="D15" s="57"/>
      <c r="E15" s="54" t="s">
        <v>21</v>
      </c>
      <c r="F15" s="54"/>
      <c r="G15" s="55"/>
    </row>
  </sheetData>
  <sheetProtection password="EB07" sheet="1" objects="1" scenarios="1"/>
  <mergeCells count="13">
    <mergeCell ref="E14:G14"/>
    <mergeCell ref="E15:G15"/>
    <mergeCell ref="D12:D15"/>
    <mergeCell ref="E10:G10"/>
    <mergeCell ref="E3:G4"/>
    <mergeCell ref="E11:G11"/>
    <mergeCell ref="E12:G12"/>
    <mergeCell ref="E13:G13"/>
    <mergeCell ref="A1:G1"/>
    <mergeCell ref="D2:G2"/>
    <mergeCell ref="E5:G5"/>
    <mergeCell ref="D8:G8"/>
    <mergeCell ref="E9:G9"/>
  </mergeCells>
  <phoneticPr fontId="13" type="noConversion"/>
  <pageMargins left="0.7" right="0.7" top="0.75" bottom="0.75" header="0.3" footer="0.3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6"/>
  <sheetViews>
    <sheetView workbookViewId="0">
      <selection activeCell="K37" sqref="K37"/>
    </sheetView>
  </sheetViews>
  <sheetFormatPr defaultRowHeight="14.25"/>
  <cols>
    <col min="9" max="9" width="13.625" customWidth="1"/>
  </cols>
  <sheetData>
    <row r="1" spans="1:12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47</v>
      </c>
      <c r="G1" s="13" t="s">
        <v>48</v>
      </c>
      <c r="H1" s="13" t="s">
        <v>49</v>
      </c>
      <c r="I1" s="13" t="s">
        <v>67</v>
      </c>
      <c r="K1" s="13" t="s">
        <v>79</v>
      </c>
      <c r="L1" s="13" t="s">
        <v>80</v>
      </c>
    </row>
    <row r="2" spans="1:12">
      <c r="A2" s="13">
        <v>202005</v>
      </c>
      <c r="B2" s="13">
        <v>342901</v>
      </c>
      <c r="C2" s="13">
        <v>12768</v>
      </c>
      <c r="D2" s="13">
        <f t="shared" ref="D2:D4" si="0">B2/C2</f>
        <v>26.856281328320801</v>
      </c>
      <c r="E2" s="13">
        <f t="shared" ref="E2:E4" si="1">C2/7700</f>
        <v>1.6581818181818182</v>
      </c>
      <c r="F2" s="13">
        <f>B2</f>
        <v>342901</v>
      </c>
      <c r="G2" s="13">
        <f>C2</f>
        <v>12768</v>
      </c>
      <c r="H2" s="13">
        <v>31168</v>
      </c>
      <c r="I2">
        <v>1484</v>
      </c>
      <c r="K2">
        <v>70.36</v>
      </c>
    </row>
    <row r="3" spans="1:12">
      <c r="A3" s="13">
        <v>202006</v>
      </c>
      <c r="B3" s="13">
        <v>317662</v>
      </c>
      <c r="C3" s="13">
        <v>11580</v>
      </c>
      <c r="D3" s="13">
        <f t="shared" si="0"/>
        <v>27.43195164075993</v>
      </c>
      <c r="E3" s="13">
        <f t="shared" si="1"/>
        <v>1.5038961038961038</v>
      </c>
      <c r="F3" s="13">
        <f>B3+F2</f>
        <v>660563</v>
      </c>
      <c r="G3" s="13">
        <f>C3</f>
        <v>11580</v>
      </c>
      <c r="H3" s="13">
        <v>38158</v>
      </c>
      <c r="I3">
        <v>1363</v>
      </c>
      <c r="K3">
        <v>69.510000000000005</v>
      </c>
      <c r="L3">
        <f>K2-K3</f>
        <v>0.84999999999999432</v>
      </c>
    </row>
    <row r="4" spans="1:12">
      <c r="A4" s="13">
        <v>202007</v>
      </c>
      <c r="B4" s="13">
        <v>357845</v>
      </c>
      <c r="C4" s="13">
        <v>12569</v>
      </c>
      <c r="D4" s="13">
        <f t="shared" si="0"/>
        <v>28.470443153791074</v>
      </c>
      <c r="E4" s="13">
        <f t="shared" si="1"/>
        <v>1.6323376623376624</v>
      </c>
      <c r="F4" s="13">
        <f>B4+F3</f>
        <v>1018408</v>
      </c>
      <c r="G4" s="13">
        <f>C4</f>
        <v>12569</v>
      </c>
      <c r="H4">
        <v>48377</v>
      </c>
      <c r="I4">
        <v>1382</v>
      </c>
      <c r="K4">
        <v>69.260000000000005</v>
      </c>
      <c r="L4">
        <f>K3-K4</f>
        <v>0.25</v>
      </c>
    </row>
    <row r="5" spans="1:12">
      <c r="A5" s="13">
        <v>202008</v>
      </c>
      <c r="B5" s="13"/>
      <c r="C5" s="13"/>
      <c r="D5" s="13"/>
      <c r="E5" s="13"/>
      <c r="F5" s="13"/>
      <c r="G5" s="13"/>
    </row>
    <row r="6" spans="1:12">
      <c r="A6" s="13">
        <v>202009</v>
      </c>
      <c r="B6" s="13"/>
      <c r="C6" s="13"/>
      <c r="D6" s="13"/>
      <c r="E6" s="13"/>
      <c r="F6" s="13"/>
      <c r="G6" s="13"/>
    </row>
    <row r="7" spans="1:12">
      <c r="A7" s="13">
        <v>202010</v>
      </c>
      <c r="B7" s="13"/>
      <c r="C7" s="13"/>
      <c r="D7" s="13"/>
      <c r="E7" s="13"/>
      <c r="F7" s="13"/>
      <c r="G7" s="13"/>
    </row>
    <row r="8" spans="1:12">
      <c r="A8" s="13">
        <v>202011</v>
      </c>
      <c r="B8" s="13"/>
      <c r="C8" s="13"/>
      <c r="D8" s="13"/>
      <c r="E8" s="13"/>
      <c r="F8" s="13"/>
      <c r="G8" s="13"/>
      <c r="H8" s="13"/>
    </row>
    <row r="9" spans="1:12">
      <c r="A9" s="13">
        <v>202012</v>
      </c>
      <c r="B9" s="13"/>
      <c r="C9" s="13"/>
      <c r="D9" s="13"/>
      <c r="E9" s="13"/>
      <c r="F9" s="13"/>
      <c r="G9" s="13"/>
      <c r="H9" s="13"/>
    </row>
    <row r="10" spans="1:12">
      <c r="A10" s="13">
        <v>202101</v>
      </c>
      <c r="B10" s="13"/>
      <c r="C10" s="13"/>
      <c r="D10" s="13"/>
      <c r="E10" s="13"/>
      <c r="F10" s="13"/>
      <c r="G10" s="13"/>
    </row>
    <row r="11" spans="1:12">
      <c r="A11" s="13">
        <v>202102</v>
      </c>
      <c r="B11" s="13"/>
      <c r="C11" s="13"/>
      <c r="D11" s="13"/>
      <c r="E11" s="13"/>
      <c r="F11" s="13"/>
      <c r="G11" s="13"/>
    </row>
    <row r="12" spans="1:12">
      <c r="A12" s="13">
        <v>202103</v>
      </c>
      <c r="B12" s="13"/>
      <c r="C12" s="13"/>
      <c r="D12" s="13"/>
      <c r="E12" s="13"/>
      <c r="F12" s="13"/>
      <c r="G12" s="13"/>
    </row>
    <row r="13" spans="1:12">
      <c r="A13" s="13">
        <v>202104</v>
      </c>
      <c r="B13" s="13"/>
      <c r="C13" s="13"/>
      <c r="D13" s="13"/>
      <c r="E13" s="13"/>
      <c r="F13" s="13"/>
      <c r="G13" s="13"/>
    </row>
    <row r="14" spans="1:12">
      <c r="A14" s="13">
        <v>202105</v>
      </c>
      <c r="B14" s="13"/>
      <c r="C14" s="13"/>
      <c r="D14" s="13"/>
      <c r="E14" s="13"/>
      <c r="F14" s="13"/>
      <c r="G14" s="13"/>
    </row>
    <row r="15" spans="1:12">
      <c r="A15" s="13">
        <v>202106</v>
      </c>
      <c r="B15" s="13"/>
      <c r="C15" s="13"/>
      <c r="D15" s="13"/>
      <c r="E15" s="13"/>
      <c r="F15" s="13"/>
      <c r="G15" s="13"/>
    </row>
    <row r="16" spans="1:12">
      <c r="A16" s="13">
        <v>202107</v>
      </c>
      <c r="B16" s="13"/>
      <c r="C16" s="13"/>
      <c r="D16" s="13"/>
      <c r="E16" s="13"/>
      <c r="F16" s="13"/>
      <c r="G16" s="13"/>
    </row>
    <row r="17" spans="1:7">
      <c r="A17" s="13">
        <v>202108</v>
      </c>
      <c r="B17" s="13"/>
      <c r="C17" s="13"/>
      <c r="D17" s="13"/>
      <c r="E17" s="13"/>
      <c r="F17" s="13"/>
      <c r="G17" s="13"/>
    </row>
    <row r="18" spans="1:7">
      <c r="A18" s="13">
        <v>202109</v>
      </c>
      <c r="B18" s="13"/>
      <c r="C18" s="13"/>
      <c r="D18" s="13"/>
      <c r="E18" s="13"/>
      <c r="F18" s="13"/>
      <c r="G18" s="13"/>
    </row>
    <row r="19" spans="1:7">
      <c r="A19" s="13">
        <v>202110</v>
      </c>
      <c r="B19" s="13"/>
      <c r="C19" s="13"/>
      <c r="D19" s="13"/>
      <c r="E19" s="13"/>
      <c r="F19" s="13"/>
      <c r="G19" s="13"/>
    </row>
    <row r="20" spans="1:7">
      <c r="A20" s="13">
        <v>202111</v>
      </c>
      <c r="B20" s="13"/>
      <c r="C20" s="13"/>
      <c r="D20" s="13"/>
      <c r="E20" s="13"/>
      <c r="F20" s="13"/>
      <c r="G20" s="13"/>
    </row>
    <row r="21" spans="1:7">
      <c r="A21" s="13">
        <v>202112</v>
      </c>
      <c r="B21" s="13"/>
      <c r="C21" s="13"/>
      <c r="D21" s="13"/>
      <c r="E21" s="13"/>
      <c r="F21" s="13"/>
      <c r="G21" s="13"/>
    </row>
    <row r="22" spans="1:7">
      <c r="A22" s="13"/>
      <c r="B22" s="13"/>
      <c r="C22" s="13"/>
      <c r="D22" s="13"/>
      <c r="E22" s="13"/>
      <c r="F22" s="13"/>
      <c r="G22" s="13"/>
    </row>
    <row r="23" spans="1:7">
      <c r="A23" s="13"/>
      <c r="B23" s="13"/>
      <c r="C23" s="13"/>
      <c r="D23" s="13"/>
      <c r="E23" s="13"/>
      <c r="F23" s="13"/>
      <c r="G23" s="13"/>
    </row>
    <row r="24" spans="1:7">
      <c r="A24" s="13"/>
      <c r="B24" s="13"/>
      <c r="C24" s="13"/>
      <c r="D24" s="13"/>
      <c r="E24" s="13"/>
      <c r="F24" s="13"/>
      <c r="G24" s="13"/>
    </row>
    <row r="25" spans="1:7">
      <c r="A25" s="13" t="s">
        <v>44</v>
      </c>
      <c r="B25" s="13">
        <f>SUM(B2:B24)</f>
        <v>1018408</v>
      </c>
      <c r="C25" s="13">
        <f>SUM(C2:C24)</f>
        <v>36917</v>
      </c>
      <c r="D25" s="13"/>
      <c r="E25" s="13">
        <f>SUM(E2:E24)</f>
        <v>4.7944155844155842</v>
      </c>
      <c r="F25" s="13"/>
      <c r="G25" s="13"/>
    </row>
    <row r="26" spans="1:7">
      <c r="A26" s="13" t="s">
        <v>45</v>
      </c>
      <c r="B26" s="13">
        <f>AVERAGE(B2:B24)</f>
        <v>339469.33333333331</v>
      </c>
      <c r="C26" s="13">
        <f>AVERAGE(C2:C24)</f>
        <v>12305.666666666666</v>
      </c>
      <c r="D26" s="13">
        <f>AVERAGE(D2:D24)</f>
        <v>27.586225374290603</v>
      </c>
      <c r="E26" s="13">
        <f>AVERAGE(E2:E24)</f>
        <v>1.5981385281385281</v>
      </c>
      <c r="F26" s="13"/>
      <c r="G26" s="13"/>
    </row>
  </sheetData>
  <phoneticPr fontId="1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5502-7B4A-431F-847A-7BFF5AC5D52A}">
  <dimension ref="A1:M46"/>
  <sheetViews>
    <sheetView workbookViewId="0">
      <selection activeCell="A14" sqref="A14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3">
      <c r="A1" s="13" t="s">
        <v>66</v>
      </c>
      <c r="B1" s="13" t="s">
        <v>74</v>
      </c>
      <c r="C1" s="13" t="s">
        <v>73</v>
      </c>
      <c r="D1" s="38" t="s">
        <v>75</v>
      </c>
      <c r="E1" s="13" t="s">
        <v>72</v>
      </c>
      <c r="F1" s="40" t="s">
        <v>71</v>
      </c>
      <c r="G1" s="13" t="s">
        <v>52</v>
      </c>
      <c r="H1" s="39" t="s">
        <v>53</v>
      </c>
      <c r="I1" s="13" t="s">
        <v>54</v>
      </c>
      <c r="J1" s="13" t="s">
        <v>55</v>
      </c>
      <c r="K1" s="13" t="s">
        <v>56</v>
      </c>
      <c r="L1" s="13" t="s">
        <v>57</v>
      </c>
      <c r="M1" s="13" t="s">
        <v>58</v>
      </c>
    </row>
    <row r="2" spans="1:13">
      <c r="A2" s="34">
        <v>43962</v>
      </c>
      <c r="B2" s="13">
        <v>70.599999999999994</v>
      </c>
      <c r="C2" s="13">
        <v>70.599999999999994</v>
      </c>
      <c r="D2" s="13">
        <v>70.599999999999994</v>
      </c>
      <c r="E2" s="13">
        <v>70.599999999999994</v>
      </c>
      <c r="F2" s="13">
        <v>70.599999999999994</v>
      </c>
      <c r="G2" s="13">
        <v>70.599999999999994</v>
      </c>
      <c r="H2" s="13">
        <v>70.599999999999994</v>
      </c>
      <c r="I2" s="13">
        <v>70.599999999999994</v>
      </c>
      <c r="J2" s="13">
        <v>70.599999999999994</v>
      </c>
      <c r="K2" s="13">
        <v>70.599999999999994</v>
      </c>
      <c r="L2" s="13">
        <v>70.599999999999994</v>
      </c>
      <c r="M2" s="13">
        <v>70.599999999999994</v>
      </c>
    </row>
    <row r="3" spans="1:13" hidden="1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0.3</v>
      </c>
      <c r="G3" s="13">
        <v>0.4</v>
      </c>
      <c r="H3" s="13">
        <v>0.5</v>
      </c>
      <c r="I3" s="13">
        <v>0.6</v>
      </c>
      <c r="J3" s="13">
        <v>0.7</v>
      </c>
      <c r="K3" s="13">
        <v>0.8</v>
      </c>
      <c r="L3" s="13">
        <v>0.9</v>
      </c>
      <c r="M3" s="13">
        <v>1</v>
      </c>
    </row>
    <row r="4" spans="1:13">
      <c r="A4" s="13" t="s">
        <v>60</v>
      </c>
      <c r="B4" s="13">
        <f t="shared" ref="B4:M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 t="shared" si="0"/>
        <v>2310</v>
      </c>
      <c r="G4" s="13">
        <f t="shared" si="0"/>
        <v>3080</v>
      </c>
      <c r="H4" s="13">
        <f t="shared" si="0"/>
        <v>3850</v>
      </c>
      <c r="I4" s="13">
        <f t="shared" si="0"/>
        <v>4620</v>
      </c>
      <c r="J4" s="13">
        <f t="shared" si="0"/>
        <v>5390</v>
      </c>
      <c r="K4" s="13">
        <f t="shared" si="0"/>
        <v>6160</v>
      </c>
      <c r="L4" s="13">
        <f t="shared" si="0"/>
        <v>6930</v>
      </c>
      <c r="M4" s="13">
        <f t="shared" si="0"/>
        <v>7700</v>
      </c>
    </row>
    <row r="5" spans="1:13">
      <c r="A5" s="13" t="s">
        <v>61</v>
      </c>
      <c r="B5" s="13">
        <f t="shared" ref="B5:M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si="1"/>
        <v>330</v>
      </c>
      <c r="G5" s="13">
        <f t="shared" si="1"/>
        <v>440</v>
      </c>
      <c r="H5" s="13">
        <f t="shared" si="1"/>
        <v>550</v>
      </c>
      <c r="I5" s="13">
        <f t="shared" si="1"/>
        <v>660</v>
      </c>
      <c r="J5" s="13">
        <f t="shared" si="1"/>
        <v>770</v>
      </c>
      <c r="K5" s="13">
        <f t="shared" si="1"/>
        <v>880</v>
      </c>
      <c r="L5" s="13">
        <f t="shared" si="1"/>
        <v>990</v>
      </c>
      <c r="M5" s="13">
        <f t="shared" si="1"/>
        <v>1100</v>
      </c>
    </row>
    <row r="6" spans="1:13" hidden="1">
      <c r="A6" s="13" t="s">
        <v>62</v>
      </c>
      <c r="B6" s="13">
        <f t="shared" ref="B6:M7" si="2">B3*4</f>
        <v>0</v>
      </c>
      <c r="C6" s="13">
        <f t="shared" si="2"/>
        <v>0.4</v>
      </c>
      <c r="D6" s="13">
        <f t="shared" si="2"/>
        <v>0.6</v>
      </c>
      <c r="E6" s="13">
        <f t="shared" si="2"/>
        <v>0.8</v>
      </c>
      <c r="F6" s="13">
        <f t="shared" si="2"/>
        <v>1.2</v>
      </c>
      <c r="G6" s="13">
        <f t="shared" si="2"/>
        <v>1.6</v>
      </c>
      <c r="H6" s="13">
        <f t="shared" si="2"/>
        <v>2</v>
      </c>
      <c r="I6" s="13">
        <f t="shared" si="2"/>
        <v>2.4</v>
      </c>
      <c r="J6" s="13">
        <f t="shared" si="2"/>
        <v>2.8</v>
      </c>
      <c r="K6" s="13">
        <f t="shared" si="2"/>
        <v>3.2</v>
      </c>
      <c r="L6" s="13">
        <f t="shared" si="2"/>
        <v>3.6</v>
      </c>
      <c r="M6" s="13">
        <f t="shared" si="2"/>
        <v>4</v>
      </c>
    </row>
    <row r="7" spans="1:13" hidden="1">
      <c r="A7" s="13" t="s">
        <v>63</v>
      </c>
      <c r="B7" s="13">
        <f t="shared" si="2"/>
        <v>0</v>
      </c>
      <c r="C7" s="13">
        <f t="shared" si="2"/>
        <v>3080</v>
      </c>
      <c r="D7" s="13">
        <f t="shared" si="2"/>
        <v>4620</v>
      </c>
      <c r="E7" s="13">
        <f t="shared" si="2"/>
        <v>6160</v>
      </c>
      <c r="F7" s="13">
        <f t="shared" si="2"/>
        <v>9240</v>
      </c>
      <c r="G7" s="13">
        <f t="shared" si="2"/>
        <v>12320</v>
      </c>
      <c r="H7" s="13">
        <f t="shared" si="2"/>
        <v>15400</v>
      </c>
      <c r="I7" s="13">
        <f t="shared" si="2"/>
        <v>18480</v>
      </c>
      <c r="J7" s="13">
        <f t="shared" si="2"/>
        <v>21560</v>
      </c>
      <c r="K7" s="13">
        <f t="shared" si="2"/>
        <v>24640</v>
      </c>
      <c r="L7" s="13">
        <f t="shared" si="2"/>
        <v>27720</v>
      </c>
      <c r="M7" s="13">
        <f t="shared" si="2"/>
        <v>30800</v>
      </c>
    </row>
    <row r="8" spans="1:13">
      <c r="A8" s="34">
        <f>A2+28</f>
        <v>43990</v>
      </c>
      <c r="B8" s="13">
        <f t="shared" ref="B8:M8" si="3">B$6*1</f>
        <v>0</v>
      </c>
      <c r="C8" s="13">
        <f t="shared" si="3"/>
        <v>0.4</v>
      </c>
      <c r="D8" s="13">
        <f t="shared" si="3"/>
        <v>0.6</v>
      </c>
      <c r="E8" s="13">
        <f t="shared" si="3"/>
        <v>0.8</v>
      </c>
      <c r="F8" s="13">
        <f t="shared" si="3"/>
        <v>1.2</v>
      </c>
      <c r="G8" s="13">
        <f t="shared" si="3"/>
        <v>1.6</v>
      </c>
      <c r="H8" s="13">
        <f t="shared" si="3"/>
        <v>2</v>
      </c>
      <c r="I8" s="13">
        <f t="shared" si="3"/>
        <v>2.4</v>
      </c>
      <c r="J8" s="13">
        <f t="shared" si="3"/>
        <v>2.8</v>
      </c>
      <c r="K8" s="13">
        <f t="shared" si="3"/>
        <v>3.2</v>
      </c>
      <c r="L8" s="13">
        <f t="shared" si="3"/>
        <v>3.6</v>
      </c>
      <c r="M8" s="13">
        <f t="shared" si="3"/>
        <v>4</v>
      </c>
    </row>
    <row r="9" spans="1:13">
      <c r="A9" s="34" t="s">
        <v>64</v>
      </c>
      <c r="B9" s="13">
        <f t="shared" ref="B9:M9" si="4">B$7*1</f>
        <v>0</v>
      </c>
      <c r="C9" s="13">
        <f t="shared" si="4"/>
        <v>3080</v>
      </c>
      <c r="D9" s="36">
        <f t="shared" si="4"/>
        <v>4620</v>
      </c>
      <c r="E9" s="36">
        <f t="shared" si="4"/>
        <v>6160</v>
      </c>
      <c r="F9" s="36">
        <f t="shared" si="4"/>
        <v>9240</v>
      </c>
      <c r="G9" s="36">
        <f t="shared" si="4"/>
        <v>12320</v>
      </c>
      <c r="H9" s="36">
        <f t="shared" si="4"/>
        <v>15400</v>
      </c>
      <c r="I9" s="36">
        <f t="shared" si="4"/>
        <v>18480</v>
      </c>
      <c r="J9" s="36">
        <f t="shared" si="4"/>
        <v>21560</v>
      </c>
      <c r="K9" s="36">
        <f t="shared" si="4"/>
        <v>24640</v>
      </c>
      <c r="L9" s="36">
        <f t="shared" si="4"/>
        <v>27720</v>
      </c>
      <c r="M9" s="36">
        <f t="shared" si="4"/>
        <v>30800</v>
      </c>
    </row>
    <row r="10" spans="1:13">
      <c r="A10" s="13" t="s">
        <v>65</v>
      </c>
      <c r="B10" s="13">
        <f t="shared" ref="B10:M10" si="5">B$2-B$8</f>
        <v>70.599999999999994</v>
      </c>
      <c r="C10" s="36">
        <f t="shared" si="5"/>
        <v>70.199999999999989</v>
      </c>
      <c r="D10" s="41">
        <f t="shared" si="5"/>
        <v>70</v>
      </c>
      <c r="E10" s="36">
        <f t="shared" si="5"/>
        <v>69.8</v>
      </c>
      <c r="F10" s="36">
        <f t="shared" si="5"/>
        <v>69.399999999999991</v>
      </c>
      <c r="G10" s="36">
        <f t="shared" si="5"/>
        <v>69</v>
      </c>
      <c r="H10" s="36">
        <f t="shared" si="5"/>
        <v>68.599999999999994</v>
      </c>
      <c r="I10" s="36">
        <f t="shared" si="5"/>
        <v>68.199999999999989</v>
      </c>
      <c r="J10" s="36">
        <f t="shared" si="5"/>
        <v>67.8</v>
      </c>
      <c r="K10" s="36">
        <f t="shared" si="5"/>
        <v>67.399999999999991</v>
      </c>
      <c r="L10" s="36">
        <f t="shared" si="5"/>
        <v>67</v>
      </c>
      <c r="M10" s="36">
        <f t="shared" si="5"/>
        <v>66.599999999999994</v>
      </c>
    </row>
    <row r="11" spans="1:13">
      <c r="A11" s="34">
        <f>A8+28</f>
        <v>44018</v>
      </c>
      <c r="B11" s="13">
        <f t="shared" ref="B11:M11" si="6">B$6*2</f>
        <v>0</v>
      </c>
      <c r="C11" s="13">
        <f t="shared" si="6"/>
        <v>0.8</v>
      </c>
      <c r="D11" s="36">
        <f t="shared" si="6"/>
        <v>1.2</v>
      </c>
      <c r="E11" s="36">
        <f t="shared" si="6"/>
        <v>1.6</v>
      </c>
      <c r="F11" s="36">
        <f t="shared" si="6"/>
        <v>2.4</v>
      </c>
      <c r="G11" s="36">
        <f t="shared" si="6"/>
        <v>3.2</v>
      </c>
      <c r="H11" s="36">
        <f t="shared" si="6"/>
        <v>4</v>
      </c>
      <c r="I11" s="36">
        <f t="shared" si="6"/>
        <v>4.8</v>
      </c>
      <c r="J11" s="36">
        <f t="shared" si="6"/>
        <v>5.6</v>
      </c>
      <c r="K11" s="36">
        <f t="shared" si="6"/>
        <v>6.4</v>
      </c>
      <c r="L11" s="36">
        <f t="shared" si="6"/>
        <v>7.2</v>
      </c>
      <c r="M11" s="36">
        <f t="shared" si="6"/>
        <v>8</v>
      </c>
    </row>
    <row r="12" spans="1:13">
      <c r="A12" s="34" t="s">
        <v>64</v>
      </c>
      <c r="B12" s="13">
        <f t="shared" ref="B12:M12" si="7">B$7*2</f>
        <v>0</v>
      </c>
      <c r="C12" s="13">
        <f t="shared" si="7"/>
        <v>6160</v>
      </c>
      <c r="D12" s="36">
        <f t="shared" si="7"/>
        <v>9240</v>
      </c>
      <c r="E12" s="36">
        <f t="shared" si="7"/>
        <v>12320</v>
      </c>
      <c r="F12" s="36">
        <f t="shared" si="7"/>
        <v>18480</v>
      </c>
      <c r="G12" s="36">
        <f t="shared" si="7"/>
        <v>24640</v>
      </c>
      <c r="H12" s="36">
        <f t="shared" si="7"/>
        <v>30800</v>
      </c>
      <c r="I12" s="36">
        <f t="shared" si="7"/>
        <v>36960</v>
      </c>
      <c r="J12" s="36">
        <f t="shared" si="7"/>
        <v>43120</v>
      </c>
      <c r="K12" s="36">
        <f t="shared" si="7"/>
        <v>49280</v>
      </c>
      <c r="L12" s="36">
        <f t="shared" si="7"/>
        <v>55440</v>
      </c>
      <c r="M12" s="36">
        <f t="shared" si="7"/>
        <v>61600</v>
      </c>
    </row>
    <row r="13" spans="1:13">
      <c r="A13" s="13" t="s">
        <v>65</v>
      </c>
      <c r="B13" s="13">
        <f t="shared" ref="B13:M13" si="8">B$2-B$11</f>
        <v>70.599999999999994</v>
      </c>
      <c r="C13" s="41">
        <f t="shared" si="8"/>
        <v>69.8</v>
      </c>
      <c r="D13" s="42">
        <f t="shared" si="8"/>
        <v>69.399999999999991</v>
      </c>
      <c r="E13" s="36">
        <f t="shared" si="8"/>
        <v>69</v>
      </c>
      <c r="F13" s="36">
        <f t="shared" si="8"/>
        <v>68.199999999999989</v>
      </c>
      <c r="G13" s="36">
        <f t="shared" si="8"/>
        <v>67.399999999999991</v>
      </c>
      <c r="H13" s="36">
        <f t="shared" si="8"/>
        <v>66.599999999999994</v>
      </c>
      <c r="I13" s="36">
        <f t="shared" si="8"/>
        <v>65.8</v>
      </c>
      <c r="J13" s="36">
        <f t="shared" si="8"/>
        <v>65</v>
      </c>
      <c r="K13" s="36">
        <f t="shared" si="8"/>
        <v>64.199999999999989</v>
      </c>
      <c r="L13" s="36">
        <f t="shared" si="8"/>
        <v>63.399999999999991</v>
      </c>
      <c r="M13" s="36">
        <f t="shared" si="8"/>
        <v>62.599999999999994</v>
      </c>
    </row>
    <row r="14" spans="1:13">
      <c r="A14" s="34">
        <f>A11+28</f>
        <v>44046</v>
      </c>
      <c r="B14" s="13">
        <f t="shared" ref="B14:M14" si="9">B$6*3</f>
        <v>0</v>
      </c>
      <c r="C14" s="13">
        <f t="shared" si="9"/>
        <v>1.2000000000000002</v>
      </c>
      <c r="D14" s="36">
        <f t="shared" si="9"/>
        <v>1.7999999999999998</v>
      </c>
      <c r="E14" s="36">
        <f t="shared" si="9"/>
        <v>2.4000000000000004</v>
      </c>
      <c r="F14" s="36">
        <f t="shared" si="9"/>
        <v>3.5999999999999996</v>
      </c>
      <c r="G14" s="36">
        <f t="shared" si="9"/>
        <v>4.8000000000000007</v>
      </c>
      <c r="H14" s="36">
        <f t="shared" si="9"/>
        <v>6</v>
      </c>
      <c r="I14" s="36">
        <f t="shared" si="9"/>
        <v>7.1999999999999993</v>
      </c>
      <c r="J14" s="36">
        <f t="shared" si="9"/>
        <v>8.3999999999999986</v>
      </c>
      <c r="K14" s="36">
        <f t="shared" si="9"/>
        <v>9.6000000000000014</v>
      </c>
      <c r="L14" s="36">
        <f t="shared" si="9"/>
        <v>10.8</v>
      </c>
      <c r="M14" s="36">
        <f t="shared" si="9"/>
        <v>12</v>
      </c>
    </row>
    <row r="15" spans="1:13">
      <c r="A15" s="34" t="s">
        <v>64</v>
      </c>
      <c r="B15" s="13">
        <f t="shared" ref="B15:M15" si="10">B$7*3</f>
        <v>0</v>
      </c>
      <c r="C15" s="13">
        <f t="shared" si="10"/>
        <v>9240</v>
      </c>
      <c r="D15" s="36">
        <f t="shared" si="10"/>
        <v>13860</v>
      </c>
      <c r="E15" s="36">
        <f t="shared" si="10"/>
        <v>18480</v>
      </c>
      <c r="F15" s="36">
        <f t="shared" si="10"/>
        <v>27720</v>
      </c>
      <c r="G15" s="36">
        <f t="shared" si="10"/>
        <v>36960</v>
      </c>
      <c r="H15" s="36">
        <f t="shared" si="10"/>
        <v>46200</v>
      </c>
      <c r="I15" s="36">
        <f t="shared" si="10"/>
        <v>55440</v>
      </c>
      <c r="J15" s="36">
        <f t="shared" si="10"/>
        <v>64680</v>
      </c>
      <c r="K15" s="36">
        <f t="shared" si="10"/>
        <v>73920</v>
      </c>
      <c r="L15" s="36">
        <f t="shared" si="10"/>
        <v>83160</v>
      </c>
      <c r="M15" s="36">
        <f t="shared" si="10"/>
        <v>92400</v>
      </c>
    </row>
    <row r="16" spans="1:13">
      <c r="A16" s="13" t="s">
        <v>65</v>
      </c>
      <c r="B16" s="13">
        <f t="shared" ref="B16:M16" si="11">B$2-B$14</f>
        <v>70.599999999999994</v>
      </c>
      <c r="C16" s="13">
        <f t="shared" si="11"/>
        <v>69.399999999999991</v>
      </c>
      <c r="D16" s="41">
        <f t="shared" si="11"/>
        <v>68.8</v>
      </c>
      <c r="E16" s="36">
        <f t="shared" si="11"/>
        <v>68.199999999999989</v>
      </c>
      <c r="F16" s="36">
        <f t="shared" si="11"/>
        <v>67</v>
      </c>
      <c r="G16" s="36">
        <f t="shared" si="11"/>
        <v>65.8</v>
      </c>
      <c r="H16" s="36">
        <f t="shared" si="11"/>
        <v>64.599999999999994</v>
      </c>
      <c r="I16" s="36">
        <f t="shared" si="11"/>
        <v>63.399999999999991</v>
      </c>
      <c r="J16" s="36">
        <f t="shared" si="11"/>
        <v>62.199999999999996</v>
      </c>
      <c r="K16" s="36">
        <f t="shared" si="11"/>
        <v>60.999999999999993</v>
      </c>
      <c r="L16" s="35">
        <f t="shared" si="11"/>
        <v>59.8</v>
      </c>
      <c r="M16" s="35">
        <f t="shared" si="11"/>
        <v>58.599999999999994</v>
      </c>
    </row>
    <row r="17" spans="1:13">
      <c r="A17" s="34">
        <f>A14+28</f>
        <v>44074</v>
      </c>
      <c r="B17" s="13">
        <f t="shared" ref="B17:M17" si="12">B$6*4</f>
        <v>0</v>
      </c>
      <c r="C17" s="13">
        <f t="shared" si="12"/>
        <v>1.6</v>
      </c>
      <c r="D17" s="36">
        <f t="shared" si="12"/>
        <v>2.4</v>
      </c>
      <c r="E17" s="36">
        <f t="shared" si="12"/>
        <v>3.2</v>
      </c>
      <c r="F17" s="36">
        <f t="shared" si="12"/>
        <v>4.8</v>
      </c>
      <c r="G17" s="36">
        <f t="shared" si="12"/>
        <v>6.4</v>
      </c>
      <c r="H17" s="36">
        <f t="shared" si="12"/>
        <v>8</v>
      </c>
      <c r="I17" s="36">
        <f t="shared" si="12"/>
        <v>9.6</v>
      </c>
      <c r="J17" s="36">
        <f t="shared" si="12"/>
        <v>11.2</v>
      </c>
      <c r="K17" s="36">
        <f t="shared" si="12"/>
        <v>12.8</v>
      </c>
      <c r="L17" s="36">
        <f t="shared" si="12"/>
        <v>14.4</v>
      </c>
      <c r="M17" s="36">
        <f t="shared" si="12"/>
        <v>16</v>
      </c>
    </row>
    <row r="18" spans="1:13">
      <c r="A18" s="34" t="s">
        <v>64</v>
      </c>
      <c r="B18" s="13">
        <f t="shared" ref="B18:M18" si="13">B$7*4</f>
        <v>0</v>
      </c>
      <c r="C18" s="13">
        <f t="shared" si="13"/>
        <v>12320</v>
      </c>
      <c r="D18" s="36">
        <f t="shared" si="13"/>
        <v>18480</v>
      </c>
      <c r="E18" s="36">
        <f t="shared" si="13"/>
        <v>24640</v>
      </c>
      <c r="F18" s="36">
        <f t="shared" si="13"/>
        <v>36960</v>
      </c>
      <c r="G18" s="36">
        <f t="shared" si="13"/>
        <v>49280</v>
      </c>
      <c r="H18" s="36">
        <f t="shared" si="13"/>
        <v>61600</v>
      </c>
      <c r="I18" s="36">
        <f t="shared" si="13"/>
        <v>73920</v>
      </c>
      <c r="J18" s="36">
        <f t="shared" si="13"/>
        <v>86240</v>
      </c>
      <c r="K18" s="36">
        <f t="shared" si="13"/>
        <v>98560</v>
      </c>
      <c r="L18" s="36">
        <f t="shared" si="13"/>
        <v>110880</v>
      </c>
      <c r="M18" s="36">
        <f t="shared" si="13"/>
        <v>123200</v>
      </c>
    </row>
    <row r="19" spans="1:13">
      <c r="A19" s="13" t="s">
        <v>65</v>
      </c>
      <c r="B19" s="13">
        <f t="shared" ref="B19:M19" si="14">B$2-B$17</f>
        <v>70.599999999999994</v>
      </c>
      <c r="C19" s="13">
        <f t="shared" si="14"/>
        <v>69</v>
      </c>
      <c r="D19" s="36">
        <f t="shared" si="14"/>
        <v>68.199999999999989</v>
      </c>
      <c r="E19" s="36">
        <f t="shared" si="14"/>
        <v>67.399999999999991</v>
      </c>
      <c r="F19" s="36">
        <f t="shared" si="14"/>
        <v>65.8</v>
      </c>
      <c r="G19" s="36">
        <f t="shared" si="14"/>
        <v>64.199999999999989</v>
      </c>
      <c r="H19" s="36">
        <f t="shared" si="14"/>
        <v>62.599999999999994</v>
      </c>
      <c r="I19" s="36">
        <f t="shared" si="14"/>
        <v>60.999999999999993</v>
      </c>
      <c r="J19" s="35">
        <f t="shared" si="14"/>
        <v>59.399999999999991</v>
      </c>
      <c r="K19" s="35">
        <f t="shared" si="14"/>
        <v>57.8</v>
      </c>
      <c r="L19" s="36">
        <f t="shared" si="14"/>
        <v>56.199999999999996</v>
      </c>
      <c r="M19" s="36">
        <f t="shared" si="14"/>
        <v>54.599999999999994</v>
      </c>
    </row>
    <row r="20" spans="1:13">
      <c r="A20" s="34">
        <f>A17+28</f>
        <v>44102</v>
      </c>
      <c r="B20" s="13">
        <f t="shared" ref="B20:M20" si="15">B$6*5</f>
        <v>0</v>
      </c>
      <c r="C20" s="13">
        <f t="shared" si="15"/>
        <v>2</v>
      </c>
      <c r="D20" s="36">
        <f t="shared" si="15"/>
        <v>3</v>
      </c>
      <c r="E20" s="36">
        <f t="shared" si="15"/>
        <v>4</v>
      </c>
      <c r="F20" s="36">
        <f t="shared" si="15"/>
        <v>6</v>
      </c>
      <c r="G20" s="36">
        <f t="shared" si="15"/>
        <v>8</v>
      </c>
      <c r="H20" s="36">
        <f t="shared" si="15"/>
        <v>10</v>
      </c>
      <c r="I20" s="36">
        <f t="shared" si="15"/>
        <v>12</v>
      </c>
      <c r="J20" s="36">
        <f t="shared" si="15"/>
        <v>14</v>
      </c>
      <c r="K20" s="36">
        <f t="shared" si="15"/>
        <v>16</v>
      </c>
      <c r="L20" s="36">
        <f t="shared" si="15"/>
        <v>18</v>
      </c>
      <c r="M20" s="36">
        <f t="shared" si="15"/>
        <v>20</v>
      </c>
    </row>
    <row r="21" spans="1:13">
      <c r="A21" s="34" t="s">
        <v>64</v>
      </c>
      <c r="B21" s="13">
        <f t="shared" ref="B21:M21" si="16">B$7*5</f>
        <v>0</v>
      </c>
      <c r="C21" s="13">
        <f t="shared" si="16"/>
        <v>15400</v>
      </c>
      <c r="D21" s="36">
        <f t="shared" si="16"/>
        <v>23100</v>
      </c>
      <c r="E21" s="36">
        <f t="shared" si="16"/>
        <v>30800</v>
      </c>
      <c r="F21" s="36">
        <f t="shared" si="16"/>
        <v>46200</v>
      </c>
      <c r="G21" s="36">
        <f t="shared" si="16"/>
        <v>61600</v>
      </c>
      <c r="H21" s="36">
        <f t="shared" si="16"/>
        <v>77000</v>
      </c>
      <c r="I21" s="36">
        <f t="shared" si="16"/>
        <v>92400</v>
      </c>
      <c r="J21" s="36">
        <f t="shared" si="16"/>
        <v>107800</v>
      </c>
      <c r="K21" s="36">
        <f t="shared" si="16"/>
        <v>123200</v>
      </c>
      <c r="L21" s="36">
        <f t="shared" si="16"/>
        <v>138600</v>
      </c>
      <c r="M21" s="36">
        <f t="shared" si="16"/>
        <v>154000</v>
      </c>
    </row>
    <row r="22" spans="1:13">
      <c r="A22" s="13" t="s">
        <v>65</v>
      </c>
      <c r="B22" s="36">
        <f t="shared" ref="B22:M22" si="17">B$2-B$20</f>
        <v>70.599999999999994</v>
      </c>
      <c r="C22" s="13">
        <f t="shared" si="17"/>
        <v>68.599999999999994</v>
      </c>
      <c r="D22" s="36">
        <f t="shared" si="17"/>
        <v>67.599999999999994</v>
      </c>
      <c r="E22" s="36">
        <f t="shared" si="17"/>
        <v>66.599999999999994</v>
      </c>
      <c r="F22" s="36">
        <f t="shared" si="17"/>
        <v>64.599999999999994</v>
      </c>
      <c r="G22" s="36">
        <f t="shared" si="17"/>
        <v>62.599999999999994</v>
      </c>
      <c r="H22" s="36">
        <f t="shared" si="17"/>
        <v>60.599999999999994</v>
      </c>
      <c r="I22" s="35">
        <f t="shared" si="17"/>
        <v>58.599999999999994</v>
      </c>
      <c r="J22" s="36">
        <f t="shared" si="17"/>
        <v>56.599999999999994</v>
      </c>
      <c r="K22" s="36">
        <f t="shared" si="17"/>
        <v>54.599999999999994</v>
      </c>
      <c r="L22" s="36">
        <f t="shared" si="17"/>
        <v>52.599999999999994</v>
      </c>
      <c r="M22" s="36">
        <f t="shared" si="17"/>
        <v>50.599999999999994</v>
      </c>
    </row>
    <row r="23" spans="1:13">
      <c r="A23" s="34">
        <f>A20+28</f>
        <v>44130</v>
      </c>
      <c r="B23" s="13">
        <f t="shared" ref="B23:M23" si="18">B$6*6</f>
        <v>0</v>
      </c>
      <c r="C23" s="13">
        <f t="shared" si="18"/>
        <v>2.4000000000000004</v>
      </c>
      <c r="D23" s="36">
        <f t="shared" si="18"/>
        <v>3.5999999999999996</v>
      </c>
      <c r="E23" s="36">
        <f t="shared" si="18"/>
        <v>4.8000000000000007</v>
      </c>
      <c r="F23" s="36">
        <f t="shared" si="18"/>
        <v>7.1999999999999993</v>
      </c>
      <c r="G23" s="36">
        <f t="shared" si="18"/>
        <v>9.6000000000000014</v>
      </c>
      <c r="H23" s="36">
        <f t="shared" si="18"/>
        <v>12</v>
      </c>
      <c r="I23" s="36">
        <f t="shared" si="18"/>
        <v>14.399999999999999</v>
      </c>
      <c r="J23" s="36">
        <f t="shared" si="18"/>
        <v>16.799999999999997</v>
      </c>
      <c r="K23" s="36">
        <f t="shared" si="18"/>
        <v>19.200000000000003</v>
      </c>
      <c r="L23" s="36">
        <f t="shared" si="18"/>
        <v>21.6</v>
      </c>
      <c r="M23" s="36">
        <f t="shared" si="18"/>
        <v>24</v>
      </c>
    </row>
    <row r="24" spans="1:13">
      <c r="A24" s="34" t="s">
        <v>64</v>
      </c>
      <c r="B24" s="13">
        <f t="shared" ref="B24:M24" si="19">B$7*6</f>
        <v>0</v>
      </c>
      <c r="C24" s="13">
        <f t="shared" si="19"/>
        <v>18480</v>
      </c>
      <c r="D24" s="36">
        <f t="shared" si="19"/>
        <v>27720</v>
      </c>
      <c r="E24" s="36">
        <f t="shared" si="19"/>
        <v>36960</v>
      </c>
      <c r="F24" s="36">
        <f t="shared" si="19"/>
        <v>55440</v>
      </c>
      <c r="G24" s="36">
        <f t="shared" si="19"/>
        <v>73920</v>
      </c>
      <c r="H24" s="36">
        <f t="shared" si="19"/>
        <v>92400</v>
      </c>
      <c r="I24" s="36">
        <f t="shared" si="19"/>
        <v>110880</v>
      </c>
      <c r="J24" s="36">
        <f t="shared" si="19"/>
        <v>129360</v>
      </c>
      <c r="K24" s="36">
        <f t="shared" si="19"/>
        <v>147840</v>
      </c>
      <c r="L24" s="36">
        <f t="shared" si="19"/>
        <v>166320</v>
      </c>
      <c r="M24" s="36">
        <f t="shared" si="19"/>
        <v>184800</v>
      </c>
    </row>
    <row r="25" spans="1:13">
      <c r="A25" s="13" t="s">
        <v>65</v>
      </c>
      <c r="B25" s="13">
        <f t="shared" ref="B25:M25" si="20">B$2-B23</f>
        <v>70.599999999999994</v>
      </c>
      <c r="C25" s="36">
        <f t="shared" si="20"/>
        <v>68.199999999999989</v>
      </c>
      <c r="D25" s="36">
        <f t="shared" si="20"/>
        <v>67</v>
      </c>
      <c r="E25" s="36">
        <f t="shared" si="20"/>
        <v>65.8</v>
      </c>
      <c r="F25" s="36">
        <f t="shared" si="20"/>
        <v>63.399999999999991</v>
      </c>
      <c r="G25" s="36">
        <f t="shared" si="20"/>
        <v>60.999999999999993</v>
      </c>
      <c r="H25" s="35">
        <f t="shared" si="20"/>
        <v>58.599999999999994</v>
      </c>
      <c r="I25" s="36">
        <f t="shared" si="20"/>
        <v>56.199999999999996</v>
      </c>
      <c r="J25" s="36">
        <f t="shared" si="20"/>
        <v>53.8</v>
      </c>
      <c r="K25" s="36">
        <f t="shared" si="20"/>
        <v>51.399999999999991</v>
      </c>
      <c r="L25" s="36">
        <f t="shared" si="20"/>
        <v>48.999999999999993</v>
      </c>
      <c r="M25" s="36">
        <f t="shared" si="20"/>
        <v>46.599999999999994</v>
      </c>
    </row>
    <row r="26" spans="1:13">
      <c r="A26" s="34">
        <f>A23+28</f>
        <v>44158</v>
      </c>
      <c r="B26" s="13">
        <f t="shared" ref="B26:M26" si="21">B$6*7</f>
        <v>0</v>
      </c>
      <c r="C26" s="13">
        <f t="shared" si="21"/>
        <v>2.8000000000000003</v>
      </c>
      <c r="D26" s="36">
        <f t="shared" si="21"/>
        <v>4.2</v>
      </c>
      <c r="E26" s="36">
        <f t="shared" si="21"/>
        <v>5.6000000000000005</v>
      </c>
      <c r="F26" s="36">
        <f t="shared" si="21"/>
        <v>8.4</v>
      </c>
      <c r="G26" s="36">
        <f t="shared" si="21"/>
        <v>11.200000000000001</v>
      </c>
      <c r="H26" s="36">
        <f t="shared" si="21"/>
        <v>14</v>
      </c>
      <c r="I26" s="36">
        <f t="shared" si="21"/>
        <v>16.8</v>
      </c>
      <c r="J26" s="36">
        <f t="shared" si="21"/>
        <v>19.599999999999998</v>
      </c>
      <c r="K26" s="36">
        <f t="shared" si="21"/>
        <v>22.400000000000002</v>
      </c>
      <c r="L26" s="36">
        <f t="shared" si="21"/>
        <v>25.2</v>
      </c>
      <c r="M26" s="36">
        <f t="shared" si="21"/>
        <v>28</v>
      </c>
    </row>
    <row r="27" spans="1:13">
      <c r="A27" s="34" t="s">
        <v>64</v>
      </c>
      <c r="B27" s="13">
        <f t="shared" ref="B27:M27" si="22">B$7*7</f>
        <v>0</v>
      </c>
      <c r="C27" s="13">
        <f t="shared" si="22"/>
        <v>21560</v>
      </c>
      <c r="D27" s="36">
        <f t="shared" si="22"/>
        <v>32340</v>
      </c>
      <c r="E27" s="36">
        <f t="shared" si="22"/>
        <v>43120</v>
      </c>
      <c r="F27" s="36">
        <f t="shared" si="22"/>
        <v>64680</v>
      </c>
      <c r="G27" s="36">
        <f t="shared" si="22"/>
        <v>86240</v>
      </c>
      <c r="H27" s="36">
        <f t="shared" si="22"/>
        <v>107800</v>
      </c>
      <c r="I27" s="36">
        <f t="shared" si="22"/>
        <v>129360</v>
      </c>
      <c r="J27" s="36">
        <f t="shared" si="22"/>
        <v>150920</v>
      </c>
      <c r="K27" s="36">
        <f t="shared" si="22"/>
        <v>172480</v>
      </c>
      <c r="L27" s="36">
        <f t="shared" si="22"/>
        <v>194040</v>
      </c>
      <c r="M27" s="36">
        <f t="shared" si="22"/>
        <v>215600</v>
      </c>
    </row>
    <row r="28" spans="1:13" ht="15.75">
      <c r="A28" s="13" t="s">
        <v>65</v>
      </c>
      <c r="B28" s="36">
        <f t="shared" ref="B28:M28" si="23">B$2-B26</f>
        <v>70.599999999999994</v>
      </c>
      <c r="C28" s="13">
        <f t="shared" si="23"/>
        <v>67.8</v>
      </c>
      <c r="D28" s="36">
        <f t="shared" si="23"/>
        <v>66.399999999999991</v>
      </c>
      <c r="E28" s="36">
        <f t="shared" si="23"/>
        <v>65</v>
      </c>
      <c r="F28" s="36">
        <f t="shared" si="23"/>
        <v>62.199999999999996</v>
      </c>
      <c r="G28" s="35">
        <f t="shared" si="23"/>
        <v>59.399999999999991</v>
      </c>
      <c r="H28" s="36">
        <f t="shared" si="23"/>
        <v>56.599999999999994</v>
      </c>
      <c r="I28" s="36">
        <f t="shared" si="23"/>
        <v>53.8</v>
      </c>
      <c r="J28" s="37">
        <f t="shared" si="23"/>
        <v>51</v>
      </c>
      <c r="K28" s="36">
        <f t="shared" si="23"/>
        <v>48.199999999999989</v>
      </c>
      <c r="L28" s="36">
        <f t="shared" si="23"/>
        <v>45.399999999999991</v>
      </c>
      <c r="M28" s="36">
        <f t="shared" si="23"/>
        <v>42.599999999999994</v>
      </c>
    </row>
    <row r="29" spans="1:13">
      <c r="A29" s="34">
        <f>A26+28</f>
        <v>44186</v>
      </c>
      <c r="B29" s="13">
        <f t="shared" ref="B29:M29" si="24">B$6*8</f>
        <v>0</v>
      </c>
      <c r="C29" s="13">
        <f t="shared" si="24"/>
        <v>3.2</v>
      </c>
      <c r="D29" s="36">
        <f t="shared" si="24"/>
        <v>4.8</v>
      </c>
      <c r="E29" s="36">
        <f t="shared" si="24"/>
        <v>6.4</v>
      </c>
      <c r="F29" s="36">
        <f t="shared" si="24"/>
        <v>9.6</v>
      </c>
      <c r="G29" s="36">
        <f t="shared" si="24"/>
        <v>12.8</v>
      </c>
      <c r="H29" s="36">
        <f t="shared" si="24"/>
        <v>16</v>
      </c>
      <c r="I29" s="36">
        <f t="shared" si="24"/>
        <v>19.2</v>
      </c>
      <c r="J29" s="36">
        <f t="shared" si="24"/>
        <v>22.4</v>
      </c>
      <c r="K29" s="36">
        <f t="shared" si="24"/>
        <v>25.6</v>
      </c>
      <c r="L29" s="36">
        <f t="shared" si="24"/>
        <v>28.8</v>
      </c>
      <c r="M29" s="36">
        <f t="shared" si="24"/>
        <v>32</v>
      </c>
    </row>
    <row r="30" spans="1:13">
      <c r="A30" s="34" t="s">
        <v>64</v>
      </c>
      <c r="B30" s="13">
        <f t="shared" ref="B30:M30" si="25">B$7*8</f>
        <v>0</v>
      </c>
      <c r="C30" s="13">
        <f t="shared" si="25"/>
        <v>24640</v>
      </c>
      <c r="D30" s="36">
        <f t="shared" si="25"/>
        <v>36960</v>
      </c>
      <c r="E30" s="36">
        <f t="shared" si="25"/>
        <v>49280</v>
      </c>
      <c r="F30" s="36">
        <f t="shared" si="25"/>
        <v>73920</v>
      </c>
      <c r="G30" s="36">
        <f t="shared" si="25"/>
        <v>98560</v>
      </c>
      <c r="H30" s="36">
        <f t="shared" si="25"/>
        <v>123200</v>
      </c>
      <c r="I30" s="36">
        <f t="shared" si="25"/>
        <v>147840</v>
      </c>
      <c r="J30" s="36">
        <f t="shared" si="25"/>
        <v>172480</v>
      </c>
      <c r="K30" s="36">
        <f t="shared" si="25"/>
        <v>197120</v>
      </c>
      <c r="L30" s="36">
        <f t="shared" si="25"/>
        <v>221760</v>
      </c>
      <c r="M30" s="36">
        <f t="shared" si="25"/>
        <v>246400</v>
      </c>
    </row>
    <row r="31" spans="1:13" ht="15.75">
      <c r="A31" s="13" t="s">
        <v>65</v>
      </c>
      <c r="B31" s="36">
        <f t="shared" ref="B31:M31" si="26">B$2-B29</f>
        <v>70.599999999999994</v>
      </c>
      <c r="C31" s="13">
        <f t="shared" si="26"/>
        <v>67.399999999999991</v>
      </c>
      <c r="D31" s="36">
        <f t="shared" si="26"/>
        <v>65.8</v>
      </c>
      <c r="E31" s="36">
        <f t="shared" si="26"/>
        <v>64.199999999999989</v>
      </c>
      <c r="F31" s="36">
        <f t="shared" si="26"/>
        <v>60.999999999999993</v>
      </c>
      <c r="G31" s="36">
        <f t="shared" si="26"/>
        <v>57.8</v>
      </c>
      <c r="H31" s="36">
        <f t="shared" si="26"/>
        <v>54.599999999999994</v>
      </c>
      <c r="I31" s="36">
        <f t="shared" si="26"/>
        <v>51.399999999999991</v>
      </c>
      <c r="J31" s="37">
        <f t="shared" si="26"/>
        <v>48.199999999999996</v>
      </c>
      <c r="K31" s="36">
        <f t="shared" si="26"/>
        <v>44.999999999999993</v>
      </c>
      <c r="L31" s="36">
        <f t="shared" si="26"/>
        <v>41.8</v>
      </c>
      <c r="M31" s="36">
        <f t="shared" si="26"/>
        <v>38.599999999999994</v>
      </c>
    </row>
    <row r="32" spans="1:13">
      <c r="A32" s="34">
        <f>A29+28</f>
        <v>44214</v>
      </c>
      <c r="B32" s="13">
        <f t="shared" ref="B32:M32" si="27">B$6*9</f>
        <v>0</v>
      </c>
      <c r="C32" s="13">
        <f t="shared" si="27"/>
        <v>3.6</v>
      </c>
      <c r="D32" s="36">
        <f t="shared" si="27"/>
        <v>5.3999999999999995</v>
      </c>
      <c r="E32" s="36">
        <f t="shared" si="27"/>
        <v>7.2</v>
      </c>
      <c r="F32" s="36">
        <f t="shared" si="27"/>
        <v>10.799999999999999</v>
      </c>
      <c r="G32" s="36">
        <f t="shared" si="27"/>
        <v>14.4</v>
      </c>
      <c r="H32" s="36">
        <f t="shared" si="27"/>
        <v>18</v>
      </c>
      <c r="I32" s="36">
        <f t="shared" si="27"/>
        <v>21.599999999999998</v>
      </c>
      <c r="J32" s="36">
        <f t="shared" si="27"/>
        <v>25.2</v>
      </c>
      <c r="K32" s="36">
        <f t="shared" si="27"/>
        <v>28.8</v>
      </c>
      <c r="L32" s="36">
        <f t="shared" si="27"/>
        <v>32.4</v>
      </c>
      <c r="M32" s="36">
        <f t="shared" si="27"/>
        <v>36</v>
      </c>
    </row>
    <row r="33" spans="1:13">
      <c r="A33" s="34" t="s">
        <v>64</v>
      </c>
      <c r="B33" s="13">
        <f t="shared" ref="B33:M33" si="28">B$7*9</f>
        <v>0</v>
      </c>
      <c r="C33" s="13">
        <f t="shared" si="28"/>
        <v>27720</v>
      </c>
      <c r="D33" s="36">
        <f t="shared" si="28"/>
        <v>41580</v>
      </c>
      <c r="E33" s="36">
        <f t="shared" si="28"/>
        <v>55440</v>
      </c>
      <c r="F33" s="36">
        <f t="shared" si="28"/>
        <v>83160</v>
      </c>
      <c r="G33" s="36">
        <f t="shared" si="28"/>
        <v>110880</v>
      </c>
      <c r="H33" s="36">
        <f t="shared" si="28"/>
        <v>138600</v>
      </c>
      <c r="I33" s="36">
        <f t="shared" si="28"/>
        <v>166320</v>
      </c>
      <c r="J33" s="36">
        <f t="shared" si="28"/>
        <v>194040</v>
      </c>
      <c r="K33" s="36">
        <f t="shared" si="28"/>
        <v>221760</v>
      </c>
      <c r="L33" s="36">
        <f t="shared" si="28"/>
        <v>249480</v>
      </c>
      <c r="M33" s="36">
        <f t="shared" si="28"/>
        <v>277200</v>
      </c>
    </row>
    <row r="34" spans="1:13" ht="15.75">
      <c r="A34" s="13" t="s">
        <v>65</v>
      </c>
      <c r="B34" s="36">
        <f t="shared" ref="B34:M34" si="29">B$2-B32</f>
        <v>70.599999999999994</v>
      </c>
      <c r="C34" s="13">
        <f t="shared" si="29"/>
        <v>67</v>
      </c>
      <c r="D34" s="36">
        <f t="shared" si="29"/>
        <v>65.199999999999989</v>
      </c>
      <c r="E34" s="36">
        <f t="shared" si="29"/>
        <v>63.399999999999991</v>
      </c>
      <c r="F34" s="35">
        <f t="shared" si="29"/>
        <v>59.8</v>
      </c>
      <c r="G34" s="36">
        <f t="shared" si="29"/>
        <v>56.199999999999996</v>
      </c>
      <c r="H34" s="36">
        <f t="shared" si="29"/>
        <v>52.599999999999994</v>
      </c>
      <c r="I34" s="36">
        <f t="shared" si="29"/>
        <v>49</v>
      </c>
      <c r="J34" s="37">
        <f t="shared" si="29"/>
        <v>45.399999999999991</v>
      </c>
      <c r="K34" s="36">
        <f t="shared" si="29"/>
        <v>41.8</v>
      </c>
      <c r="L34" s="36">
        <f t="shared" si="29"/>
        <v>38.199999999999996</v>
      </c>
      <c r="M34" s="36">
        <f t="shared" si="29"/>
        <v>34.599999999999994</v>
      </c>
    </row>
    <row r="35" spans="1:13">
      <c r="A35" s="34">
        <f>A32+28</f>
        <v>44242</v>
      </c>
      <c r="B35" s="13">
        <f t="shared" ref="B35:M35" si="30">B$6*10</f>
        <v>0</v>
      </c>
      <c r="C35" s="13">
        <f t="shared" si="30"/>
        <v>4</v>
      </c>
      <c r="D35" s="36">
        <f t="shared" si="30"/>
        <v>6</v>
      </c>
      <c r="E35" s="36">
        <f t="shared" si="30"/>
        <v>8</v>
      </c>
      <c r="F35" s="36">
        <f t="shared" si="30"/>
        <v>12</v>
      </c>
      <c r="G35" s="36">
        <f t="shared" si="30"/>
        <v>16</v>
      </c>
      <c r="H35" s="36">
        <f t="shared" si="30"/>
        <v>20</v>
      </c>
      <c r="I35" s="36">
        <f t="shared" si="30"/>
        <v>24</v>
      </c>
      <c r="J35" s="36">
        <f t="shared" si="30"/>
        <v>28</v>
      </c>
      <c r="K35" s="36">
        <f t="shared" si="30"/>
        <v>32</v>
      </c>
      <c r="L35" s="36">
        <f t="shared" si="30"/>
        <v>36</v>
      </c>
      <c r="M35" s="36">
        <f t="shared" si="30"/>
        <v>40</v>
      </c>
    </row>
    <row r="36" spans="1:13">
      <c r="A36" s="34" t="s">
        <v>64</v>
      </c>
      <c r="B36" s="13">
        <f t="shared" ref="B36:M36" si="31">B$7*10</f>
        <v>0</v>
      </c>
      <c r="C36" s="13">
        <f t="shared" si="31"/>
        <v>30800</v>
      </c>
      <c r="D36" s="36">
        <f t="shared" si="31"/>
        <v>46200</v>
      </c>
      <c r="E36" s="36">
        <f t="shared" si="31"/>
        <v>61600</v>
      </c>
      <c r="F36" s="36">
        <f t="shared" si="31"/>
        <v>92400</v>
      </c>
      <c r="G36" s="36">
        <f t="shared" si="31"/>
        <v>123200</v>
      </c>
      <c r="H36" s="36">
        <f t="shared" si="31"/>
        <v>154000</v>
      </c>
      <c r="I36" s="36">
        <f t="shared" si="31"/>
        <v>184800</v>
      </c>
      <c r="J36" s="36">
        <f t="shared" si="31"/>
        <v>215600</v>
      </c>
      <c r="K36" s="36">
        <f t="shared" si="31"/>
        <v>246400</v>
      </c>
      <c r="L36" s="36">
        <f t="shared" si="31"/>
        <v>277200</v>
      </c>
      <c r="M36" s="36">
        <f t="shared" si="31"/>
        <v>308000</v>
      </c>
    </row>
    <row r="37" spans="1:13" ht="15.75">
      <c r="A37" s="13" t="s">
        <v>65</v>
      </c>
      <c r="B37" s="36">
        <f t="shared" ref="B37:M37" si="32">B$2-B35</f>
        <v>70.599999999999994</v>
      </c>
      <c r="C37" s="36">
        <f t="shared" si="32"/>
        <v>66.599999999999994</v>
      </c>
      <c r="D37" s="36">
        <f t="shared" si="32"/>
        <v>64.599999999999994</v>
      </c>
      <c r="E37" s="36">
        <f t="shared" si="32"/>
        <v>62.599999999999994</v>
      </c>
      <c r="F37" s="36">
        <f t="shared" si="32"/>
        <v>58.599999999999994</v>
      </c>
      <c r="G37" s="36">
        <f t="shared" si="32"/>
        <v>54.599999999999994</v>
      </c>
      <c r="H37" s="36">
        <f t="shared" si="32"/>
        <v>50.599999999999994</v>
      </c>
      <c r="I37" s="36">
        <f t="shared" si="32"/>
        <v>46.599999999999994</v>
      </c>
      <c r="J37" s="37">
        <f t="shared" si="32"/>
        <v>42.599999999999994</v>
      </c>
      <c r="K37" s="36">
        <f t="shared" si="32"/>
        <v>38.599999999999994</v>
      </c>
      <c r="L37" s="36">
        <f t="shared" si="32"/>
        <v>34.599999999999994</v>
      </c>
      <c r="M37" s="36">
        <f t="shared" si="32"/>
        <v>30.599999999999994</v>
      </c>
    </row>
    <row r="38" spans="1:13">
      <c r="A38" s="34">
        <f>A35+28</f>
        <v>44270</v>
      </c>
      <c r="B38" s="13">
        <f>B$6*11</f>
        <v>0</v>
      </c>
      <c r="C38" s="13">
        <f>C$6*11</f>
        <v>4.4000000000000004</v>
      </c>
      <c r="D38" s="36">
        <f>D$6*11</f>
        <v>6.6</v>
      </c>
      <c r="E38" s="13">
        <f t="shared" ref="E38:M38" si="33">E$6*11</f>
        <v>8.8000000000000007</v>
      </c>
      <c r="F38" s="13">
        <f t="shared" si="33"/>
        <v>13.2</v>
      </c>
      <c r="G38" s="36">
        <f t="shared" si="33"/>
        <v>17.600000000000001</v>
      </c>
      <c r="H38" s="13">
        <f t="shared" si="33"/>
        <v>22</v>
      </c>
      <c r="I38" s="13">
        <f t="shared" si="33"/>
        <v>26.4</v>
      </c>
      <c r="J38" s="36">
        <f t="shared" si="33"/>
        <v>30.799999999999997</v>
      </c>
      <c r="K38" s="13">
        <f t="shared" si="33"/>
        <v>35.200000000000003</v>
      </c>
      <c r="L38" s="13">
        <f t="shared" si="33"/>
        <v>39.6</v>
      </c>
      <c r="M38" s="36">
        <f t="shared" si="33"/>
        <v>44</v>
      </c>
    </row>
    <row r="39" spans="1:13">
      <c r="A39" s="34" t="s">
        <v>64</v>
      </c>
      <c r="B39" s="13">
        <f t="shared" ref="B39:M39" si="34">B$7*8</f>
        <v>0</v>
      </c>
      <c r="C39" s="13">
        <f t="shared" si="34"/>
        <v>24640</v>
      </c>
      <c r="D39" s="36">
        <f t="shared" si="34"/>
        <v>36960</v>
      </c>
      <c r="E39" s="36">
        <f t="shared" si="34"/>
        <v>49280</v>
      </c>
      <c r="F39" s="36">
        <f t="shared" si="34"/>
        <v>73920</v>
      </c>
      <c r="G39" s="36">
        <f t="shared" si="34"/>
        <v>98560</v>
      </c>
      <c r="H39" s="36">
        <f t="shared" si="34"/>
        <v>123200</v>
      </c>
      <c r="I39" s="36">
        <f t="shared" si="34"/>
        <v>147840</v>
      </c>
      <c r="J39" s="36">
        <f t="shared" si="34"/>
        <v>172480</v>
      </c>
      <c r="K39" s="36">
        <f t="shared" si="34"/>
        <v>197120</v>
      </c>
      <c r="L39" s="36">
        <f t="shared" si="34"/>
        <v>221760</v>
      </c>
      <c r="M39" s="36">
        <f t="shared" si="34"/>
        <v>246400</v>
      </c>
    </row>
    <row r="40" spans="1:13" ht="15.75">
      <c r="A40" s="13" t="s">
        <v>65</v>
      </c>
      <c r="B40" s="36">
        <f t="shared" ref="B40:M40" si="35">B$2-B38</f>
        <v>70.599999999999994</v>
      </c>
      <c r="C40" s="13">
        <f t="shared" si="35"/>
        <v>66.199999999999989</v>
      </c>
      <c r="D40" s="36">
        <f t="shared" si="35"/>
        <v>63.999999999999993</v>
      </c>
      <c r="E40" s="36">
        <f t="shared" si="35"/>
        <v>61.8</v>
      </c>
      <c r="F40" s="36">
        <f t="shared" si="35"/>
        <v>57.399999999999991</v>
      </c>
      <c r="G40" s="36">
        <f t="shared" si="35"/>
        <v>52.999999999999993</v>
      </c>
      <c r="H40" s="36">
        <f t="shared" si="35"/>
        <v>48.599999999999994</v>
      </c>
      <c r="I40" s="36">
        <f t="shared" si="35"/>
        <v>44.199999999999996</v>
      </c>
      <c r="J40" s="37">
        <f t="shared" si="35"/>
        <v>39.799999999999997</v>
      </c>
      <c r="K40" s="36">
        <f t="shared" si="35"/>
        <v>35.399999999999991</v>
      </c>
      <c r="L40" s="36">
        <f t="shared" si="35"/>
        <v>30.999999999999993</v>
      </c>
      <c r="M40" s="36">
        <f t="shared" si="35"/>
        <v>26.599999999999994</v>
      </c>
    </row>
    <row r="41" spans="1:13">
      <c r="A41" s="34">
        <f>A38+28</f>
        <v>44298</v>
      </c>
      <c r="B41" s="13">
        <f>B$6*12</f>
        <v>0</v>
      </c>
      <c r="C41" s="13">
        <f>C$6*12</f>
        <v>4.8000000000000007</v>
      </c>
      <c r="D41" s="13">
        <f t="shared" ref="D41:M41" si="36">D$6*12</f>
        <v>7.1999999999999993</v>
      </c>
      <c r="E41" s="13">
        <f t="shared" si="36"/>
        <v>9.6000000000000014</v>
      </c>
      <c r="F41" s="13">
        <f t="shared" si="36"/>
        <v>14.399999999999999</v>
      </c>
      <c r="G41" s="13">
        <f t="shared" si="36"/>
        <v>19.200000000000003</v>
      </c>
      <c r="H41" s="13">
        <f t="shared" si="36"/>
        <v>24</v>
      </c>
      <c r="I41" s="13">
        <f t="shared" si="36"/>
        <v>28.799999999999997</v>
      </c>
      <c r="J41" s="13">
        <f t="shared" si="36"/>
        <v>33.599999999999994</v>
      </c>
      <c r="K41" s="13">
        <f t="shared" si="36"/>
        <v>38.400000000000006</v>
      </c>
      <c r="L41" s="13">
        <f t="shared" si="36"/>
        <v>43.2</v>
      </c>
      <c r="M41" s="13">
        <f t="shared" si="36"/>
        <v>48</v>
      </c>
    </row>
    <row r="42" spans="1:13">
      <c r="A42" s="34" t="s">
        <v>64</v>
      </c>
      <c r="B42" s="13">
        <f t="shared" ref="B42:M42" si="37">B$7*9</f>
        <v>0</v>
      </c>
      <c r="C42" s="13">
        <f t="shared" si="37"/>
        <v>27720</v>
      </c>
      <c r="D42" s="36">
        <f t="shared" si="37"/>
        <v>41580</v>
      </c>
      <c r="E42" s="36">
        <f t="shared" si="37"/>
        <v>55440</v>
      </c>
      <c r="F42" s="36">
        <f t="shared" si="37"/>
        <v>83160</v>
      </c>
      <c r="G42" s="36">
        <f t="shared" si="37"/>
        <v>110880</v>
      </c>
      <c r="H42" s="36">
        <f t="shared" si="37"/>
        <v>138600</v>
      </c>
      <c r="I42" s="36">
        <f t="shared" si="37"/>
        <v>166320</v>
      </c>
      <c r="J42" s="36">
        <f t="shared" si="37"/>
        <v>194040</v>
      </c>
      <c r="K42" s="36">
        <f t="shared" si="37"/>
        <v>221760</v>
      </c>
      <c r="L42" s="36">
        <f t="shared" si="37"/>
        <v>249480</v>
      </c>
      <c r="M42" s="36">
        <f t="shared" si="37"/>
        <v>277200</v>
      </c>
    </row>
    <row r="43" spans="1:13" ht="15.75">
      <c r="A43" s="13" t="s">
        <v>65</v>
      </c>
      <c r="B43" s="36">
        <f t="shared" ref="B43:M43" si="38">B$2-B41</f>
        <v>70.599999999999994</v>
      </c>
      <c r="C43" s="13">
        <f t="shared" si="38"/>
        <v>65.8</v>
      </c>
      <c r="D43" s="36">
        <f t="shared" si="38"/>
        <v>63.399999999999991</v>
      </c>
      <c r="E43" s="36">
        <f t="shared" si="38"/>
        <v>60.999999999999993</v>
      </c>
      <c r="F43" s="36">
        <f t="shared" si="38"/>
        <v>56.199999999999996</v>
      </c>
      <c r="G43" s="36">
        <f t="shared" si="38"/>
        <v>51.399999999999991</v>
      </c>
      <c r="H43" s="36">
        <f t="shared" si="38"/>
        <v>46.599999999999994</v>
      </c>
      <c r="I43" s="36">
        <f t="shared" si="38"/>
        <v>41.8</v>
      </c>
      <c r="J43" s="37">
        <f t="shared" si="38"/>
        <v>37</v>
      </c>
      <c r="K43" s="36">
        <f t="shared" si="38"/>
        <v>32.199999999999989</v>
      </c>
      <c r="L43" s="36">
        <f t="shared" si="38"/>
        <v>27.399999999999991</v>
      </c>
      <c r="M43" s="36">
        <f t="shared" si="38"/>
        <v>22.599999999999994</v>
      </c>
    </row>
    <row r="44" spans="1:13">
      <c r="A44" s="34">
        <f>A41+28</f>
        <v>44326</v>
      </c>
      <c r="B44" s="13">
        <f>B$6*13</f>
        <v>0</v>
      </c>
      <c r="C44" s="13">
        <f>C$6*13</f>
        <v>5.2</v>
      </c>
      <c r="D44" s="13">
        <f t="shared" ref="D44:M44" si="39">D$6*13</f>
        <v>7.8</v>
      </c>
      <c r="E44" s="13">
        <f t="shared" si="39"/>
        <v>10.4</v>
      </c>
      <c r="F44" s="13">
        <f t="shared" si="39"/>
        <v>15.6</v>
      </c>
      <c r="G44" s="13">
        <f t="shared" si="39"/>
        <v>20.8</v>
      </c>
      <c r="H44" s="13">
        <f t="shared" si="39"/>
        <v>26</v>
      </c>
      <c r="I44" s="13">
        <f t="shared" si="39"/>
        <v>31.2</v>
      </c>
      <c r="J44" s="13">
        <f t="shared" si="39"/>
        <v>36.4</v>
      </c>
      <c r="K44" s="13">
        <f t="shared" si="39"/>
        <v>41.6</v>
      </c>
      <c r="L44" s="13">
        <f t="shared" si="39"/>
        <v>46.800000000000004</v>
      </c>
      <c r="M44" s="13">
        <f t="shared" si="39"/>
        <v>52</v>
      </c>
    </row>
    <row r="45" spans="1:13">
      <c r="A45" s="34" t="s">
        <v>64</v>
      </c>
      <c r="B45" s="13">
        <f t="shared" ref="B45:M45" si="40">B$7*10</f>
        <v>0</v>
      </c>
      <c r="C45" s="13">
        <f t="shared" si="40"/>
        <v>30800</v>
      </c>
      <c r="D45" s="36">
        <f t="shared" si="40"/>
        <v>46200</v>
      </c>
      <c r="E45" s="36">
        <f t="shared" si="40"/>
        <v>61600</v>
      </c>
      <c r="F45" s="36">
        <f t="shared" si="40"/>
        <v>92400</v>
      </c>
      <c r="G45" s="36">
        <f t="shared" si="40"/>
        <v>123200</v>
      </c>
      <c r="H45" s="36">
        <f t="shared" si="40"/>
        <v>154000</v>
      </c>
      <c r="I45" s="36">
        <f t="shared" si="40"/>
        <v>184800</v>
      </c>
      <c r="J45" s="36">
        <f t="shared" si="40"/>
        <v>215600</v>
      </c>
      <c r="K45" s="36">
        <f t="shared" si="40"/>
        <v>246400</v>
      </c>
      <c r="L45" s="36">
        <f t="shared" si="40"/>
        <v>277200</v>
      </c>
      <c r="M45" s="36">
        <f t="shared" si="40"/>
        <v>308000</v>
      </c>
    </row>
    <row r="46" spans="1:13" ht="15.75">
      <c r="A46" s="13" t="s">
        <v>65</v>
      </c>
      <c r="B46" s="36">
        <f t="shared" ref="B46:M46" si="41">B$2-B44</f>
        <v>70.599999999999994</v>
      </c>
      <c r="C46" s="36">
        <f t="shared" si="41"/>
        <v>65.399999999999991</v>
      </c>
      <c r="D46" s="36">
        <f t="shared" si="41"/>
        <v>62.8</v>
      </c>
      <c r="E46" s="35">
        <f t="shared" si="41"/>
        <v>60.199999999999996</v>
      </c>
      <c r="F46" s="36">
        <f t="shared" si="41"/>
        <v>54.999999999999993</v>
      </c>
      <c r="G46" s="36">
        <f t="shared" si="41"/>
        <v>49.8</v>
      </c>
      <c r="H46" s="36">
        <f t="shared" si="41"/>
        <v>44.599999999999994</v>
      </c>
      <c r="I46" s="36">
        <f t="shared" si="41"/>
        <v>39.399999999999991</v>
      </c>
      <c r="J46" s="37">
        <f t="shared" si="41"/>
        <v>34.199999999999996</v>
      </c>
      <c r="K46" s="36">
        <f t="shared" si="41"/>
        <v>28.999999999999993</v>
      </c>
      <c r="L46" s="36">
        <f t="shared" si="41"/>
        <v>23.79999999999999</v>
      </c>
      <c r="M46" s="36">
        <f t="shared" si="41"/>
        <v>18.599999999999994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F23"/>
  <sheetViews>
    <sheetView tabSelected="1" workbookViewId="0">
      <selection activeCell="M2" sqref="M2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9" width="7.125" style="17"/>
    <col min="20" max="20" width="9.5" style="17" bestFit="1" customWidth="1"/>
    <col min="21" max="16384" width="7.125" style="17"/>
  </cols>
  <sheetData>
    <row r="1" spans="1:214">
      <c r="A1" s="14" t="s">
        <v>22</v>
      </c>
      <c r="B1" s="15">
        <v>44046</v>
      </c>
      <c r="C1" s="16">
        <v>44047</v>
      </c>
      <c r="D1" s="16">
        <v>44048</v>
      </c>
      <c r="E1" s="16">
        <v>44049</v>
      </c>
      <c r="F1" s="16">
        <v>44050</v>
      </c>
      <c r="G1" s="16">
        <v>44051</v>
      </c>
      <c r="H1" s="16">
        <v>44052</v>
      </c>
      <c r="I1" s="15">
        <v>44053</v>
      </c>
      <c r="J1" s="16">
        <v>44054</v>
      </c>
      <c r="K1" s="16">
        <v>44055</v>
      </c>
      <c r="L1" s="16">
        <v>44056</v>
      </c>
      <c r="M1" s="16">
        <v>44057</v>
      </c>
      <c r="N1" s="16">
        <v>44058</v>
      </c>
      <c r="O1" s="16">
        <v>44059</v>
      </c>
      <c r="P1" s="15">
        <v>44060</v>
      </c>
      <c r="Q1" s="16">
        <v>44061</v>
      </c>
      <c r="R1" s="16">
        <v>44062</v>
      </c>
      <c r="S1" s="16">
        <v>44063</v>
      </c>
      <c r="T1" s="16">
        <v>44064</v>
      </c>
      <c r="U1" s="16">
        <v>44065</v>
      </c>
      <c r="V1" s="16">
        <v>44066</v>
      </c>
      <c r="W1" s="15">
        <v>44067</v>
      </c>
      <c r="X1" s="16">
        <v>44068</v>
      </c>
      <c r="Y1" s="16">
        <v>44069</v>
      </c>
      <c r="Z1" s="16">
        <v>44070</v>
      </c>
      <c r="AA1" s="16">
        <v>44071</v>
      </c>
      <c r="AB1" s="16">
        <v>44072</v>
      </c>
      <c r="AC1" s="16">
        <v>44073</v>
      </c>
    </row>
    <row r="2" spans="1:214">
      <c r="A2" s="14" t="s">
        <v>27</v>
      </c>
      <c r="B2" s="18">
        <v>68.400000000000006</v>
      </c>
      <c r="C2" s="18">
        <v>68.400000000000006</v>
      </c>
      <c r="D2" s="18">
        <v>68.5</v>
      </c>
      <c r="E2" s="18">
        <v>68</v>
      </c>
      <c r="F2" s="18">
        <v>68</v>
      </c>
      <c r="G2" s="18">
        <v>67.900000000000006</v>
      </c>
      <c r="H2" s="18">
        <v>67.900000000000006</v>
      </c>
      <c r="I2" s="18">
        <v>68.900000000000006</v>
      </c>
      <c r="J2" s="18">
        <v>68.5</v>
      </c>
      <c r="K2" s="18">
        <v>68.3</v>
      </c>
      <c r="L2" s="18">
        <v>67.8</v>
      </c>
      <c r="M2" s="18">
        <v>67.5</v>
      </c>
      <c r="N2" s="18">
        <v>67</v>
      </c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14">
      <c r="A3" s="19" t="s">
        <v>32</v>
      </c>
      <c r="B3" s="17">
        <v>360</v>
      </c>
      <c r="C3" s="17">
        <v>446</v>
      </c>
      <c r="D3" s="17">
        <v>278</v>
      </c>
      <c r="E3" s="17">
        <v>421</v>
      </c>
      <c r="F3" s="17">
        <v>308</v>
      </c>
      <c r="G3" s="17">
        <v>607</v>
      </c>
      <c r="H3" s="17">
        <v>459</v>
      </c>
      <c r="I3" s="17">
        <v>278</v>
      </c>
      <c r="J3" s="17">
        <v>433</v>
      </c>
      <c r="K3" s="17">
        <v>312</v>
      </c>
      <c r="L3" s="17">
        <v>467</v>
      </c>
    </row>
    <row r="4" spans="1:214">
      <c r="A4" s="19" t="s">
        <v>31</v>
      </c>
      <c r="B4" s="17">
        <v>1140</v>
      </c>
      <c r="C4" s="17">
        <v>1446</v>
      </c>
      <c r="D4" s="17">
        <v>1244</v>
      </c>
      <c r="E4" s="17">
        <v>1280</v>
      </c>
      <c r="F4" s="17">
        <v>1284</v>
      </c>
      <c r="G4" s="17">
        <v>1717</v>
      </c>
      <c r="H4" s="17">
        <v>1963</v>
      </c>
      <c r="I4" s="17">
        <v>1185</v>
      </c>
      <c r="J4" s="17">
        <v>1244</v>
      </c>
      <c r="K4" s="17">
        <v>1044</v>
      </c>
      <c r="L4" s="17">
        <v>965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14">
      <c r="A5" s="19" t="s">
        <v>33</v>
      </c>
      <c r="B5" s="17">
        <f>$B$11+B3-B4-$F$11</f>
        <v>420</v>
      </c>
      <c r="C5" s="17">
        <f t="shared" ref="C5:AC5" si="0">$B$11+C3-C4-$F$11</f>
        <v>200</v>
      </c>
      <c r="D5" s="17">
        <f t="shared" si="0"/>
        <v>234</v>
      </c>
      <c r="E5" s="17">
        <f t="shared" si="0"/>
        <v>341</v>
      </c>
      <c r="F5" s="17">
        <f t="shared" si="0"/>
        <v>224</v>
      </c>
      <c r="G5" s="17">
        <f t="shared" si="0"/>
        <v>90</v>
      </c>
      <c r="H5" s="17">
        <f t="shared" si="0"/>
        <v>-304</v>
      </c>
      <c r="I5" s="17">
        <f t="shared" si="0"/>
        <v>293</v>
      </c>
      <c r="J5" s="17">
        <f t="shared" si="0"/>
        <v>389</v>
      </c>
      <c r="K5" s="17">
        <f t="shared" si="0"/>
        <v>468</v>
      </c>
      <c r="L5" s="17">
        <f t="shared" si="0"/>
        <v>702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14" ht="8.4499999999999993" hidden="1" customHeight="1">
      <c r="A6" s="19" t="s">
        <v>36</v>
      </c>
      <c r="B6" s="20">
        <f>B5/7700</f>
        <v>5.4545454545454543E-2</v>
      </c>
      <c r="C6" s="20">
        <f t="shared" ref="C6:AC6" si="1">C5/7700</f>
        <v>2.5974025974025976E-2</v>
      </c>
      <c r="D6" s="20">
        <f t="shared" si="1"/>
        <v>3.038961038961039E-2</v>
      </c>
      <c r="E6" s="20">
        <f t="shared" si="1"/>
        <v>4.4285714285714282E-2</v>
      </c>
      <c r="F6" s="20">
        <f t="shared" si="1"/>
        <v>2.9090909090909091E-2</v>
      </c>
      <c r="G6" s="20">
        <f t="shared" si="1"/>
        <v>1.1688311688311689E-2</v>
      </c>
      <c r="H6" s="20">
        <f t="shared" si="1"/>
        <v>-3.9480519480519484E-2</v>
      </c>
      <c r="I6" s="20">
        <f t="shared" si="1"/>
        <v>3.8051948051948052E-2</v>
      </c>
      <c r="J6" s="20">
        <f t="shared" si="1"/>
        <v>5.051948051948052E-2</v>
      </c>
      <c r="K6" s="20">
        <f t="shared" si="1"/>
        <v>6.077922077922078E-2</v>
      </c>
      <c r="L6" s="20">
        <f t="shared" si="1"/>
        <v>9.1168831168831163E-2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14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=</v>
      </c>
      <c r="D8" s="22" t="str">
        <f t="shared" ref="D8:AB8" si="2">IF(D2=0,"",IF(D2-C2&gt;0,"N",IF(D2-C2=0,"=","Y")))</f>
        <v>N</v>
      </c>
      <c r="E8" s="22" t="str">
        <f t="shared" si="2"/>
        <v>Y</v>
      </c>
      <c r="F8" s="22" t="str">
        <f t="shared" si="2"/>
        <v>=</v>
      </c>
      <c r="G8" s="22" t="str">
        <f t="shared" si="2"/>
        <v>Y</v>
      </c>
      <c r="H8" s="22" t="str">
        <f t="shared" si="2"/>
        <v>=</v>
      </c>
      <c r="I8" s="22" t="str">
        <f t="shared" si="2"/>
        <v>N</v>
      </c>
      <c r="J8" s="22" t="str">
        <f t="shared" si="2"/>
        <v>Y</v>
      </c>
      <c r="K8" s="22" t="str">
        <f t="shared" si="2"/>
        <v>Y</v>
      </c>
      <c r="L8" s="22" t="str">
        <f t="shared" si="2"/>
        <v>Y</v>
      </c>
      <c r="M8" s="22" t="str">
        <f t="shared" si="2"/>
        <v>Y</v>
      </c>
      <c r="N8" s="22" t="str">
        <f t="shared" si="2"/>
        <v>Y</v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ref="AC8" si="3">IF(AC2=0,"",IF(AC2-AB2&gt;0,"N",IF(AC2-AB2=0,"=","Y")))</f>
        <v/>
      </c>
      <c r="AD8" s="23" t="str">
        <f>IF(AD2=0,"",IF(AD2-#REF!&gt;0,"減肥失敗",IF(AD2-#REF!=0,"體重不變","減肥成功")))</f>
        <v/>
      </c>
      <c r="AE8" s="23" t="str">
        <f t="shared" ref="AE8:CI8" si="4">IF(AE2=0,"",IF(AE2-AD2&gt;0,"減肥失敗",IF(AE2-AD2=0,"體重不變","減肥成功")))</f>
        <v/>
      </c>
      <c r="AF8" s="23" t="str">
        <f t="shared" si="4"/>
        <v/>
      </c>
      <c r="AG8" s="23" t="str">
        <f t="shared" si="4"/>
        <v/>
      </c>
      <c r="AH8" s="23" t="str">
        <f t="shared" si="4"/>
        <v/>
      </c>
      <c r="AI8" s="23" t="str">
        <f t="shared" si="4"/>
        <v/>
      </c>
      <c r="AJ8" s="23" t="str">
        <f t="shared" si="4"/>
        <v/>
      </c>
      <c r="AK8" s="23" t="str">
        <f t="shared" si="4"/>
        <v/>
      </c>
      <c r="AL8" s="23" t="str">
        <f t="shared" si="4"/>
        <v/>
      </c>
      <c r="AM8" s="23" t="str">
        <f t="shared" si="4"/>
        <v/>
      </c>
      <c r="AN8" s="23" t="str">
        <f t="shared" si="4"/>
        <v/>
      </c>
      <c r="AO8" s="23" t="str">
        <f t="shared" si="4"/>
        <v/>
      </c>
      <c r="AP8" s="23" t="str">
        <f t="shared" si="4"/>
        <v/>
      </c>
      <c r="AQ8" s="23" t="str">
        <f t="shared" si="4"/>
        <v/>
      </c>
      <c r="AR8" s="23" t="str">
        <f t="shared" si="4"/>
        <v/>
      </c>
      <c r="AS8" s="23" t="str">
        <f t="shared" si="4"/>
        <v/>
      </c>
      <c r="AT8" s="23" t="str">
        <f t="shared" si="4"/>
        <v/>
      </c>
      <c r="AU8" s="23" t="str">
        <f t="shared" si="4"/>
        <v/>
      </c>
      <c r="AV8" s="23" t="str">
        <f t="shared" si="4"/>
        <v/>
      </c>
      <c r="AW8" s="23" t="str">
        <f t="shared" si="4"/>
        <v/>
      </c>
      <c r="AX8" s="23" t="str">
        <f t="shared" si="4"/>
        <v/>
      </c>
      <c r="AY8" s="23" t="str">
        <f t="shared" si="4"/>
        <v/>
      </c>
      <c r="AZ8" s="23" t="str">
        <f t="shared" si="4"/>
        <v/>
      </c>
      <c r="BA8" s="23" t="str">
        <f t="shared" si="4"/>
        <v/>
      </c>
      <c r="BB8" s="23" t="str">
        <f t="shared" si="4"/>
        <v/>
      </c>
      <c r="BC8" s="23" t="str">
        <f t="shared" si="4"/>
        <v/>
      </c>
      <c r="BD8" s="23" t="str">
        <f t="shared" si="4"/>
        <v/>
      </c>
      <c r="BE8" s="23" t="str">
        <f t="shared" si="4"/>
        <v/>
      </c>
      <c r="BF8" s="23" t="str">
        <f t="shared" si="4"/>
        <v/>
      </c>
      <c r="BG8" s="23" t="str">
        <f t="shared" si="4"/>
        <v/>
      </c>
      <c r="BH8" s="23" t="str">
        <f t="shared" si="4"/>
        <v/>
      </c>
      <c r="BI8" s="23" t="str">
        <f t="shared" si="4"/>
        <v/>
      </c>
      <c r="BJ8" s="23" t="str">
        <f t="shared" si="4"/>
        <v/>
      </c>
      <c r="BK8" s="23" t="str">
        <f t="shared" si="4"/>
        <v/>
      </c>
      <c r="BL8" s="23" t="str">
        <f t="shared" si="4"/>
        <v/>
      </c>
      <c r="BM8" s="23" t="str">
        <f t="shared" si="4"/>
        <v/>
      </c>
      <c r="BN8" s="23" t="str">
        <f t="shared" si="4"/>
        <v/>
      </c>
      <c r="BO8" s="23" t="str">
        <f t="shared" si="4"/>
        <v/>
      </c>
      <c r="BP8" s="23" t="str">
        <f t="shared" si="4"/>
        <v/>
      </c>
      <c r="BQ8" s="23" t="str">
        <f t="shared" si="4"/>
        <v/>
      </c>
      <c r="BR8" s="23" t="str">
        <f t="shared" si="4"/>
        <v/>
      </c>
      <c r="BS8" s="23" t="str">
        <f t="shared" si="4"/>
        <v/>
      </c>
      <c r="BT8" s="23" t="str">
        <f t="shared" si="4"/>
        <v/>
      </c>
      <c r="BU8" s="23" t="str">
        <f t="shared" si="4"/>
        <v/>
      </c>
      <c r="BV8" s="23" t="str">
        <f t="shared" si="4"/>
        <v/>
      </c>
      <c r="BW8" s="23" t="str">
        <f t="shared" si="4"/>
        <v/>
      </c>
      <c r="BX8" s="23" t="str">
        <f t="shared" si="4"/>
        <v/>
      </c>
      <c r="BY8" s="23" t="str">
        <f t="shared" si="4"/>
        <v/>
      </c>
      <c r="BZ8" s="23" t="str">
        <f t="shared" si="4"/>
        <v/>
      </c>
      <c r="CA8" s="23" t="str">
        <f t="shared" si="4"/>
        <v/>
      </c>
      <c r="CB8" s="23" t="str">
        <f t="shared" si="4"/>
        <v/>
      </c>
      <c r="CC8" s="23" t="str">
        <f t="shared" si="4"/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ref="CJ8:EU8" si="5">IF(CJ2=0,"",IF(CJ2-CI2&gt;0,"減肥失敗",IF(CJ2-CI2=0,"體重不變","減肥成功")))</f>
        <v/>
      </c>
      <c r="CK8" s="23" t="str">
        <f t="shared" si="5"/>
        <v/>
      </c>
      <c r="CL8" s="23" t="str">
        <f t="shared" si="5"/>
        <v/>
      </c>
      <c r="CM8" s="23" t="str">
        <f t="shared" si="5"/>
        <v/>
      </c>
      <c r="CN8" s="23" t="str">
        <f t="shared" si="5"/>
        <v/>
      </c>
      <c r="CO8" s="23" t="str">
        <f t="shared" si="5"/>
        <v/>
      </c>
      <c r="CP8" s="23" t="str">
        <f t="shared" si="5"/>
        <v/>
      </c>
      <c r="CQ8" s="23" t="str">
        <f t="shared" si="5"/>
        <v/>
      </c>
      <c r="CR8" s="23" t="str">
        <f t="shared" si="5"/>
        <v/>
      </c>
      <c r="CS8" s="23" t="str">
        <f t="shared" si="5"/>
        <v/>
      </c>
      <c r="CT8" s="23" t="str">
        <f t="shared" si="5"/>
        <v/>
      </c>
      <c r="CU8" s="23" t="str">
        <f t="shared" si="5"/>
        <v/>
      </c>
      <c r="CV8" s="23" t="str">
        <f t="shared" si="5"/>
        <v/>
      </c>
      <c r="CW8" s="23" t="str">
        <f t="shared" si="5"/>
        <v/>
      </c>
      <c r="CX8" s="23" t="str">
        <f t="shared" si="5"/>
        <v/>
      </c>
      <c r="CY8" s="23" t="str">
        <f t="shared" si="5"/>
        <v/>
      </c>
      <c r="CZ8" s="23" t="str">
        <f t="shared" si="5"/>
        <v/>
      </c>
      <c r="DA8" s="23" t="str">
        <f t="shared" si="5"/>
        <v/>
      </c>
      <c r="DB8" s="23" t="str">
        <f t="shared" si="5"/>
        <v/>
      </c>
      <c r="DC8" s="23" t="str">
        <f t="shared" si="5"/>
        <v/>
      </c>
      <c r="DD8" s="23" t="str">
        <f t="shared" si="5"/>
        <v/>
      </c>
      <c r="DE8" s="23" t="str">
        <f t="shared" si="5"/>
        <v/>
      </c>
      <c r="DF8" s="23" t="str">
        <f t="shared" si="5"/>
        <v/>
      </c>
      <c r="DG8" s="23" t="str">
        <f t="shared" si="5"/>
        <v/>
      </c>
      <c r="DH8" s="23" t="str">
        <f t="shared" si="5"/>
        <v/>
      </c>
      <c r="DI8" s="23" t="str">
        <f t="shared" si="5"/>
        <v/>
      </c>
      <c r="DJ8" s="23" t="str">
        <f t="shared" si="5"/>
        <v/>
      </c>
      <c r="DK8" s="23" t="str">
        <f t="shared" si="5"/>
        <v/>
      </c>
      <c r="DL8" s="23" t="str">
        <f t="shared" si="5"/>
        <v/>
      </c>
      <c r="DM8" s="23" t="str">
        <f t="shared" si="5"/>
        <v/>
      </c>
      <c r="DN8" s="23" t="str">
        <f t="shared" si="5"/>
        <v/>
      </c>
      <c r="DO8" s="23" t="str">
        <f t="shared" si="5"/>
        <v/>
      </c>
      <c r="DP8" s="23" t="str">
        <f t="shared" si="5"/>
        <v/>
      </c>
      <c r="DQ8" s="23" t="str">
        <f t="shared" si="5"/>
        <v/>
      </c>
      <c r="DR8" s="23" t="str">
        <f t="shared" si="5"/>
        <v/>
      </c>
      <c r="DS8" s="23" t="str">
        <f t="shared" si="5"/>
        <v/>
      </c>
      <c r="DT8" s="23" t="str">
        <f t="shared" si="5"/>
        <v/>
      </c>
      <c r="DU8" s="23" t="str">
        <f t="shared" si="5"/>
        <v/>
      </c>
      <c r="DV8" s="23" t="str">
        <f t="shared" si="5"/>
        <v/>
      </c>
      <c r="DW8" s="23" t="str">
        <f t="shared" si="5"/>
        <v/>
      </c>
      <c r="DX8" s="23" t="str">
        <f t="shared" si="5"/>
        <v/>
      </c>
      <c r="DY8" s="23" t="str">
        <f t="shared" si="5"/>
        <v/>
      </c>
      <c r="DZ8" s="23" t="str">
        <f t="shared" si="5"/>
        <v/>
      </c>
      <c r="EA8" s="23" t="str">
        <f t="shared" si="5"/>
        <v/>
      </c>
      <c r="EB8" s="23" t="str">
        <f t="shared" si="5"/>
        <v/>
      </c>
      <c r="EC8" s="23" t="str">
        <f t="shared" si="5"/>
        <v/>
      </c>
      <c r="ED8" s="23" t="str">
        <f t="shared" si="5"/>
        <v/>
      </c>
      <c r="EE8" s="23" t="str">
        <f t="shared" si="5"/>
        <v/>
      </c>
      <c r="EF8" s="23" t="str">
        <f t="shared" si="5"/>
        <v/>
      </c>
      <c r="EG8" s="23" t="str">
        <f t="shared" si="5"/>
        <v/>
      </c>
      <c r="EH8" s="23" t="str">
        <f t="shared" si="5"/>
        <v/>
      </c>
      <c r="EI8" s="23" t="str">
        <f t="shared" si="5"/>
        <v/>
      </c>
      <c r="EJ8" s="23" t="str">
        <f t="shared" si="5"/>
        <v/>
      </c>
      <c r="EK8" s="23" t="str">
        <f t="shared" si="5"/>
        <v/>
      </c>
      <c r="EL8" s="23" t="str">
        <f t="shared" si="5"/>
        <v/>
      </c>
      <c r="EM8" s="23" t="str">
        <f t="shared" si="5"/>
        <v/>
      </c>
      <c r="EN8" s="23" t="str">
        <f t="shared" si="5"/>
        <v/>
      </c>
      <c r="EO8" s="23" t="str">
        <f t="shared" si="5"/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ref="EV8:HF8" si="6">IF(EV2=0,"",IF(EV2-EU2&gt;0,"減肥失敗",IF(EV2-EU2=0,"體重不變","減肥成功")))</f>
        <v/>
      </c>
      <c r="EW8" s="23" t="str">
        <f t="shared" si="6"/>
        <v/>
      </c>
      <c r="EX8" s="23" t="str">
        <f t="shared" si="6"/>
        <v/>
      </c>
      <c r="EY8" s="23" t="str">
        <f t="shared" si="6"/>
        <v/>
      </c>
      <c r="EZ8" s="23" t="str">
        <f t="shared" si="6"/>
        <v/>
      </c>
      <c r="FA8" s="23" t="str">
        <f t="shared" si="6"/>
        <v/>
      </c>
      <c r="FB8" s="23" t="str">
        <f t="shared" si="6"/>
        <v/>
      </c>
      <c r="FC8" s="23" t="str">
        <f t="shared" si="6"/>
        <v/>
      </c>
      <c r="FD8" s="23" t="str">
        <f t="shared" si="6"/>
        <v/>
      </c>
      <c r="FE8" s="23" t="str">
        <f t="shared" si="6"/>
        <v/>
      </c>
      <c r="FF8" s="23" t="str">
        <f t="shared" si="6"/>
        <v/>
      </c>
      <c r="FG8" s="23" t="str">
        <f t="shared" si="6"/>
        <v/>
      </c>
      <c r="FH8" s="23" t="str">
        <f t="shared" si="6"/>
        <v/>
      </c>
      <c r="FI8" s="23" t="str">
        <f t="shared" si="6"/>
        <v/>
      </c>
      <c r="FJ8" s="23" t="str">
        <f t="shared" si="6"/>
        <v/>
      </c>
      <c r="FK8" s="23" t="str">
        <f t="shared" si="6"/>
        <v/>
      </c>
      <c r="FL8" s="23" t="str">
        <f t="shared" si="6"/>
        <v/>
      </c>
      <c r="FM8" s="23" t="str">
        <f t="shared" si="6"/>
        <v/>
      </c>
      <c r="FN8" s="23" t="str">
        <f t="shared" si="6"/>
        <v/>
      </c>
      <c r="FO8" s="23" t="str">
        <f t="shared" si="6"/>
        <v/>
      </c>
      <c r="FP8" s="23" t="str">
        <f t="shared" si="6"/>
        <v/>
      </c>
      <c r="FQ8" s="23" t="str">
        <f t="shared" si="6"/>
        <v/>
      </c>
      <c r="FR8" s="23" t="str">
        <f t="shared" si="6"/>
        <v/>
      </c>
      <c r="FS8" s="23" t="str">
        <f t="shared" si="6"/>
        <v/>
      </c>
      <c r="FT8" s="23" t="str">
        <f t="shared" si="6"/>
        <v/>
      </c>
      <c r="FU8" s="23" t="str">
        <f t="shared" si="6"/>
        <v/>
      </c>
      <c r="FV8" s="23" t="str">
        <f t="shared" si="6"/>
        <v/>
      </c>
      <c r="FW8" s="23" t="str">
        <f t="shared" si="6"/>
        <v/>
      </c>
      <c r="FX8" s="23" t="str">
        <f t="shared" si="6"/>
        <v/>
      </c>
      <c r="FY8" s="23" t="str">
        <f t="shared" si="6"/>
        <v/>
      </c>
      <c r="FZ8" s="23" t="str">
        <f t="shared" si="6"/>
        <v/>
      </c>
      <c r="GA8" s="23" t="str">
        <f t="shared" si="6"/>
        <v/>
      </c>
      <c r="GB8" s="23" t="str">
        <f t="shared" si="6"/>
        <v/>
      </c>
      <c r="GC8" s="23" t="str">
        <f t="shared" si="6"/>
        <v/>
      </c>
      <c r="GD8" s="23" t="str">
        <f t="shared" si="6"/>
        <v/>
      </c>
      <c r="GE8" s="23" t="str">
        <f t="shared" si="6"/>
        <v/>
      </c>
      <c r="GF8" s="23" t="str">
        <f t="shared" si="6"/>
        <v/>
      </c>
      <c r="GG8" s="23" t="str">
        <f t="shared" si="6"/>
        <v/>
      </c>
      <c r="GH8" s="23" t="str">
        <f t="shared" si="6"/>
        <v/>
      </c>
      <c r="GI8" s="23" t="str">
        <f t="shared" si="6"/>
        <v/>
      </c>
      <c r="GJ8" s="23" t="str">
        <f t="shared" si="6"/>
        <v/>
      </c>
      <c r="GK8" s="23" t="str">
        <f t="shared" si="6"/>
        <v/>
      </c>
      <c r="GL8" s="23" t="str">
        <f t="shared" si="6"/>
        <v/>
      </c>
      <c r="GM8" s="23" t="str">
        <f t="shared" si="6"/>
        <v/>
      </c>
      <c r="GN8" s="23" t="str">
        <f t="shared" si="6"/>
        <v/>
      </c>
      <c r="GO8" s="23" t="str">
        <f t="shared" si="6"/>
        <v/>
      </c>
      <c r="GP8" s="23" t="str">
        <f t="shared" si="6"/>
        <v/>
      </c>
      <c r="GQ8" s="23" t="str">
        <f t="shared" si="6"/>
        <v/>
      </c>
      <c r="GR8" s="23" t="str">
        <f t="shared" si="6"/>
        <v/>
      </c>
      <c r="GS8" s="23" t="str">
        <f t="shared" si="6"/>
        <v/>
      </c>
      <c r="GT8" s="23" t="str">
        <f t="shared" si="6"/>
        <v/>
      </c>
      <c r="GU8" s="23" t="str">
        <f t="shared" si="6"/>
        <v/>
      </c>
      <c r="GV8" s="23" t="str">
        <f t="shared" si="6"/>
        <v/>
      </c>
      <c r="GW8" s="23" t="str">
        <f t="shared" si="6"/>
        <v/>
      </c>
      <c r="GX8" s="23" t="str">
        <f t="shared" si="6"/>
        <v/>
      </c>
      <c r="GY8" s="23" t="str">
        <f t="shared" si="6"/>
        <v/>
      </c>
      <c r="GZ8" s="23" t="str">
        <f t="shared" si="6"/>
        <v/>
      </c>
      <c r="HA8" s="23" t="str">
        <f t="shared" si="6"/>
        <v/>
      </c>
      <c r="HB8" s="23" t="str">
        <f t="shared" si="6"/>
        <v/>
      </c>
      <c r="HC8" s="23" t="str">
        <f t="shared" si="6"/>
        <v/>
      </c>
      <c r="HD8" s="23" t="str">
        <f t="shared" si="6"/>
        <v/>
      </c>
      <c r="HE8" s="23" t="str">
        <f t="shared" si="6"/>
        <v/>
      </c>
      <c r="HF8" s="23" t="str">
        <f t="shared" si="6"/>
        <v/>
      </c>
    </row>
    <row r="9" spans="1:214">
      <c r="A9" s="21" t="s">
        <v>29</v>
      </c>
      <c r="B9" s="24">
        <f>IF(B2="","",B2-Base!$G$6)</f>
        <v>8.4863999999999962</v>
      </c>
      <c r="C9" s="24">
        <f>IF(C2="","",C2-Base!$G$6)</f>
        <v>8.4863999999999962</v>
      </c>
      <c r="D9" s="24">
        <f>IF(D2="","",D2-Base!$G$6)</f>
        <v>8.5863999999999905</v>
      </c>
      <c r="E9" s="24">
        <f>IF(E2="","",E2-Base!$G$6)</f>
        <v>8.0863999999999905</v>
      </c>
      <c r="F9" s="24">
        <f>IF(F2="","",F2-Base!$G$6)</f>
        <v>8.0863999999999905</v>
      </c>
      <c r="G9" s="24">
        <f>IF(G2="","",G2-Base!$G$6)</f>
        <v>7.9863999999999962</v>
      </c>
      <c r="H9" s="24">
        <f>IF(H2="","",H2-Base!$G$6)</f>
        <v>7.9863999999999962</v>
      </c>
      <c r="I9" s="24">
        <f>IF(I2="","",I2-Base!$G$6)</f>
        <v>8.9863999999999962</v>
      </c>
      <c r="J9" s="24">
        <f>IF(J2="","",J2-Base!$G$6)</f>
        <v>8.5863999999999905</v>
      </c>
      <c r="K9" s="24">
        <f>IF(K2="","",K2-Base!$G$6)</f>
        <v>8.3863999999999876</v>
      </c>
      <c r="L9" s="24">
        <f>IF(L2="","",L2-Base!$G$6)</f>
        <v>7.8863999999999876</v>
      </c>
      <c r="M9" s="24">
        <f>IF(M2="","",M2-Base!$G$6)</f>
        <v>7.5863999999999905</v>
      </c>
      <c r="N9" s="24">
        <f>IF(N2="","",N2-Base!$G$6)</f>
        <v>7.0863999999999905</v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214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2" t="str">
        <f>IF(AC2=0,"",IF(AC2-AB2&gt;0,"N",IF(AC2-AB2=0,"=","Y")))</f>
        <v/>
      </c>
    </row>
    <row r="11" spans="1:214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'07'!D17</f>
        <v>68.849999999999994</v>
      </c>
    </row>
    <row r="12" spans="1:214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14">
      <c r="B13" s="32">
        <f>B$1</f>
        <v>44046</v>
      </c>
      <c r="C13" s="32">
        <f>H$1</f>
        <v>44052</v>
      </c>
      <c r="D13" s="33">
        <f>ROUNDDOWN(AVERAGE(B2:H2),2)</f>
        <v>68.150000000000006</v>
      </c>
      <c r="E13" s="17">
        <f>I11-D13</f>
        <v>0.69999999999998863</v>
      </c>
      <c r="F13" s="17">
        <f>SUM(B5:H5)</f>
        <v>1205</v>
      </c>
      <c r="G13" s="17">
        <f>F13/7700</f>
        <v>0.15649350649350649</v>
      </c>
      <c r="H13" s="17">
        <f>(G13-E13)*7700</f>
        <v>-4184.9999999999127</v>
      </c>
      <c r="I13" s="17">
        <f>SUM(B3:H3)</f>
        <v>2879</v>
      </c>
      <c r="J13" s="17">
        <f>SUM(B4:H4)</f>
        <v>10074</v>
      </c>
      <c r="K13" s="17">
        <f>J13/7</f>
        <v>1439.1428571428571</v>
      </c>
    </row>
    <row r="14" spans="1:214">
      <c r="B14" s="32">
        <f t="shared" ref="B14:C16" si="7">B13+7</f>
        <v>44053</v>
      </c>
      <c r="C14" s="32">
        <f t="shared" si="7"/>
        <v>44059</v>
      </c>
      <c r="D14" s="33">
        <f>ROUNDDOWN(AVERAGE(I2:O2),2)</f>
        <v>68</v>
      </c>
      <c r="E14" s="17">
        <f>D13-D14</f>
        <v>0.15000000000000568</v>
      </c>
      <c r="F14" s="17">
        <f>SUM($I$5:$O$5)</f>
        <v>952</v>
      </c>
      <c r="G14" s="17">
        <f>F14/7700</f>
        <v>0.12363636363636364</v>
      </c>
      <c r="H14" s="17">
        <f>(G14-E14)*7700</f>
        <v>-203.00000000004374</v>
      </c>
      <c r="I14" s="17">
        <f>SUM($I$3:$O$3)</f>
        <v>1490</v>
      </c>
      <c r="J14" s="17">
        <f>SUM($I$4:$O$4)</f>
        <v>8938</v>
      </c>
      <c r="K14" s="17">
        <f>J14/7</f>
        <v>1276.8571428571429</v>
      </c>
    </row>
    <row r="15" spans="1:214">
      <c r="B15" s="32">
        <f t="shared" si="7"/>
        <v>44060</v>
      </c>
      <c r="C15" s="32">
        <f t="shared" si="7"/>
        <v>44066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14">
      <c r="B16" s="32">
        <f t="shared" si="7"/>
        <v>44067</v>
      </c>
      <c r="C16" s="32">
        <f t="shared" si="7"/>
        <v>44073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0">
      <c r="B17" s="32"/>
      <c r="C17" s="32"/>
      <c r="D17" s="33"/>
    </row>
    <row r="19" spans="1:10">
      <c r="A19" s="19" t="s">
        <v>26</v>
      </c>
      <c r="E19" s="17" t="e">
        <f t="shared" ref="E19:J19" si="8">SUM(E13:E18)</f>
        <v>#DIV/0!</v>
      </c>
      <c r="F19" s="17">
        <f t="shared" si="8"/>
        <v>-2043</v>
      </c>
      <c r="G19" s="17">
        <f t="shared" si="8"/>
        <v>-0.2653246753246753</v>
      </c>
      <c r="H19" s="17" t="e">
        <f t="shared" si="8"/>
        <v>#DIV/0!</v>
      </c>
      <c r="I19" s="17">
        <f t="shared" si="8"/>
        <v>4369</v>
      </c>
      <c r="J19" s="17">
        <f t="shared" si="8"/>
        <v>40012</v>
      </c>
    </row>
    <row r="20" spans="1:10">
      <c r="A20" s="19" t="s">
        <v>46</v>
      </c>
      <c r="D20" s="17" t="e">
        <f>AVERAGE(D13:D16)</f>
        <v>#DIV/0!</v>
      </c>
      <c r="E20" s="17" t="e">
        <f t="shared" ref="E20:I20" si="9">AVERAGE(E13:E16)</f>
        <v>#DIV/0!</v>
      </c>
      <c r="F20" s="17">
        <f t="shared" si="9"/>
        <v>-510.75</v>
      </c>
      <c r="G20" s="17">
        <f t="shared" si="9"/>
        <v>-6.6331168831168824E-2</v>
      </c>
      <c r="H20" s="17" t="e">
        <f t="shared" si="9"/>
        <v>#DIV/0!</v>
      </c>
      <c r="I20" s="17">
        <f t="shared" si="9"/>
        <v>1092.25</v>
      </c>
      <c r="J20" s="17">
        <f>AVERAGE(J13:J16)/7</f>
        <v>1429</v>
      </c>
    </row>
    <row r="21" spans="1:10" ht="15">
      <c r="A21" s="30" t="s">
        <v>76</v>
      </c>
      <c r="D21" s="17">
        <f>MIN(B$2:AJ$2)</f>
        <v>67</v>
      </c>
    </row>
    <row r="22" spans="1:10" ht="15">
      <c r="A22" s="30" t="s">
        <v>77</v>
      </c>
      <c r="D22" s="17">
        <f>MAX(B$2:AJ$2)</f>
        <v>68.900000000000006</v>
      </c>
    </row>
    <row r="23" spans="1:10">
      <c r="A23" s="19" t="s">
        <v>78</v>
      </c>
      <c r="D23" s="17">
        <f>AVERAGE(B$2:AJ$2)</f>
        <v>68.084615384615375</v>
      </c>
    </row>
  </sheetData>
  <phoneticPr fontId="15" type="noConversion"/>
  <conditionalFormatting sqref="AC10 B8:IO8">
    <cfRule type="cellIs" dxfId="8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M22"/>
  <sheetViews>
    <sheetView workbookViewId="0">
      <selection activeCell="A20" sqref="A20:D22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6" width="10.875" style="17" customWidth="1"/>
    <col min="7" max="7" width="9.875" style="17" customWidth="1"/>
    <col min="8" max="16384" width="7.125" style="17"/>
  </cols>
  <sheetData>
    <row r="1" spans="1:221">
      <c r="A1" s="14" t="s">
        <v>22</v>
      </c>
      <c r="B1" s="15">
        <v>44074</v>
      </c>
      <c r="C1" s="16">
        <v>44075</v>
      </c>
      <c r="D1" s="16">
        <v>44076</v>
      </c>
      <c r="E1" s="16">
        <v>44077</v>
      </c>
      <c r="F1" s="16">
        <v>44078</v>
      </c>
      <c r="G1" s="16">
        <v>44079</v>
      </c>
      <c r="H1" s="16">
        <v>44080</v>
      </c>
      <c r="I1" s="15">
        <v>44081</v>
      </c>
      <c r="J1" s="16">
        <v>44082</v>
      </c>
      <c r="K1" s="16">
        <v>44083</v>
      </c>
      <c r="L1" s="16">
        <v>44084</v>
      </c>
      <c r="M1" s="16">
        <v>44085</v>
      </c>
      <c r="N1" s="16">
        <v>44086</v>
      </c>
      <c r="O1" s="16">
        <v>44087</v>
      </c>
      <c r="P1" s="15">
        <v>44088</v>
      </c>
      <c r="Q1" s="16">
        <v>44089</v>
      </c>
      <c r="R1" s="16">
        <v>44090</v>
      </c>
      <c r="S1" s="16">
        <v>44091</v>
      </c>
      <c r="T1" s="16">
        <v>44092</v>
      </c>
      <c r="U1" s="16">
        <v>44093</v>
      </c>
      <c r="V1" s="16">
        <v>44094</v>
      </c>
      <c r="W1" s="15">
        <v>44095</v>
      </c>
      <c r="X1" s="16">
        <v>44096</v>
      </c>
      <c r="Y1" s="16">
        <v>44097</v>
      </c>
      <c r="Z1" s="16">
        <v>44098</v>
      </c>
      <c r="AA1" s="16">
        <v>44099</v>
      </c>
      <c r="AB1" s="16">
        <v>44100</v>
      </c>
      <c r="AC1" s="16">
        <v>44101</v>
      </c>
    </row>
    <row r="2" spans="1:221">
      <c r="A2" s="14" t="s">
        <v>27</v>
      </c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IF(C2=0,"",IF(C2-Base!B4&gt;0,"N",IF(C2=0,"O","Y")))</f>
        <v/>
      </c>
      <c r="C8" s="22" t="str">
        <f>IF(D2=0,"",IF(D2-C2&gt;0,"N",IF(D2-C2=0,"=","Y")))</f>
        <v/>
      </c>
      <c r="D8" s="22" t="str">
        <f>IF(E2=0,"",IF(E2-D2&gt;0,"N",IF(E2-D2=0,"=","Y")))</f>
        <v/>
      </c>
      <c r="E8" s="22" t="str">
        <f t="shared" ref="E8:AC8" si="2">IF(F2=0,"",IF(F2-E2&gt;0,"N",IF(F2-E2=0,"=","Y")))</f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 t="shared" si="2"/>
        <v/>
      </c>
      <c r="S8" s="22" t="str">
        <f t="shared" si="2"/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 t="str">
        <f>IF(C2="","",C2-Base!$G$6)</f>
        <v/>
      </c>
      <c r="C9" s="24" t="str">
        <f>IF(D2="","",D2-Base!$G$6)</f>
        <v/>
      </c>
      <c r="D9" s="24" t="str">
        <f>IF(E2="","",E2-Base!$G$6)</f>
        <v/>
      </c>
      <c r="E9" s="24" t="str">
        <f>IF(F2="","",F2-Base!$G$6)</f>
        <v/>
      </c>
      <c r="F9" s="24" t="str">
        <f>IF(G2="","",G2-Base!$G$6)</f>
        <v/>
      </c>
      <c r="G9" s="24" t="str">
        <f>IF(H2="","",H2-Base!$G$6)</f>
        <v/>
      </c>
      <c r="H9" s="24" t="str">
        <f>IF(I2="","",I2-Base!$G$6)</f>
        <v/>
      </c>
      <c r="I9" s="24" t="str">
        <f>IF(J2="","",J2-Base!$G$6)</f>
        <v/>
      </c>
      <c r="J9" s="24" t="str">
        <f>IF(K2="","",K2-Base!$G$6)</f>
        <v/>
      </c>
      <c r="K9" s="24" t="str">
        <f>IF(L2="","",L2-Base!$G$6)</f>
        <v/>
      </c>
      <c r="L9" s="24" t="str">
        <f>IF(M2="","",M2-Base!$G$6)</f>
        <v/>
      </c>
      <c r="M9" s="24" t="str">
        <f>IF(N2="","",N2-Base!$G$6)</f>
        <v/>
      </c>
      <c r="N9" s="24" t="str">
        <f>IF(O2="","",O2-Base!$G$6)</f>
        <v/>
      </c>
      <c r="O9" s="24" t="str">
        <f>IF(P2="","",P2-Base!$G$6)</f>
        <v/>
      </c>
      <c r="P9" s="24" t="str">
        <f>IF(Q2="","",Q2-Base!$G$6)</f>
        <v/>
      </c>
      <c r="Q9" s="24" t="str">
        <f>IF(R2="","",R2-Base!$G$6)</f>
        <v/>
      </c>
      <c r="R9" s="24" t="str">
        <f>IF(S2="","",S2-Base!$G$6)</f>
        <v/>
      </c>
      <c r="S9" s="24" t="str">
        <f>IF(T2="","",T2-Base!$G$6)</f>
        <v/>
      </c>
      <c r="T9" s="24" t="str">
        <f>IF(U2="","",U2-Base!$G$6)</f>
        <v/>
      </c>
      <c r="U9" s="24" t="str">
        <f>IF(V2="","",V2-Base!$G$6)</f>
        <v/>
      </c>
      <c r="V9" s="24" t="str">
        <f>IF(W2="","",W2-Base!$G$6)</f>
        <v/>
      </c>
      <c r="W9" s="24" t="str">
        <f>IF(X2="","",X2-Base!$G$6)</f>
        <v/>
      </c>
      <c r="X9" s="24" t="str">
        <f>IF(Y2="","",Y2-Base!$G$6)</f>
        <v/>
      </c>
      <c r="Y9" s="24" t="str">
        <f>IF(Z2="","",Z2-Base!$G$6)</f>
        <v/>
      </c>
      <c r="Z9" s="24" t="str">
        <f>IF(AA2="","",AA2-Base!$G$6)</f>
        <v/>
      </c>
      <c r="AA9" s="24" t="str">
        <f>IF(AB2="","",AB2-Base!$G$6)</f>
        <v/>
      </c>
      <c r="AB9" s="24" t="str">
        <f>IF(AC2="","",AC2-Base!$G$6)</f>
        <v/>
      </c>
      <c r="AC9" s="24" t="str">
        <f>IF(AD2="","",AD2-Base!$G$6)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'08'!D17</f>
        <v>0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44074</v>
      </c>
      <c r="C13" s="32">
        <f>H$1</f>
        <v>44080</v>
      </c>
      <c r="D13" s="33" t="e">
        <f>ROUNDDOWN(AVERAGE(C2:H2),2)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44081</v>
      </c>
      <c r="C14" s="32">
        <f t="shared" si="6"/>
        <v>44087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44088</v>
      </c>
      <c r="C15" s="32">
        <f t="shared" si="6"/>
        <v>44094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44095</v>
      </c>
      <c r="C16" s="32">
        <f t="shared" si="6"/>
        <v>44101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 t="e">
        <f>AVERAGE(D13:D16)</f>
        <v>#DIV/0!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  <row r="20" spans="1:10" ht="15">
      <c r="A20" s="30" t="s">
        <v>76</v>
      </c>
      <c r="D20" s="17">
        <f>MIN(B$2:AJ$2)</f>
        <v>0</v>
      </c>
    </row>
    <row r="21" spans="1:10" ht="15">
      <c r="A21" s="30" t="s">
        <v>77</v>
      </c>
      <c r="D21" s="17">
        <f>MAX(B$2:AJ$2)</f>
        <v>0</v>
      </c>
    </row>
    <row r="22" spans="1:10">
      <c r="A22" s="19" t="s">
        <v>78</v>
      </c>
      <c r="D22" s="17" t="e">
        <f>AVERAGE(B$2:AJ$2)</f>
        <v>#DIV/0!</v>
      </c>
    </row>
  </sheetData>
  <phoneticPr fontId="15" type="noConversion"/>
  <conditionalFormatting sqref="B8:IV8">
    <cfRule type="cellIs" dxfId="7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M23"/>
  <sheetViews>
    <sheetView workbookViewId="0">
      <selection activeCell="A21" sqref="A21:D23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20" width="7.125" style="17"/>
    <col min="21" max="21" width="6.875" style="17" customWidth="1"/>
    <col min="22" max="16384" width="7.125" style="17"/>
  </cols>
  <sheetData>
    <row r="1" spans="1:221">
      <c r="A1" s="14" t="s">
        <v>22</v>
      </c>
      <c r="B1" s="15">
        <v>44102</v>
      </c>
      <c r="C1" s="16">
        <v>44103</v>
      </c>
      <c r="D1" s="16">
        <v>44104</v>
      </c>
      <c r="E1" s="16">
        <v>44105</v>
      </c>
      <c r="F1" s="16">
        <v>44106</v>
      </c>
      <c r="G1" s="16">
        <v>44107</v>
      </c>
      <c r="H1" s="16">
        <v>44108</v>
      </c>
      <c r="I1" s="15">
        <v>44109</v>
      </c>
      <c r="J1" s="16">
        <v>44110</v>
      </c>
      <c r="K1" s="16">
        <v>44111</v>
      </c>
      <c r="L1" s="16">
        <v>44112</v>
      </c>
      <c r="M1" s="16">
        <v>44113</v>
      </c>
      <c r="N1" s="16">
        <v>44114</v>
      </c>
      <c r="O1" s="16">
        <v>44115</v>
      </c>
      <c r="P1" s="15">
        <v>44116</v>
      </c>
      <c r="Q1" s="16">
        <v>44117</v>
      </c>
      <c r="R1" s="16">
        <v>44118</v>
      </c>
      <c r="S1" s="16">
        <v>44119</v>
      </c>
      <c r="T1" s="16">
        <v>44120</v>
      </c>
      <c r="U1" s="16">
        <v>44121</v>
      </c>
      <c r="V1" s="16">
        <v>44122</v>
      </c>
      <c r="W1" s="15">
        <v>44123</v>
      </c>
      <c r="X1" s="16">
        <v>44124</v>
      </c>
      <c r="Y1" s="16">
        <v>44125</v>
      </c>
      <c r="Z1" s="16">
        <v>44126</v>
      </c>
      <c r="AA1" s="16">
        <v>44127</v>
      </c>
      <c r="AB1" s="16">
        <v>44128</v>
      </c>
      <c r="AC1" s="16">
        <v>44129</v>
      </c>
      <c r="AD1" s="15">
        <v>44130</v>
      </c>
      <c r="AE1" s="16">
        <v>44131</v>
      </c>
      <c r="AF1" s="16">
        <v>44132</v>
      </c>
      <c r="AG1" s="16">
        <v>44133</v>
      </c>
      <c r="AH1" s="16">
        <v>44134</v>
      </c>
      <c r="AI1" s="16">
        <v>44135</v>
      </c>
      <c r="AJ1" s="16">
        <v>44136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  <c r="AE4" s="17">
        <v>1500</v>
      </c>
      <c r="AF4" s="17">
        <v>1500</v>
      </c>
      <c r="AG4" s="17">
        <v>1500</v>
      </c>
      <c r="AH4" s="17">
        <v>1500</v>
      </c>
      <c r="AI4" s="17">
        <v>1500</v>
      </c>
      <c r="AJ4" s="17">
        <v>1534</v>
      </c>
    </row>
    <row r="5" spans="1:221">
      <c r="A5" s="19" t="s">
        <v>33</v>
      </c>
      <c r="B5" s="17">
        <f>$B$11+B3-B4-$F$11</f>
        <v>-300</v>
      </c>
      <c r="C5" s="17">
        <f t="shared" ref="C5:AJ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  <c r="AE5" s="17">
        <f t="shared" si="0"/>
        <v>-300</v>
      </c>
      <c r="AF5" s="17">
        <f t="shared" si="0"/>
        <v>-300</v>
      </c>
      <c r="AG5" s="17">
        <f t="shared" si="0"/>
        <v>-300</v>
      </c>
      <c r="AH5" s="17">
        <f t="shared" si="0"/>
        <v>-300</v>
      </c>
      <c r="AI5" s="17">
        <f t="shared" si="0"/>
        <v>-300</v>
      </c>
      <c r="AJ5" s="17">
        <f t="shared" si="0"/>
        <v>-334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J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  <c r="AD6" s="20">
        <f t="shared" si="1"/>
        <v>-3.896103896103896E-2</v>
      </c>
      <c r="AE6" s="20">
        <f t="shared" si="1"/>
        <v>-3.896103896103896E-2</v>
      </c>
      <c r="AF6" s="20">
        <f t="shared" si="1"/>
        <v>-3.896103896103896E-2</v>
      </c>
      <c r="AG6" s="20">
        <f t="shared" si="1"/>
        <v>-3.896103896103896E-2</v>
      </c>
      <c r="AH6" s="20">
        <f t="shared" si="1"/>
        <v>-3.896103896103896E-2</v>
      </c>
      <c r="AI6" s="20">
        <f t="shared" si="1"/>
        <v>-3.896103896103896E-2</v>
      </c>
      <c r="AJ6" s="20">
        <f t="shared" si="1"/>
        <v>-4.3376623376623374E-2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2" t="str">
        <f t="shared" ref="AD8" si="3">IF(AD2=0,"",IF(AD2-AC2&gt;0,"N",IF(AD2-AC2=0,"=","Y")))</f>
        <v/>
      </c>
      <c r="AE8" s="22" t="str">
        <f t="shared" ref="AE8" si="4">IF(AE2=0,"",IF(AE2-AD2&gt;0,"N",IF(AE2-AD2=0,"=","Y")))</f>
        <v/>
      </c>
      <c r="AF8" s="22" t="str">
        <f t="shared" ref="AF8" si="5">IF(AF2=0,"",IF(AF2-AE2&gt;0,"N",IF(AF2-AE2=0,"=","Y")))</f>
        <v/>
      </c>
      <c r="AG8" s="22" t="str">
        <f t="shared" ref="AG8" si="6">IF(AG2=0,"",IF(AG2-AF2&gt;0,"N",IF(AG2-AF2=0,"=","Y")))</f>
        <v/>
      </c>
      <c r="AH8" s="22" t="str">
        <f t="shared" ref="AH8" si="7">IF(AH2=0,"",IF(AH2-AG2&gt;0,"N",IF(AH2-AG2=0,"=","Y")))</f>
        <v/>
      </c>
      <c r="AI8" s="22" t="str">
        <f t="shared" ref="AI8" si="8">IF(AI2=0,"",IF(AI2-AH2&gt;0,"N",IF(AI2-AH2=0,"=","Y")))</f>
        <v/>
      </c>
      <c r="AJ8" s="22" t="str">
        <f t="shared" ref="AJ8" si="9">IF(AJ2=0,"",IF(AJ2-AI2&gt;0,"N",IF(AJ2-AI2=0,"=","Y")))</f>
        <v/>
      </c>
      <c r="AK8" s="23" t="str">
        <f t="shared" ref="AK8:CP8" si="10">IF(AK2=0,"",IF(AK2-AJ2&gt;0,"減肥失敗",IF(AK2-AJ2=0,"體重不變","減肥成功")))</f>
        <v/>
      </c>
      <c r="AL8" s="23" t="str">
        <f t="shared" si="10"/>
        <v/>
      </c>
      <c r="AM8" s="23" t="str">
        <f t="shared" si="10"/>
        <v/>
      </c>
      <c r="AN8" s="23" t="str">
        <f t="shared" si="10"/>
        <v/>
      </c>
      <c r="AO8" s="23" t="str">
        <f t="shared" si="10"/>
        <v/>
      </c>
      <c r="AP8" s="23" t="str">
        <f t="shared" si="10"/>
        <v/>
      </c>
      <c r="AQ8" s="23" t="str">
        <f t="shared" si="10"/>
        <v/>
      </c>
      <c r="AR8" s="23" t="str">
        <f t="shared" si="10"/>
        <v/>
      </c>
      <c r="AS8" s="23" t="str">
        <f t="shared" si="10"/>
        <v/>
      </c>
      <c r="AT8" s="23" t="str">
        <f t="shared" si="10"/>
        <v/>
      </c>
      <c r="AU8" s="23" t="str">
        <f t="shared" si="10"/>
        <v/>
      </c>
      <c r="AV8" s="23" t="str">
        <f t="shared" si="10"/>
        <v/>
      </c>
      <c r="AW8" s="23" t="str">
        <f t="shared" si="10"/>
        <v/>
      </c>
      <c r="AX8" s="23" t="str">
        <f t="shared" si="10"/>
        <v/>
      </c>
      <c r="AY8" s="23" t="str">
        <f t="shared" si="10"/>
        <v/>
      </c>
      <c r="AZ8" s="23" t="str">
        <f t="shared" si="10"/>
        <v/>
      </c>
      <c r="BA8" s="23" t="str">
        <f t="shared" si="10"/>
        <v/>
      </c>
      <c r="BB8" s="23" t="str">
        <f t="shared" si="10"/>
        <v/>
      </c>
      <c r="BC8" s="23" t="str">
        <f t="shared" si="10"/>
        <v/>
      </c>
      <c r="BD8" s="23" t="str">
        <f t="shared" si="10"/>
        <v/>
      </c>
      <c r="BE8" s="23" t="str">
        <f t="shared" si="10"/>
        <v/>
      </c>
      <c r="BF8" s="23" t="str">
        <f t="shared" si="10"/>
        <v/>
      </c>
      <c r="BG8" s="23" t="str">
        <f t="shared" si="10"/>
        <v/>
      </c>
      <c r="BH8" s="23" t="str">
        <f t="shared" si="10"/>
        <v/>
      </c>
      <c r="BI8" s="23" t="str">
        <f t="shared" si="10"/>
        <v/>
      </c>
      <c r="BJ8" s="23" t="str">
        <f t="shared" si="10"/>
        <v/>
      </c>
      <c r="BK8" s="23" t="str">
        <f t="shared" si="10"/>
        <v/>
      </c>
      <c r="BL8" s="23" t="str">
        <f t="shared" si="10"/>
        <v/>
      </c>
      <c r="BM8" s="23" t="str">
        <f t="shared" si="10"/>
        <v/>
      </c>
      <c r="BN8" s="23" t="str">
        <f t="shared" si="10"/>
        <v/>
      </c>
      <c r="BO8" s="23" t="str">
        <f t="shared" si="10"/>
        <v/>
      </c>
      <c r="BP8" s="23" t="str">
        <f t="shared" si="10"/>
        <v/>
      </c>
      <c r="BQ8" s="23" t="str">
        <f t="shared" si="10"/>
        <v/>
      </c>
      <c r="BR8" s="23" t="str">
        <f t="shared" si="10"/>
        <v/>
      </c>
      <c r="BS8" s="23" t="str">
        <f t="shared" si="10"/>
        <v/>
      </c>
      <c r="BT8" s="23" t="str">
        <f t="shared" si="10"/>
        <v/>
      </c>
      <c r="BU8" s="23" t="str">
        <f t="shared" si="10"/>
        <v/>
      </c>
      <c r="BV8" s="23" t="str">
        <f t="shared" si="10"/>
        <v/>
      </c>
      <c r="BW8" s="23" t="str">
        <f t="shared" si="10"/>
        <v/>
      </c>
      <c r="BX8" s="23" t="str">
        <f t="shared" si="10"/>
        <v/>
      </c>
      <c r="BY8" s="23" t="str">
        <f t="shared" si="10"/>
        <v/>
      </c>
      <c r="BZ8" s="23" t="str">
        <f t="shared" si="10"/>
        <v/>
      </c>
      <c r="CA8" s="23" t="str">
        <f t="shared" si="10"/>
        <v/>
      </c>
      <c r="CB8" s="23" t="str">
        <f t="shared" si="10"/>
        <v/>
      </c>
      <c r="CC8" s="23" t="str">
        <f t="shared" si="10"/>
        <v/>
      </c>
      <c r="CD8" s="23" t="str">
        <f t="shared" si="10"/>
        <v/>
      </c>
      <c r="CE8" s="23" t="str">
        <f t="shared" si="10"/>
        <v/>
      </c>
      <c r="CF8" s="23" t="str">
        <f t="shared" si="10"/>
        <v/>
      </c>
      <c r="CG8" s="23" t="str">
        <f t="shared" si="10"/>
        <v/>
      </c>
      <c r="CH8" s="23" t="str">
        <f t="shared" si="10"/>
        <v/>
      </c>
      <c r="CI8" s="23" t="str">
        <f t="shared" si="10"/>
        <v/>
      </c>
      <c r="CJ8" s="23" t="str">
        <f t="shared" si="10"/>
        <v/>
      </c>
      <c r="CK8" s="23" t="str">
        <f t="shared" si="10"/>
        <v/>
      </c>
      <c r="CL8" s="23" t="str">
        <f t="shared" si="10"/>
        <v/>
      </c>
      <c r="CM8" s="23" t="str">
        <f t="shared" si="10"/>
        <v/>
      </c>
      <c r="CN8" s="23" t="str">
        <f t="shared" si="10"/>
        <v/>
      </c>
      <c r="CO8" s="23" t="str">
        <f t="shared" si="10"/>
        <v/>
      </c>
      <c r="CP8" s="23" t="str">
        <f t="shared" si="10"/>
        <v/>
      </c>
      <c r="CQ8" s="23" t="str">
        <f t="shared" ref="CQ8:FB8" si="11">IF(CQ2=0,"",IF(CQ2-CP2&gt;0,"減肥失敗",IF(CQ2-CP2=0,"體重不變","減肥成功")))</f>
        <v/>
      </c>
      <c r="CR8" s="23" t="str">
        <f t="shared" si="11"/>
        <v/>
      </c>
      <c r="CS8" s="23" t="str">
        <f t="shared" si="11"/>
        <v/>
      </c>
      <c r="CT8" s="23" t="str">
        <f t="shared" si="11"/>
        <v/>
      </c>
      <c r="CU8" s="23" t="str">
        <f t="shared" si="11"/>
        <v/>
      </c>
      <c r="CV8" s="23" t="str">
        <f t="shared" si="11"/>
        <v/>
      </c>
      <c r="CW8" s="23" t="str">
        <f t="shared" si="11"/>
        <v/>
      </c>
      <c r="CX8" s="23" t="str">
        <f t="shared" si="11"/>
        <v/>
      </c>
      <c r="CY8" s="23" t="str">
        <f t="shared" si="11"/>
        <v/>
      </c>
      <c r="CZ8" s="23" t="str">
        <f t="shared" si="11"/>
        <v/>
      </c>
      <c r="DA8" s="23" t="str">
        <f t="shared" si="11"/>
        <v/>
      </c>
      <c r="DB8" s="23" t="str">
        <f t="shared" si="11"/>
        <v/>
      </c>
      <c r="DC8" s="23" t="str">
        <f t="shared" si="11"/>
        <v/>
      </c>
      <c r="DD8" s="23" t="str">
        <f t="shared" si="11"/>
        <v/>
      </c>
      <c r="DE8" s="23" t="str">
        <f t="shared" si="11"/>
        <v/>
      </c>
      <c r="DF8" s="23" t="str">
        <f t="shared" si="11"/>
        <v/>
      </c>
      <c r="DG8" s="23" t="str">
        <f t="shared" si="11"/>
        <v/>
      </c>
      <c r="DH8" s="23" t="str">
        <f t="shared" si="11"/>
        <v/>
      </c>
      <c r="DI8" s="23" t="str">
        <f t="shared" si="11"/>
        <v/>
      </c>
      <c r="DJ8" s="23" t="str">
        <f t="shared" si="11"/>
        <v/>
      </c>
      <c r="DK8" s="23" t="str">
        <f t="shared" si="11"/>
        <v/>
      </c>
      <c r="DL8" s="23" t="str">
        <f t="shared" si="11"/>
        <v/>
      </c>
      <c r="DM8" s="23" t="str">
        <f t="shared" si="11"/>
        <v/>
      </c>
      <c r="DN8" s="23" t="str">
        <f t="shared" si="11"/>
        <v/>
      </c>
      <c r="DO8" s="23" t="str">
        <f t="shared" si="11"/>
        <v/>
      </c>
      <c r="DP8" s="23" t="str">
        <f t="shared" si="11"/>
        <v/>
      </c>
      <c r="DQ8" s="23" t="str">
        <f t="shared" si="11"/>
        <v/>
      </c>
      <c r="DR8" s="23" t="str">
        <f t="shared" si="11"/>
        <v/>
      </c>
      <c r="DS8" s="23" t="str">
        <f t="shared" si="11"/>
        <v/>
      </c>
      <c r="DT8" s="23" t="str">
        <f t="shared" si="11"/>
        <v/>
      </c>
      <c r="DU8" s="23" t="str">
        <f t="shared" si="11"/>
        <v/>
      </c>
      <c r="DV8" s="23" t="str">
        <f t="shared" si="11"/>
        <v/>
      </c>
      <c r="DW8" s="23" t="str">
        <f t="shared" si="11"/>
        <v/>
      </c>
      <c r="DX8" s="23" t="str">
        <f t="shared" si="11"/>
        <v/>
      </c>
      <c r="DY8" s="23" t="str">
        <f t="shared" si="11"/>
        <v/>
      </c>
      <c r="DZ8" s="23" t="str">
        <f t="shared" si="11"/>
        <v/>
      </c>
      <c r="EA8" s="23" t="str">
        <f t="shared" si="11"/>
        <v/>
      </c>
      <c r="EB8" s="23" t="str">
        <f t="shared" si="11"/>
        <v/>
      </c>
      <c r="EC8" s="23" t="str">
        <f t="shared" si="11"/>
        <v/>
      </c>
      <c r="ED8" s="23" t="str">
        <f t="shared" si="11"/>
        <v/>
      </c>
      <c r="EE8" s="23" t="str">
        <f t="shared" si="11"/>
        <v/>
      </c>
      <c r="EF8" s="23" t="str">
        <f t="shared" si="11"/>
        <v/>
      </c>
      <c r="EG8" s="23" t="str">
        <f t="shared" si="11"/>
        <v/>
      </c>
      <c r="EH8" s="23" t="str">
        <f t="shared" si="11"/>
        <v/>
      </c>
      <c r="EI8" s="23" t="str">
        <f t="shared" si="11"/>
        <v/>
      </c>
      <c r="EJ8" s="23" t="str">
        <f t="shared" si="11"/>
        <v/>
      </c>
      <c r="EK8" s="23" t="str">
        <f t="shared" si="11"/>
        <v/>
      </c>
      <c r="EL8" s="23" t="str">
        <f t="shared" si="11"/>
        <v/>
      </c>
      <c r="EM8" s="23" t="str">
        <f t="shared" si="11"/>
        <v/>
      </c>
      <c r="EN8" s="23" t="str">
        <f t="shared" si="11"/>
        <v/>
      </c>
      <c r="EO8" s="23" t="str">
        <f t="shared" si="11"/>
        <v/>
      </c>
      <c r="EP8" s="23" t="str">
        <f t="shared" si="11"/>
        <v/>
      </c>
      <c r="EQ8" s="23" t="str">
        <f t="shared" si="11"/>
        <v/>
      </c>
      <c r="ER8" s="23" t="str">
        <f t="shared" si="11"/>
        <v/>
      </c>
      <c r="ES8" s="23" t="str">
        <f t="shared" si="11"/>
        <v/>
      </c>
      <c r="ET8" s="23" t="str">
        <f t="shared" si="11"/>
        <v/>
      </c>
      <c r="EU8" s="23" t="str">
        <f t="shared" si="11"/>
        <v/>
      </c>
      <c r="EV8" s="23" t="str">
        <f t="shared" si="11"/>
        <v/>
      </c>
      <c r="EW8" s="23" t="str">
        <f t="shared" si="11"/>
        <v/>
      </c>
      <c r="EX8" s="23" t="str">
        <f t="shared" si="11"/>
        <v/>
      </c>
      <c r="EY8" s="23" t="str">
        <f t="shared" si="11"/>
        <v/>
      </c>
      <c r="EZ8" s="23" t="str">
        <f t="shared" si="11"/>
        <v/>
      </c>
      <c r="FA8" s="23" t="str">
        <f t="shared" si="11"/>
        <v/>
      </c>
      <c r="FB8" s="23" t="str">
        <f t="shared" si="11"/>
        <v/>
      </c>
      <c r="FC8" s="23" t="str">
        <f t="shared" ref="FC8:HM8" si="12">IF(FC2=0,"",IF(FC2-FB2&gt;0,"減肥失敗",IF(FC2-FB2=0,"體重不變","減肥成功")))</f>
        <v/>
      </c>
      <c r="FD8" s="23" t="str">
        <f t="shared" si="12"/>
        <v/>
      </c>
      <c r="FE8" s="23" t="str">
        <f t="shared" si="12"/>
        <v/>
      </c>
      <c r="FF8" s="23" t="str">
        <f t="shared" si="12"/>
        <v/>
      </c>
      <c r="FG8" s="23" t="str">
        <f t="shared" si="12"/>
        <v/>
      </c>
      <c r="FH8" s="23" t="str">
        <f t="shared" si="12"/>
        <v/>
      </c>
      <c r="FI8" s="23" t="str">
        <f t="shared" si="12"/>
        <v/>
      </c>
      <c r="FJ8" s="23" t="str">
        <f t="shared" si="12"/>
        <v/>
      </c>
      <c r="FK8" s="23" t="str">
        <f t="shared" si="12"/>
        <v/>
      </c>
      <c r="FL8" s="23" t="str">
        <f t="shared" si="12"/>
        <v/>
      </c>
      <c r="FM8" s="23" t="str">
        <f t="shared" si="12"/>
        <v/>
      </c>
      <c r="FN8" s="23" t="str">
        <f t="shared" si="12"/>
        <v/>
      </c>
      <c r="FO8" s="23" t="str">
        <f t="shared" si="12"/>
        <v/>
      </c>
      <c r="FP8" s="23" t="str">
        <f t="shared" si="12"/>
        <v/>
      </c>
      <c r="FQ8" s="23" t="str">
        <f t="shared" si="12"/>
        <v/>
      </c>
      <c r="FR8" s="23" t="str">
        <f t="shared" si="12"/>
        <v/>
      </c>
      <c r="FS8" s="23" t="str">
        <f t="shared" si="12"/>
        <v/>
      </c>
      <c r="FT8" s="23" t="str">
        <f t="shared" si="12"/>
        <v/>
      </c>
      <c r="FU8" s="23" t="str">
        <f t="shared" si="12"/>
        <v/>
      </c>
      <c r="FV8" s="23" t="str">
        <f t="shared" si="12"/>
        <v/>
      </c>
      <c r="FW8" s="23" t="str">
        <f t="shared" si="12"/>
        <v/>
      </c>
      <c r="FX8" s="23" t="str">
        <f t="shared" si="12"/>
        <v/>
      </c>
      <c r="FY8" s="23" t="str">
        <f t="shared" si="12"/>
        <v/>
      </c>
      <c r="FZ8" s="23" t="str">
        <f t="shared" si="12"/>
        <v/>
      </c>
      <c r="GA8" s="23" t="str">
        <f t="shared" si="12"/>
        <v/>
      </c>
      <c r="GB8" s="23" t="str">
        <f t="shared" si="12"/>
        <v/>
      </c>
      <c r="GC8" s="23" t="str">
        <f t="shared" si="12"/>
        <v/>
      </c>
      <c r="GD8" s="23" t="str">
        <f t="shared" si="12"/>
        <v/>
      </c>
      <c r="GE8" s="23" t="str">
        <f t="shared" si="12"/>
        <v/>
      </c>
      <c r="GF8" s="23" t="str">
        <f t="shared" si="12"/>
        <v/>
      </c>
      <c r="GG8" s="23" t="str">
        <f t="shared" si="12"/>
        <v/>
      </c>
      <c r="GH8" s="23" t="str">
        <f t="shared" si="12"/>
        <v/>
      </c>
      <c r="GI8" s="23" t="str">
        <f t="shared" si="12"/>
        <v/>
      </c>
      <c r="GJ8" s="23" t="str">
        <f t="shared" si="12"/>
        <v/>
      </c>
      <c r="GK8" s="23" t="str">
        <f t="shared" si="12"/>
        <v/>
      </c>
      <c r="GL8" s="23" t="str">
        <f t="shared" si="12"/>
        <v/>
      </c>
      <c r="GM8" s="23" t="str">
        <f t="shared" si="12"/>
        <v/>
      </c>
      <c r="GN8" s="23" t="str">
        <f t="shared" si="12"/>
        <v/>
      </c>
      <c r="GO8" s="23" t="str">
        <f t="shared" si="12"/>
        <v/>
      </c>
      <c r="GP8" s="23" t="str">
        <f t="shared" si="12"/>
        <v/>
      </c>
      <c r="GQ8" s="23" t="str">
        <f t="shared" si="12"/>
        <v/>
      </c>
      <c r="GR8" s="23" t="str">
        <f t="shared" si="12"/>
        <v/>
      </c>
      <c r="GS8" s="23" t="str">
        <f t="shared" si="12"/>
        <v/>
      </c>
      <c r="GT8" s="23" t="str">
        <f t="shared" si="12"/>
        <v/>
      </c>
      <c r="GU8" s="23" t="str">
        <f t="shared" si="12"/>
        <v/>
      </c>
      <c r="GV8" s="23" t="str">
        <f t="shared" si="12"/>
        <v/>
      </c>
      <c r="GW8" s="23" t="str">
        <f t="shared" si="12"/>
        <v/>
      </c>
      <c r="GX8" s="23" t="str">
        <f t="shared" si="12"/>
        <v/>
      </c>
      <c r="GY8" s="23" t="str">
        <f t="shared" si="12"/>
        <v/>
      </c>
      <c r="GZ8" s="23" t="str">
        <f t="shared" si="12"/>
        <v/>
      </c>
      <c r="HA8" s="23" t="str">
        <f t="shared" si="12"/>
        <v/>
      </c>
      <c r="HB8" s="23" t="str">
        <f t="shared" si="12"/>
        <v/>
      </c>
      <c r="HC8" s="23" t="str">
        <f t="shared" si="12"/>
        <v/>
      </c>
      <c r="HD8" s="23" t="str">
        <f t="shared" si="12"/>
        <v/>
      </c>
      <c r="HE8" s="23" t="str">
        <f t="shared" si="12"/>
        <v/>
      </c>
      <c r="HF8" s="23" t="str">
        <f t="shared" si="12"/>
        <v/>
      </c>
      <c r="HG8" s="23" t="str">
        <f t="shared" si="12"/>
        <v/>
      </c>
      <c r="HH8" s="23" t="str">
        <f t="shared" si="12"/>
        <v/>
      </c>
      <c r="HI8" s="23" t="str">
        <f t="shared" si="12"/>
        <v/>
      </c>
      <c r="HJ8" s="23" t="str">
        <f t="shared" si="12"/>
        <v/>
      </c>
      <c r="HK8" s="23" t="str">
        <f t="shared" si="12"/>
        <v/>
      </c>
      <c r="HL8" s="23" t="str">
        <f t="shared" si="12"/>
        <v/>
      </c>
      <c r="HM8" s="23" t="str">
        <f t="shared" si="12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 t="e">
        <f>'09'!D16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44102</v>
      </c>
      <c r="C13" s="32">
        <f>H$1</f>
        <v>44108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13">B13+7</f>
        <v>44109</v>
      </c>
      <c r="C14" s="32">
        <f t="shared" si="13"/>
        <v>44115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13"/>
        <v>44116</v>
      </c>
      <c r="C15" s="32">
        <f t="shared" si="13"/>
        <v>44122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13"/>
        <v>44123</v>
      </c>
      <c r="C16" s="32">
        <f t="shared" si="13"/>
        <v>44129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13"/>
        <v>44130</v>
      </c>
      <c r="C17" s="32">
        <f t="shared" si="13"/>
        <v>44136</v>
      </c>
      <c r="D17" s="33" t="e">
        <f>ROUNDDOWN(AVERAGE(AD2:AJ2),2)</f>
        <v>#DIV/0!</v>
      </c>
      <c r="E17" s="17" t="e">
        <f>D16-D17</f>
        <v>#DIV/0!</v>
      </c>
      <c r="F17" s="17">
        <f>SUM($AD$5:$AJ$5)</f>
        <v>-2134</v>
      </c>
      <c r="G17" s="17">
        <f>F17/7700</f>
        <v>-0.27714285714285714</v>
      </c>
      <c r="H17" s="17" t="e">
        <f>(G17-E17)*7700</f>
        <v>#DIV/0!</v>
      </c>
      <c r="I17" s="17">
        <f>SUM($AD$3:$AJ$3)</f>
        <v>0</v>
      </c>
      <c r="J17" s="17">
        <f>SUM($AD$4:$AJ$4)</f>
        <v>10534</v>
      </c>
      <c r="K17" s="17">
        <f>J17/7</f>
        <v>1504.8571428571429</v>
      </c>
    </row>
    <row r="19" spans="1:11">
      <c r="A19" s="19" t="s">
        <v>26</v>
      </c>
      <c r="E19" s="17" t="e">
        <f t="shared" ref="E19:J19" si="14">SUM(E13:E18)</f>
        <v>#DIV/0!</v>
      </c>
      <c r="F19" s="17">
        <f t="shared" si="14"/>
        <v>-10534</v>
      </c>
      <c r="G19" s="17">
        <f t="shared" si="14"/>
        <v>-1.368051948051948</v>
      </c>
      <c r="H19" s="17" t="e">
        <f t="shared" si="14"/>
        <v>#DIV/0!</v>
      </c>
      <c r="I19" s="17">
        <f t="shared" si="14"/>
        <v>0</v>
      </c>
      <c r="J19" s="17">
        <f t="shared" si="14"/>
        <v>52534</v>
      </c>
    </row>
    <row r="20" spans="1:11">
      <c r="A20" s="19" t="s">
        <v>46</v>
      </c>
      <c r="D20" s="17" t="e">
        <f>AVERAGE(D13:D17)</f>
        <v>#DIV/0!</v>
      </c>
      <c r="E20" s="17" t="e">
        <f>AVERAGE(E13:E16)</f>
        <v>#DIV/0!</v>
      </c>
      <c r="F20" s="17">
        <f>AVERAGE(F13:F16)</f>
        <v>-2100</v>
      </c>
      <c r="G20" s="17">
        <f>AVERAGE(G13:G16)</f>
        <v>-0.27272727272727271</v>
      </c>
      <c r="H20" s="17" t="e">
        <f>AVERAGE(H13:H16)/7</f>
        <v>#DIV/0!</v>
      </c>
      <c r="I20" s="17">
        <f>AVERAGE(I13:I16)/7</f>
        <v>0</v>
      </c>
      <c r="J20" s="17">
        <f>AVERAGE(J13:J16)/7</f>
        <v>1500</v>
      </c>
    </row>
    <row r="21" spans="1:11" ht="15">
      <c r="A21" s="30" t="s">
        <v>76</v>
      </c>
      <c r="D21" s="17">
        <f>MIN(B$2:AJ$2)</f>
        <v>0</v>
      </c>
    </row>
    <row r="22" spans="1:11" ht="15">
      <c r="A22" s="30" t="s">
        <v>77</v>
      </c>
      <c r="D22" s="17">
        <f>MAX(B$2:AJ$2)</f>
        <v>0</v>
      </c>
    </row>
    <row r="23" spans="1:11">
      <c r="A23" s="19" t="s">
        <v>78</v>
      </c>
      <c r="D23" s="17" t="e">
        <f>AVERAGE(B$2:AJ$2)</f>
        <v>#DIV/0!</v>
      </c>
    </row>
  </sheetData>
  <phoneticPr fontId="15" type="noConversion"/>
  <conditionalFormatting sqref="B8:IV8">
    <cfRule type="cellIs" dxfId="6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22"/>
  <sheetViews>
    <sheetView workbookViewId="0">
      <selection activeCell="A20" sqref="A20:D22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44137</v>
      </c>
      <c r="C1" s="16">
        <v>44138</v>
      </c>
      <c r="D1" s="16">
        <v>44139</v>
      </c>
      <c r="E1" s="16">
        <v>44140</v>
      </c>
      <c r="F1" s="16">
        <v>44141</v>
      </c>
      <c r="G1" s="16">
        <v>44142</v>
      </c>
      <c r="H1" s="16">
        <v>44143</v>
      </c>
      <c r="I1" s="15">
        <v>44144</v>
      </c>
      <c r="J1" s="16">
        <v>44145</v>
      </c>
      <c r="K1" s="16">
        <v>44146</v>
      </c>
      <c r="L1" s="16">
        <v>44147</v>
      </c>
      <c r="M1" s="16">
        <v>44148</v>
      </c>
      <c r="N1" s="16">
        <v>44149</v>
      </c>
      <c r="O1" s="16">
        <v>44150</v>
      </c>
      <c r="P1" s="15">
        <v>44151</v>
      </c>
      <c r="Q1" s="16">
        <v>44152</v>
      </c>
      <c r="R1" s="16">
        <v>44153</v>
      </c>
      <c r="S1" s="16">
        <v>44154</v>
      </c>
      <c r="T1" s="16">
        <v>44155</v>
      </c>
      <c r="U1" s="16">
        <v>44156</v>
      </c>
      <c r="V1" s="16">
        <v>44157</v>
      </c>
      <c r="W1" s="15">
        <v>44158</v>
      </c>
      <c r="X1" s="16">
        <v>44159</v>
      </c>
      <c r="Y1" s="16">
        <v>44160</v>
      </c>
      <c r="Z1" s="16">
        <v>44161</v>
      </c>
      <c r="AA1" s="16">
        <v>44162</v>
      </c>
      <c r="AB1" s="16">
        <v>44163</v>
      </c>
      <c r="AC1" s="16">
        <v>44164</v>
      </c>
    </row>
    <row r="2" spans="1:221">
      <c r="A2" s="14" t="s">
        <v>27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</row>
    <row r="3" spans="1:221">
      <c r="A3" s="19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-59.91360000000001</v>
      </c>
      <c r="C9" s="24">
        <f>IF(C2="","",C2-Base!$G$6)</f>
        <v>-59.91360000000001</v>
      </c>
      <c r="D9" s="24">
        <f>IF(D2="","",D2-Base!$G$6)</f>
        <v>-59.91360000000001</v>
      </c>
      <c r="E9" s="24">
        <f>IF(E2="","",E2-Base!$G$6)</f>
        <v>-59.91360000000001</v>
      </c>
      <c r="F9" s="24">
        <f>IF(F2="","",F2-Base!$G$6)</f>
        <v>-59.91360000000001</v>
      </c>
      <c r="G9" s="24">
        <f>IF(G2="","",G2-Base!$G$6)</f>
        <v>-59.91360000000001</v>
      </c>
      <c r="H9" s="24">
        <f>IF(H2="","",H2-Base!$G$6)</f>
        <v>-59.91360000000001</v>
      </c>
      <c r="I9" s="24">
        <f>IF(I2="","",I2-Base!$G$6)</f>
        <v>-59.91360000000001</v>
      </c>
      <c r="J9" s="24">
        <f>IF(J2="","",J2-Base!$G$6)</f>
        <v>-59.91360000000001</v>
      </c>
      <c r="K9" s="24">
        <f>IF(K2="","",K2-Base!$G$6)</f>
        <v>-59.91360000000001</v>
      </c>
      <c r="L9" s="24">
        <f>IF(L2="","",L2-Base!$G$6)</f>
        <v>-59.91360000000001</v>
      </c>
      <c r="M9" s="24">
        <f>IF(M2="","",M2-Base!$G$6)</f>
        <v>-59.91360000000001</v>
      </c>
      <c r="N9" s="24">
        <f>IF(N2="","",N2-Base!$G$6)</f>
        <v>-59.91360000000001</v>
      </c>
      <c r="O9" s="24">
        <f>IF(O2="","",O2-Base!$G$6)</f>
        <v>-59.91360000000001</v>
      </c>
      <c r="P9" s="24">
        <f>IF(P2="","",P2-Base!$G$6)</f>
        <v>-59.91360000000001</v>
      </c>
      <c r="Q9" s="24">
        <f>IF(Q2="","",Q2-Base!$G$6)</f>
        <v>-59.91360000000001</v>
      </c>
      <c r="R9" s="24">
        <f>IF(R2="","",R2-Base!$G$6)</f>
        <v>-59.91360000000001</v>
      </c>
      <c r="S9" s="24">
        <f>IF(S2="","",S2-Base!$G$6)</f>
        <v>-59.91360000000001</v>
      </c>
      <c r="T9" s="24">
        <f>IF(T2="","",T2-Base!$G$6)</f>
        <v>-59.91360000000001</v>
      </c>
      <c r="U9" s="24">
        <f>IF(U2="","",U2-Base!$G$6)</f>
        <v>-59.91360000000001</v>
      </c>
      <c r="V9" s="24">
        <f>IF(V2="","",V2-Base!$G$6)</f>
        <v>-59.91360000000001</v>
      </c>
      <c r="W9" s="24">
        <f>IF(W2="","",W2-Base!$G$6)</f>
        <v>-59.91360000000001</v>
      </c>
      <c r="X9" s="24">
        <f>IF(X2="","",X2-Base!$G$6)</f>
        <v>-59.91360000000001</v>
      </c>
      <c r="Y9" s="24">
        <f>IF(Y2="","",Y2-Base!$G$6)</f>
        <v>-59.91360000000001</v>
      </c>
      <c r="Z9" s="24">
        <f>IF(Z2="","",Z2-Base!$G$6)</f>
        <v>-59.91360000000001</v>
      </c>
      <c r="AA9" s="24">
        <f>IF(AA2="","",AA2-Base!$G$6)</f>
        <v>-59.91360000000001</v>
      </c>
      <c r="AB9" s="24">
        <f>IF(AB2="","",AB2-Base!$G$6)</f>
        <v>-59.91360000000001</v>
      </c>
      <c r="AC9" s="24">
        <f>IF(AC2="","",AC2-Base!$G$6)</f>
        <v>-59.91360000000001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 t="e">
        <f>'10'!D17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44137</v>
      </c>
      <c r="C13" s="32">
        <f>H$1</f>
        <v>44143</v>
      </c>
      <c r="D13" s="33">
        <f>ROUNDDOWN(AVERAGE(B2:H2),2)</f>
        <v>0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44144</v>
      </c>
      <c r="C14" s="32">
        <f t="shared" si="6"/>
        <v>44150</v>
      </c>
      <c r="D14" s="33">
        <f>ROUNDDOWN(AVERAGE(I2:O2),2)</f>
        <v>0</v>
      </c>
      <c r="E14" s="17">
        <f>D13-D14</f>
        <v>0</v>
      </c>
      <c r="F14" s="17">
        <f>SUM($I$5:$O$5)</f>
        <v>-2100</v>
      </c>
      <c r="G14" s="17">
        <f>F14/7700</f>
        <v>-0.27272727272727271</v>
      </c>
      <c r="H14" s="17">
        <f>(G14-E14)*7700</f>
        <v>-2100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44151</v>
      </c>
      <c r="C15" s="32">
        <f t="shared" si="6"/>
        <v>44157</v>
      </c>
      <c r="D15" s="33">
        <f>ROUNDDOWN(AVERAGE(P2:V2),2)</f>
        <v>0</v>
      </c>
      <c r="E15" s="17">
        <f>D14-D15</f>
        <v>0</v>
      </c>
      <c r="F15" s="17">
        <f>SUM($P$5:$V$5)</f>
        <v>-2100</v>
      </c>
      <c r="G15" s="17">
        <f>F15/7700</f>
        <v>-0.27272727272727271</v>
      </c>
      <c r="H15" s="17">
        <f>(G15-E15)*7700</f>
        <v>-2100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44158</v>
      </c>
      <c r="C16" s="32">
        <f t="shared" si="6"/>
        <v>44164</v>
      </c>
      <c r="D16" s="33">
        <f>ROUNDDOWN(AVERAGE(W2:AC2),2)</f>
        <v>0</v>
      </c>
      <c r="E16" s="17">
        <f>D15-D16</f>
        <v>0</v>
      </c>
      <c r="F16" s="17">
        <f>SUM($W$5:$AC$5)</f>
        <v>-2100</v>
      </c>
      <c r="G16" s="17">
        <f>F16/7700</f>
        <v>-0.27272727272727271</v>
      </c>
      <c r="H16" s="17">
        <f>(G16-E16)*7700</f>
        <v>-2100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>
        <f>AVERAGE(D13:D16)</f>
        <v>0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  <row r="20" spans="1:10" ht="15">
      <c r="A20" s="30" t="s">
        <v>76</v>
      </c>
      <c r="D20" s="17">
        <f>MIN(B$2:AJ$2)</f>
        <v>0</v>
      </c>
    </row>
    <row r="21" spans="1:10" ht="15">
      <c r="A21" s="30" t="s">
        <v>77</v>
      </c>
      <c r="D21" s="17">
        <f>MAX(B$2:AJ$2)</f>
        <v>0</v>
      </c>
    </row>
    <row r="22" spans="1:10">
      <c r="A22" s="19" t="s">
        <v>78</v>
      </c>
      <c r="D22" s="17">
        <f>AVERAGE(B$2:AJ$2)</f>
        <v>0</v>
      </c>
    </row>
  </sheetData>
  <phoneticPr fontId="15" type="noConversion"/>
  <conditionalFormatting sqref="B8:IV8">
    <cfRule type="cellIs" dxfId="5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M23"/>
  <sheetViews>
    <sheetView workbookViewId="0">
      <selection activeCell="F29" sqref="F29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44165</v>
      </c>
      <c r="C1" s="16">
        <v>44166</v>
      </c>
      <c r="D1" s="16">
        <v>44167</v>
      </c>
      <c r="E1" s="16">
        <v>44168</v>
      </c>
      <c r="F1" s="16">
        <v>44169</v>
      </c>
      <c r="G1" s="16">
        <v>44170</v>
      </c>
      <c r="H1" s="16">
        <v>44171</v>
      </c>
      <c r="I1" s="15">
        <v>44172</v>
      </c>
      <c r="J1" s="16">
        <v>44173</v>
      </c>
      <c r="K1" s="16">
        <v>44174</v>
      </c>
      <c r="L1" s="16">
        <v>44175</v>
      </c>
      <c r="M1" s="16">
        <v>44176</v>
      </c>
      <c r="N1" s="16">
        <v>44177</v>
      </c>
      <c r="O1" s="16">
        <v>44178</v>
      </c>
      <c r="P1" s="15">
        <v>44179</v>
      </c>
      <c r="Q1" s="16">
        <v>44180</v>
      </c>
      <c r="R1" s="16">
        <v>44181</v>
      </c>
      <c r="S1" s="16">
        <v>44182</v>
      </c>
      <c r="T1" s="16">
        <v>44183</v>
      </c>
      <c r="U1" s="16">
        <v>44184</v>
      </c>
      <c r="V1" s="16">
        <v>44185</v>
      </c>
      <c r="W1" s="15">
        <v>44186</v>
      </c>
      <c r="X1" s="16">
        <v>44187</v>
      </c>
      <c r="Y1" s="16">
        <v>44188</v>
      </c>
      <c r="Z1" s="16">
        <v>44189</v>
      </c>
      <c r="AA1" s="16">
        <v>44190</v>
      </c>
      <c r="AB1" s="16">
        <v>44191</v>
      </c>
      <c r="AC1" s="16">
        <v>44192</v>
      </c>
      <c r="AD1" s="15">
        <v>44193</v>
      </c>
      <c r="AE1" s="16">
        <v>44194</v>
      </c>
      <c r="AF1" s="16">
        <v>44195</v>
      </c>
      <c r="AG1" s="16">
        <v>44196</v>
      </c>
      <c r="AH1" s="16">
        <v>44197</v>
      </c>
      <c r="AI1" s="16">
        <v>44198</v>
      </c>
      <c r="AJ1" s="16">
        <v>44199</v>
      </c>
    </row>
    <row r="2" spans="1:221">
      <c r="A2" s="14" t="s">
        <v>27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</row>
    <row r="3" spans="1:221">
      <c r="A3" s="19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  <c r="AE4" s="17">
        <v>1500</v>
      </c>
      <c r="AF4" s="17">
        <v>1500</v>
      </c>
      <c r="AG4" s="17">
        <v>1500</v>
      </c>
      <c r="AH4" s="17">
        <v>1500</v>
      </c>
      <c r="AI4" s="17">
        <v>1500</v>
      </c>
      <c r="AJ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D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  <c r="AE5" s="17">
        <f t="shared" ref="AE5:AJ5" si="1">$B$11+AE3-AE4-$F$11</f>
        <v>-300</v>
      </c>
      <c r="AF5" s="17">
        <f t="shared" si="1"/>
        <v>-300</v>
      </c>
      <c r="AG5" s="17">
        <f t="shared" si="1"/>
        <v>-300</v>
      </c>
      <c r="AH5" s="17">
        <f t="shared" si="1"/>
        <v>-300</v>
      </c>
      <c r="AI5" s="17">
        <f t="shared" si="1"/>
        <v>-300</v>
      </c>
      <c r="AJ5" s="17">
        <f t="shared" si="1"/>
        <v>-300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D6" si="2">C5/7700</f>
        <v>-3.896103896103896E-2</v>
      </c>
      <c r="D6" s="20">
        <f t="shared" si="2"/>
        <v>-3.896103896103896E-2</v>
      </c>
      <c r="E6" s="20">
        <f t="shared" si="2"/>
        <v>-3.896103896103896E-2</v>
      </c>
      <c r="F6" s="20">
        <f t="shared" si="2"/>
        <v>-3.896103896103896E-2</v>
      </c>
      <c r="G6" s="20">
        <f t="shared" si="2"/>
        <v>-3.896103896103896E-2</v>
      </c>
      <c r="H6" s="20">
        <f t="shared" si="2"/>
        <v>-3.896103896103896E-2</v>
      </c>
      <c r="I6" s="20">
        <f t="shared" si="2"/>
        <v>-3.896103896103896E-2</v>
      </c>
      <c r="J6" s="20">
        <f t="shared" si="2"/>
        <v>-3.896103896103896E-2</v>
      </c>
      <c r="K6" s="20">
        <f t="shared" si="2"/>
        <v>-3.896103896103896E-2</v>
      </c>
      <c r="L6" s="20">
        <f t="shared" si="2"/>
        <v>-3.896103896103896E-2</v>
      </c>
      <c r="M6" s="20">
        <f t="shared" si="2"/>
        <v>-3.896103896103896E-2</v>
      </c>
      <c r="N6" s="20">
        <f t="shared" si="2"/>
        <v>-3.896103896103896E-2</v>
      </c>
      <c r="O6" s="20">
        <f t="shared" si="2"/>
        <v>-3.896103896103896E-2</v>
      </c>
      <c r="P6" s="20">
        <f t="shared" si="2"/>
        <v>-3.896103896103896E-2</v>
      </c>
      <c r="Q6" s="20">
        <f t="shared" si="2"/>
        <v>-3.896103896103896E-2</v>
      </c>
      <c r="R6" s="20">
        <f t="shared" si="2"/>
        <v>-3.896103896103896E-2</v>
      </c>
      <c r="S6" s="20">
        <f t="shared" si="2"/>
        <v>-3.896103896103896E-2</v>
      </c>
      <c r="T6" s="20">
        <f t="shared" si="2"/>
        <v>-3.896103896103896E-2</v>
      </c>
      <c r="U6" s="20">
        <f t="shared" si="2"/>
        <v>-3.896103896103896E-2</v>
      </c>
      <c r="V6" s="20">
        <f t="shared" si="2"/>
        <v>-3.896103896103896E-2</v>
      </c>
      <c r="W6" s="20">
        <f t="shared" si="2"/>
        <v>-3.896103896103896E-2</v>
      </c>
      <c r="X6" s="20">
        <f t="shared" si="2"/>
        <v>-3.896103896103896E-2</v>
      </c>
      <c r="Y6" s="20">
        <f t="shared" si="2"/>
        <v>-3.896103896103896E-2</v>
      </c>
      <c r="Z6" s="20">
        <f t="shared" si="2"/>
        <v>-3.896103896103896E-2</v>
      </c>
      <c r="AA6" s="20">
        <f t="shared" si="2"/>
        <v>-3.896103896103896E-2</v>
      </c>
      <c r="AB6" s="20">
        <f t="shared" si="2"/>
        <v>-3.896103896103896E-2</v>
      </c>
      <c r="AC6" s="20">
        <f t="shared" si="2"/>
        <v>-3.896103896103896E-2</v>
      </c>
      <c r="AD6" s="20">
        <f t="shared" si="2"/>
        <v>-3.896103896103896E-2</v>
      </c>
      <c r="AE6" s="20">
        <f t="shared" ref="AE6:AJ6" si="3">AE5/7700</f>
        <v>-3.896103896103896E-2</v>
      </c>
      <c r="AF6" s="20">
        <f t="shared" si="3"/>
        <v>-3.896103896103896E-2</v>
      </c>
      <c r="AG6" s="20">
        <f t="shared" si="3"/>
        <v>-3.896103896103896E-2</v>
      </c>
      <c r="AH6" s="20">
        <f t="shared" si="3"/>
        <v>-3.896103896103896E-2</v>
      </c>
      <c r="AI6" s="20">
        <f t="shared" si="3"/>
        <v>-3.896103896103896E-2</v>
      </c>
      <c r="AJ6" s="20">
        <f t="shared" si="3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D8" si="4">IF(D2=0,"",IF(D2-C2&gt;0,"N",IF(D2-C2=0,"=","Y")))</f>
        <v/>
      </c>
      <c r="E8" s="22" t="str">
        <f t="shared" si="4"/>
        <v/>
      </c>
      <c r="F8" s="22" t="str">
        <f t="shared" si="4"/>
        <v/>
      </c>
      <c r="G8" s="22" t="str">
        <f t="shared" si="4"/>
        <v/>
      </c>
      <c r="H8" s="22" t="str">
        <f t="shared" si="4"/>
        <v/>
      </c>
      <c r="I8" s="22" t="str">
        <f t="shared" si="4"/>
        <v/>
      </c>
      <c r="J8" s="22" t="str">
        <f t="shared" si="4"/>
        <v/>
      </c>
      <c r="K8" s="22" t="str">
        <f t="shared" si="4"/>
        <v/>
      </c>
      <c r="L8" s="22" t="str">
        <f t="shared" si="4"/>
        <v/>
      </c>
      <c r="M8" s="22" t="str">
        <f t="shared" si="4"/>
        <v/>
      </c>
      <c r="N8" s="22" t="str">
        <f t="shared" si="4"/>
        <v/>
      </c>
      <c r="O8" s="22" t="str">
        <f t="shared" si="4"/>
        <v/>
      </c>
      <c r="P8" s="22" t="str">
        <f t="shared" si="4"/>
        <v/>
      </c>
      <c r="Q8" s="22" t="str">
        <f t="shared" si="4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4"/>
        <v/>
      </c>
      <c r="U8" s="22" t="str">
        <f t="shared" si="4"/>
        <v/>
      </c>
      <c r="V8" s="22" t="str">
        <f t="shared" si="4"/>
        <v/>
      </c>
      <c r="W8" s="22" t="str">
        <f t="shared" si="4"/>
        <v/>
      </c>
      <c r="X8" s="22" t="str">
        <f t="shared" si="4"/>
        <v/>
      </c>
      <c r="Y8" s="22" t="str">
        <f t="shared" si="4"/>
        <v/>
      </c>
      <c r="Z8" s="22" t="str">
        <f t="shared" si="4"/>
        <v/>
      </c>
      <c r="AA8" s="22" t="str">
        <f t="shared" si="4"/>
        <v/>
      </c>
      <c r="AB8" s="22" t="str">
        <f t="shared" si="4"/>
        <v/>
      </c>
      <c r="AC8" s="22" t="str">
        <f t="shared" si="4"/>
        <v/>
      </c>
      <c r="AD8" s="22" t="str">
        <f t="shared" si="4"/>
        <v/>
      </c>
      <c r="AE8" s="22" t="str">
        <f t="shared" ref="AE8" si="5">IF(AE2=0,"",IF(AE2-AD2&gt;0,"N",IF(AE2-AD2=0,"=","Y")))</f>
        <v/>
      </c>
      <c r="AF8" s="22" t="str">
        <f t="shared" ref="AF8" si="6">IF(AF2=0,"",IF(AF2-AE2&gt;0,"N",IF(AF2-AE2=0,"=","Y")))</f>
        <v/>
      </c>
      <c r="AG8" s="22" t="str">
        <f t="shared" ref="AG8" si="7">IF(AG2=0,"",IF(AG2-AF2&gt;0,"N",IF(AG2-AF2=0,"=","Y")))</f>
        <v/>
      </c>
      <c r="AH8" s="22" t="str">
        <f t="shared" ref="AH8" si="8">IF(AH2=0,"",IF(AH2-AG2&gt;0,"N",IF(AH2-AG2=0,"=","Y")))</f>
        <v/>
      </c>
      <c r="AI8" s="22" t="str">
        <f t="shared" ref="AI8" si="9">IF(AI2=0,"",IF(AI2-AH2&gt;0,"N",IF(AI2-AH2=0,"=","Y")))</f>
        <v/>
      </c>
      <c r="AJ8" s="22" t="str">
        <f t="shared" ref="AJ8" si="10">IF(AJ2=0,"",IF(AJ2-AI2&gt;0,"N",IF(AJ2-AI2=0,"=","Y")))</f>
        <v/>
      </c>
      <c r="AK8" s="23" t="str">
        <f t="shared" ref="AK8:CP8" si="11">IF(AK2=0,"",IF(AK2-AJ2&gt;0,"減肥失敗",IF(AK2-AJ2=0,"體重不變","減肥成功")))</f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si="11"/>
        <v/>
      </c>
      <c r="CD8" s="23" t="str">
        <f t="shared" si="11"/>
        <v/>
      </c>
      <c r="CE8" s="23" t="str">
        <f t="shared" si="11"/>
        <v/>
      </c>
      <c r="CF8" s="23" t="str">
        <f t="shared" si="11"/>
        <v/>
      </c>
      <c r="CG8" s="23" t="str">
        <f t="shared" si="11"/>
        <v/>
      </c>
      <c r="CH8" s="23" t="str">
        <f t="shared" si="11"/>
        <v/>
      </c>
      <c r="CI8" s="23" t="str">
        <f t="shared" si="11"/>
        <v/>
      </c>
      <c r="CJ8" s="23" t="str">
        <f t="shared" si="11"/>
        <v/>
      </c>
      <c r="CK8" s="23" t="str">
        <f t="shared" si="11"/>
        <v/>
      </c>
      <c r="CL8" s="23" t="str">
        <f t="shared" si="11"/>
        <v/>
      </c>
      <c r="CM8" s="23" t="str">
        <f t="shared" si="11"/>
        <v/>
      </c>
      <c r="CN8" s="23" t="str">
        <f t="shared" si="11"/>
        <v/>
      </c>
      <c r="CO8" s="23" t="str">
        <f t="shared" si="11"/>
        <v/>
      </c>
      <c r="CP8" s="23" t="str">
        <f t="shared" si="11"/>
        <v/>
      </c>
      <c r="CQ8" s="23" t="str">
        <f t="shared" ref="CQ8:FB8" si="12">IF(CQ2=0,"",IF(CQ2-CP2&gt;0,"減肥失敗",IF(CQ2-CP2=0,"體重不變","減肥成功")))</f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si="12"/>
        <v/>
      </c>
      <c r="EP8" s="23" t="str">
        <f t="shared" si="12"/>
        <v/>
      </c>
      <c r="EQ8" s="23" t="str">
        <f t="shared" si="12"/>
        <v/>
      </c>
      <c r="ER8" s="23" t="str">
        <f t="shared" si="12"/>
        <v/>
      </c>
      <c r="ES8" s="23" t="str">
        <f t="shared" si="12"/>
        <v/>
      </c>
      <c r="ET8" s="23" t="str">
        <f t="shared" si="12"/>
        <v/>
      </c>
      <c r="EU8" s="23" t="str">
        <f t="shared" si="12"/>
        <v/>
      </c>
      <c r="EV8" s="23" t="str">
        <f t="shared" si="12"/>
        <v/>
      </c>
      <c r="EW8" s="23" t="str">
        <f t="shared" si="12"/>
        <v/>
      </c>
      <c r="EX8" s="23" t="str">
        <f t="shared" si="12"/>
        <v/>
      </c>
      <c r="EY8" s="23" t="str">
        <f t="shared" si="12"/>
        <v/>
      </c>
      <c r="EZ8" s="23" t="str">
        <f t="shared" si="12"/>
        <v/>
      </c>
      <c r="FA8" s="23" t="str">
        <f t="shared" si="12"/>
        <v/>
      </c>
      <c r="FB8" s="23" t="str">
        <f t="shared" si="12"/>
        <v/>
      </c>
      <c r="FC8" s="23" t="str">
        <f t="shared" ref="FC8:HM8" si="13">IF(FC2=0,"",IF(FC2-FB2&gt;0,"減肥失敗",IF(FC2-FB2=0,"體重不變","減肥成功")))</f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  <c r="GZ8" s="23" t="str">
        <f t="shared" si="13"/>
        <v/>
      </c>
      <c r="HA8" s="23" t="str">
        <f t="shared" si="13"/>
        <v/>
      </c>
      <c r="HB8" s="23" t="str">
        <f t="shared" si="13"/>
        <v/>
      </c>
      <c r="HC8" s="23" t="str">
        <f t="shared" si="13"/>
        <v/>
      </c>
      <c r="HD8" s="23" t="str">
        <f t="shared" si="13"/>
        <v/>
      </c>
      <c r="HE8" s="23" t="str">
        <f t="shared" si="13"/>
        <v/>
      </c>
      <c r="HF8" s="23" t="str">
        <f t="shared" si="13"/>
        <v/>
      </c>
      <c r="HG8" s="23" t="str">
        <f t="shared" si="13"/>
        <v/>
      </c>
      <c r="HH8" s="23" t="str">
        <f t="shared" si="13"/>
        <v/>
      </c>
      <c r="HI8" s="23" t="str">
        <f t="shared" si="13"/>
        <v/>
      </c>
      <c r="HJ8" s="23" t="str">
        <f t="shared" si="13"/>
        <v/>
      </c>
      <c r="HK8" s="23" t="str">
        <f t="shared" si="13"/>
        <v/>
      </c>
      <c r="HL8" s="23" t="str">
        <f t="shared" si="13"/>
        <v/>
      </c>
      <c r="HM8" s="23" t="str">
        <f t="shared" si="13"/>
        <v/>
      </c>
    </row>
    <row r="9" spans="1:221">
      <c r="A9" s="21" t="s">
        <v>29</v>
      </c>
      <c r="B9" s="24">
        <f>IF(B2="","",B2-Base!$G$6)</f>
        <v>-59.91360000000001</v>
      </c>
      <c r="C9" s="24">
        <f>IF(C2="","",C2-Base!$G$6)</f>
        <v>-59.91360000000001</v>
      </c>
      <c r="D9" s="24">
        <f>IF(D2="","",D2-Base!$G$6)</f>
        <v>-59.91360000000001</v>
      </c>
      <c r="E9" s="24">
        <f>IF(E2="","",E2-Base!$G$6)</f>
        <v>-59.91360000000001</v>
      </c>
      <c r="F9" s="24">
        <f>IF(F2="","",F2-Base!$G$6)</f>
        <v>-59.91360000000001</v>
      </c>
      <c r="G9" s="24">
        <f>IF(G2="","",G2-Base!$G$6)</f>
        <v>-59.91360000000001</v>
      </c>
      <c r="H9" s="24">
        <f>IF(H2="","",H2-Base!$G$6)</f>
        <v>-59.91360000000001</v>
      </c>
      <c r="I9" s="24">
        <f>IF(I2="","",I2-Base!$G$6)</f>
        <v>-59.91360000000001</v>
      </c>
      <c r="J9" s="24">
        <f>IF(J2="","",J2-Base!$G$6)</f>
        <v>-59.91360000000001</v>
      </c>
      <c r="K9" s="24">
        <f>IF(K2="","",K2-Base!$G$6)</f>
        <v>-59.91360000000001</v>
      </c>
      <c r="L9" s="24">
        <f>IF(L2="","",L2-Base!$G$6)</f>
        <v>-59.91360000000001</v>
      </c>
      <c r="M9" s="24">
        <f>IF(M2="","",M2-Base!$G$6)</f>
        <v>-59.91360000000001</v>
      </c>
      <c r="N9" s="24">
        <f>IF(N2="","",N2-Base!$G$6)</f>
        <v>-59.91360000000001</v>
      </c>
      <c r="O9" s="24">
        <f>IF(O2="","",O2-Base!$G$6)</f>
        <v>-59.91360000000001</v>
      </c>
      <c r="P9" s="24">
        <f>IF(P2="","",P2-Base!$G$6)</f>
        <v>-59.91360000000001</v>
      </c>
      <c r="Q9" s="24">
        <f>IF(Q2="","",Q2-Base!$G$6)</f>
        <v>-59.91360000000001</v>
      </c>
      <c r="R9" s="24">
        <f>IF(R2="","",R2-Base!$G$6)</f>
        <v>-59.91360000000001</v>
      </c>
      <c r="S9" s="24">
        <f>IF(S2="","",S2-Base!$G$6)</f>
        <v>-59.91360000000001</v>
      </c>
      <c r="T9" s="24">
        <f>IF(T2="","",T2-Base!$G$6)</f>
        <v>-59.91360000000001</v>
      </c>
      <c r="U9" s="24">
        <f>IF(U2="","",U2-Base!$G$6)</f>
        <v>-59.91360000000001</v>
      </c>
      <c r="V9" s="24">
        <f>IF(V2="","",V2-Base!$G$6)</f>
        <v>-59.91360000000001</v>
      </c>
      <c r="W9" s="24">
        <f>IF(W2="","",W2-Base!$G$6)</f>
        <v>-59.91360000000001</v>
      </c>
      <c r="X9" s="24">
        <f>IF(X2="","",X2-Base!$G$6)</f>
        <v>-59.91360000000001</v>
      </c>
      <c r="Y9" s="24">
        <f>IF(Y2="","",Y2-Base!$G$6)</f>
        <v>-59.91360000000001</v>
      </c>
      <c r="Z9" s="24">
        <f>IF(Z2="","",Z2-Base!$G$6)</f>
        <v>-59.91360000000001</v>
      </c>
      <c r="AA9" s="24">
        <f>IF(AA2="","",AA2-Base!$G$6)</f>
        <v>-59.91360000000001</v>
      </c>
      <c r="AB9" s="24">
        <f>IF(AB2="","",AB2-Base!$G$6)</f>
        <v>-59.91360000000001</v>
      </c>
      <c r="AC9" s="24">
        <f>IF(AC2="","",AC2-Base!$G$6)</f>
        <v>-59.91360000000001</v>
      </c>
      <c r="AD9" s="24">
        <f>IF(AD2="","",AD2-Base!$G$6)</f>
        <v>-59.91360000000001</v>
      </c>
      <c r="AE9" s="24">
        <f>IF(AE2="","",AE2-Base!$G$6)</f>
        <v>-59.91360000000001</v>
      </c>
      <c r="AF9" s="24">
        <f>IF(AF2="","",AF2-Base!$G$6)</f>
        <v>-59.91360000000001</v>
      </c>
      <c r="AG9" s="24">
        <f>IF(AG2="","",AG2-Base!$G$6)</f>
        <v>-59.91360000000001</v>
      </c>
      <c r="AH9" s="24">
        <f>IF(AH2="","",AH2-Base!$G$6)</f>
        <v>-59.91360000000001</v>
      </c>
      <c r="AI9" s="24">
        <f>IF(AI2="","",AI2-Base!$G$6)</f>
        <v>-59.91360000000001</v>
      </c>
      <c r="AJ9" s="24">
        <f>IF(AJ2="","",AJ2-Base!$G$6)</f>
        <v>-59.91360000000001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'11'!D16</f>
        <v>0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44165</v>
      </c>
      <c r="C13" s="32">
        <f>H$1</f>
        <v>44171</v>
      </c>
      <c r="D13" s="33">
        <f>ROUNDDOWN(AVERAGE(B2:H2),2)</f>
        <v>0</v>
      </c>
      <c r="E13" s="17">
        <f>I11-D13</f>
        <v>0</v>
      </c>
      <c r="F13" s="17">
        <f>SUM(B5:H5)</f>
        <v>-2100</v>
      </c>
      <c r="G13" s="17">
        <f>F13/7700</f>
        <v>-0.27272727272727271</v>
      </c>
      <c r="H13" s="17">
        <f>(G13-E13)*7700</f>
        <v>-2100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14">B13+7</f>
        <v>44172</v>
      </c>
      <c r="C14" s="32">
        <f t="shared" si="14"/>
        <v>44178</v>
      </c>
      <c r="D14" s="33">
        <f>ROUNDDOWN(AVERAGE(I2:O2),2)</f>
        <v>0</v>
      </c>
      <c r="E14" s="17">
        <f>D13-D14</f>
        <v>0</v>
      </c>
      <c r="F14" s="17">
        <f>SUM($I$5:$O$5)</f>
        <v>-2100</v>
      </c>
      <c r="G14" s="17">
        <f>F14/7700</f>
        <v>-0.27272727272727271</v>
      </c>
      <c r="H14" s="17">
        <f>(G14-E14)*7700</f>
        <v>-2100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14"/>
        <v>44179</v>
      </c>
      <c r="C15" s="32">
        <f t="shared" si="14"/>
        <v>44185</v>
      </c>
      <c r="D15" s="33">
        <f>ROUNDDOWN(AVERAGE(P2:V2),2)</f>
        <v>0</v>
      </c>
      <c r="E15" s="17">
        <f>D14-D15</f>
        <v>0</v>
      </c>
      <c r="F15" s="17">
        <f>SUM($P$5:$V$5)</f>
        <v>-2100</v>
      </c>
      <c r="G15" s="17">
        <f>F15/7700</f>
        <v>-0.27272727272727271</v>
      </c>
      <c r="H15" s="17">
        <f>(G15-E15)*7700</f>
        <v>-2100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14"/>
        <v>44186</v>
      </c>
      <c r="C16" s="32">
        <f t="shared" si="14"/>
        <v>44192</v>
      </c>
      <c r="D16" s="33">
        <f>ROUNDDOWN(AVERAGE(W2:AC2),2)</f>
        <v>0</v>
      </c>
      <c r="E16" s="17">
        <f>D15-D16</f>
        <v>0</v>
      </c>
      <c r="F16" s="17">
        <f>SUM($W$5:$AC$5)</f>
        <v>-2100</v>
      </c>
      <c r="G16" s="17">
        <f>F16/7700</f>
        <v>-0.27272727272727271</v>
      </c>
      <c r="H16" s="17">
        <f>(G16-E16)*7700</f>
        <v>-2100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14"/>
        <v>44193</v>
      </c>
      <c r="C17" s="32">
        <f t="shared" si="14"/>
        <v>44199</v>
      </c>
      <c r="D17" s="33">
        <f>ROUNDDOWN(AVERAGE(AD2:AJ2),2)</f>
        <v>0</v>
      </c>
      <c r="E17" s="17">
        <f>D16-D17</f>
        <v>0</v>
      </c>
      <c r="F17" s="17">
        <f>SUM($AD$5:$AJ$5)</f>
        <v>-2100</v>
      </c>
      <c r="G17" s="17">
        <f>F17/7700</f>
        <v>-0.27272727272727271</v>
      </c>
      <c r="H17" s="17">
        <f>(G17-E17)*7700</f>
        <v>-2100</v>
      </c>
      <c r="I17" s="17">
        <f>SUM($AD$3:$AJ$3)</f>
        <v>0</v>
      </c>
      <c r="J17" s="17">
        <f>SUM($AD$4:$AJ$4)</f>
        <v>10500</v>
      </c>
      <c r="K17" s="17">
        <f>J17</f>
        <v>10500</v>
      </c>
    </row>
    <row r="19" spans="1:11">
      <c r="A19" s="19" t="s">
        <v>26</v>
      </c>
      <c r="E19" s="17">
        <f t="shared" ref="E19:J19" si="15">SUM(E13:E18)</f>
        <v>0</v>
      </c>
      <c r="F19" s="17">
        <f t="shared" si="15"/>
        <v>-10500</v>
      </c>
      <c r="G19" s="17">
        <f t="shared" si="15"/>
        <v>-1.3636363636363635</v>
      </c>
      <c r="H19" s="17">
        <f t="shared" si="15"/>
        <v>-10500</v>
      </c>
      <c r="I19" s="17">
        <f t="shared" si="15"/>
        <v>0</v>
      </c>
      <c r="J19" s="17">
        <f t="shared" si="15"/>
        <v>52500</v>
      </c>
    </row>
    <row r="20" spans="1:11">
      <c r="A20" s="19" t="s">
        <v>46</v>
      </c>
      <c r="D20" s="17">
        <f>AVERAGE(D13:D17)</f>
        <v>0</v>
      </c>
      <c r="E20" s="17">
        <f>AVERAGE(E13:E16)</f>
        <v>0</v>
      </c>
      <c r="F20" s="17">
        <f>AVERAGE(F13:F16)</f>
        <v>-2100</v>
      </c>
      <c r="G20" s="17">
        <f>AVERAGE(G13:G16)</f>
        <v>-0.27272727272727271</v>
      </c>
      <c r="H20" s="17">
        <f>AVERAGE(H13:H16)/7</f>
        <v>-300</v>
      </c>
      <c r="I20" s="17">
        <f>AVERAGE(I13:I16)/7</f>
        <v>0</v>
      </c>
      <c r="J20" s="17">
        <f>AVERAGE(J13:J16)/7</f>
        <v>1500</v>
      </c>
    </row>
    <row r="21" spans="1:11" ht="15">
      <c r="A21" s="30" t="s">
        <v>76</v>
      </c>
      <c r="D21" s="17">
        <f>MIN(B$2:AJ$2)</f>
        <v>0</v>
      </c>
    </row>
    <row r="22" spans="1:11" ht="15">
      <c r="A22" s="30" t="s">
        <v>77</v>
      </c>
      <c r="D22" s="17">
        <f>MAX(B$2:AJ$2)</f>
        <v>0</v>
      </c>
    </row>
    <row r="23" spans="1:11">
      <c r="A23" s="19" t="s">
        <v>78</v>
      </c>
      <c r="D23" s="17">
        <f>AVERAGE(B$2:AJ$2)</f>
        <v>0</v>
      </c>
    </row>
  </sheetData>
  <phoneticPr fontId="15" type="noConversion"/>
  <conditionalFormatting sqref="B8:IV8">
    <cfRule type="cellIs" dxfId="4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Y21"/>
  <sheetViews>
    <sheetView zoomScaleNormal="100" workbookViewId="0">
      <selection activeCell="D27" sqref="D27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8.5" style="17" bestFit="1" customWidth="1"/>
    <col min="9" max="19" width="7.125" style="17"/>
    <col min="20" max="20" width="7.75" style="17" customWidth="1"/>
    <col min="21" max="16384" width="7.125" style="17"/>
  </cols>
  <sheetData>
    <row r="1" spans="1:207">
      <c r="A1" s="14" t="s">
        <v>22</v>
      </c>
      <c r="B1" s="15">
        <v>43962</v>
      </c>
      <c r="C1" s="16">
        <v>43963</v>
      </c>
      <c r="D1" s="16">
        <v>43964</v>
      </c>
      <c r="E1" s="16">
        <v>43965</v>
      </c>
      <c r="F1" s="16">
        <v>43966</v>
      </c>
      <c r="G1" s="16">
        <v>43967</v>
      </c>
      <c r="H1" s="16">
        <v>43968</v>
      </c>
      <c r="I1" s="15">
        <v>43969</v>
      </c>
      <c r="J1" s="16">
        <v>43970</v>
      </c>
      <c r="K1" s="16">
        <v>43971</v>
      </c>
      <c r="L1" s="16">
        <v>43972</v>
      </c>
      <c r="M1" s="16">
        <v>43973</v>
      </c>
      <c r="N1" s="16">
        <v>43974</v>
      </c>
      <c r="O1" s="16">
        <v>43975</v>
      </c>
      <c r="P1" s="15">
        <v>43976</v>
      </c>
      <c r="Q1" s="16">
        <v>43977</v>
      </c>
      <c r="R1" s="16">
        <v>43978</v>
      </c>
      <c r="S1" s="16">
        <v>43979</v>
      </c>
      <c r="T1" s="16">
        <v>43980</v>
      </c>
      <c r="U1" s="16">
        <v>43981</v>
      </c>
      <c r="V1" s="16">
        <v>43982</v>
      </c>
    </row>
    <row r="2" spans="1:207">
      <c r="A2" s="14" t="s">
        <v>27</v>
      </c>
      <c r="B2" s="18">
        <v>70.599999999999994</v>
      </c>
      <c r="C2" s="18">
        <v>70.599999999999994</v>
      </c>
      <c r="D2" s="18">
        <v>70.400000000000006</v>
      </c>
      <c r="E2" s="18">
        <v>70.400000000000006</v>
      </c>
      <c r="F2" s="18">
        <v>70.2</v>
      </c>
      <c r="G2" s="18">
        <v>69.599999999999994</v>
      </c>
      <c r="H2" s="18">
        <v>69.900000000000006</v>
      </c>
      <c r="I2" s="18">
        <v>71.099999999999994</v>
      </c>
      <c r="J2" s="18">
        <v>70.400000000000006</v>
      </c>
      <c r="K2" s="18">
        <v>70.7</v>
      </c>
      <c r="L2" s="18">
        <v>70.5</v>
      </c>
      <c r="M2" s="18">
        <v>69.7</v>
      </c>
      <c r="N2" s="18">
        <v>69.400000000000006</v>
      </c>
      <c r="O2" s="18">
        <v>70.5</v>
      </c>
      <c r="P2" s="18">
        <v>71.2</v>
      </c>
      <c r="Q2" s="18">
        <v>71</v>
      </c>
      <c r="R2" s="18">
        <v>70.400000000000006</v>
      </c>
      <c r="S2" s="18">
        <v>69.8</v>
      </c>
      <c r="T2" s="17">
        <v>70.8</v>
      </c>
      <c r="U2" s="17">
        <v>70</v>
      </c>
      <c r="V2" s="17">
        <v>70.400000000000006</v>
      </c>
    </row>
    <row r="3" spans="1:207">
      <c r="A3" s="19" t="s">
        <v>32</v>
      </c>
      <c r="B3" s="17">
        <v>489</v>
      </c>
      <c r="C3" s="17">
        <v>318</v>
      </c>
      <c r="D3" s="17">
        <v>271</v>
      </c>
      <c r="E3" s="17">
        <v>742</v>
      </c>
      <c r="F3" s="17">
        <v>258</v>
      </c>
      <c r="G3" s="17">
        <v>305</v>
      </c>
      <c r="H3" s="17">
        <v>266</v>
      </c>
      <c r="I3" s="17">
        <v>784</v>
      </c>
      <c r="J3" s="17">
        <v>511</v>
      </c>
      <c r="K3" s="17">
        <v>259</v>
      </c>
      <c r="L3" s="17">
        <v>659</v>
      </c>
      <c r="M3" s="17">
        <v>285</v>
      </c>
      <c r="N3" s="17">
        <v>633</v>
      </c>
      <c r="O3" s="17">
        <v>719</v>
      </c>
      <c r="P3" s="17">
        <v>390</v>
      </c>
      <c r="Q3" s="17">
        <v>514</v>
      </c>
      <c r="R3" s="17">
        <v>774</v>
      </c>
      <c r="S3" s="17">
        <v>256</v>
      </c>
      <c r="T3" s="18">
        <v>281</v>
      </c>
      <c r="U3" s="18">
        <v>251</v>
      </c>
      <c r="V3" s="18">
        <v>724</v>
      </c>
    </row>
    <row r="4" spans="1:207">
      <c r="A4" s="19" t="s">
        <v>31</v>
      </c>
      <c r="B4" s="17">
        <v>1446</v>
      </c>
      <c r="C4" s="17">
        <v>1559</v>
      </c>
      <c r="D4" s="17">
        <v>1276</v>
      </c>
      <c r="E4" s="17">
        <v>1325</v>
      </c>
      <c r="F4" s="17">
        <v>1566</v>
      </c>
      <c r="G4" s="17">
        <v>2063</v>
      </c>
      <c r="H4" s="17">
        <v>2102</v>
      </c>
      <c r="I4" s="17">
        <v>1334</v>
      </c>
      <c r="J4" s="17">
        <v>1445</v>
      </c>
      <c r="K4" s="17">
        <v>951</v>
      </c>
      <c r="L4" s="17">
        <v>1518</v>
      </c>
      <c r="M4" s="17">
        <v>1442</v>
      </c>
      <c r="N4" s="17">
        <v>1618</v>
      </c>
      <c r="O4" s="17">
        <v>1767</v>
      </c>
      <c r="P4" s="17">
        <v>1396</v>
      </c>
      <c r="Q4" s="17">
        <v>1368</v>
      </c>
      <c r="R4" s="17">
        <v>1356</v>
      </c>
      <c r="S4" s="17">
        <v>1404</v>
      </c>
      <c r="T4" s="17">
        <v>1382</v>
      </c>
      <c r="U4" s="17">
        <v>1454</v>
      </c>
      <c r="V4" s="17">
        <v>1396</v>
      </c>
    </row>
    <row r="5" spans="1:207">
      <c r="A5" s="19" t="s">
        <v>33</v>
      </c>
      <c r="B5" s="17">
        <f>$B$11+B3-B4-$F$11</f>
        <v>243</v>
      </c>
      <c r="C5" s="17">
        <f t="shared" ref="C5:V5" si="0">$B$11+C3-C4-$F$11</f>
        <v>-41</v>
      </c>
      <c r="D5" s="17">
        <f t="shared" si="0"/>
        <v>195</v>
      </c>
      <c r="E5" s="17">
        <f t="shared" si="0"/>
        <v>617</v>
      </c>
      <c r="F5" s="17">
        <f t="shared" si="0"/>
        <v>-108</v>
      </c>
      <c r="G5" s="17">
        <f t="shared" si="0"/>
        <v>-558</v>
      </c>
      <c r="H5" s="17">
        <f t="shared" si="0"/>
        <v>-636</v>
      </c>
      <c r="I5" s="17">
        <f t="shared" si="0"/>
        <v>650</v>
      </c>
      <c r="J5" s="17">
        <f t="shared" si="0"/>
        <v>266</v>
      </c>
      <c r="K5" s="17">
        <f t="shared" si="0"/>
        <v>508</v>
      </c>
      <c r="L5" s="17">
        <f t="shared" si="0"/>
        <v>341</v>
      </c>
      <c r="M5" s="17">
        <f t="shared" si="0"/>
        <v>43</v>
      </c>
      <c r="N5" s="17">
        <f t="shared" si="0"/>
        <v>215</v>
      </c>
      <c r="O5" s="17">
        <f t="shared" si="0"/>
        <v>152</v>
      </c>
      <c r="P5" s="17">
        <f t="shared" si="0"/>
        <v>194</v>
      </c>
      <c r="Q5" s="17">
        <f t="shared" si="0"/>
        <v>346</v>
      </c>
      <c r="R5" s="17">
        <f t="shared" si="0"/>
        <v>618</v>
      </c>
      <c r="S5" s="17">
        <f t="shared" si="0"/>
        <v>52</v>
      </c>
      <c r="T5" s="17">
        <f t="shared" si="0"/>
        <v>99</v>
      </c>
      <c r="U5" s="17">
        <f t="shared" si="0"/>
        <v>-3</v>
      </c>
      <c r="V5" s="17">
        <f t="shared" si="0"/>
        <v>528</v>
      </c>
    </row>
    <row r="6" spans="1:207" ht="8.4499999999999993" hidden="1" customHeight="1">
      <c r="A6" s="19" t="s">
        <v>36</v>
      </c>
      <c r="B6" s="20">
        <f>B5/7700</f>
        <v>3.1558441558441556E-2</v>
      </c>
      <c r="C6" s="20">
        <f t="shared" ref="C6:V6" si="1">C5/7700</f>
        <v>-5.3246753246753249E-3</v>
      </c>
      <c r="D6" s="20">
        <f t="shared" si="1"/>
        <v>2.5324675324675326E-2</v>
      </c>
      <c r="E6" s="20">
        <f t="shared" si="1"/>
        <v>8.0129870129870134E-2</v>
      </c>
      <c r="F6" s="20">
        <f t="shared" si="1"/>
        <v>-1.4025974025974027E-2</v>
      </c>
      <c r="G6" s="20">
        <f t="shared" si="1"/>
        <v>-7.2467532467532472E-2</v>
      </c>
      <c r="H6" s="20">
        <f t="shared" si="1"/>
        <v>-8.25974025974026E-2</v>
      </c>
      <c r="I6" s="20">
        <f t="shared" si="1"/>
        <v>8.4415584415584416E-2</v>
      </c>
      <c r="J6" s="20">
        <f t="shared" si="1"/>
        <v>3.4545454545454546E-2</v>
      </c>
      <c r="K6" s="20">
        <f t="shared" si="1"/>
        <v>6.5974025974025977E-2</v>
      </c>
      <c r="L6" s="20">
        <f t="shared" si="1"/>
        <v>4.4285714285714282E-2</v>
      </c>
      <c r="M6" s="20">
        <f t="shared" si="1"/>
        <v>5.5844155844155842E-3</v>
      </c>
      <c r="N6" s="20">
        <f t="shared" si="1"/>
        <v>2.7922077922077921E-2</v>
      </c>
      <c r="O6" s="20">
        <f t="shared" si="1"/>
        <v>1.9740259740259742E-2</v>
      </c>
      <c r="P6" s="20">
        <f t="shared" si="1"/>
        <v>2.5194805194805193E-2</v>
      </c>
      <c r="Q6" s="20">
        <f t="shared" si="1"/>
        <v>4.4935064935064932E-2</v>
      </c>
      <c r="R6" s="20">
        <f t="shared" si="1"/>
        <v>8.0259740259740253E-2</v>
      </c>
      <c r="S6" s="20">
        <f t="shared" si="1"/>
        <v>6.7532467532467532E-3</v>
      </c>
      <c r="T6" s="20">
        <f t="shared" si="1"/>
        <v>1.2857142857142857E-2</v>
      </c>
      <c r="U6" s="20">
        <f t="shared" si="1"/>
        <v>-3.8961038961038961E-4</v>
      </c>
      <c r="V6" s="20">
        <f t="shared" si="1"/>
        <v>6.8571428571428575E-2</v>
      </c>
    </row>
    <row r="8" spans="1:207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=</v>
      </c>
      <c r="D8" s="22" t="str">
        <f t="shared" ref="D8:Q8" si="2">IF(D2=0,"",IF(D2-C2&gt;0,"N",IF(D2-C2=0,"=","Y")))</f>
        <v>Y</v>
      </c>
      <c r="E8" s="22" t="str">
        <f t="shared" si="2"/>
        <v>=</v>
      </c>
      <c r="F8" s="22" t="str">
        <f t="shared" si="2"/>
        <v>Y</v>
      </c>
      <c r="G8" s="22" t="str">
        <f t="shared" si="2"/>
        <v>Y</v>
      </c>
      <c r="H8" s="22" t="str">
        <f t="shared" si="2"/>
        <v>N</v>
      </c>
      <c r="I8" s="22" t="str">
        <f t="shared" si="2"/>
        <v>N</v>
      </c>
      <c r="J8" s="22" t="str">
        <f t="shared" si="2"/>
        <v>Y</v>
      </c>
      <c r="K8" s="22" t="str">
        <f t="shared" si="2"/>
        <v>N</v>
      </c>
      <c r="L8" s="22" t="str">
        <f t="shared" si="2"/>
        <v>Y</v>
      </c>
      <c r="M8" s="22" t="str">
        <f t="shared" si="2"/>
        <v>Y</v>
      </c>
      <c r="N8" s="22" t="str">
        <f t="shared" si="2"/>
        <v>Y</v>
      </c>
      <c r="O8" s="22" t="str">
        <f t="shared" si="2"/>
        <v>N</v>
      </c>
      <c r="P8" s="22" t="str">
        <f t="shared" si="2"/>
        <v>N</v>
      </c>
      <c r="Q8" s="22" t="str">
        <f t="shared" si="2"/>
        <v>Y</v>
      </c>
      <c r="R8" s="22" t="str">
        <f>IF(R2=0,"",IF(R2-Q2&gt;0,"N",IF(R2-Q2=0,"=","Y")))</f>
        <v>Y</v>
      </c>
      <c r="S8" s="22" t="str">
        <f>IF(S2=0,"",IF(S2-R2&gt;0,"N",IF(S2-R2=0,"=","Y")))</f>
        <v>Y</v>
      </c>
      <c r="T8" s="22" t="str">
        <f>IF(T3=0,"",IF(T3-S2&gt;0,"N",IF(T3-S2=0,"=","Y")))</f>
        <v>N</v>
      </c>
      <c r="U8" s="22" t="str">
        <f>IF(U3=0,"",IF(U3-T3&gt;0,"N",IF(U3-T3=0,"=","Y")))</f>
        <v>Y</v>
      </c>
      <c r="V8" s="22" t="str">
        <f>IF(V3=0,"",IF(V3-U3&gt;0,"N",IF(V3-U3=0,"=","Y")))</f>
        <v>N</v>
      </c>
      <c r="W8" s="23" t="str">
        <f>IF(W2=0,"",IF(W2-#REF!&gt;0,"減肥失敗",IF(W2-#REF!=0,"體重不變","減肥成功")))</f>
        <v/>
      </c>
      <c r="X8" s="23" t="str">
        <f t="shared" ref="X8:CB8" si="3">IF(X2=0,"",IF(X2-W2&gt;0,"減肥失敗",IF(X2-W2=0,"體重不變","減肥成功")))</f>
        <v/>
      </c>
      <c r="Y8" s="23" t="str">
        <f t="shared" si="3"/>
        <v/>
      </c>
      <c r="Z8" s="23" t="str">
        <f t="shared" si="3"/>
        <v/>
      </c>
      <c r="AA8" s="23" t="str">
        <f t="shared" si="3"/>
        <v/>
      </c>
      <c r="AB8" s="23" t="str">
        <f t="shared" si="3"/>
        <v/>
      </c>
      <c r="AC8" s="23" t="str">
        <f t="shared" si="3"/>
        <v/>
      </c>
      <c r="AD8" s="23" t="str">
        <f t="shared" si="3"/>
        <v/>
      </c>
      <c r="AE8" s="23" t="str">
        <f t="shared" si="3"/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ref="CC8:EN8" si="4">IF(CC2=0,"",IF(CC2-CB2&gt;0,"減肥失敗",IF(CC2-CB2=0,"體重不變","減肥成功")))</f>
        <v/>
      </c>
      <c r="CD8" s="23" t="str">
        <f t="shared" si="4"/>
        <v/>
      </c>
      <c r="CE8" s="23" t="str">
        <f t="shared" si="4"/>
        <v/>
      </c>
      <c r="CF8" s="23" t="str">
        <f t="shared" si="4"/>
        <v/>
      </c>
      <c r="CG8" s="23" t="str">
        <f t="shared" si="4"/>
        <v/>
      </c>
      <c r="CH8" s="23" t="str">
        <f t="shared" si="4"/>
        <v/>
      </c>
      <c r="CI8" s="23" t="str">
        <f t="shared" si="4"/>
        <v/>
      </c>
      <c r="CJ8" s="23" t="str">
        <f t="shared" si="4"/>
        <v/>
      </c>
      <c r="CK8" s="23" t="str">
        <f t="shared" si="4"/>
        <v/>
      </c>
      <c r="CL8" s="23" t="str">
        <f t="shared" si="4"/>
        <v/>
      </c>
      <c r="CM8" s="23" t="str">
        <f t="shared" si="4"/>
        <v/>
      </c>
      <c r="CN8" s="23" t="str">
        <f t="shared" si="4"/>
        <v/>
      </c>
      <c r="CO8" s="23" t="str">
        <f t="shared" si="4"/>
        <v/>
      </c>
      <c r="CP8" s="23" t="str">
        <f t="shared" si="4"/>
        <v/>
      </c>
      <c r="CQ8" s="23" t="str">
        <f t="shared" si="4"/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ref="EO8:GY8" si="5">IF(EO2=0,"",IF(EO2-EN2&gt;0,"減肥失敗",IF(EO2-EN2=0,"體重不變","減肥成功")))</f>
        <v/>
      </c>
      <c r="EP8" s="23" t="str">
        <f t="shared" si="5"/>
        <v/>
      </c>
      <c r="EQ8" s="23" t="str">
        <f t="shared" si="5"/>
        <v/>
      </c>
      <c r="ER8" s="23" t="str">
        <f t="shared" si="5"/>
        <v/>
      </c>
      <c r="ES8" s="23" t="str">
        <f t="shared" si="5"/>
        <v/>
      </c>
      <c r="ET8" s="23" t="str">
        <f t="shared" si="5"/>
        <v/>
      </c>
      <c r="EU8" s="23" t="str">
        <f t="shared" si="5"/>
        <v/>
      </c>
      <c r="EV8" s="23" t="str">
        <f t="shared" si="5"/>
        <v/>
      </c>
      <c r="EW8" s="23" t="str">
        <f t="shared" si="5"/>
        <v/>
      </c>
      <c r="EX8" s="23" t="str">
        <f t="shared" si="5"/>
        <v/>
      </c>
      <c r="EY8" s="23" t="str">
        <f t="shared" si="5"/>
        <v/>
      </c>
      <c r="EZ8" s="23" t="str">
        <f t="shared" si="5"/>
        <v/>
      </c>
      <c r="FA8" s="23" t="str">
        <f t="shared" si="5"/>
        <v/>
      </c>
      <c r="FB8" s="23" t="str">
        <f t="shared" si="5"/>
        <v/>
      </c>
      <c r="FC8" s="23" t="str">
        <f t="shared" si="5"/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</row>
    <row r="9" spans="1:207">
      <c r="A9" s="21" t="s">
        <v>29</v>
      </c>
      <c r="B9" s="24">
        <f>IF(B2="","",B2-Base!$G$6)</f>
        <v>10.686399999999985</v>
      </c>
      <c r="C9" s="24">
        <f>IF(C2="","",C2-Base!$G$6)</f>
        <v>10.686399999999985</v>
      </c>
      <c r="D9" s="24">
        <f>IF(D2="","",D2-Base!$G$6)</f>
        <v>10.486399999999996</v>
      </c>
      <c r="E9" s="24">
        <f>IF(E2="","",E2-Base!$G$6)</f>
        <v>10.486399999999996</v>
      </c>
      <c r="F9" s="24">
        <f>IF(F2="","",F2-Base!$G$6)</f>
        <v>10.286399999999993</v>
      </c>
      <c r="G9" s="24">
        <f>IF(G2="","",G2-Base!$G$6)</f>
        <v>9.6863999999999848</v>
      </c>
      <c r="H9" s="24">
        <f>IF(H2="","",H2-Base!$G$6)</f>
        <v>9.9863999999999962</v>
      </c>
      <c r="I9" s="24">
        <f>IF(I2="","",I2-Base!$G$6)</f>
        <v>11.186399999999985</v>
      </c>
      <c r="J9" s="24">
        <f>IF(J2="","",J2-Base!$G$6)</f>
        <v>10.486399999999996</v>
      </c>
      <c r="K9" s="24">
        <f>IF(K2="","",K2-Base!$G$6)</f>
        <v>10.786399999999993</v>
      </c>
      <c r="L9" s="24">
        <f>IF(L2="","",L2-Base!$G$6)</f>
        <v>10.58639999999999</v>
      </c>
      <c r="M9" s="24">
        <f>IF(M2="","",M2-Base!$G$6)</f>
        <v>9.7863999999999933</v>
      </c>
      <c r="N9" s="24">
        <f>IF(N2="","",N2-Base!$G$6)</f>
        <v>9.4863999999999962</v>
      </c>
      <c r="O9" s="24">
        <f>IF(O2="","",O2-Base!$G$6)</f>
        <v>10.58639999999999</v>
      </c>
      <c r="P9" s="24">
        <f>IF(P2="","",P2-Base!$G$6)</f>
        <v>11.286399999999993</v>
      </c>
      <c r="Q9" s="24">
        <f>IF(Q2="","",Q2-Base!$G$6)</f>
        <v>11.08639999999999</v>
      </c>
      <c r="R9" s="24">
        <f>IF(R2="","",R2-Base!$G$6)</f>
        <v>10.486399999999996</v>
      </c>
      <c r="S9" s="24">
        <f>IF(S2="","",S2-Base!$G$6)</f>
        <v>9.8863999999999876</v>
      </c>
      <c r="T9" s="24">
        <f>IF(T2="","",T2-Base!$G$6)</f>
        <v>10.886399999999988</v>
      </c>
      <c r="U9" s="24">
        <f>IF(U2="","",U2-Base!$G$6)</f>
        <v>10.08639999999999</v>
      </c>
      <c r="V9" s="24">
        <f>IF(V2="","",V2-Base!$G$6)</f>
        <v>10.486399999999996</v>
      </c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:207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</row>
    <row r="11" spans="1:207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70.6</f>
        <v>70.599999999999994</v>
      </c>
    </row>
    <row r="12" spans="1:207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07">
      <c r="B13" s="32">
        <f>B$1</f>
        <v>43962</v>
      </c>
      <c r="C13" s="32">
        <f>H$1</f>
        <v>43968</v>
      </c>
      <c r="D13" s="33">
        <f>ROUNDDOWN(AVERAGE(B2:H2),2)</f>
        <v>70.239999999999995</v>
      </c>
      <c r="E13" s="17">
        <f>I11-D13</f>
        <v>0.35999999999999943</v>
      </c>
      <c r="F13" s="17">
        <f>SUM(B5:H5)</f>
        <v>-288</v>
      </c>
      <c r="G13" s="17">
        <f>F13/7700</f>
        <v>-3.7402597402597403E-2</v>
      </c>
      <c r="H13" s="17">
        <f>(G13-E13)*7700</f>
        <v>-3059.9999999999955</v>
      </c>
      <c r="I13" s="17">
        <f>SUM(B3:H3)</f>
        <v>2649</v>
      </c>
      <c r="J13" s="17">
        <f>SUM(B4:H4)</f>
        <v>11337</v>
      </c>
      <c r="K13" s="17">
        <f>J13/7</f>
        <v>1619.5714285714287</v>
      </c>
    </row>
    <row r="14" spans="1:207">
      <c r="B14" s="32">
        <f t="shared" ref="B14:C15" si="6">B13+7</f>
        <v>43969</v>
      </c>
      <c r="C14" s="32">
        <f t="shared" si="6"/>
        <v>43975</v>
      </c>
      <c r="D14" s="33">
        <f>ROUNDDOWN(AVERAGE(I2:O2),2)</f>
        <v>70.319999999999993</v>
      </c>
      <c r="E14" s="17">
        <f>D13-D14</f>
        <v>-7.9999999999998295E-2</v>
      </c>
      <c r="F14" s="17">
        <f>SUM($I$5:$O$5)</f>
        <v>2175</v>
      </c>
      <c r="G14" s="17">
        <f>F14/7700</f>
        <v>0.28246753246753248</v>
      </c>
      <c r="H14" s="17">
        <f>(G14-E14)*7700</f>
        <v>2790.9999999999868</v>
      </c>
      <c r="I14" s="17">
        <f>SUM($I$3:$O$3)</f>
        <v>3850</v>
      </c>
      <c r="J14" s="17">
        <f>SUM($I$4:$O$4)</f>
        <v>10075</v>
      </c>
      <c r="K14" s="17">
        <f>J14/7</f>
        <v>1439.2857142857142</v>
      </c>
    </row>
    <row r="15" spans="1:207">
      <c r="B15" s="32">
        <f t="shared" si="6"/>
        <v>43976</v>
      </c>
      <c r="C15" s="32">
        <f t="shared" si="6"/>
        <v>43982</v>
      </c>
      <c r="D15" s="33">
        <f>ROUNDDOWN(AVERAGE(P2:V2),2)</f>
        <v>70.510000000000005</v>
      </c>
      <c r="E15" s="17">
        <f>D14-D15</f>
        <v>-0.19000000000001194</v>
      </c>
      <c r="F15" s="17">
        <f>SUM($P$5:$V$5)</f>
        <v>1834</v>
      </c>
      <c r="G15" s="17">
        <f>F15/7700</f>
        <v>0.23818181818181819</v>
      </c>
      <c r="H15" s="17">
        <f>(G15-E15)*7700</f>
        <v>3297.0000000000919</v>
      </c>
      <c r="I15" s="17">
        <f>SUM($P$3:$V$3)</f>
        <v>3190</v>
      </c>
      <c r="J15" s="17">
        <f>SUM($P$4:$V$4)</f>
        <v>9756</v>
      </c>
      <c r="K15" s="17">
        <f>J15/7</f>
        <v>1393.7142857142858</v>
      </c>
    </row>
    <row r="17" spans="1:10">
      <c r="A17" s="19" t="s">
        <v>26</v>
      </c>
      <c r="E17" s="17">
        <f t="shared" ref="E17:J17" si="7">SUM(E13:E16)</f>
        <v>8.99999999999892E-2</v>
      </c>
      <c r="F17" s="17">
        <f t="shared" si="7"/>
        <v>3721</v>
      </c>
      <c r="G17" s="17">
        <f t="shared" si="7"/>
        <v>0.48324675324675326</v>
      </c>
      <c r="H17" s="17">
        <f t="shared" si="7"/>
        <v>3028.0000000000832</v>
      </c>
      <c r="I17" s="17">
        <f t="shared" si="7"/>
        <v>9689</v>
      </c>
      <c r="J17" s="17">
        <f t="shared" si="7"/>
        <v>31168</v>
      </c>
    </row>
    <row r="18" spans="1:10">
      <c r="A18" s="19" t="s">
        <v>46</v>
      </c>
      <c r="D18" s="17">
        <f>AVERAGE(D13:D15)</f>
        <v>70.356666666666669</v>
      </c>
      <c r="E18" s="17">
        <f>AVERAGE(E13:E15)</f>
        <v>2.9999999999996401E-2</v>
      </c>
      <c r="F18" s="17">
        <f>AVERAGE(F13:F15)</f>
        <v>1240.3333333333333</v>
      </c>
      <c r="G18" s="17">
        <f>AVERAGE(G13:G15)</f>
        <v>0.16108225108225108</v>
      </c>
      <c r="H18" s="17">
        <f>AVERAGE(H13:H15)/7</f>
        <v>144.19047619048015</v>
      </c>
      <c r="I18" s="17">
        <f>AVERAGE(I13:I15)/7</f>
        <v>461.38095238095235</v>
      </c>
      <c r="J18" s="17">
        <f>AVERAGE(J13:J15)/7</f>
        <v>1484.1904761904764</v>
      </c>
    </row>
    <row r="19" spans="1:10" ht="15">
      <c r="A19" s="30" t="s">
        <v>76</v>
      </c>
      <c r="D19" s="17">
        <f>MIN(B2:AC2)</f>
        <v>69.400000000000006</v>
      </c>
    </row>
    <row r="20" spans="1:10" ht="15">
      <c r="A20" s="30" t="s">
        <v>77</v>
      </c>
      <c r="D20" s="17">
        <f>MAX(B2:AC2)</f>
        <v>71.2</v>
      </c>
    </row>
    <row r="21" spans="1:10">
      <c r="A21" s="19" t="s">
        <v>78</v>
      </c>
      <c r="D21" s="17">
        <f>AVERAGE(B2:AC2)</f>
        <v>70.361904761904768</v>
      </c>
    </row>
  </sheetData>
  <phoneticPr fontId="15" type="noConversion"/>
  <conditionalFormatting sqref="B8:IH8">
    <cfRule type="cellIs" dxfId="3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22"/>
  <sheetViews>
    <sheetView workbookViewId="0">
      <selection activeCell="H29" sqref="H29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43983</v>
      </c>
      <c r="C1" s="16">
        <v>43984</v>
      </c>
      <c r="D1" s="16">
        <v>43985</v>
      </c>
      <c r="E1" s="16">
        <v>43986</v>
      </c>
      <c r="F1" s="16">
        <v>43987</v>
      </c>
      <c r="G1" s="16">
        <v>43988</v>
      </c>
      <c r="H1" s="16">
        <v>43989</v>
      </c>
      <c r="I1" s="15">
        <v>43990</v>
      </c>
      <c r="J1" s="16">
        <v>43991</v>
      </c>
      <c r="K1" s="16">
        <v>43992</v>
      </c>
      <c r="L1" s="16">
        <v>43993</v>
      </c>
      <c r="M1" s="16">
        <v>43994</v>
      </c>
      <c r="N1" s="16">
        <v>43995</v>
      </c>
      <c r="O1" s="16">
        <v>43996</v>
      </c>
      <c r="P1" s="15">
        <v>43997</v>
      </c>
      <c r="Q1" s="16">
        <v>43998</v>
      </c>
      <c r="R1" s="16">
        <v>43999</v>
      </c>
      <c r="S1" s="16">
        <v>44000</v>
      </c>
      <c r="T1" s="16">
        <v>44001</v>
      </c>
      <c r="U1" s="16">
        <v>44002</v>
      </c>
      <c r="V1" s="16">
        <v>44003</v>
      </c>
      <c r="W1" s="15">
        <v>44004</v>
      </c>
      <c r="X1" s="16">
        <v>44005</v>
      </c>
      <c r="Y1" s="16">
        <v>44006</v>
      </c>
      <c r="Z1" s="16">
        <v>44007</v>
      </c>
      <c r="AA1" s="16">
        <v>44008</v>
      </c>
      <c r="AB1" s="16">
        <v>44009</v>
      </c>
      <c r="AC1" s="16">
        <v>44010</v>
      </c>
    </row>
    <row r="2" spans="1:221">
      <c r="A2" s="14" t="s">
        <v>27</v>
      </c>
      <c r="B2" s="18">
        <v>70</v>
      </c>
      <c r="C2" s="18">
        <v>69.7</v>
      </c>
      <c r="D2" s="18">
        <v>69.900000000000006</v>
      </c>
      <c r="E2" s="18">
        <v>69.8</v>
      </c>
      <c r="F2" s="18">
        <v>70.3</v>
      </c>
      <c r="G2" s="18">
        <v>69.400000000000006</v>
      </c>
      <c r="H2" s="18">
        <v>69.8</v>
      </c>
      <c r="I2" s="18">
        <v>70.400000000000006</v>
      </c>
      <c r="J2" s="18">
        <v>69.900000000000006</v>
      </c>
      <c r="K2" s="18">
        <v>70.099999999999994</v>
      </c>
      <c r="L2" s="18">
        <v>69.8</v>
      </c>
      <c r="M2" s="18">
        <v>69.5</v>
      </c>
      <c r="N2" s="18">
        <v>69.5</v>
      </c>
      <c r="O2" s="18">
        <v>69.2</v>
      </c>
      <c r="P2" s="18">
        <v>69.5</v>
      </c>
      <c r="Q2" s="18">
        <v>69.3</v>
      </c>
      <c r="R2" s="18">
        <v>69.400000000000006</v>
      </c>
      <c r="S2" s="18">
        <v>69.2</v>
      </c>
      <c r="T2" s="18">
        <v>69.3</v>
      </c>
      <c r="U2" s="18">
        <v>69</v>
      </c>
      <c r="V2" s="18">
        <v>68.5</v>
      </c>
      <c r="W2" s="18">
        <v>68.7</v>
      </c>
      <c r="X2" s="18">
        <v>68.7</v>
      </c>
      <c r="Y2" s="18">
        <v>67.900000000000006</v>
      </c>
      <c r="Z2" s="18">
        <v>68.7</v>
      </c>
      <c r="AA2" s="18">
        <v>69.900000000000006</v>
      </c>
      <c r="AB2" s="18">
        <v>70.099999999999994</v>
      </c>
      <c r="AC2" s="18">
        <v>71</v>
      </c>
    </row>
    <row r="3" spans="1:221">
      <c r="A3" s="19" t="s">
        <v>32</v>
      </c>
      <c r="B3" s="17">
        <v>392</v>
      </c>
      <c r="C3" s="17">
        <v>760</v>
      </c>
      <c r="D3" s="17">
        <v>510</v>
      </c>
      <c r="E3" s="17">
        <v>270</v>
      </c>
      <c r="F3" s="17">
        <v>325</v>
      </c>
      <c r="G3" s="17">
        <v>194</v>
      </c>
      <c r="H3" s="17">
        <v>845</v>
      </c>
      <c r="I3" s="17">
        <v>537</v>
      </c>
      <c r="J3" s="17">
        <v>477</v>
      </c>
      <c r="K3" s="17">
        <v>283</v>
      </c>
      <c r="L3" s="17">
        <v>486</v>
      </c>
      <c r="M3" s="17">
        <v>299</v>
      </c>
      <c r="N3" s="17">
        <v>278</v>
      </c>
      <c r="O3" s="17">
        <v>433</v>
      </c>
      <c r="P3" s="17">
        <v>319</v>
      </c>
      <c r="Q3" s="17">
        <v>471</v>
      </c>
      <c r="R3" s="17">
        <v>488</v>
      </c>
      <c r="S3" s="17">
        <v>253</v>
      </c>
      <c r="T3" s="17">
        <v>258</v>
      </c>
      <c r="U3" s="17">
        <v>186</v>
      </c>
      <c r="V3" s="17">
        <v>15</v>
      </c>
      <c r="W3" s="17">
        <v>472</v>
      </c>
      <c r="X3" s="17">
        <v>395</v>
      </c>
      <c r="Y3" s="17">
        <v>209</v>
      </c>
      <c r="Z3" s="17">
        <v>250</v>
      </c>
      <c r="AA3" s="17">
        <v>303</v>
      </c>
      <c r="AB3" s="17">
        <v>542</v>
      </c>
      <c r="AC3" s="17">
        <v>439</v>
      </c>
    </row>
    <row r="4" spans="1:221">
      <c r="A4" s="19" t="s">
        <v>31</v>
      </c>
      <c r="B4" s="17">
        <v>1412</v>
      </c>
      <c r="C4" s="17">
        <v>1460</v>
      </c>
      <c r="D4" s="17">
        <v>1425</v>
      </c>
      <c r="E4" s="17">
        <v>1359</v>
      </c>
      <c r="F4" s="17">
        <v>1394</v>
      </c>
      <c r="G4" s="17">
        <v>1672</v>
      </c>
      <c r="H4" s="17">
        <v>1416</v>
      </c>
      <c r="I4" s="17">
        <v>995</v>
      </c>
      <c r="J4" s="17">
        <v>1380</v>
      </c>
      <c r="K4" s="17">
        <v>850</v>
      </c>
      <c r="L4" s="17">
        <v>1351</v>
      </c>
      <c r="M4" s="17">
        <v>1277</v>
      </c>
      <c r="N4" s="17">
        <v>1228</v>
      </c>
      <c r="O4" s="17">
        <v>1456</v>
      </c>
      <c r="P4" s="17">
        <v>1324</v>
      </c>
      <c r="Q4" s="17">
        <v>1364</v>
      </c>
      <c r="R4" s="17">
        <v>1189</v>
      </c>
      <c r="S4" s="17">
        <v>1220</v>
      </c>
      <c r="T4" s="17">
        <v>1398</v>
      </c>
      <c r="U4" s="17">
        <v>1296</v>
      </c>
      <c r="V4" s="17">
        <v>1407</v>
      </c>
      <c r="W4" s="17">
        <v>938</v>
      </c>
      <c r="X4" s="17">
        <v>1140</v>
      </c>
      <c r="Y4" s="17">
        <v>1684</v>
      </c>
      <c r="Z4" s="17">
        <v>2194</v>
      </c>
      <c r="AA4" s="17">
        <v>1988</v>
      </c>
      <c r="AB4" s="17">
        <v>1528</v>
      </c>
      <c r="AC4" s="17">
        <v>813</v>
      </c>
    </row>
    <row r="5" spans="1:221">
      <c r="A5" s="19" t="s">
        <v>33</v>
      </c>
      <c r="B5" s="17">
        <f>$B$11+B3-B4-$F$11</f>
        <v>180</v>
      </c>
      <c r="C5" s="17">
        <f t="shared" ref="C5:AC5" si="0">$B$11+C3-C4-$F$11</f>
        <v>500</v>
      </c>
      <c r="D5" s="17">
        <f t="shared" si="0"/>
        <v>285</v>
      </c>
      <c r="E5" s="17">
        <f t="shared" si="0"/>
        <v>111</v>
      </c>
      <c r="F5" s="17">
        <f t="shared" si="0"/>
        <v>131</v>
      </c>
      <c r="G5" s="17">
        <f t="shared" si="0"/>
        <v>-278</v>
      </c>
      <c r="H5" s="17">
        <f t="shared" si="0"/>
        <v>629</v>
      </c>
      <c r="I5" s="17">
        <f t="shared" si="0"/>
        <v>742</v>
      </c>
      <c r="J5" s="17">
        <f t="shared" si="0"/>
        <v>297</v>
      </c>
      <c r="K5" s="17">
        <f t="shared" si="0"/>
        <v>633</v>
      </c>
      <c r="L5" s="17">
        <f t="shared" si="0"/>
        <v>335</v>
      </c>
      <c r="M5" s="17">
        <f t="shared" si="0"/>
        <v>222</v>
      </c>
      <c r="N5" s="17">
        <f t="shared" si="0"/>
        <v>250</v>
      </c>
      <c r="O5" s="17">
        <f t="shared" si="0"/>
        <v>177</v>
      </c>
      <c r="P5" s="17">
        <f t="shared" si="0"/>
        <v>195</v>
      </c>
      <c r="Q5" s="17">
        <f t="shared" si="0"/>
        <v>307</v>
      </c>
      <c r="R5" s="17">
        <f t="shared" si="0"/>
        <v>499</v>
      </c>
      <c r="S5" s="17">
        <f t="shared" si="0"/>
        <v>233</v>
      </c>
      <c r="T5" s="17">
        <f t="shared" si="0"/>
        <v>60</v>
      </c>
      <c r="U5" s="17">
        <f t="shared" si="0"/>
        <v>90</v>
      </c>
      <c r="V5" s="17">
        <f t="shared" si="0"/>
        <v>-192</v>
      </c>
      <c r="W5" s="17">
        <f t="shared" si="0"/>
        <v>734</v>
      </c>
      <c r="X5" s="17">
        <f t="shared" si="0"/>
        <v>455</v>
      </c>
      <c r="Y5" s="17">
        <f t="shared" si="0"/>
        <v>-275</v>
      </c>
      <c r="Z5" s="17">
        <f t="shared" si="0"/>
        <v>-744</v>
      </c>
      <c r="AA5" s="17">
        <f t="shared" si="0"/>
        <v>-485</v>
      </c>
      <c r="AB5" s="17">
        <f t="shared" si="0"/>
        <v>214</v>
      </c>
      <c r="AC5" s="17">
        <f t="shared" si="0"/>
        <v>826</v>
      </c>
    </row>
    <row r="6" spans="1:221" hidden="1">
      <c r="A6" s="19" t="s">
        <v>36</v>
      </c>
      <c r="B6" s="20">
        <f>B5/7700</f>
        <v>2.3376623376623377E-2</v>
      </c>
      <c r="C6" s="20">
        <f t="shared" ref="C6:AC6" si="1">C5/7700</f>
        <v>6.4935064935064929E-2</v>
      </c>
      <c r="D6" s="20">
        <f t="shared" si="1"/>
        <v>3.7012987012987011E-2</v>
      </c>
      <c r="E6" s="20">
        <f t="shared" si="1"/>
        <v>1.4415584415584416E-2</v>
      </c>
      <c r="F6" s="20">
        <f t="shared" si="1"/>
        <v>1.7012987012987014E-2</v>
      </c>
      <c r="G6" s="20">
        <f t="shared" si="1"/>
        <v>-3.6103896103896103E-2</v>
      </c>
      <c r="H6" s="20">
        <f t="shared" si="1"/>
        <v>8.1688311688311685E-2</v>
      </c>
      <c r="I6" s="20">
        <f t="shared" si="1"/>
        <v>9.636363636363636E-2</v>
      </c>
      <c r="J6" s="20">
        <f t="shared" si="1"/>
        <v>3.8571428571428569E-2</v>
      </c>
      <c r="K6" s="20">
        <f t="shared" si="1"/>
        <v>8.2207792207792202E-2</v>
      </c>
      <c r="L6" s="20">
        <f t="shared" si="1"/>
        <v>4.3506493506493507E-2</v>
      </c>
      <c r="M6" s="20">
        <f t="shared" si="1"/>
        <v>2.8831168831168832E-2</v>
      </c>
      <c r="N6" s="20">
        <f t="shared" si="1"/>
        <v>3.2467532467532464E-2</v>
      </c>
      <c r="O6" s="20">
        <f t="shared" si="1"/>
        <v>2.2987012987012986E-2</v>
      </c>
      <c r="P6" s="20">
        <f t="shared" si="1"/>
        <v>2.5324675324675326E-2</v>
      </c>
      <c r="Q6" s="20">
        <f t="shared" si="1"/>
        <v>3.9870129870129868E-2</v>
      </c>
      <c r="R6" s="20">
        <f t="shared" si="1"/>
        <v>6.480519480519481E-2</v>
      </c>
      <c r="S6" s="20">
        <f t="shared" si="1"/>
        <v>3.0259740259740261E-2</v>
      </c>
      <c r="T6" s="20">
        <f t="shared" si="1"/>
        <v>7.7922077922077922E-3</v>
      </c>
      <c r="U6" s="20">
        <f t="shared" si="1"/>
        <v>1.1688311688311689E-2</v>
      </c>
      <c r="V6" s="20">
        <f t="shared" si="1"/>
        <v>-2.4935064935064935E-2</v>
      </c>
      <c r="W6" s="20">
        <f t="shared" si="1"/>
        <v>9.5324675324675326E-2</v>
      </c>
      <c r="X6" s="20">
        <f t="shared" si="1"/>
        <v>5.909090909090909E-2</v>
      </c>
      <c r="Y6" s="20">
        <f t="shared" si="1"/>
        <v>-3.5714285714285712E-2</v>
      </c>
      <c r="Z6" s="20">
        <f t="shared" si="1"/>
        <v>-9.6623376623376625E-2</v>
      </c>
      <c r="AA6" s="20">
        <f t="shared" si="1"/>
        <v>-6.298701298701298E-2</v>
      </c>
      <c r="AB6" s="20">
        <f t="shared" si="1"/>
        <v>2.7792207792207792E-2</v>
      </c>
      <c r="AC6" s="20">
        <f t="shared" si="1"/>
        <v>0.10727272727272727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N</v>
      </c>
      <c r="E8" s="22" t="str">
        <f t="shared" si="2"/>
        <v>Y</v>
      </c>
      <c r="F8" s="22" t="str">
        <f t="shared" si="2"/>
        <v>N</v>
      </c>
      <c r="G8" s="22" t="str">
        <f t="shared" si="2"/>
        <v>Y</v>
      </c>
      <c r="H8" s="22" t="str">
        <f t="shared" si="2"/>
        <v>N</v>
      </c>
      <c r="I8" s="22" t="str">
        <f t="shared" si="2"/>
        <v>N</v>
      </c>
      <c r="J8" s="22" t="str">
        <f t="shared" si="2"/>
        <v>Y</v>
      </c>
      <c r="K8" s="22" t="str">
        <f t="shared" si="2"/>
        <v>N</v>
      </c>
      <c r="L8" s="22" t="str">
        <f t="shared" si="2"/>
        <v>Y</v>
      </c>
      <c r="M8" s="22" t="str">
        <f t="shared" si="2"/>
        <v>Y</v>
      </c>
      <c r="N8" s="22" t="str">
        <f t="shared" si="2"/>
        <v>=</v>
      </c>
      <c r="O8" s="22" t="str">
        <f t="shared" si="2"/>
        <v>Y</v>
      </c>
      <c r="P8" s="22" t="str">
        <f t="shared" si="2"/>
        <v>N</v>
      </c>
      <c r="Q8" s="22" t="str">
        <f t="shared" si="2"/>
        <v>Y</v>
      </c>
      <c r="R8" s="22" t="str">
        <f>IF(R2=0,"",IF(R2-Q2&gt;0,"N",IF(R2-Q2=0,"=","Y")))</f>
        <v>N</v>
      </c>
      <c r="S8" s="22" t="str">
        <f>IF(S2=0,"",IF(S2-R2&gt;0,"N",IF(S2-R2=0,"=","Y")))</f>
        <v>Y</v>
      </c>
      <c r="T8" s="22" t="str">
        <f t="shared" si="2"/>
        <v>N</v>
      </c>
      <c r="U8" s="22" t="str">
        <f t="shared" si="2"/>
        <v>Y</v>
      </c>
      <c r="V8" s="22" t="str">
        <f t="shared" si="2"/>
        <v>Y</v>
      </c>
      <c r="W8" s="22" t="str">
        <f t="shared" si="2"/>
        <v>N</v>
      </c>
      <c r="X8" s="22" t="str">
        <f t="shared" si="2"/>
        <v>=</v>
      </c>
      <c r="Y8" s="22" t="str">
        <f t="shared" si="2"/>
        <v>Y</v>
      </c>
      <c r="Z8" s="22" t="str">
        <f t="shared" si="2"/>
        <v>N</v>
      </c>
      <c r="AA8" s="22" t="str">
        <f t="shared" si="2"/>
        <v>N</v>
      </c>
      <c r="AB8" s="22" t="str">
        <f t="shared" si="2"/>
        <v>N</v>
      </c>
      <c r="AC8" s="22" t="str">
        <f t="shared" si="2"/>
        <v>N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10.08639999999999</v>
      </c>
      <c r="C9" s="24">
        <f>IF(C2="","",C2-Base!$G$6)</f>
        <v>9.7863999999999933</v>
      </c>
      <c r="D9" s="24">
        <f>IF(D2="","",D2-Base!$G$6)</f>
        <v>9.9863999999999962</v>
      </c>
      <c r="E9" s="24">
        <f>IF(E2="","",E2-Base!$G$6)</f>
        <v>9.8863999999999876</v>
      </c>
      <c r="F9" s="24">
        <f>IF(F2="","",F2-Base!$G$6)</f>
        <v>10.386399999999988</v>
      </c>
      <c r="G9" s="24">
        <f>IF(G2="","",G2-Base!$G$6)</f>
        <v>9.4863999999999962</v>
      </c>
      <c r="H9" s="24">
        <f>IF(H2="","",H2-Base!$G$6)</f>
        <v>9.8863999999999876</v>
      </c>
      <c r="I9" s="24">
        <f>IF(I2="","",I2-Base!$G$6)</f>
        <v>10.486399999999996</v>
      </c>
      <c r="J9" s="24">
        <f>IF(J2="","",J2-Base!$G$6)</f>
        <v>9.9863999999999962</v>
      </c>
      <c r="K9" s="24">
        <f>IF(K2="","",K2-Base!$G$6)</f>
        <v>10.186399999999985</v>
      </c>
      <c r="L9" s="24">
        <f>IF(L2="","",L2-Base!$G$6)</f>
        <v>9.8863999999999876</v>
      </c>
      <c r="M9" s="24">
        <f>IF(M2="","",M2-Base!$G$6)</f>
        <v>9.5863999999999905</v>
      </c>
      <c r="N9" s="24">
        <f>IF(N2="","",N2-Base!$G$6)</f>
        <v>9.5863999999999905</v>
      </c>
      <c r="O9" s="24">
        <f>IF(O2="","",O2-Base!$G$6)</f>
        <v>9.2863999999999933</v>
      </c>
      <c r="P9" s="24">
        <f>IF(P2="","",P2-Base!$G$6)</f>
        <v>9.5863999999999905</v>
      </c>
      <c r="Q9" s="24">
        <f>IF(Q2="","",Q2-Base!$G$6)</f>
        <v>9.3863999999999876</v>
      </c>
      <c r="R9" s="24">
        <f>IF(R2="","",R2-Base!$G$6)</f>
        <v>9.4863999999999962</v>
      </c>
      <c r="S9" s="24">
        <f>IF(S2="","",S2-Base!$G$6)</f>
        <v>9.2863999999999933</v>
      </c>
      <c r="T9" s="24">
        <f>IF(T2="","",T2-Base!$G$6)</f>
        <v>9.3863999999999876</v>
      </c>
      <c r="U9" s="24">
        <f>IF(U2="","",U2-Base!$G$6)</f>
        <v>9.0863999999999905</v>
      </c>
      <c r="V9" s="24">
        <f>IF(V2="","",V2-Base!$G$6)</f>
        <v>8.5863999999999905</v>
      </c>
      <c r="W9" s="24">
        <f>IF(W2="","",W2-Base!$G$6)</f>
        <v>8.7863999999999933</v>
      </c>
      <c r="X9" s="24">
        <f>IF(X2="","",X2-Base!$G$6)</f>
        <v>8.7863999999999933</v>
      </c>
      <c r="Y9" s="24">
        <f>IF(Y2="","",Y2-Base!$G$6)</f>
        <v>7.9863999999999962</v>
      </c>
      <c r="Z9" s="24">
        <f>IF(Z2="","",Z2-Base!$G$6)</f>
        <v>8.7863999999999933</v>
      </c>
      <c r="AA9" s="24">
        <f>IF(AA2="","",AA2-Base!$G$6)</f>
        <v>9.9863999999999962</v>
      </c>
      <c r="AB9" s="24">
        <f>IF(AB2="","",AB2-Base!$G$6)</f>
        <v>10.186399999999985</v>
      </c>
      <c r="AC9" s="24">
        <f>IF(AC2="","",AC2-Base!$G$6)</f>
        <v>11.08639999999999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'05'!D15</f>
        <v>70.510000000000005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O12" s="30"/>
      <c r="P12" s="30"/>
      <c r="Q12" s="30"/>
      <c r="R12" s="30"/>
      <c r="S12" s="30"/>
    </row>
    <row r="13" spans="1:221">
      <c r="B13" s="32">
        <f>B$1</f>
        <v>43983</v>
      </c>
      <c r="C13" s="32">
        <f>H$1</f>
        <v>43989</v>
      </c>
      <c r="D13" s="33">
        <f>ROUNDDOWN(AVERAGE(B2:H2),2)</f>
        <v>69.84</v>
      </c>
      <c r="E13" s="17">
        <f>I11-D13</f>
        <v>0.67000000000000171</v>
      </c>
      <c r="F13" s="17">
        <f>SUM(B5:H5)</f>
        <v>1558</v>
      </c>
      <c r="G13" s="17">
        <f>F13/7700</f>
        <v>0.20233766233766234</v>
      </c>
      <c r="H13" s="17">
        <f>(G13-E13)*7700</f>
        <v>-3601.0000000000127</v>
      </c>
      <c r="I13" s="17">
        <f>SUM(B3:H3)</f>
        <v>3296</v>
      </c>
      <c r="J13" s="17">
        <f>SUM(B4:H4)</f>
        <v>10138</v>
      </c>
      <c r="K13" s="17">
        <f>J13/7</f>
        <v>1448.2857142857142</v>
      </c>
    </row>
    <row r="14" spans="1:221">
      <c r="B14" s="32">
        <f t="shared" ref="B14:C16" si="6">B13+7</f>
        <v>43990</v>
      </c>
      <c r="C14" s="32">
        <f t="shared" si="6"/>
        <v>43996</v>
      </c>
      <c r="D14" s="33">
        <f>ROUNDDOWN(AVERAGE(I2:O2),2)</f>
        <v>69.77</v>
      </c>
      <c r="E14" s="17">
        <f>D13-D14</f>
        <v>7.000000000000739E-2</v>
      </c>
      <c r="F14" s="17">
        <f>SUM($I$5:$O$5)</f>
        <v>2656</v>
      </c>
      <c r="G14" s="17">
        <f>F14/7700</f>
        <v>0.34493506493506493</v>
      </c>
      <c r="H14" s="17">
        <f>(G14-E14)*7700</f>
        <v>2116.9999999999432</v>
      </c>
      <c r="I14" s="17">
        <f>SUM($I$3:$O$3)</f>
        <v>2793</v>
      </c>
      <c r="J14" s="17">
        <f>SUM($I$4:$O$4)</f>
        <v>8537</v>
      </c>
      <c r="K14" s="17">
        <f>J14/7</f>
        <v>1219.5714285714287</v>
      </c>
    </row>
    <row r="15" spans="1:221">
      <c r="B15" s="32">
        <f t="shared" si="6"/>
        <v>43997</v>
      </c>
      <c r="C15" s="32">
        <f t="shared" si="6"/>
        <v>44003</v>
      </c>
      <c r="D15" s="33">
        <f>ROUNDDOWN(AVERAGE(P2:V2),2)</f>
        <v>69.17</v>
      </c>
      <c r="E15" s="17">
        <f>D14-D15</f>
        <v>0.59999999999999432</v>
      </c>
      <c r="F15" s="17">
        <f>SUM($P$5:$V$5)</f>
        <v>1192</v>
      </c>
      <c r="G15" s="17">
        <f>F15/7700</f>
        <v>0.15480519480519481</v>
      </c>
      <c r="H15" s="17">
        <f>(G15-E15)*7700</f>
        <v>-3427.9999999999559</v>
      </c>
      <c r="I15" s="17">
        <f>SUM($P$3:$V$3)</f>
        <v>1990</v>
      </c>
      <c r="J15" s="17">
        <f>SUM($P$4:$V$4)</f>
        <v>9198</v>
      </c>
      <c r="K15" s="17">
        <f>J15/7</f>
        <v>1314</v>
      </c>
    </row>
    <row r="16" spans="1:221">
      <c r="B16" s="32">
        <f t="shared" si="6"/>
        <v>44004</v>
      </c>
      <c r="C16" s="32">
        <f t="shared" si="6"/>
        <v>44010</v>
      </c>
      <c r="D16" s="33">
        <f>ROUNDDOWN(AVERAGE(W2:AC2),2)</f>
        <v>69.28</v>
      </c>
      <c r="E16" s="17">
        <f>D15-D16</f>
        <v>-0.10999999999999943</v>
      </c>
      <c r="F16" s="17">
        <f>SUM($W$5:$AC$5)</f>
        <v>725</v>
      </c>
      <c r="G16" s="17">
        <f>F16/7700</f>
        <v>9.4155844155844159E-2</v>
      </c>
      <c r="H16" s="17">
        <f>(G16-E16)*7700</f>
        <v>1571.9999999999957</v>
      </c>
      <c r="I16" s="17">
        <f>SUM($W$3:$AC$3)</f>
        <v>2610</v>
      </c>
      <c r="J16" s="17">
        <f>SUM($W$4:$AC$4)</f>
        <v>10285</v>
      </c>
      <c r="K16" s="17">
        <f>J16/7</f>
        <v>1469.2857142857142</v>
      </c>
    </row>
    <row r="18" spans="1:10">
      <c r="A18" s="19" t="s">
        <v>26</v>
      </c>
      <c r="E18" s="17">
        <f t="shared" ref="E18:J18" si="7">SUM(E13:E17)</f>
        <v>1.230000000000004</v>
      </c>
      <c r="F18" s="17">
        <f t="shared" si="7"/>
        <v>6131</v>
      </c>
      <c r="G18" s="17">
        <f t="shared" si="7"/>
        <v>0.79623376623376618</v>
      </c>
      <c r="H18" s="17">
        <f t="shared" si="7"/>
        <v>-3340.00000000003</v>
      </c>
      <c r="I18" s="17">
        <f t="shared" si="7"/>
        <v>10689</v>
      </c>
      <c r="J18" s="17">
        <f t="shared" si="7"/>
        <v>38158</v>
      </c>
    </row>
    <row r="19" spans="1:10">
      <c r="A19" s="19" t="s">
        <v>46</v>
      </c>
      <c r="D19" s="17">
        <f>AVERAGE(D13:D16)</f>
        <v>69.515000000000015</v>
      </c>
      <c r="E19" s="17">
        <f>AVERAGE(E13:E16)</f>
        <v>0.30750000000000099</v>
      </c>
      <c r="F19" s="17">
        <f>AVERAGE(F13:F16)</f>
        <v>1532.75</v>
      </c>
      <c r="G19" s="17">
        <f>AVERAGE(G13:G16)</f>
        <v>0.19905844155844155</v>
      </c>
      <c r="H19" s="17">
        <f>AVERAGE(H13:H16)/7</f>
        <v>-119.28571428571536</v>
      </c>
      <c r="I19" s="17">
        <f>AVERAGE(I13:I16)/7</f>
        <v>381.75</v>
      </c>
      <c r="J19" s="17">
        <f>AVERAGE(J13:J16)/7</f>
        <v>1362.7857142857142</v>
      </c>
    </row>
    <row r="20" spans="1:10" ht="15">
      <c r="A20" s="30" t="s">
        <v>76</v>
      </c>
      <c r="D20" s="17">
        <f>MIN(B2:AC2)</f>
        <v>67.900000000000006</v>
      </c>
    </row>
    <row r="21" spans="1:10" ht="15">
      <c r="A21" s="30" t="s">
        <v>77</v>
      </c>
      <c r="D21" s="17">
        <f>MAX(B2:AC2)</f>
        <v>71</v>
      </c>
    </row>
    <row r="22" spans="1:10">
      <c r="A22" s="19" t="s">
        <v>78</v>
      </c>
      <c r="D22" s="17">
        <f>AVERAGE(B2:AC2)</f>
        <v>69.517857142857153</v>
      </c>
    </row>
  </sheetData>
  <phoneticPr fontId="15" type="noConversion"/>
  <conditionalFormatting sqref="B8:IV8">
    <cfRule type="cellIs" dxfId="2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M23"/>
  <sheetViews>
    <sheetView workbookViewId="0">
      <selection activeCell="I22" sqref="I22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375" style="17" customWidth="1"/>
    <col min="9" max="16384" width="7.125" style="17"/>
  </cols>
  <sheetData>
    <row r="1" spans="1:221">
      <c r="A1" s="14" t="s">
        <v>22</v>
      </c>
      <c r="B1" s="15">
        <v>44011</v>
      </c>
      <c r="C1" s="16">
        <v>44012</v>
      </c>
      <c r="D1" s="16">
        <v>44013</v>
      </c>
      <c r="E1" s="16">
        <v>44014</v>
      </c>
      <c r="F1" s="16">
        <v>44015</v>
      </c>
      <c r="G1" s="16">
        <v>44016</v>
      </c>
      <c r="H1" s="16">
        <v>44017</v>
      </c>
      <c r="I1" s="15">
        <v>44018</v>
      </c>
      <c r="J1" s="16">
        <v>44019</v>
      </c>
      <c r="K1" s="16">
        <v>44020</v>
      </c>
      <c r="L1" s="16">
        <v>44021</v>
      </c>
      <c r="M1" s="16">
        <v>44022</v>
      </c>
      <c r="N1" s="16">
        <v>44023</v>
      </c>
      <c r="O1" s="16">
        <v>44024</v>
      </c>
      <c r="P1" s="15">
        <v>44025</v>
      </c>
      <c r="Q1" s="16">
        <v>44026</v>
      </c>
      <c r="R1" s="16">
        <v>44027</v>
      </c>
      <c r="S1" s="16">
        <v>44028</v>
      </c>
      <c r="T1" s="16">
        <v>44029</v>
      </c>
      <c r="U1" s="16">
        <v>44030</v>
      </c>
      <c r="V1" s="16">
        <v>44031</v>
      </c>
      <c r="W1" s="15">
        <v>44032</v>
      </c>
      <c r="X1" s="16">
        <v>44033</v>
      </c>
      <c r="Y1" s="16">
        <v>44034</v>
      </c>
      <c r="Z1" s="16">
        <v>44035</v>
      </c>
      <c r="AA1" s="16">
        <v>44036</v>
      </c>
      <c r="AB1" s="16">
        <v>44037</v>
      </c>
      <c r="AC1" s="16">
        <v>44038</v>
      </c>
      <c r="AD1" s="15">
        <v>44039</v>
      </c>
      <c r="AE1" s="16">
        <v>44040</v>
      </c>
      <c r="AF1" s="16">
        <v>44041</v>
      </c>
      <c r="AG1" s="16">
        <v>44042</v>
      </c>
      <c r="AH1" s="16">
        <v>44043</v>
      </c>
      <c r="AI1" s="16">
        <v>44044</v>
      </c>
      <c r="AJ1" s="16">
        <v>44045</v>
      </c>
    </row>
    <row r="2" spans="1:221">
      <c r="A2" s="14" t="s">
        <v>27</v>
      </c>
      <c r="B2" s="18">
        <v>70.3</v>
      </c>
      <c r="C2" s="18">
        <v>70.2</v>
      </c>
      <c r="D2" s="18">
        <v>70.400000000000006</v>
      </c>
      <c r="E2" s="18">
        <v>70</v>
      </c>
      <c r="F2" s="18">
        <v>69.3</v>
      </c>
      <c r="G2" s="18">
        <v>69.099999999999994</v>
      </c>
      <c r="H2" s="18">
        <v>68.7</v>
      </c>
      <c r="I2" s="18">
        <v>68.900000000000006</v>
      </c>
      <c r="J2" s="18">
        <v>68.2</v>
      </c>
      <c r="K2" s="18">
        <v>68.099999999999994</v>
      </c>
      <c r="L2" s="18">
        <v>68.7</v>
      </c>
      <c r="M2" s="18">
        <v>68.599999999999994</v>
      </c>
      <c r="N2" s="18">
        <v>69</v>
      </c>
      <c r="O2" s="18">
        <v>71</v>
      </c>
      <c r="P2" s="18">
        <v>70.400000000000006</v>
      </c>
      <c r="Q2" s="18">
        <v>69.599999999999994</v>
      </c>
      <c r="R2" s="18">
        <v>69.7</v>
      </c>
      <c r="S2" s="18">
        <v>69.8</v>
      </c>
      <c r="T2" s="18">
        <v>69.2</v>
      </c>
      <c r="U2" s="18">
        <v>69.2</v>
      </c>
      <c r="V2" s="18">
        <v>69.2</v>
      </c>
      <c r="W2" s="18">
        <v>69.2</v>
      </c>
      <c r="X2" s="18">
        <v>68.8</v>
      </c>
      <c r="Y2" s="18">
        <v>68.900000000000006</v>
      </c>
      <c r="Z2" s="18">
        <v>69.400000000000006</v>
      </c>
      <c r="AA2" s="18">
        <v>69.400000000000006</v>
      </c>
      <c r="AB2" s="18">
        <v>68.900000000000006</v>
      </c>
      <c r="AC2" s="18">
        <v>70.099999999999994</v>
      </c>
      <c r="AD2" s="18">
        <v>69.900000000000006</v>
      </c>
      <c r="AE2" s="18">
        <v>69.5</v>
      </c>
      <c r="AF2" s="18">
        <v>69.099999999999994</v>
      </c>
      <c r="AG2" s="18">
        <v>68.400000000000006</v>
      </c>
      <c r="AH2" s="18">
        <v>68.3</v>
      </c>
      <c r="AI2" s="18">
        <v>68.3</v>
      </c>
      <c r="AJ2" s="18">
        <v>68.5</v>
      </c>
    </row>
    <row r="3" spans="1:221">
      <c r="A3" s="19" t="s">
        <v>32</v>
      </c>
      <c r="B3" s="17">
        <v>444</v>
      </c>
      <c r="C3" s="17">
        <v>445</v>
      </c>
      <c r="D3" s="17">
        <v>337</v>
      </c>
      <c r="E3" s="17">
        <v>332</v>
      </c>
      <c r="F3" s="17">
        <v>246</v>
      </c>
      <c r="G3" s="17">
        <v>477</v>
      </c>
      <c r="H3" s="17">
        <v>368</v>
      </c>
      <c r="I3" s="17">
        <v>327</v>
      </c>
      <c r="J3" s="17">
        <v>480</v>
      </c>
      <c r="K3" s="17">
        <v>257</v>
      </c>
      <c r="L3" s="17">
        <v>222</v>
      </c>
      <c r="M3" s="17">
        <v>321</v>
      </c>
      <c r="N3" s="17">
        <v>659</v>
      </c>
      <c r="O3" s="17">
        <v>175</v>
      </c>
      <c r="P3" s="17">
        <v>580</v>
      </c>
      <c r="Q3" s="17">
        <v>464</v>
      </c>
      <c r="R3" s="17">
        <v>464</v>
      </c>
      <c r="S3" s="17">
        <v>260</v>
      </c>
      <c r="T3" s="17">
        <v>289</v>
      </c>
      <c r="U3" s="17">
        <v>650</v>
      </c>
      <c r="V3" s="17">
        <v>674</v>
      </c>
      <c r="W3" s="17">
        <v>308</v>
      </c>
      <c r="X3" s="17">
        <v>436</v>
      </c>
      <c r="Y3" s="17">
        <v>265</v>
      </c>
      <c r="Z3" s="17">
        <v>528</v>
      </c>
      <c r="AA3" s="17">
        <v>283</v>
      </c>
      <c r="AB3" s="17">
        <v>703</v>
      </c>
      <c r="AC3" s="17">
        <v>310</v>
      </c>
      <c r="AD3" s="17">
        <v>432</v>
      </c>
      <c r="AE3" s="17">
        <v>554</v>
      </c>
      <c r="AF3" s="17">
        <v>404</v>
      </c>
      <c r="AG3" s="17">
        <v>436</v>
      </c>
      <c r="AH3" s="17">
        <v>325</v>
      </c>
      <c r="AI3" s="17">
        <v>433</v>
      </c>
      <c r="AJ3" s="17">
        <v>669</v>
      </c>
    </row>
    <row r="4" spans="1:221">
      <c r="A4" s="19" t="s">
        <v>31</v>
      </c>
      <c r="B4" s="17">
        <v>1466</v>
      </c>
      <c r="C4" s="17">
        <v>1365</v>
      </c>
      <c r="D4" s="17">
        <v>1022</v>
      </c>
      <c r="E4" s="17">
        <v>1155</v>
      </c>
      <c r="F4" s="17">
        <v>1237</v>
      </c>
      <c r="G4" s="17">
        <v>1503</v>
      </c>
      <c r="H4" s="17">
        <v>1406</v>
      </c>
      <c r="I4" s="17">
        <v>1239</v>
      </c>
      <c r="J4" s="17">
        <v>1376</v>
      </c>
      <c r="K4" s="17">
        <v>1558</v>
      </c>
      <c r="L4" s="17">
        <v>1526</v>
      </c>
      <c r="M4" s="17">
        <v>1150</v>
      </c>
      <c r="N4" s="17">
        <v>1460</v>
      </c>
      <c r="O4" s="17">
        <v>2254</v>
      </c>
      <c r="P4" s="17">
        <v>1081</v>
      </c>
      <c r="Q4" s="17">
        <v>1145</v>
      </c>
      <c r="R4" s="17">
        <v>1068</v>
      </c>
      <c r="S4" s="17">
        <v>1492</v>
      </c>
      <c r="T4" s="17">
        <v>1124</v>
      </c>
      <c r="U4" s="17">
        <v>1758</v>
      </c>
      <c r="V4" s="17">
        <v>1257</v>
      </c>
      <c r="W4" s="17">
        <v>818</v>
      </c>
      <c r="X4" s="17">
        <v>1038</v>
      </c>
      <c r="Y4" s="17">
        <v>1819</v>
      </c>
      <c r="Z4" s="17">
        <v>1443</v>
      </c>
      <c r="AA4" s="17">
        <v>1250</v>
      </c>
      <c r="AB4" s="17">
        <v>2669</v>
      </c>
      <c r="AC4" s="17">
        <v>1416</v>
      </c>
      <c r="AD4" s="17">
        <v>965</v>
      </c>
      <c r="AE4" s="17">
        <v>1403</v>
      </c>
      <c r="AF4" s="17">
        <v>1228</v>
      </c>
      <c r="AG4" s="17">
        <v>1248</v>
      </c>
      <c r="AH4" s="17">
        <v>1318</v>
      </c>
      <c r="AI4" s="17">
        <v>1490</v>
      </c>
      <c r="AJ4" s="17">
        <v>1630</v>
      </c>
    </row>
    <row r="5" spans="1:221">
      <c r="A5" s="19" t="s">
        <v>33</v>
      </c>
      <c r="B5" s="17">
        <f>$B$11+B3-B4-$F$11</f>
        <v>178</v>
      </c>
      <c r="C5" s="17">
        <f t="shared" ref="C5:AC5" si="0">$B$11+C3-C4-$F$11</f>
        <v>280</v>
      </c>
      <c r="D5" s="17">
        <f t="shared" si="0"/>
        <v>515</v>
      </c>
      <c r="E5" s="17">
        <f t="shared" si="0"/>
        <v>377</v>
      </c>
      <c r="F5" s="17">
        <f t="shared" si="0"/>
        <v>209</v>
      </c>
      <c r="G5" s="17">
        <f t="shared" si="0"/>
        <v>174</v>
      </c>
      <c r="H5" s="17">
        <f t="shared" si="0"/>
        <v>162</v>
      </c>
      <c r="I5" s="17">
        <f t="shared" si="0"/>
        <v>288</v>
      </c>
      <c r="J5" s="17">
        <f t="shared" si="0"/>
        <v>304</v>
      </c>
      <c r="K5" s="17">
        <f t="shared" si="0"/>
        <v>-101</v>
      </c>
      <c r="L5" s="17">
        <f t="shared" si="0"/>
        <v>-104</v>
      </c>
      <c r="M5" s="17">
        <f t="shared" si="0"/>
        <v>371</v>
      </c>
      <c r="N5" s="17">
        <f t="shared" si="0"/>
        <v>399</v>
      </c>
      <c r="O5" s="17">
        <f t="shared" si="0"/>
        <v>-879</v>
      </c>
      <c r="P5" s="17">
        <f t="shared" si="0"/>
        <v>699</v>
      </c>
      <c r="Q5" s="17">
        <f t="shared" si="0"/>
        <v>519</v>
      </c>
      <c r="R5" s="17">
        <f t="shared" si="0"/>
        <v>596</v>
      </c>
      <c r="S5" s="17">
        <f t="shared" si="0"/>
        <v>-32</v>
      </c>
      <c r="T5" s="17">
        <f t="shared" si="0"/>
        <v>365</v>
      </c>
      <c r="U5" s="17">
        <f t="shared" si="0"/>
        <v>92</v>
      </c>
      <c r="V5" s="17">
        <f t="shared" si="0"/>
        <v>617</v>
      </c>
      <c r="W5" s="17">
        <f t="shared" si="0"/>
        <v>690</v>
      </c>
      <c r="X5" s="17">
        <f t="shared" si="0"/>
        <v>598</v>
      </c>
      <c r="Y5" s="17">
        <f t="shared" si="0"/>
        <v>-354</v>
      </c>
      <c r="Z5" s="17">
        <f t="shared" si="0"/>
        <v>285</v>
      </c>
      <c r="AA5" s="17">
        <f t="shared" si="0"/>
        <v>233</v>
      </c>
      <c r="AB5" s="17">
        <f t="shared" si="0"/>
        <v>-766</v>
      </c>
      <c r="AC5" s="17">
        <f t="shared" si="0"/>
        <v>94</v>
      </c>
      <c r="AD5" s="17">
        <f t="shared" ref="AD5:AJ5" si="1">$B$11+AD3-AD4-$F$11</f>
        <v>667</v>
      </c>
      <c r="AE5" s="17">
        <f t="shared" si="1"/>
        <v>351</v>
      </c>
      <c r="AF5" s="17">
        <f t="shared" si="1"/>
        <v>376</v>
      </c>
      <c r="AG5" s="17">
        <f t="shared" si="1"/>
        <v>388</v>
      </c>
      <c r="AH5" s="17">
        <f t="shared" si="1"/>
        <v>207</v>
      </c>
      <c r="AI5" s="17">
        <f t="shared" si="1"/>
        <v>143</v>
      </c>
      <c r="AJ5" s="17">
        <f t="shared" si="1"/>
        <v>239</v>
      </c>
    </row>
    <row r="6" spans="1:221" hidden="1">
      <c r="A6" s="19" t="s">
        <v>36</v>
      </c>
      <c r="B6" s="20">
        <f>B5/7700</f>
        <v>2.3116883116883116E-2</v>
      </c>
      <c r="C6" s="20">
        <f t="shared" ref="C6:AC6" si="2">C5/7700</f>
        <v>3.6363636363636362E-2</v>
      </c>
      <c r="D6" s="20">
        <f t="shared" si="2"/>
        <v>6.6883116883116878E-2</v>
      </c>
      <c r="E6" s="20">
        <f t="shared" si="2"/>
        <v>4.8961038961038962E-2</v>
      </c>
      <c r="F6" s="20">
        <f t="shared" si="2"/>
        <v>2.7142857142857142E-2</v>
      </c>
      <c r="G6" s="20">
        <f t="shared" si="2"/>
        <v>2.2597402597402599E-2</v>
      </c>
      <c r="H6" s="20">
        <f t="shared" si="2"/>
        <v>2.1038961038961038E-2</v>
      </c>
      <c r="I6" s="20">
        <f t="shared" si="2"/>
        <v>3.7402597402597403E-2</v>
      </c>
      <c r="J6" s="20">
        <f t="shared" si="2"/>
        <v>3.9480519480519484E-2</v>
      </c>
      <c r="K6" s="20">
        <f t="shared" si="2"/>
        <v>-1.3116883116883117E-2</v>
      </c>
      <c r="L6" s="20">
        <f t="shared" si="2"/>
        <v>-1.3506493506493506E-2</v>
      </c>
      <c r="M6" s="20">
        <f t="shared" si="2"/>
        <v>4.818181818181818E-2</v>
      </c>
      <c r="N6" s="20">
        <f t="shared" si="2"/>
        <v>5.1818181818181819E-2</v>
      </c>
      <c r="O6" s="20">
        <f t="shared" si="2"/>
        <v>-0.11415584415584415</v>
      </c>
      <c r="P6" s="20">
        <f t="shared" si="2"/>
        <v>9.0779220779220779E-2</v>
      </c>
      <c r="Q6" s="20">
        <f t="shared" si="2"/>
        <v>6.7402597402597408E-2</v>
      </c>
      <c r="R6" s="20">
        <f t="shared" si="2"/>
        <v>7.7402597402597403E-2</v>
      </c>
      <c r="S6" s="20">
        <f t="shared" si="2"/>
        <v>-4.1558441558441558E-3</v>
      </c>
      <c r="T6" s="20">
        <f t="shared" si="2"/>
        <v>4.7402597402597405E-2</v>
      </c>
      <c r="U6" s="20">
        <f t="shared" si="2"/>
        <v>1.1948051948051949E-2</v>
      </c>
      <c r="V6" s="20">
        <f t="shared" si="2"/>
        <v>8.0129870129870134E-2</v>
      </c>
      <c r="W6" s="20">
        <f t="shared" si="2"/>
        <v>8.9610389610389612E-2</v>
      </c>
      <c r="X6" s="20">
        <f t="shared" si="2"/>
        <v>7.7662337662337669E-2</v>
      </c>
      <c r="Y6" s="20">
        <f t="shared" si="2"/>
        <v>-4.5974025974025973E-2</v>
      </c>
      <c r="Z6" s="20">
        <f t="shared" si="2"/>
        <v>3.7012987012987011E-2</v>
      </c>
      <c r="AA6" s="20">
        <f t="shared" si="2"/>
        <v>3.0259740259740261E-2</v>
      </c>
      <c r="AB6" s="20">
        <f t="shared" si="2"/>
        <v>-9.9480519480519475E-2</v>
      </c>
      <c r="AC6" s="20">
        <f t="shared" si="2"/>
        <v>1.2207792207792207E-2</v>
      </c>
      <c r="AD6" s="20">
        <f t="shared" ref="AD6:AJ6" si="3">AD5/7700</f>
        <v>8.662337662337663E-2</v>
      </c>
      <c r="AE6" s="20">
        <f t="shared" si="3"/>
        <v>4.5584415584415582E-2</v>
      </c>
      <c r="AF6" s="20">
        <f t="shared" si="3"/>
        <v>4.8831168831168829E-2</v>
      </c>
      <c r="AG6" s="20">
        <f t="shared" si="3"/>
        <v>5.0389610389610387E-2</v>
      </c>
      <c r="AH6" s="20">
        <f t="shared" si="3"/>
        <v>2.6883116883116884E-2</v>
      </c>
      <c r="AI6" s="20">
        <f t="shared" si="3"/>
        <v>1.8571428571428572E-2</v>
      </c>
      <c r="AJ6" s="20">
        <f t="shared" si="3"/>
        <v>3.103896103896104E-2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4">IF(D2=0,"",IF(D2-C2&gt;0,"N",IF(D2-C2=0,"=","Y")))</f>
        <v>N</v>
      </c>
      <c r="E8" s="22" t="str">
        <f t="shared" si="4"/>
        <v>Y</v>
      </c>
      <c r="F8" s="22" t="str">
        <f t="shared" si="4"/>
        <v>Y</v>
      </c>
      <c r="G8" s="22" t="str">
        <f t="shared" si="4"/>
        <v>Y</v>
      </c>
      <c r="H8" s="22" t="str">
        <f t="shared" si="4"/>
        <v>Y</v>
      </c>
      <c r="I8" s="22" t="str">
        <f t="shared" si="4"/>
        <v>N</v>
      </c>
      <c r="J8" s="22" t="str">
        <f t="shared" si="4"/>
        <v>Y</v>
      </c>
      <c r="K8" s="22" t="str">
        <f t="shared" si="4"/>
        <v>Y</v>
      </c>
      <c r="L8" s="22" t="str">
        <f t="shared" si="4"/>
        <v>N</v>
      </c>
      <c r="M8" s="22" t="str">
        <f t="shared" si="4"/>
        <v>Y</v>
      </c>
      <c r="N8" s="22" t="str">
        <f t="shared" si="4"/>
        <v>N</v>
      </c>
      <c r="O8" s="22" t="str">
        <f t="shared" si="4"/>
        <v>N</v>
      </c>
      <c r="P8" s="22" t="str">
        <f t="shared" si="4"/>
        <v>Y</v>
      </c>
      <c r="Q8" s="22" t="str">
        <f t="shared" si="4"/>
        <v>Y</v>
      </c>
      <c r="R8" s="22" t="str">
        <f>IF(R2=0,"",IF(R2-Q2&gt;0,"N",IF(R2-Q2=0,"=","Y")))</f>
        <v>N</v>
      </c>
      <c r="S8" s="22" t="str">
        <f>IF(S2=0,"",IF(S2-R2&gt;0,"N",IF(S2-R2=0,"=","Y")))</f>
        <v>N</v>
      </c>
      <c r="T8" s="22" t="str">
        <f t="shared" si="4"/>
        <v>Y</v>
      </c>
      <c r="U8" s="22" t="str">
        <f t="shared" si="4"/>
        <v>=</v>
      </c>
      <c r="V8" s="22" t="str">
        <f t="shared" si="4"/>
        <v>=</v>
      </c>
      <c r="W8" s="22" t="str">
        <f t="shared" si="4"/>
        <v>=</v>
      </c>
      <c r="X8" s="22" t="str">
        <f t="shared" si="4"/>
        <v>Y</v>
      </c>
      <c r="Y8" s="22" t="str">
        <f t="shared" si="4"/>
        <v>N</v>
      </c>
      <c r="Z8" s="22" t="str">
        <f t="shared" si="4"/>
        <v>N</v>
      </c>
      <c r="AA8" s="22" t="str">
        <f t="shared" si="4"/>
        <v>=</v>
      </c>
      <c r="AB8" s="22" t="str">
        <f t="shared" si="4"/>
        <v>Y</v>
      </c>
      <c r="AC8" s="22" t="str">
        <f t="shared" si="4"/>
        <v>N</v>
      </c>
      <c r="AD8" s="22" t="str">
        <f t="shared" ref="AD8" si="5">IF(AD2=0,"",IF(AD2-AC2&gt;0,"N",IF(AD2-AC2=0,"=","Y")))</f>
        <v>Y</v>
      </c>
      <c r="AE8" s="22" t="str">
        <f t="shared" ref="AE8" si="6">IF(AE2=0,"",IF(AE2-AD2&gt;0,"N",IF(AE2-AD2=0,"=","Y")))</f>
        <v>Y</v>
      </c>
      <c r="AF8" s="22" t="str">
        <f t="shared" ref="AF8" si="7">IF(AF2=0,"",IF(AF2-AE2&gt;0,"N",IF(AF2-AE2=0,"=","Y")))</f>
        <v>Y</v>
      </c>
      <c r="AG8" s="22" t="str">
        <f t="shared" ref="AG8" si="8">IF(AG2=0,"",IF(AG2-AF2&gt;0,"N",IF(AG2-AF2=0,"=","Y")))</f>
        <v>Y</v>
      </c>
      <c r="AH8" s="22" t="str">
        <f t="shared" ref="AH8" si="9">IF(AH2=0,"",IF(AH2-AG2&gt;0,"N",IF(AH2-AG2=0,"=","Y")))</f>
        <v>Y</v>
      </c>
      <c r="AI8" s="22" t="str">
        <f t="shared" ref="AI8" si="10">IF(AI2=0,"",IF(AI2-AH2&gt;0,"N",IF(AI2-AH2=0,"=","Y")))</f>
        <v>=</v>
      </c>
      <c r="AJ8" s="22" t="str">
        <f t="shared" ref="AJ8" si="11">IF(AJ2=0,"",IF(AJ2-AI2&gt;0,"N",IF(AJ2-AI2=0,"=","Y")))</f>
        <v>N</v>
      </c>
      <c r="AK8" s="23" t="str">
        <f t="shared" ref="AK8:CP8" si="12">IF(AK2=0,"",IF(AK2-AJ2&gt;0,"減肥失敗",IF(AK2-AJ2=0,"體重不變","減肥成功")))</f>
        <v/>
      </c>
      <c r="AL8" s="23" t="str">
        <f t="shared" si="12"/>
        <v/>
      </c>
      <c r="AM8" s="23" t="str">
        <f t="shared" si="12"/>
        <v/>
      </c>
      <c r="AN8" s="23" t="str">
        <f t="shared" si="12"/>
        <v/>
      </c>
      <c r="AO8" s="23" t="str">
        <f t="shared" si="12"/>
        <v/>
      </c>
      <c r="AP8" s="23" t="str">
        <f t="shared" si="12"/>
        <v/>
      </c>
      <c r="AQ8" s="23" t="str">
        <f t="shared" si="12"/>
        <v/>
      </c>
      <c r="AR8" s="23" t="str">
        <f t="shared" si="12"/>
        <v/>
      </c>
      <c r="AS8" s="23" t="str">
        <f t="shared" si="12"/>
        <v/>
      </c>
      <c r="AT8" s="23" t="str">
        <f t="shared" si="12"/>
        <v/>
      </c>
      <c r="AU8" s="23" t="str">
        <f t="shared" si="12"/>
        <v/>
      </c>
      <c r="AV8" s="23" t="str">
        <f t="shared" si="12"/>
        <v/>
      </c>
      <c r="AW8" s="23" t="str">
        <f t="shared" si="12"/>
        <v/>
      </c>
      <c r="AX8" s="23" t="str">
        <f t="shared" si="12"/>
        <v/>
      </c>
      <c r="AY8" s="23" t="str">
        <f t="shared" si="12"/>
        <v/>
      </c>
      <c r="AZ8" s="23" t="str">
        <f t="shared" si="12"/>
        <v/>
      </c>
      <c r="BA8" s="23" t="str">
        <f t="shared" si="12"/>
        <v/>
      </c>
      <c r="BB8" s="23" t="str">
        <f t="shared" si="12"/>
        <v/>
      </c>
      <c r="BC8" s="23" t="str">
        <f t="shared" si="12"/>
        <v/>
      </c>
      <c r="BD8" s="23" t="str">
        <f t="shared" si="12"/>
        <v/>
      </c>
      <c r="BE8" s="23" t="str">
        <f t="shared" si="12"/>
        <v/>
      </c>
      <c r="BF8" s="23" t="str">
        <f t="shared" si="12"/>
        <v/>
      </c>
      <c r="BG8" s="23" t="str">
        <f t="shared" si="12"/>
        <v/>
      </c>
      <c r="BH8" s="23" t="str">
        <f t="shared" si="12"/>
        <v/>
      </c>
      <c r="BI8" s="23" t="str">
        <f t="shared" si="12"/>
        <v/>
      </c>
      <c r="BJ8" s="23" t="str">
        <f t="shared" si="12"/>
        <v/>
      </c>
      <c r="BK8" s="23" t="str">
        <f t="shared" si="12"/>
        <v/>
      </c>
      <c r="BL8" s="23" t="str">
        <f t="shared" si="12"/>
        <v/>
      </c>
      <c r="BM8" s="23" t="str">
        <f t="shared" si="12"/>
        <v/>
      </c>
      <c r="BN8" s="23" t="str">
        <f t="shared" si="12"/>
        <v/>
      </c>
      <c r="BO8" s="23" t="str">
        <f t="shared" si="12"/>
        <v/>
      </c>
      <c r="BP8" s="23" t="str">
        <f t="shared" si="12"/>
        <v/>
      </c>
      <c r="BQ8" s="23" t="str">
        <f t="shared" si="12"/>
        <v/>
      </c>
      <c r="BR8" s="23" t="str">
        <f t="shared" si="12"/>
        <v/>
      </c>
      <c r="BS8" s="23" t="str">
        <f t="shared" si="12"/>
        <v/>
      </c>
      <c r="BT8" s="23" t="str">
        <f t="shared" si="12"/>
        <v/>
      </c>
      <c r="BU8" s="23" t="str">
        <f t="shared" si="12"/>
        <v/>
      </c>
      <c r="BV8" s="23" t="str">
        <f t="shared" si="12"/>
        <v/>
      </c>
      <c r="BW8" s="23" t="str">
        <f t="shared" si="12"/>
        <v/>
      </c>
      <c r="BX8" s="23" t="str">
        <f t="shared" si="12"/>
        <v/>
      </c>
      <c r="BY8" s="23" t="str">
        <f t="shared" si="12"/>
        <v/>
      </c>
      <c r="BZ8" s="23" t="str">
        <f t="shared" si="12"/>
        <v/>
      </c>
      <c r="CA8" s="23" t="str">
        <f t="shared" si="12"/>
        <v/>
      </c>
      <c r="CB8" s="23" t="str">
        <f t="shared" si="12"/>
        <v/>
      </c>
      <c r="CC8" s="23" t="str">
        <f t="shared" si="12"/>
        <v/>
      </c>
      <c r="CD8" s="23" t="str">
        <f t="shared" si="12"/>
        <v/>
      </c>
      <c r="CE8" s="23" t="str">
        <f t="shared" si="12"/>
        <v/>
      </c>
      <c r="CF8" s="23" t="str">
        <f t="shared" si="12"/>
        <v/>
      </c>
      <c r="CG8" s="23" t="str">
        <f t="shared" si="12"/>
        <v/>
      </c>
      <c r="CH8" s="23" t="str">
        <f t="shared" si="12"/>
        <v/>
      </c>
      <c r="CI8" s="23" t="str">
        <f t="shared" si="12"/>
        <v/>
      </c>
      <c r="CJ8" s="23" t="str">
        <f t="shared" si="12"/>
        <v/>
      </c>
      <c r="CK8" s="23" t="str">
        <f t="shared" si="12"/>
        <v/>
      </c>
      <c r="CL8" s="23" t="str">
        <f t="shared" si="12"/>
        <v/>
      </c>
      <c r="CM8" s="23" t="str">
        <f t="shared" si="12"/>
        <v/>
      </c>
      <c r="CN8" s="23" t="str">
        <f t="shared" si="12"/>
        <v/>
      </c>
      <c r="CO8" s="23" t="str">
        <f t="shared" si="12"/>
        <v/>
      </c>
      <c r="CP8" s="23" t="str">
        <f t="shared" si="12"/>
        <v/>
      </c>
      <c r="CQ8" s="23" t="str">
        <f t="shared" ref="CQ8:FB8" si="13">IF(CQ2=0,"",IF(CQ2-CP2&gt;0,"減肥失敗",IF(CQ2-CP2=0,"體重不變","減肥成功")))</f>
        <v/>
      </c>
      <c r="CR8" s="23" t="str">
        <f t="shared" si="13"/>
        <v/>
      </c>
      <c r="CS8" s="23" t="str">
        <f t="shared" si="13"/>
        <v/>
      </c>
      <c r="CT8" s="23" t="str">
        <f t="shared" si="13"/>
        <v/>
      </c>
      <c r="CU8" s="23" t="str">
        <f t="shared" si="13"/>
        <v/>
      </c>
      <c r="CV8" s="23" t="str">
        <f t="shared" si="13"/>
        <v/>
      </c>
      <c r="CW8" s="23" t="str">
        <f t="shared" si="13"/>
        <v/>
      </c>
      <c r="CX8" s="23" t="str">
        <f t="shared" si="13"/>
        <v/>
      </c>
      <c r="CY8" s="23" t="str">
        <f t="shared" si="13"/>
        <v/>
      </c>
      <c r="CZ8" s="23" t="str">
        <f t="shared" si="13"/>
        <v/>
      </c>
      <c r="DA8" s="23" t="str">
        <f t="shared" si="13"/>
        <v/>
      </c>
      <c r="DB8" s="23" t="str">
        <f t="shared" si="13"/>
        <v/>
      </c>
      <c r="DC8" s="23" t="str">
        <f t="shared" si="13"/>
        <v/>
      </c>
      <c r="DD8" s="23" t="str">
        <f t="shared" si="13"/>
        <v/>
      </c>
      <c r="DE8" s="23" t="str">
        <f t="shared" si="13"/>
        <v/>
      </c>
      <c r="DF8" s="23" t="str">
        <f t="shared" si="13"/>
        <v/>
      </c>
      <c r="DG8" s="23" t="str">
        <f t="shared" si="13"/>
        <v/>
      </c>
      <c r="DH8" s="23" t="str">
        <f t="shared" si="13"/>
        <v/>
      </c>
      <c r="DI8" s="23" t="str">
        <f t="shared" si="13"/>
        <v/>
      </c>
      <c r="DJ8" s="23" t="str">
        <f t="shared" si="13"/>
        <v/>
      </c>
      <c r="DK8" s="23" t="str">
        <f t="shared" si="13"/>
        <v/>
      </c>
      <c r="DL8" s="23" t="str">
        <f t="shared" si="13"/>
        <v/>
      </c>
      <c r="DM8" s="23" t="str">
        <f t="shared" si="13"/>
        <v/>
      </c>
      <c r="DN8" s="23" t="str">
        <f t="shared" si="13"/>
        <v/>
      </c>
      <c r="DO8" s="23" t="str">
        <f t="shared" si="13"/>
        <v/>
      </c>
      <c r="DP8" s="23" t="str">
        <f t="shared" si="13"/>
        <v/>
      </c>
      <c r="DQ8" s="23" t="str">
        <f t="shared" si="13"/>
        <v/>
      </c>
      <c r="DR8" s="23" t="str">
        <f t="shared" si="13"/>
        <v/>
      </c>
      <c r="DS8" s="23" t="str">
        <f t="shared" si="13"/>
        <v/>
      </c>
      <c r="DT8" s="23" t="str">
        <f t="shared" si="13"/>
        <v/>
      </c>
      <c r="DU8" s="23" t="str">
        <f t="shared" si="13"/>
        <v/>
      </c>
      <c r="DV8" s="23" t="str">
        <f t="shared" si="13"/>
        <v/>
      </c>
      <c r="DW8" s="23" t="str">
        <f t="shared" si="13"/>
        <v/>
      </c>
      <c r="DX8" s="23" t="str">
        <f t="shared" si="13"/>
        <v/>
      </c>
      <c r="DY8" s="23" t="str">
        <f t="shared" si="13"/>
        <v/>
      </c>
      <c r="DZ8" s="23" t="str">
        <f t="shared" si="13"/>
        <v/>
      </c>
      <c r="EA8" s="23" t="str">
        <f t="shared" si="13"/>
        <v/>
      </c>
      <c r="EB8" s="23" t="str">
        <f t="shared" si="13"/>
        <v/>
      </c>
      <c r="EC8" s="23" t="str">
        <f t="shared" si="13"/>
        <v/>
      </c>
      <c r="ED8" s="23" t="str">
        <f t="shared" si="13"/>
        <v/>
      </c>
      <c r="EE8" s="23" t="str">
        <f t="shared" si="13"/>
        <v/>
      </c>
      <c r="EF8" s="23" t="str">
        <f t="shared" si="13"/>
        <v/>
      </c>
      <c r="EG8" s="23" t="str">
        <f t="shared" si="13"/>
        <v/>
      </c>
      <c r="EH8" s="23" t="str">
        <f t="shared" si="13"/>
        <v/>
      </c>
      <c r="EI8" s="23" t="str">
        <f t="shared" si="13"/>
        <v/>
      </c>
      <c r="EJ8" s="23" t="str">
        <f t="shared" si="13"/>
        <v/>
      </c>
      <c r="EK8" s="23" t="str">
        <f t="shared" si="13"/>
        <v/>
      </c>
      <c r="EL8" s="23" t="str">
        <f t="shared" si="13"/>
        <v/>
      </c>
      <c r="EM8" s="23" t="str">
        <f t="shared" si="13"/>
        <v/>
      </c>
      <c r="EN8" s="23" t="str">
        <f t="shared" si="13"/>
        <v/>
      </c>
      <c r="EO8" s="23" t="str">
        <f t="shared" si="13"/>
        <v/>
      </c>
      <c r="EP8" s="23" t="str">
        <f t="shared" si="13"/>
        <v/>
      </c>
      <c r="EQ8" s="23" t="str">
        <f t="shared" si="13"/>
        <v/>
      </c>
      <c r="ER8" s="23" t="str">
        <f t="shared" si="13"/>
        <v/>
      </c>
      <c r="ES8" s="23" t="str">
        <f t="shared" si="13"/>
        <v/>
      </c>
      <c r="ET8" s="23" t="str">
        <f t="shared" si="13"/>
        <v/>
      </c>
      <c r="EU8" s="23" t="str">
        <f t="shared" si="13"/>
        <v/>
      </c>
      <c r="EV8" s="23" t="str">
        <f t="shared" si="13"/>
        <v/>
      </c>
      <c r="EW8" s="23" t="str">
        <f t="shared" si="13"/>
        <v/>
      </c>
      <c r="EX8" s="23" t="str">
        <f t="shared" si="13"/>
        <v/>
      </c>
      <c r="EY8" s="23" t="str">
        <f t="shared" si="13"/>
        <v/>
      </c>
      <c r="EZ8" s="23" t="str">
        <f t="shared" si="13"/>
        <v/>
      </c>
      <c r="FA8" s="23" t="str">
        <f t="shared" si="13"/>
        <v/>
      </c>
      <c r="FB8" s="23" t="str">
        <f t="shared" si="13"/>
        <v/>
      </c>
      <c r="FC8" s="23" t="str">
        <f t="shared" ref="FC8:HM8" si="14">IF(FC2=0,"",IF(FC2-FB2&gt;0,"減肥失敗",IF(FC2-FB2=0,"體重不變","減肥成功")))</f>
        <v/>
      </c>
      <c r="FD8" s="23" t="str">
        <f t="shared" si="14"/>
        <v/>
      </c>
      <c r="FE8" s="23" t="str">
        <f t="shared" si="14"/>
        <v/>
      </c>
      <c r="FF8" s="23" t="str">
        <f t="shared" si="14"/>
        <v/>
      </c>
      <c r="FG8" s="23" t="str">
        <f t="shared" si="14"/>
        <v/>
      </c>
      <c r="FH8" s="23" t="str">
        <f t="shared" si="14"/>
        <v/>
      </c>
      <c r="FI8" s="23" t="str">
        <f t="shared" si="14"/>
        <v/>
      </c>
      <c r="FJ8" s="23" t="str">
        <f t="shared" si="14"/>
        <v/>
      </c>
      <c r="FK8" s="23" t="str">
        <f t="shared" si="14"/>
        <v/>
      </c>
      <c r="FL8" s="23" t="str">
        <f t="shared" si="14"/>
        <v/>
      </c>
      <c r="FM8" s="23" t="str">
        <f t="shared" si="14"/>
        <v/>
      </c>
      <c r="FN8" s="23" t="str">
        <f t="shared" si="14"/>
        <v/>
      </c>
      <c r="FO8" s="23" t="str">
        <f t="shared" si="14"/>
        <v/>
      </c>
      <c r="FP8" s="23" t="str">
        <f t="shared" si="14"/>
        <v/>
      </c>
      <c r="FQ8" s="23" t="str">
        <f t="shared" si="14"/>
        <v/>
      </c>
      <c r="FR8" s="23" t="str">
        <f t="shared" si="14"/>
        <v/>
      </c>
      <c r="FS8" s="23" t="str">
        <f t="shared" si="14"/>
        <v/>
      </c>
      <c r="FT8" s="23" t="str">
        <f t="shared" si="14"/>
        <v/>
      </c>
      <c r="FU8" s="23" t="str">
        <f t="shared" si="14"/>
        <v/>
      </c>
      <c r="FV8" s="23" t="str">
        <f t="shared" si="14"/>
        <v/>
      </c>
      <c r="FW8" s="23" t="str">
        <f t="shared" si="14"/>
        <v/>
      </c>
      <c r="FX8" s="23" t="str">
        <f t="shared" si="14"/>
        <v/>
      </c>
      <c r="FY8" s="23" t="str">
        <f t="shared" si="14"/>
        <v/>
      </c>
      <c r="FZ8" s="23" t="str">
        <f t="shared" si="14"/>
        <v/>
      </c>
      <c r="GA8" s="23" t="str">
        <f t="shared" si="14"/>
        <v/>
      </c>
      <c r="GB8" s="23" t="str">
        <f t="shared" si="14"/>
        <v/>
      </c>
      <c r="GC8" s="23" t="str">
        <f t="shared" si="14"/>
        <v/>
      </c>
      <c r="GD8" s="23" t="str">
        <f t="shared" si="14"/>
        <v/>
      </c>
      <c r="GE8" s="23" t="str">
        <f t="shared" si="14"/>
        <v/>
      </c>
      <c r="GF8" s="23" t="str">
        <f t="shared" si="14"/>
        <v/>
      </c>
      <c r="GG8" s="23" t="str">
        <f t="shared" si="14"/>
        <v/>
      </c>
      <c r="GH8" s="23" t="str">
        <f t="shared" si="14"/>
        <v/>
      </c>
      <c r="GI8" s="23" t="str">
        <f t="shared" si="14"/>
        <v/>
      </c>
      <c r="GJ8" s="23" t="str">
        <f t="shared" si="14"/>
        <v/>
      </c>
      <c r="GK8" s="23" t="str">
        <f t="shared" si="14"/>
        <v/>
      </c>
      <c r="GL8" s="23" t="str">
        <f t="shared" si="14"/>
        <v/>
      </c>
      <c r="GM8" s="23" t="str">
        <f t="shared" si="14"/>
        <v/>
      </c>
      <c r="GN8" s="23" t="str">
        <f t="shared" si="14"/>
        <v/>
      </c>
      <c r="GO8" s="23" t="str">
        <f t="shared" si="14"/>
        <v/>
      </c>
      <c r="GP8" s="23" t="str">
        <f t="shared" si="14"/>
        <v/>
      </c>
      <c r="GQ8" s="23" t="str">
        <f t="shared" si="14"/>
        <v/>
      </c>
      <c r="GR8" s="23" t="str">
        <f t="shared" si="14"/>
        <v/>
      </c>
      <c r="GS8" s="23" t="str">
        <f t="shared" si="14"/>
        <v/>
      </c>
      <c r="GT8" s="23" t="str">
        <f t="shared" si="14"/>
        <v/>
      </c>
      <c r="GU8" s="23" t="str">
        <f t="shared" si="14"/>
        <v/>
      </c>
      <c r="GV8" s="23" t="str">
        <f t="shared" si="14"/>
        <v/>
      </c>
      <c r="GW8" s="23" t="str">
        <f t="shared" si="14"/>
        <v/>
      </c>
      <c r="GX8" s="23" t="str">
        <f t="shared" si="14"/>
        <v/>
      </c>
      <c r="GY8" s="23" t="str">
        <f t="shared" si="14"/>
        <v/>
      </c>
      <c r="GZ8" s="23" t="str">
        <f t="shared" si="14"/>
        <v/>
      </c>
      <c r="HA8" s="23" t="str">
        <f t="shared" si="14"/>
        <v/>
      </c>
      <c r="HB8" s="23" t="str">
        <f t="shared" si="14"/>
        <v/>
      </c>
      <c r="HC8" s="23" t="str">
        <f t="shared" si="14"/>
        <v/>
      </c>
      <c r="HD8" s="23" t="str">
        <f t="shared" si="14"/>
        <v/>
      </c>
      <c r="HE8" s="23" t="str">
        <f t="shared" si="14"/>
        <v/>
      </c>
      <c r="HF8" s="23" t="str">
        <f t="shared" si="14"/>
        <v/>
      </c>
      <c r="HG8" s="23" t="str">
        <f t="shared" si="14"/>
        <v/>
      </c>
      <c r="HH8" s="23" t="str">
        <f t="shared" si="14"/>
        <v/>
      </c>
      <c r="HI8" s="23" t="str">
        <f t="shared" si="14"/>
        <v/>
      </c>
      <c r="HJ8" s="23" t="str">
        <f t="shared" si="14"/>
        <v/>
      </c>
      <c r="HK8" s="23" t="str">
        <f t="shared" si="14"/>
        <v/>
      </c>
      <c r="HL8" s="23" t="str">
        <f t="shared" si="14"/>
        <v/>
      </c>
      <c r="HM8" s="23" t="str">
        <f t="shared" si="14"/>
        <v/>
      </c>
    </row>
    <row r="9" spans="1:221">
      <c r="A9" s="21" t="s">
        <v>29</v>
      </c>
      <c r="B9" s="24">
        <f>IF(B2="","",B2-Base!$G$6)</f>
        <v>10.386399999999988</v>
      </c>
      <c r="C9" s="24">
        <f>IF(C2="","",C2-Base!$G$6)</f>
        <v>10.286399999999993</v>
      </c>
      <c r="D9" s="24">
        <f>IF(D2="","",D2-Base!$G$6)</f>
        <v>10.486399999999996</v>
      </c>
      <c r="E9" s="24">
        <f>IF(E2="","",E2-Base!$G$6)</f>
        <v>10.08639999999999</v>
      </c>
      <c r="F9" s="24">
        <f>IF(F2="","",F2-Base!$G$6)</f>
        <v>9.3863999999999876</v>
      </c>
      <c r="G9" s="24">
        <f>IF(G2="","",G2-Base!$G$6)</f>
        <v>9.1863999999999848</v>
      </c>
      <c r="H9" s="24">
        <f>IF(H2="","",H2-Base!$G$6)</f>
        <v>8.7863999999999933</v>
      </c>
      <c r="I9" s="24">
        <f>IF(I2="","",I2-Base!$G$6)</f>
        <v>8.9863999999999962</v>
      </c>
      <c r="J9" s="24">
        <f>IF(J2="","",J2-Base!$G$6)</f>
        <v>8.2863999999999933</v>
      </c>
      <c r="K9" s="24">
        <f>IF(K2="","",K2-Base!$G$6)</f>
        <v>8.1863999999999848</v>
      </c>
      <c r="L9" s="24">
        <f>IF(L2="","",L2-Base!$G$6)</f>
        <v>8.7863999999999933</v>
      </c>
      <c r="M9" s="24">
        <f>IF(M2="","",M2-Base!$G$6)</f>
        <v>8.6863999999999848</v>
      </c>
      <c r="N9" s="24">
        <f>IF(N2="","",N2-Base!$G$6)</f>
        <v>9.0863999999999905</v>
      </c>
      <c r="O9" s="24">
        <f>IF(O2="","",O2-Base!$G$6)</f>
        <v>11.08639999999999</v>
      </c>
      <c r="P9" s="24">
        <f>IF(P2="","",P2-Base!$G$6)</f>
        <v>10.486399999999996</v>
      </c>
      <c r="Q9" s="24">
        <f>IF(Q2="","",Q2-Base!$G$6)</f>
        <v>9.6863999999999848</v>
      </c>
      <c r="R9" s="24">
        <f>IF(R2="","",R2-Base!$G$6)</f>
        <v>9.7863999999999933</v>
      </c>
      <c r="S9" s="24">
        <f>IF(S2="","",S2-Base!$G$6)</f>
        <v>9.8863999999999876</v>
      </c>
      <c r="T9" s="24">
        <f>IF(T2="","",T2-Base!$G$6)</f>
        <v>9.2863999999999933</v>
      </c>
      <c r="U9" s="24">
        <f>IF(U2="","",U2-Base!$G$6)</f>
        <v>9.2863999999999933</v>
      </c>
      <c r="V9" s="24">
        <f>IF(V2="","",V2-Base!$G$6)</f>
        <v>9.2863999999999933</v>
      </c>
      <c r="W9" s="24">
        <f>IF(W2="","",W2-Base!$G$6)</f>
        <v>9.2863999999999933</v>
      </c>
      <c r="X9" s="24">
        <f>IF(X2="","",X2-Base!$G$6)</f>
        <v>8.8863999999999876</v>
      </c>
      <c r="Y9" s="24">
        <f>IF(Y2="","",Y2-Base!$G$6)</f>
        <v>8.9863999999999962</v>
      </c>
      <c r="Z9" s="24">
        <f>IF(Z2="","",Z2-Base!$G$6)</f>
        <v>9.4863999999999962</v>
      </c>
      <c r="AA9" s="24">
        <f>IF(AA2="","",AA2-Base!$G$6)</f>
        <v>9.4863999999999962</v>
      </c>
      <c r="AB9" s="24">
        <f>IF(AB2="","",AB2-Base!$G$6)</f>
        <v>8.9863999999999962</v>
      </c>
      <c r="AC9" s="24">
        <f>IF(AC2="","",AC2-Base!$G$6)</f>
        <v>10.186399999999985</v>
      </c>
      <c r="AD9" s="24">
        <f>IF(AD2="","",AD2-Base!$G$6)</f>
        <v>9.9863999999999962</v>
      </c>
      <c r="AE9" s="24">
        <f>IF(AE2="","",AE2-Base!$G$6)</f>
        <v>9.5863999999999905</v>
      </c>
      <c r="AF9" s="24">
        <f>IF(AF2="","",AF2-Base!$G$6)</f>
        <v>9.1863999999999848</v>
      </c>
      <c r="AG9" s="24">
        <f>IF(AG2="","",AG2-Base!$G$6)</f>
        <v>8.4863999999999962</v>
      </c>
      <c r="AH9" s="24">
        <f>IF(AH2="","",AH2-Base!$G$6)</f>
        <v>8.3863999999999876</v>
      </c>
      <c r="AI9" s="24">
        <f>IF(AI2="","",AI2-Base!$G$6)</f>
        <v>8.3863999999999876</v>
      </c>
      <c r="AJ9" s="24">
        <f>IF(AJ2="","",AJ2-Base!$G$6)</f>
        <v>8.5863999999999905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1400</v>
      </c>
      <c r="D11" s="17" t="s">
        <v>68</v>
      </c>
      <c r="F11" s="17">
        <v>200</v>
      </c>
      <c r="H11" s="17" t="s">
        <v>69</v>
      </c>
      <c r="I11" s="17">
        <f>'06'!D16</f>
        <v>69.28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70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44011</v>
      </c>
      <c r="C13" s="32">
        <f>H$1</f>
        <v>44017</v>
      </c>
      <c r="D13" s="33">
        <f>ROUNDDOWN(AVERAGE(B2:H2),2)</f>
        <v>69.709999999999994</v>
      </c>
      <c r="E13" s="17">
        <f>I11-D13</f>
        <v>-0.42999999999999261</v>
      </c>
      <c r="F13" s="17">
        <f>SUM(B5:H5)</f>
        <v>1895</v>
      </c>
      <c r="G13" s="17">
        <f>F13/7700</f>
        <v>0.2461038961038961</v>
      </c>
      <c r="H13" s="17">
        <f>(G13-E13)*7700</f>
        <v>5205.9999999999436</v>
      </c>
      <c r="I13" s="17">
        <f>SUM(B3:H3)</f>
        <v>2649</v>
      </c>
      <c r="J13" s="17">
        <f>SUM(B4:H4)</f>
        <v>9154</v>
      </c>
      <c r="K13" s="17">
        <f>J13/7</f>
        <v>1307.7142857142858</v>
      </c>
    </row>
    <row r="14" spans="1:221">
      <c r="B14" s="32">
        <f t="shared" ref="B14:C17" si="15">B13+7</f>
        <v>44018</v>
      </c>
      <c r="C14" s="32">
        <f t="shared" si="15"/>
        <v>44024</v>
      </c>
      <c r="D14" s="33">
        <f>ROUNDDOWN(AVERAGE(I2:O2),2)</f>
        <v>68.92</v>
      </c>
      <c r="E14" s="17">
        <f>D13-D14</f>
        <v>0.78999999999999204</v>
      </c>
      <c r="F14" s="17">
        <f>SUM($I$5:$O$5)</f>
        <v>278</v>
      </c>
      <c r="G14" s="17">
        <f>F14/7700</f>
        <v>3.6103896103896103E-2</v>
      </c>
      <c r="H14" s="17">
        <f>(G14-E14)*7700</f>
        <v>-5804.9999999999391</v>
      </c>
      <c r="I14" s="17">
        <f>SUM($I$3:$O$3)</f>
        <v>2441</v>
      </c>
      <c r="J14" s="17">
        <f>SUM($I$4:$O$4)</f>
        <v>10563</v>
      </c>
      <c r="K14" s="17">
        <f>J14/7</f>
        <v>1509</v>
      </c>
    </row>
    <row r="15" spans="1:221">
      <c r="B15" s="32">
        <f t="shared" si="15"/>
        <v>44025</v>
      </c>
      <c r="C15" s="32">
        <f t="shared" si="15"/>
        <v>44031</v>
      </c>
      <c r="D15" s="33">
        <f>ROUNDDOWN(AVERAGE(P2:V2),2)</f>
        <v>69.58</v>
      </c>
      <c r="E15" s="17">
        <f>D14-D15</f>
        <v>-0.65999999999999659</v>
      </c>
      <c r="F15" s="17">
        <f>SUM($P$5:$V$5)</f>
        <v>2856</v>
      </c>
      <c r="G15" s="17">
        <f>F15/7700</f>
        <v>0.37090909090909091</v>
      </c>
      <c r="H15" s="17">
        <f>(G15-E15)*7700</f>
        <v>7937.9999999999736</v>
      </c>
      <c r="I15" s="17">
        <f>SUM($P$3:$V$3)</f>
        <v>3381</v>
      </c>
      <c r="J15" s="17">
        <f>SUM($P$4:$V$4)</f>
        <v>8925</v>
      </c>
      <c r="K15" s="17">
        <f>J15/7</f>
        <v>1275</v>
      </c>
    </row>
    <row r="16" spans="1:221">
      <c r="B16" s="32">
        <f t="shared" si="15"/>
        <v>44032</v>
      </c>
      <c r="C16" s="32">
        <f t="shared" si="15"/>
        <v>44038</v>
      </c>
      <c r="D16" s="33">
        <f>ROUNDDOWN(AVERAGE(W2:AC2),2)</f>
        <v>69.239999999999995</v>
      </c>
      <c r="E16" s="17">
        <f>D15-D16</f>
        <v>0.34000000000000341</v>
      </c>
      <c r="F16" s="17">
        <f>SUM($W$5:$AC$5)</f>
        <v>780</v>
      </c>
      <c r="G16" s="17">
        <f>F16/7700</f>
        <v>0.1012987012987013</v>
      </c>
      <c r="H16" s="17">
        <f>(G16-E16)*7700</f>
        <v>-1838.0000000000261</v>
      </c>
      <c r="I16" s="17">
        <f>SUM($W$3:$AC$3)</f>
        <v>2833</v>
      </c>
      <c r="J16" s="17">
        <f>SUM($W$4:$AC$4)</f>
        <v>10453</v>
      </c>
      <c r="K16" s="17">
        <f>J16/7</f>
        <v>1493.2857142857142</v>
      </c>
    </row>
    <row r="17" spans="1:11">
      <c r="B17" s="32">
        <f>B16+7</f>
        <v>44039</v>
      </c>
      <c r="C17" s="32">
        <f t="shared" si="15"/>
        <v>44045</v>
      </c>
      <c r="D17" s="33">
        <f>ROUNDDOWN(AVERAGE(AD2:AJ2),2)</f>
        <v>68.849999999999994</v>
      </c>
      <c r="E17" s="17">
        <f>D16-D17</f>
        <v>0.39000000000000057</v>
      </c>
      <c r="F17" s="17">
        <f>SUM(AD5:AJ5)</f>
        <v>2371</v>
      </c>
      <c r="G17" s="17">
        <f>F17/7700</f>
        <v>0.30792207792207793</v>
      </c>
      <c r="H17" s="17">
        <f>(G17-E17)*7700</f>
        <v>-632.00000000000432</v>
      </c>
      <c r="I17" s="17">
        <f>SUM($W$3:$AC$3)</f>
        <v>2833</v>
      </c>
      <c r="J17" s="17">
        <f>SUM($AD$4:$AJ$4)</f>
        <v>9282</v>
      </c>
      <c r="K17" s="17">
        <f>J17/7</f>
        <v>1326</v>
      </c>
    </row>
    <row r="19" spans="1:11">
      <c r="A19" s="19" t="s">
        <v>26</v>
      </c>
      <c r="E19" s="17">
        <f t="shared" ref="E19:J19" si="16">SUM(E13:E18)</f>
        <v>0.43000000000000682</v>
      </c>
      <c r="F19" s="17">
        <f t="shared" si="16"/>
        <v>8180</v>
      </c>
      <c r="G19" s="17">
        <f t="shared" si="16"/>
        <v>1.0623376623376624</v>
      </c>
      <c r="H19" s="17">
        <f t="shared" si="16"/>
        <v>4868.9999999999472</v>
      </c>
      <c r="I19" s="17">
        <f t="shared" si="16"/>
        <v>14137</v>
      </c>
      <c r="J19" s="17">
        <f t="shared" si="16"/>
        <v>48377</v>
      </c>
    </row>
    <row r="20" spans="1:11">
      <c r="A20" s="19" t="s">
        <v>46</v>
      </c>
      <c r="D20" s="17">
        <f>AVERAGE(D13:D17)</f>
        <v>69.259999999999991</v>
      </c>
      <c r="E20" s="17">
        <f>AVERAGE(E13:E17)</f>
        <v>8.6000000000001367E-2</v>
      </c>
      <c r="F20" s="17">
        <f>AVERAGE(F13:F17)</f>
        <v>1636</v>
      </c>
      <c r="G20" s="17">
        <f>AVERAGE(G13:G17)</f>
        <v>0.21246753246753247</v>
      </c>
      <c r="H20" s="17">
        <f>AVERAGE(H13:H17)/7</f>
        <v>139.11428571428422</v>
      </c>
      <c r="I20" s="17">
        <f>AVERAGE(I13:I17)/7</f>
        <v>403.91428571428571</v>
      </c>
      <c r="J20" s="17">
        <f>AVERAGE(J13:J17)/7</f>
        <v>1382.2</v>
      </c>
    </row>
    <row r="21" spans="1:11" ht="15">
      <c r="A21" s="30" t="s">
        <v>76</v>
      </c>
      <c r="D21" s="17">
        <f>MIN(B$2:AJ$2)</f>
        <v>68.099999999999994</v>
      </c>
    </row>
    <row r="22" spans="1:11" ht="15">
      <c r="A22" s="30" t="s">
        <v>77</v>
      </c>
      <c r="D22" s="17">
        <f>MAX(B$2:AJ$2)</f>
        <v>71</v>
      </c>
    </row>
    <row r="23" spans="1:11">
      <c r="A23" s="19" t="s">
        <v>78</v>
      </c>
      <c r="D23" s="17">
        <f>AVERAGE(B$2:AJ$2)</f>
        <v>69.26571428571431</v>
      </c>
    </row>
  </sheetData>
  <phoneticPr fontId="15" type="noConversion"/>
  <conditionalFormatting sqref="B8:AC8 AK8:IV8">
    <cfRule type="cellIs" dxfId="1" priority="2" stopIfTrue="1" operator="equal">
      <formula>"N"</formula>
    </cfRule>
  </conditionalFormatting>
  <conditionalFormatting sqref="AD8:AJ8">
    <cfRule type="cellIs" dxfId="0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Base</vt:lpstr>
      <vt:lpstr>08</vt:lpstr>
      <vt:lpstr>09</vt:lpstr>
      <vt:lpstr>10</vt:lpstr>
      <vt:lpstr>11</vt:lpstr>
      <vt:lpstr>12</vt:lpstr>
      <vt:lpstr>05</vt:lpstr>
      <vt:lpstr>06</vt:lpstr>
      <vt:lpstr>07</vt:lpstr>
      <vt:lpstr>步数统计</vt:lpstr>
      <vt:lpstr>预测202005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贾彦龙</cp:lastModifiedBy>
  <cp:revision>1</cp:revision>
  <dcterms:created xsi:type="dcterms:W3CDTF">2011-09-01T02:56:50Z</dcterms:created>
  <dcterms:modified xsi:type="dcterms:W3CDTF">2020-08-15T14:51:12Z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TC102691669990</vt:lpwstr>
  </property>
  <property fmtid="{D5CDD505-2E9C-101B-9397-08002B2CF9AE}" pid="3" name="KSOProductBuildVer">
    <vt:lpwstr>2052-10.1.0.5745</vt:lpwstr>
  </property>
</Properties>
</file>