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29gaj\Documents\Github\DNDC Modelling\Feast data\"/>
    </mc:Choice>
  </mc:AlternateContent>
  <xr:revisionPtr revIDLastSave="0" documentId="13_ncr:1_{CA461B8F-ECF9-46FD-ADE0-5C2B4563E30C}" xr6:coauthVersionLast="47" xr6:coauthVersionMax="47" xr10:uidLastSave="{00000000-0000-0000-0000-000000000000}"/>
  <bookViews>
    <workbookView xWindow="-110" yWindow="-110" windowWidth="19420" windowHeight="11620" activeTab="1" xr2:uid="{1756D58F-A50D-43D5-9CA7-E18DD85D0814}"/>
  </bookViews>
  <sheets>
    <sheet name="Sheet1" sheetId="1" r:id="rId1"/>
    <sheet name="TH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" i="2" l="1"/>
  <c r="K13" i="2"/>
  <c r="N16" i="2"/>
  <c r="N17" i="2"/>
  <c r="N19" i="2"/>
  <c r="N18" i="2"/>
  <c r="J13" i="2"/>
  <c r="J17" i="2"/>
  <c r="E16" i="2"/>
  <c r="E15" i="2"/>
  <c r="E13" i="2"/>
  <c r="E14" i="2"/>
  <c r="I9" i="2"/>
  <c r="K14" i="2" l="1"/>
  <c r="K15" i="2"/>
  <c r="K16" i="2"/>
  <c r="J16" i="2"/>
  <c r="J15" i="2"/>
  <c r="J14" i="2"/>
  <c r="I8" i="2"/>
  <c r="F9" i="2"/>
  <c r="G7" i="1"/>
  <c r="F8" i="2" s="1"/>
  <c r="I3" i="2"/>
  <c r="J3" i="2" s="1"/>
  <c r="I2" i="2"/>
  <c r="J2" i="2" s="1"/>
  <c r="H2" i="2"/>
  <c r="F2" i="2"/>
  <c r="F3" i="2" s="1"/>
  <c r="J9" i="2" l="1"/>
  <c r="J8" i="2"/>
  <c r="J10" i="2"/>
  <c r="J4" i="2"/>
  <c r="K2" i="2" l="1"/>
  <c r="K3" i="2"/>
  <c r="K8" i="2"/>
  <c r="K9" i="2"/>
</calcChain>
</file>

<file path=xl/sharedStrings.xml><?xml version="1.0" encoding="utf-8"?>
<sst xmlns="http://schemas.openxmlformats.org/spreadsheetml/2006/main" count="60" uniqueCount="52">
  <si>
    <t>Awendo</t>
  </si>
  <si>
    <t>THH</t>
  </si>
  <si>
    <t>Diet composition</t>
  </si>
  <si>
    <t>Site</t>
  </si>
  <si>
    <t>AEZ</t>
  </si>
  <si>
    <t>Mweiga</t>
  </si>
  <si>
    <t>THSH</t>
  </si>
  <si>
    <t>Wajir</t>
  </si>
  <si>
    <t>Sarid</t>
  </si>
  <si>
    <t>SH</t>
  </si>
  <si>
    <t>y Matayos (Busia County), Sabatiab (Vihiga County), Kisumu West (Kisumu County) and Marani (Kisii County</t>
  </si>
  <si>
    <t>Crop yield included?</t>
  </si>
  <si>
    <t>Bukira</t>
  </si>
  <si>
    <t>Maize yield</t>
  </si>
  <si>
    <t>Maize HI</t>
  </si>
  <si>
    <t xml:space="preserve">Native grass yield </t>
  </si>
  <si>
    <t>Rhodes/improved yield</t>
  </si>
  <si>
    <t>--</t>
  </si>
  <si>
    <t>Best choice</t>
  </si>
  <si>
    <t>*</t>
  </si>
  <si>
    <t>Grazing</t>
  </si>
  <si>
    <t>Crop residue</t>
  </si>
  <si>
    <t>Cultivated fodder</t>
  </si>
  <si>
    <t>Collected fodder</t>
  </si>
  <si>
    <t>Concentrate/purchased</t>
  </si>
  <si>
    <t>Feed type</t>
  </si>
  <si>
    <t>% DMI</t>
  </si>
  <si>
    <t>Use efficiency</t>
  </si>
  <si>
    <t>Ratio to grain</t>
  </si>
  <si>
    <t>Diet DMI %</t>
  </si>
  <si>
    <t>Cropland %</t>
  </si>
  <si>
    <t>FEAST</t>
  </si>
  <si>
    <t>Calculated</t>
  </si>
  <si>
    <t>Grain yield (kg/ha/yr)</t>
  </si>
  <si>
    <t>Grass yield (kg/ha/yr)</t>
  </si>
  <si>
    <t>Ratio to total grass</t>
  </si>
  <si>
    <t>Total grain/maize</t>
  </si>
  <si>
    <t>Total grass</t>
  </si>
  <si>
    <t>Grassland %</t>
  </si>
  <si>
    <t>Total</t>
  </si>
  <si>
    <t>% of total land footprint</t>
  </si>
  <si>
    <t>ha/TLU</t>
  </si>
  <si>
    <t>Maize residue</t>
  </si>
  <si>
    <t>Maize as concentrate</t>
  </si>
  <si>
    <t>Unmanaged grassland</t>
  </si>
  <si>
    <t>Managed grassland</t>
  </si>
  <si>
    <t>Fraction of total biomass</t>
  </si>
  <si>
    <t>Yield weighted by proportion in diet</t>
  </si>
  <si>
    <t>Weighted average biomass available per ha (all feeds)</t>
  </si>
  <si>
    <t>250 kg animal intake in tons/yr</t>
  </si>
  <si>
    <t>Land footprint (ha/TLU)</t>
  </si>
  <si>
    <t>Daily DMI (kg/kg)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</si>
</sst>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2" borderId="0" xfId="0" applyFill="1"/>
    <xf numFmtId="164" fontId="0" fillId="0" borderId="0" xfId="0" applyNumberFormat="1"/>
    <xf numFmtId="0" fontId="0" fillId="3" borderId="0" xfId="0" applyFill="1"/>
    <xf numFmtId="2" fontId="0" fillId="0" borderId="0" xfId="0" applyNumberFormat="1" applyAlignment="1">
      <alignment horizontal="left"/>
    </xf>
    <xf numFmtId="2" fontId="0" fillId="0" borderId="0" xfId="0" applyNumberFormat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1DEA6-8D89-4D9F-A495-078C0693863D}">
  <dimension ref="A1:J7"/>
  <sheetViews>
    <sheetView workbookViewId="0">
      <selection activeCell="G8" sqref="G8"/>
    </sheetView>
  </sheetViews>
  <sheetFormatPr defaultRowHeight="14.5" x14ac:dyDescent="0.35"/>
  <sheetData>
    <row r="1" spans="1:10" x14ac:dyDescent="0.35">
      <c r="A1" t="s">
        <v>3</v>
      </c>
      <c r="B1" t="s">
        <v>4</v>
      </c>
      <c r="C1" t="s">
        <v>2</v>
      </c>
      <c r="D1" t="s">
        <v>11</v>
      </c>
      <c r="E1" t="s">
        <v>13</v>
      </c>
      <c r="F1" t="s">
        <v>14</v>
      </c>
      <c r="G1" t="s">
        <v>15</v>
      </c>
      <c r="H1" t="s">
        <v>16</v>
      </c>
      <c r="J1" t="s">
        <v>18</v>
      </c>
    </row>
    <row r="2" spans="1:10" x14ac:dyDescent="0.35">
      <c r="A2" t="s">
        <v>0</v>
      </c>
      <c r="B2" t="s">
        <v>1</v>
      </c>
      <c r="C2">
        <v>1</v>
      </c>
      <c r="D2">
        <v>1</v>
      </c>
      <c r="E2">
        <v>2211</v>
      </c>
      <c r="F2">
        <v>0.3785</v>
      </c>
      <c r="G2" s="1" t="s">
        <v>17</v>
      </c>
      <c r="H2">
        <v>10600</v>
      </c>
      <c r="J2" t="s">
        <v>19</v>
      </c>
    </row>
    <row r="3" spans="1:10" x14ac:dyDescent="0.35">
      <c r="A3" t="s">
        <v>5</v>
      </c>
      <c r="B3" t="s">
        <v>6</v>
      </c>
      <c r="C3">
        <v>1</v>
      </c>
      <c r="D3">
        <v>0</v>
      </c>
    </row>
    <row r="4" spans="1:10" x14ac:dyDescent="0.35">
      <c r="A4" t="s">
        <v>7</v>
      </c>
      <c r="B4" t="s">
        <v>8</v>
      </c>
      <c r="C4">
        <v>1</v>
      </c>
      <c r="D4">
        <v>0</v>
      </c>
      <c r="J4" t="s">
        <v>19</v>
      </c>
    </row>
    <row r="5" spans="1:10" x14ac:dyDescent="0.35">
      <c r="A5" t="s">
        <v>10</v>
      </c>
      <c r="B5" t="s">
        <v>9</v>
      </c>
      <c r="C5">
        <v>1</v>
      </c>
      <c r="D5">
        <v>1</v>
      </c>
      <c r="E5">
        <v>1720</v>
      </c>
      <c r="F5">
        <v>0.3785</v>
      </c>
      <c r="G5">
        <v>3500</v>
      </c>
      <c r="H5" s="1" t="s">
        <v>17</v>
      </c>
      <c r="J5" t="s">
        <v>19</v>
      </c>
    </row>
    <row r="6" spans="1:10" x14ac:dyDescent="0.35">
      <c r="A6" t="s">
        <v>12</v>
      </c>
      <c r="B6" t="s">
        <v>6</v>
      </c>
      <c r="C6">
        <v>1</v>
      </c>
      <c r="D6">
        <v>1</v>
      </c>
      <c r="E6">
        <v>2160</v>
      </c>
      <c r="F6">
        <v>0.3785</v>
      </c>
      <c r="G6">
        <v>3500</v>
      </c>
      <c r="H6">
        <v>10600</v>
      </c>
      <c r="J6" t="s">
        <v>19</v>
      </c>
    </row>
    <row r="7" spans="1:10" x14ac:dyDescent="0.35">
      <c r="G7">
        <f>AVERAGE(G5:G6)</f>
        <v>3500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FC301-9B58-43C5-A375-F8B31B6A40EE}">
  <dimension ref="A1:N19"/>
  <sheetViews>
    <sheetView tabSelected="1" topLeftCell="A11" workbookViewId="0">
      <selection activeCell="K13" sqref="K13"/>
    </sheetView>
  </sheetViews>
  <sheetFormatPr defaultRowHeight="14.5" x14ac:dyDescent="0.35"/>
  <cols>
    <col min="1" max="1" width="22.81640625" customWidth="1"/>
    <col min="5" max="5" width="18.7265625" customWidth="1"/>
    <col min="10" max="10" width="9.36328125" bestFit="1" customWidth="1"/>
    <col min="11" max="11" width="6.36328125" customWidth="1"/>
  </cols>
  <sheetData>
    <row r="1" spans="1:14" x14ac:dyDescent="0.35">
      <c r="A1" s="7" t="s">
        <v>25</v>
      </c>
      <c r="B1" s="7" t="s">
        <v>26</v>
      </c>
      <c r="F1" s="7" t="s">
        <v>33</v>
      </c>
      <c r="G1" s="7" t="s">
        <v>27</v>
      </c>
      <c r="H1" s="7" t="s">
        <v>28</v>
      </c>
      <c r="I1" s="7" t="s">
        <v>29</v>
      </c>
      <c r="J1" s="7" t="s">
        <v>46</v>
      </c>
      <c r="K1" s="7" t="s">
        <v>30</v>
      </c>
    </row>
    <row r="2" spans="1:14" x14ac:dyDescent="0.35">
      <c r="A2" t="s">
        <v>20</v>
      </c>
      <c r="B2" s="2">
        <v>32</v>
      </c>
      <c r="E2" t="s">
        <v>42</v>
      </c>
      <c r="F2" s="2">
        <f>Sheet1!E2</f>
        <v>2211</v>
      </c>
      <c r="G2" s="9">
        <v>0.75</v>
      </c>
      <c r="H2" s="2">
        <f>1-Sheet1!F2</f>
        <v>0.62149999999999994</v>
      </c>
      <c r="I2" s="2">
        <f>B4</f>
        <v>24</v>
      </c>
      <c r="J2">
        <f>I2/(F2*(1/G2)*(H2))</f>
        <v>1.3099135347907579E-2</v>
      </c>
      <c r="K2" s="5">
        <f>100*J2/J4</f>
        <v>96.694732312720447</v>
      </c>
    </row>
    <row r="3" spans="1:14" x14ac:dyDescent="0.35">
      <c r="A3" t="s">
        <v>23</v>
      </c>
      <c r="B3" s="2">
        <v>16</v>
      </c>
      <c r="E3" t="s">
        <v>43</v>
      </c>
      <c r="F3" s="2">
        <f>F2</f>
        <v>2211</v>
      </c>
      <c r="G3" s="10">
        <v>0.99</v>
      </c>
      <c r="H3" s="2">
        <v>1</v>
      </c>
      <c r="I3" s="2">
        <f>B6</f>
        <v>1</v>
      </c>
      <c r="J3">
        <f>I3/(F3*(1/G3)*(H3))</f>
        <v>4.477611940298507E-4</v>
      </c>
      <c r="K3" s="5">
        <f>100*J3/J4</f>
        <v>3.3052676872795654</v>
      </c>
    </row>
    <row r="4" spans="1:14" x14ac:dyDescent="0.35">
      <c r="A4" t="s">
        <v>21</v>
      </c>
      <c r="B4" s="2">
        <v>24</v>
      </c>
      <c r="E4" t="s">
        <v>36</v>
      </c>
      <c r="J4">
        <f>SUM(J2:J3)</f>
        <v>1.354689654193743E-2</v>
      </c>
    </row>
    <row r="5" spans="1:14" x14ac:dyDescent="0.35">
      <c r="A5" t="s">
        <v>22</v>
      </c>
      <c r="B5" s="2">
        <v>27</v>
      </c>
    </row>
    <row r="6" spans="1:14" x14ac:dyDescent="0.35">
      <c r="A6" t="s">
        <v>24</v>
      </c>
      <c r="B6" s="2">
        <v>1</v>
      </c>
    </row>
    <row r="7" spans="1:14" x14ac:dyDescent="0.35">
      <c r="F7" s="7" t="s">
        <v>34</v>
      </c>
      <c r="G7" s="7" t="s">
        <v>27</v>
      </c>
      <c r="H7" s="7" t="s">
        <v>35</v>
      </c>
      <c r="I7" s="7" t="s">
        <v>29</v>
      </c>
      <c r="J7" s="7" t="s">
        <v>46</v>
      </c>
      <c r="K7" s="7" t="s">
        <v>38</v>
      </c>
    </row>
    <row r="8" spans="1:14" x14ac:dyDescent="0.35">
      <c r="E8" t="s">
        <v>44</v>
      </c>
      <c r="F8" s="2">
        <f>Sheet1!G7</f>
        <v>3500</v>
      </c>
      <c r="G8" s="8">
        <v>0.5</v>
      </c>
      <c r="H8">
        <v>1</v>
      </c>
      <c r="I8" s="2">
        <f>(B2+B3)</f>
        <v>48</v>
      </c>
      <c r="J8">
        <f>I8/(F8/G8)</f>
        <v>6.8571428571428568E-3</v>
      </c>
      <c r="K8" s="3">
        <f>100*J8/J10</f>
        <v>84.336151168572854</v>
      </c>
      <c r="L8" s="3"/>
    </row>
    <row r="9" spans="1:14" x14ac:dyDescent="0.35">
      <c r="A9" s="2" t="s">
        <v>31</v>
      </c>
      <c r="E9" t="s">
        <v>45</v>
      </c>
      <c r="F9" s="2">
        <f>Sheet1!H2</f>
        <v>10600</v>
      </c>
      <c r="G9" s="8">
        <v>0.5</v>
      </c>
      <c r="H9">
        <v>1</v>
      </c>
      <c r="I9" s="2">
        <f>B5</f>
        <v>27</v>
      </c>
      <c r="J9">
        <f>I9/(F9/G9)</f>
        <v>1.2735849056603773E-3</v>
      </c>
      <c r="K9" s="3">
        <f>100*J9/J10</f>
        <v>15.663848831427151</v>
      </c>
      <c r="L9" s="3"/>
    </row>
    <row r="10" spans="1:14" x14ac:dyDescent="0.35">
      <c r="A10" s="8"/>
      <c r="E10" t="s">
        <v>37</v>
      </c>
      <c r="J10">
        <f>SUM(J8:J9)</f>
        <v>8.1307277628032346E-3</v>
      </c>
      <c r="K10" s="3"/>
      <c r="L10" s="3"/>
    </row>
    <row r="11" spans="1:14" x14ac:dyDescent="0.35">
      <c r="A11" s="9"/>
      <c r="K11" s="3"/>
      <c r="L11" s="3"/>
    </row>
    <row r="12" spans="1:14" x14ac:dyDescent="0.35">
      <c r="A12" s="10"/>
      <c r="I12" t="s">
        <v>47</v>
      </c>
      <c r="J12" s="7" t="s">
        <v>40</v>
      </c>
      <c r="K12" s="7" t="s">
        <v>41</v>
      </c>
    </row>
    <row r="13" spans="1:14" x14ac:dyDescent="0.35">
      <c r="A13" s="4" t="s">
        <v>32</v>
      </c>
      <c r="E13" t="str">
        <f>E2</f>
        <v>Maize residue</v>
      </c>
      <c r="J13" s="3">
        <f>100*J2/J$17</f>
        <v>60.426987587578679</v>
      </c>
      <c r="K13" s="6">
        <f>J13*N$13/100</f>
        <v>0.25869039130379823</v>
      </c>
      <c r="N13">
        <f>N19</f>
        <v>0.42810406679444407</v>
      </c>
    </row>
    <row r="14" spans="1:14" x14ac:dyDescent="0.35">
      <c r="E14" t="str">
        <f>E3</f>
        <v>Maize as concentrate</v>
      </c>
      <c r="J14" s="3">
        <f>100*J3/J$17</f>
        <v>2.0655455032124079</v>
      </c>
      <c r="K14" s="6">
        <f t="shared" ref="K14:K16" si="0">J14*N$13/100</f>
        <v>8.8426843007420822E-3</v>
      </c>
    </row>
    <row r="15" spans="1:14" x14ac:dyDescent="0.35">
      <c r="E15" t="str">
        <f>E8</f>
        <v>Unmanaged grassland</v>
      </c>
      <c r="J15" s="3">
        <f>100*J8/J$17</f>
        <v>31.632353992052874</v>
      </c>
      <c r="K15" s="6">
        <f t="shared" si="0"/>
        <v>0.13541939386279303</v>
      </c>
    </row>
    <row r="16" spans="1:14" x14ac:dyDescent="0.35">
      <c r="E16" t="str">
        <f>E9</f>
        <v>Managed grassland</v>
      </c>
      <c r="J16" s="3">
        <f>100*J9/J$17</f>
        <v>5.8751129171560468</v>
      </c>
      <c r="K16" s="6">
        <f t="shared" si="0"/>
        <v>2.5151597327110732E-2</v>
      </c>
      <c r="M16" t="s">
        <v>51</v>
      </c>
      <c r="N16">
        <f>0.75*3.5</f>
        <v>2.625</v>
      </c>
    </row>
    <row r="17" spans="5:14" x14ac:dyDescent="0.35">
      <c r="E17" t="s">
        <v>39</v>
      </c>
      <c r="J17">
        <f>J4+J10</f>
        <v>2.1677624304740663E-2</v>
      </c>
      <c r="M17" t="s">
        <v>49</v>
      </c>
      <c r="N17">
        <f>N16*250/1000</f>
        <v>0.65625</v>
      </c>
    </row>
    <row r="18" spans="5:14" x14ac:dyDescent="0.35">
      <c r="M18" t="s">
        <v>48</v>
      </c>
      <c r="N18">
        <f>(1/1000)*(F2*J13*H2*G2+F3*J14*G3+F8*J15*G8+F9*J16*G8)/100</f>
        <v>1.5329216676540032</v>
      </c>
    </row>
    <row r="19" spans="5:14" x14ac:dyDescent="0.35">
      <c r="M19" t="s">
        <v>50</v>
      </c>
      <c r="N19">
        <f>N17/N18</f>
        <v>0.42810406679444407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THH</vt:lpstr>
    </vt:vector>
  </TitlesOfParts>
  <Company>MWN-PC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2024-10-04T12:50:39Z</dcterms:created>
  <dcterms:modified xsi:type="dcterms:W3CDTF">2024-10-07T13:59:07Z</dcterms:modified>
</cp:coreProperties>
</file>