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56194ADC-69CF-4A30-94E9-7388DEA78196}" xr6:coauthVersionLast="47" xr6:coauthVersionMax="47" xr10:uidLastSave="{00000000-0000-0000-0000-000000000000}"/>
  <bookViews>
    <workbookView xWindow="-110" yWindow="-110" windowWidth="19420" windowHeight="11620" activeTab="1" xr2:uid="{883A2D82-BC89-4C73-8F2D-52BCDA082F90}"/>
  </bookViews>
  <sheets>
    <sheet name="Summary" sheetId="8" r:id="rId1"/>
    <sheet name="SA" sheetId="7" r:id="rId2"/>
    <sheet name="SH" sheetId="6" r:id="rId3"/>
    <sheet name="THH" sheetId="5" r:id="rId4"/>
    <sheet name="THSH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X15" i="7"/>
  <c r="W15" i="7"/>
  <c r="V15" i="7"/>
  <c r="U15" i="7"/>
  <c r="T15" i="7"/>
  <c r="X14" i="7"/>
  <c r="W14" i="7"/>
  <c r="V14" i="7"/>
  <c r="U14" i="7"/>
  <c r="T14" i="7"/>
  <c r="X13" i="7"/>
  <c r="W13" i="7"/>
  <c r="V13" i="7"/>
  <c r="U13" i="7"/>
  <c r="T13" i="7"/>
  <c r="X15" i="6"/>
  <c r="W15" i="6"/>
  <c r="V15" i="6"/>
  <c r="U15" i="6"/>
  <c r="T15" i="6"/>
  <c r="X14" i="6"/>
  <c r="W14" i="6"/>
  <c r="V14" i="6"/>
  <c r="U14" i="6"/>
  <c r="T14" i="6"/>
  <c r="X13" i="6"/>
  <c r="W13" i="6"/>
  <c r="V13" i="6"/>
  <c r="U13" i="6"/>
  <c r="T13" i="6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T14" i="1"/>
  <c r="X15" i="1"/>
  <c r="W15" i="1"/>
  <c r="V15" i="1"/>
  <c r="U15" i="1"/>
  <c r="T15" i="1"/>
  <c r="X14" i="1"/>
  <c r="W14" i="1"/>
  <c r="V14" i="1"/>
  <c r="U14" i="1"/>
  <c r="X13" i="1"/>
  <c r="W13" i="1"/>
  <c r="V13" i="1"/>
  <c r="U13" i="1"/>
  <c r="T13" i="1"/>
  <c r="H2" i="8"/>
  <c r="D2" i="8"/>
  <c r="E2" i="8"/>
  <c r="F2" i="8"/>
  <c r="G2" i="8"/>
  <c r="C12" i="8"/>
  <c r="C13" i="8"/>
  <c r="C11" i="8"/>
  <c r="C9" i="8"/>
  <c r="C10" i="8"/>
  <c r="C8" i="8"/>
  <c r="C3" i="8"/>
  <c r="C4" i="8"/>
  <c r="C2" i="8"/>
  <c r="B3" i="8"/>
  <c r="B6" i="8" s="1"/>
  <c r="B9" i="8" s="1"/>
  <c r="B12" i="8" s="1"/>
  <c r="B4" i="8"/>
  <c r="B7" i="8" s="1"/>
  <c r="B10" i="8" s="1"/>
  <c r="B13" i="8" s="1"/>
  <c r="B2" i="8"/>
  <c r="B5" i="8" s="1"/>
  <c r="B8" i="8" s="1"/>
  <c r="B11" i="8" s="1"/>
  <c r="W16" i="1" l="1"/>
  <c r="V16" i="1"/>
  <c r="U16" i="1"/>
  <c r="W16" i="5"/>
  <c r="V16" i="5"/>
  <c r="U16" i="5"/>
  <c r="T16" i="5"/>
  <c r="T10" i="5" s="1"/>
  <c r="W16" i="6"/>
  <c r="V16" i="6"/>
  <c r="U16" i="6"/>
  <c r="U10" i="6" s="1"/>
  <c r="D16" i="1"/>
  <c r="D15" i="1"/>
  <c r="D14" i="1"/>
  <c r="D16" i="5"/>
  <c r="D15" i="5"/>
  <c r="D14" i="5"/>
  <c r="D15" i="7"/>
  <c r="D16" i="7"/>
  <c r="D14" i="7"/>
  <c r="D13" i="1"/>
  <c r="C13" i="1"/>
  <c r="D12" i="1"/>
  <c r="C12" i="1"/>
  <c r="D11" i="1"/>
  <c r="C11" i="1"/>
  <c r="D13" i="5"/>
  <c r="C13" i="5"/>
  <c r="D12" i="5"/>
  <c r="C12" i="5"/>
  <c r="D11" i="5"/>
  <c r="C11" i="5"/>
  <c r="G10" i="7"/>
  <c r="X16" i="5"/>
  <c r="X11" i="5" s="1"/>
  <c r="X12" i="5"/>
  <c r="M13" i="5" s="1"/>
  <c r="T16" i="7"/>
  <c r="T10" i="7" s="1"/>
  <c r="U16" i="7"/>
  <c r="U11" i="7" s="1"/>
  <c r="F12" i="7" s="1"/>
  <c r="V16" i="7"/>
  <c r="V10" i="7" s="1"/>
  <c r="W16" i="7"/>
  <c r="X16" i="7"/>
  <c r="J10" i="1"/>
  <c r="X10" i="5" l="1"/>
  <c r="V12" i="7"/>
  <c r="W12" i="1"/>
  <c r="W11" i="1"/>
  <c r="V10" i="1"/>
  <c r="V12" i="1"/>
  <c r="V11" i="1"/>
  <c r="U10" i="1"/>
  <c r="U12" i="1"/>
  <c r="U11" i="1"/>
  <c r="W10" i="1"/>
  <c r="X16" i="1"/>
  <c r="T16" i="1"/>
  <c r="T12" i="1" s="1"/>
  <c r="E13" i="1" s="1"/>
  <c r="U10" i="5"/>
  <c r="U11" i="5"/>
  <c r="U12" i="5"/>
  <c r="F11" i="5"/>
  <c r="E11" i="5"/>
  <c r="V11" i="5"/>
  <c r="V12" i="5"/>
  <c r="M12" i="5"/>
  <c r="N12" i="5"/>
  <c r="W10" i="5"/>
  <c r="W11" i="5"/>
  <c r="M11" i="5"/>
  <c r="N11" i="5"/>
  <c r="T11" i="5"/>
  <c r="E12" i="5" s="1"/>
  <c r="T12" i="5"/>
  <c r="E13" i="5" s="1"/>
  <c r="V10" i="5"/>
  <c r="N13" i="5"/>
  <c r="N16" i="5" s="1"/>
  <c r="H10" i="8" s="1"/>
  <c r="W10" i="6"/>
  <c r="W12" i="6"/>
  <c r="W11" i="6"/>
  <c r="G11" i="6"/>
  <c r="H14" i="6" s="1"/>
  <c r="E5" i="8" s="1"/>
  <c r="H11" i="6"/>
  <c r="V10" i="6"/>
  <c r="V11" i="6"/>
  <c r="V12" i="6"/>
  <c r="U11" i="6"/>
  <c r="T16" i="6"/>
  <c r="T12" i="6" s="1"/>
  <c r="E13" i="6" s="1"/>
  <c r="X16" i="6"/>
  <c r="X12" i="6" s="1"/>
  <c r="V11" i="7"/>
  <c r="U12" i="7"/>
  <c r="F13" i="7" s="1"/>
  <c r="U10" i="7"/>
  <c r="G11" i="7" s="1"/>
  <c r="E11" i="7"/>
  <c r="F11" i="7"/>
  <c r="T11" i="7"/>
  <c r="E12" i="7" s="1"/>
  <c r="F15" i="7" s="1"/>
  <c r="D3" i="8" s="1"/>
  <c r="T12" i="7"/>
  <c r="E13" i="7" s="1"/>
  <c r="W12" i="5"/>
  <c r="U12" i="6"/>
  <c r="N15" i="5" l="1"/>
  <c r="H9" i="8" s="1"/>
  <c r="F14" i="5"/>
  <c r="D8" i="8" s="1"/>
  <c r="F16" i="7"/>
  <c r="D4" i="8" s="1"/>
  <c r="G12" i="1"/>
  <c r="F12" i="1"/>
  <c r="H12" i="1"/>
  <c r="L12" i="1"/>
  <c r="K12" i="1"/>
  <c r="L15" i="1" s="1"/>
  <c r="G12" i="8" s="1"/>
  <c r="X11" i="1"/>
  <c r="X12" i="1"/>
  <c r="T11" i="1"/>
  <c r="E12" i="1" s="1"/>
  <c r="F15" i="1" s="1"/>
  <c r="D12" i="8" s="1"/>
  <c r="F13" i="1"/>
  <c r="F16" i="1" s="1"/>
  <c r="D13" i="8" s="1"/>
  <c r="H13" i="1"/>
  <c r="G13" i="1"/>
  <c r="H16" i="1" s="1"/>
  <c r="E13" i="8" s="1"/>
  <c r="J12" i="1"/>
  <c r="I12" i="1"/>
  <c r="X10" i="1"/>
  <c r="J13" i="1"/>
  <c r="I13" i="1"/>
  <c r="J16" i="1" s="1"/>
  <c r="F13" i="8" s="1"/>
  <c r="L13" i="1"/>
  <c r="K13" i="1"/>
  <c r="L16" i="1" s="1"/>
  <c r="G13" i="8" s="1"/>
  <c r="L11" i="1"/>
  <c r="K11" i="1"/>
  <c r="L14" i="1" s="1"/>
  <c r="G11" i="8" s="1"/>
  <c r="G11" i="1"/>
  <c r="H11" i="1"/>
  <c r="J11" i="1"/>
  <c r="I11" i="1"/>
  <c r="T10" i="1"/>
  <c r="L11" i="5"/>
  <c r="K11" i="5"/>
  <c r="L14" i="5" s="1"/>
  <c r="G8" i="8" s="1"/>
  <c r="I13" i="5"/>
  <c r="J13" i="5"/>
  <c r="J12" i="5"/>
  <c r="I12" i="5"/>
  <c r="J15" i="5" s="1"/>
  <c r="F9" i="8" s="1"/>
  <c r="H13" i="5"/>
  <c r="G13" i="5"/>
  <c r="F13" i="5"/>
  <c r="F16" i="5" s="1"/>
  <c r="D10" i="8" s="1"/>
  <c r="H12" i="5"/>
  <c r="F12" i="5"/>
  <c r="F15" i="5" s="1"/>
  <c r="D9" i="8" s="1"/>
  <c r="G12" i="5"/>
  <c r="N14" i="5"/>
  <c r="H8" i="8" s="1"/>
  <c r="K12" i="5"/>
  <c r="L15" i="5" s="1"/>
  <c r="G9" i="8" s="1"/>
  <c r="L12" i="5"/>
  <c r="K13" i="5"/>
  <c r="L13" i="5"/>
  <c r="I11" i="5"/>
  <c r="J11" i="5"/>
  <c r="H11" i="5"/>
  <c r="G11" i="5"/>
  <c r="H14" i="5" s="1"/>
  <c r="E8" i="8" s="1"/>
  <c r="T11" i="6"/>
  <c r="E12" i="6" s="1"/>
  <c r="H13" i="6"/>
  <c r="G13" i="6"/>
  <c r="H16" i="6" s="1"/>
  <c r="E7" i="8" s="1"/>
  <c r="F13" i="6"/>
  <c r="I13" i="6"/>
  <c r="J13" i="6"/>
  <c r="T10" i="6"/>
  <c r="F16" i="6"/>
  <c r="D7" i="8" s="1"/>
  <c r="X11" i="6"/>
  <c r="X10" i="6"/>
  <c r="I12" i="6"/>
  <c r="J12" i="6"/>
  <c r="J11" i="6"/>
  <c r="I11" i="6"/>
  <c r="J14" i="6" s="1"/>
  <c r="F5" i="8" s="1"/>
  <c r="K12" i="6"/>
  <c r="L12" i="6"/>
  <c r="L13" i="6"/>
  <c r="K13" i="6"/>
  <c r="M13" i="6"/>
  <c r="N13" i="6"/>
  <c r="H12" i="6"/>
  <c r="G12" i="6"/>
  <c r="H15" i="6" s="1"/>
  <c r="E6" i="8" s="1"/>
  <c r="F12" i="6"/>
  <c r="K11" i="6"/>
  <c r="L11" i="6"/>
  <c r="F14" i="7"/>
  <c r="S16" i="7"/>
  <c r="S12" i="7" s="1"/>
  <c r="S16" i="6"/>
  <c r="S11" i="6" s="1"/>
  <c r="S16" i="5"/>
  <c r="S12" i="5" s="1"/>
  <c r="S16" i="1"/>
  <c r="S11" i="1" s="1"/>
  <c r="W11" i="7"/>
  <c r="X12" i="7"/>
  <c r="R11" i="1"/>
  <c r="R12" i="1"/>
  <c r="R13" i="1"/>
  <c r="R14" i="1"/>
  <c r="R15" i="1"/>
  <c r="R10" i="1"/>
  <c r="R11" i="5"/>
  <c r="R12" i="5"/>
  <c r="R13" i="5"/>
  <c r="R14" i="5"/>
  <c r="R15" i="5"/>
  <c r="R10" i="5"/>
  <c r="R11" i="6"/>
  <c r="R12" i="6"/>
  <c r="R13" i="6"/>
  <c r="R14" i="6"/>
  <c r="R15" i="6"/>
  <c r="R10" i="6"/>
  <c r="H16" i="5" l="1"/>
  <c r="E10" i="8" s="1"/>
  <c r="J15" i="1"/>
  <c r="F12" i="8" s="1"/>
  <c r="J14" i="5"/>
  <c r="F8" i="8" s="1"/>
  <c r="L15" i="6"/>
  <c r="G6" i="8" s="1"/>
  <c r="L16" i="6"/>
  <c r="G7" i="8" s="1"/>
  <c r="M11" i="1"/>
  <c r="N11" i="1"/>
  <c r="J14" i="1"/>
  <c r="F11" i="8" s="1"/>
  <c r="F11" i="1"/>
  <c r="E11" i="1"/>
  <c r="F14" i="1" s="1"/>
  <c r="D11" i="8" s="1"/>
  <c r="N13" i="1"/>
  <c r="M13" i="1"/>
  <c r="N16" i="1" s="1"/>
  <c r="H13" i="8" s="1"/>
  <c r="H14" i="1"/>
  <c r="E11" i="8" s="1"/>
  <c r="N12" i="1"/>
  <c r="M12" i="1"/>
  <c r="H15" i="1"/>
  <c r="E12" i="8" s="1"/>
  <c r="H15" i="5"/>
  <c r="E9" i="8" s="1"/>
  <c r="J16" i="5"/>
  <c r="F10" i="8" s="1"/>
  <c r="L16" i="5"/>
  <c r="G10" i="8" s="1"/>
  <c r="N11" i="6"/>
  <c r="M11" i="6"/>
  <c r="N12" i="6"/>
  <c r="M12" i="6"/>
  <c r="N15" i="6" s="1"/>
  <c r="H6" i="8" s="1"/>
  <c r="L14" i="6"/>
  <c r="G5" i="8" s="1"/>
  <c r="E11" i="6"/>
  <c r="F11" i="6"/>
  <c r="J16" i="6"/>
  <c r="F7" i="8" s="1"/>
  <c r="J15" i="6"/>
  <c r="F6" i="8" s="1"/>
  <c r="N16" i="6"/>
  <c r="H7" i="8" s="1"/>
  <c r="F15" i="6"/>
  <c r="D6" i="8" s="1"/>
  <c r="S10" i="1"/>
  <c r="S12" i="1"/>
  <c r="S10" i="5"/>
  <c r="X10" i="7"/>
  <c r="X11" i="7"/>
  <c r="W10" i="7"/>
  <c r="S11" i="7"/>
  <c r="W12" i="7"/>
  <c r="S12" i="6"/>
  <c r="S11" i="5"/>
  <c r="S10" i="6"/>
  <c r="S10" i="7"/>
  <c r="N15" i="1" l="1"/>
  <c r="H12" i="8" s="1"/>
  <c r="N14" i="6"/>
  <c r="H5" i="8" s="1"/>
  <c r="N14" i="1"/>
  <c r="H11" i="8" s="1"/>
  <c r="F14" i="6"/>
  <c r="D5" i="8" s="1"/>
  <c r="B7" i="7" l="1"/>
  <c r="B6" i="7"/>
  <c r="B3" i="7"/>
  <c r="N8" i="7"/>
  <c r="M8" i="7"/>
  <c r="L8" i="7"/>
  <c r="J8" i="7" s="1"/>
  <c r="K8" i="7"/>
  <c r="I8" i="7" s="1"/>
  <c r="H8" i="7"/>
  <c r="F8" i="7" s="1"/>
  <c r="G8" i="7"/>
  <c r="E8" i="7" s="1"/>
  <c r="D8" i="7"/>
  <c r="C8" i="7"/>
  <c r="N7" i="7"/>
  <c r="M7" i="7"/>
  <c r="L7" i="7"/>
  <c r="J7" i="7" s="1"/>
  <c r="K7" i="7"/>
  <c r="I7" i="7" s="1"/>
  <c r="H7" i="7"/>
  <c r="F7" i="7" s="1"/>
  <c r="G7" i="7"/>
  <c r="E7" i="7" s="1"/>
  <c r="D7" i="7"/>
  <c r="C7" i="7"/>
  <c r="N6" i="7"/>
  <c r="M6" i="7"/>
  <c r="L6" i="7"/>
  <c r="J6" i="7" s="1"/>
  <c r="K6" i="7"/>
  <c r="I6" i="7" s="1"/>
  <c r="H6" i="7"/>
  <c r="F6" i="7" s="1"/>
  <c r="G6" i="7"/>
  <c r="E6" i="7" s="1"/>
  <c r="D6" i="7"/>
  <c r="C6" i="7"/>
  <c r="N5" i="7"/>
  <c r="M5" i="7"/>
  <c r="L5" i="7"/>
  <c r="J5" i="7" s="1"/>
  <c r="K5" i="7"/>
  <c r="I5" i="7" s="1"/>
  <c r="H5" i="7"/>
  <c r="F5" i="7" s="1"/>
  <c r="G5" i="7"/>
  <c r="E5" i="7" s="1"/>
  <c r="D5" i="7"/>
  <c r="C5" i="7"/>
  <c r="N4" i="7"/>
  <c r="M4" i="7"/>
  <c r="L4" i="7"/>
  <c r="J4" i="7" s="1"/>
  <c r="K4" i="7"/>
  <c r="I4" i="7" s="1"/>
  <c r="H4" i="7"/>
  <c r="F4" i="7" s="1"/>
  <c r="G4" i="7"/>
  <c r="E4" i="7" s="1"/>
  <c r="D4" i="7"/>
  <c r="N3" i="7"/>
  <c r="M3" i="7"/>
  <c r="L3" i="7"/>
  <c r="J3" i="7" s="1"/>
  <c r="J9" i="7" s="1"/>
  <c r="J10" i="7" s="1"/>
  <c r="K3" i="7"/>
  <c r="I3" i="7" s="1"/>
  <c r="I9" i="7" s="1"/>
  <c r="I10" i="7" s="1"/>
  <c r="H3" i="7"/>
  <c r="F3" i="7" s="1"/>
  <c r="G3" i="7"/>
  <c r="E3" i="7" s="1"/>
  <c r="D3" i="7"/>
  <c r="N8" i="6"/>
  <c r="M8" i="6"/>
  <c r="L8" i="6"/>
  <c r="J8" i="6" s="1"/>
  <c r="K8" i="6"/>
  <c r="I8" i="6" s="1"/>
  <c r="H8" i="6"/>
  <c r="F8" i="6" s="1"/>
  <c r="G8" i="6"/>
  <c r="E8" i="6" s="1"/>
  <c r="D8" i="6"/>
  <c r="C8" i="6"/>
  <c r="N7" i="6"/>
  <c r="M7" i="6"/>
  <c r="L7" i="6"/>
  <c r="J7" i="6" s="1"/>
  <c r="K7" i="6"/>
  <c r="I7" i="6" s="1"/>
  <c r="H7" i="6"/>
  <c r="F7" i="6" s="1"/>
  <c r="G7" i="6"/>
  <c r="E7" i="6" s="1"/>
  <c r="D7" i="6"/>
  <c r="C7" i="6"/>
  <c r="N6" i="6"/>
  <c r="M6" i="6"/>
  <c r="L6" i="6"/>
  <c r="J6" i="6" s="1"/>
  <c r="K6" i="6"/>
  <c r="I6" i="6" s="1"/>
  <c r="H6" i="6"/>
  <c r="F6" i="6" s="1"/>
  <c r="G6" i="6"/>
  <c r="E6" i="6" s="1"/>
  <c r="D6" i="6"/>
  <c r="C6" i="6"/>
  <c r="N5" i="6"/>
  <c r="M5" i="6"/>
  <c r="L5" i="6"/>
  <c r="J5" i="6" s="1"/>
  <c r="K5" i="6"/>
  <c r="I5" i="6" s="1"/>
  <c r="H5" i="6"/>
  <c r="F5" i="6" s="1"/>
  <c r="G5" i="6"/>
  <c r="E5" i="6" s="1"/>
  <c r="D5" i="6"/>
  <c r="C5" i="6"/>
  <c r="N4" i="6"/>
  <c r="M4" i="6"/>
  <c r="L4" i="6"/>
  <c r="J4" i="6" s="1"/>
  <c r="K4" i="6"/>
  <c r="I4" i="6" s="1"/>
  <c r="H4" i="6"/>
  <c r="F4" i="6" s="1"/>
  <c r="G4" i="6"/>
  <c r="E4" i="6" s="1"/>
  <c r="D4" i="6"/>
  <c r="C4" i="6"/>
  <c r="N3" i="6"/>
  <c r="M3" i="6"/>
  <c r="L3" i="6"/>
  <c r="J3" i="6" s="1"/>
  <c r="J9" i="6" s="1"/>
  <c r="J10" i="6" s="1"/>
  <c r="K3" i="6"/>
  <c r="H3" i="6"/>
  <c r="G3" i="6"/>
  <c r="D3" i="6"/>
  <c r="C3" i="6"/>
  <c r="N8" i="5"/>
  <c r="M8" i="5"/>
  <c r="L8" i="5"/>
  <c r="J8" i="5" s="1"/>
  <c r="K8" i="5"/>
  <c r="I8" i="5" s="1"/>
  <c r="H8" i="5"/>
  <c r="F8" i="5" s="1"/>
  <c r="G8" i="5"/>
  <c r="E8" i="5" s="1"/>
  <c r="D8" i="5"/>
  <c r="C8" i="5"/>
  <c r="N7" i="5"/>
  <c r="M7" i="5"/>
  <c r="L7" i="5"/>
  <c r="J7" i="5" s="1"/>
  <c r="K7" i="5"/>
  <c r="I7" i="5" s="1"/>
  <c r="H7" i="5"/>
  <c r="F7" i="5" s="1"/>
  <c r="G7" i="5"/>
  <c r="E7" i="5" s="1"/>
  <c r="D7" i="5"/>
  <c r="C7" i="5"/>
  <c r="N6" i="5"/>
  <c r="M6" i="5"/>
  <c r="L6" i="5"/>
  <c r="J6" i="5" s="1"/>
  <c r="K6" i="5"/>
  <c r="I6" i="5" s="1"/>
  <c r="H6" i="5"/>
  <c r="F6" i="5" s="1"/>
  <c r="G6" i="5"/>
  <c r="E6" i="5" s="1"/>
  <c r="D6" i="5"/>
  <c r="C6" i="5"/>
  <c r="N5" i="5"/>
  <c r="M5" i="5"/>
  <c r="L5" i="5"/>
  <c r="J5" i="5" s="1"/>
  <c r="K5" i="5"/>
  <c r="I5" i="5" s="1"/>
  <c r="H5" i="5"/>
  <c r="F5" i="5" s="1"/>
  <c r="G5" i="5"/>
  <c r="E5" i="5" s="1"/>
  <c r="D5" i="5"/>
  <c r="C5" i="5"/>
  <c r="N4" i="5"/>
  <c r="M4" i="5"/>
  <c r="L4" i="5"/>
  <c r="J4" i="5" s="1"/>
  <c r="K4" i="5"/>
  <c r="I4" i="5" s="1"/>
  <c r="H4" i="5"/>
  <c r="F4" i="5" s="1"/>
  <c r="G4" i="5"/>
  <c r="E4" i="5" s="1"/>
  <c r="D4" i="5"/>
  <c r="D9" i="5" s="1"/>
  <c r="D10" i="5" s="1"/>
  <c r="C4" i="5"/>
  <c r="N3" i="5"/>
  <c r="M3" i="5"/>
  <c r="L3" i="5"/>
  <c r="J3" i="5" s="1"/>
  <c r="K3" i="5"/>
  <c r="I3" i="5" s="1"/>
  <c r="I9" i="5" s="1"/>
  <c r="I10" i="5" s="1"/>
  <c r="H3" i="5"/>
  <c r="G3" i="5"/>
  <c r="D3" i="5"/>
  <c r="C3" i="5"/>
  <c r="C8" i="1"/>
  <c r="C6" i="1"/>
  <c r="C5" i="1"/>
  <c r="M4" i="1"/>
  <c r="N3" i="1"/>
  <c r="M3" i="1"/>
  <c r="L3" i="1"/>
  <c r="J3" i="1" s="1"/>
  <c r="K3" i="1"/>
  <c r="I3" i="1" s="1"/>
  <c r="H3" i="1"/>
  <c r="F3" i="1" s="1"/>
  <c r="G3" i="1"/>
  <c r="E3" i="1" s="1"/>
  <c r="C3" i="1"/>
  <c r="D3" i="1"/>
  <c r="N4" i="1"/>
  <c r="L4" i="1"/>
  <c r="K4" i="1"/>
  <c r="I4" i="1" s="1"/>
  <c r="H4" i="1"/>
  <c r="F4" i="1" s="1"/>
  <c r="G4" i="1"/>
  <c r="E4" i="1" s="1"/>
  <c r="D4" i="1"/>
  <c r="C4" i="1"/>
  <c r="N8" i="1"/>
  <c r="M8" i="1"/>
  <c r="L8" i="1"/>
  <c r="K8" i="1"/>
  <c r="I8" i="1" s="1"/>
  <c r="H8" i="1"/>
  <c r="F8" i="1" s="1"/>
  <c r="G8" i="1"/>
  <c r="E8" i="1" s="1"/>
  <c r="D8" i="1"/>
  <c r="N7" i="1"/>
  <c r="M7" i="1"/>
  <c r="L7" i="1"/>
  <c r="K7" i="1"/>
  <c r="I7" i="1" s="1"/>
  <c r="H7" i="1"/>
  <c r="F7" i="1" s="1"/>
  <c r="G7" i="1"/>
  <c r="E7" i="1" s="1"/>
  <c r="D7" i="1"/>
  <c r="C7" i="1"/>
  <c r="N5" i="1"/>
  <c r="M5" i="1"/>
  <c r="L5" i="1"/>
  <c r="K5" i="1"/>
  <c r="I5" i="1" s="1"/>
  <c r="H5" i="1"/>
  <c r="F5" i="1" s="1"/>
  <c r="G5" i="1"/>
  <c r="E5" i="1" s="1"/>
  <c r="D5" i="1"/>
  <c r="N6" i="1"/>
  <c r="L6" i="1"/>
  <c r="H6" i="1"/>
  <c r="F6" i="1" s="1"/>
  <c r="D6" i="1"/>
  <c r="M6" i="1"/>
  <c r="K6" i="1"/>
  <c r="I6" i="1" s="1"/>
  <c r="G6" i="1"/>
  <c r="E6" i="1" s="1"/>
  <c r="I11" i="7" l="1"/>
  <c r="I13" i="7"/>
  <c r="I12" i="7"/>
  <c r="J15" i="7" s="1"/>
  <c r="F3" i="8" s="1"/>
  <c r="J11" i="7"/>
  <c r="J13" i="7"/>
  <c r="J16" i="7" s="1"/>
  <c r="F4" i="8" s="1"/>
  <c r="J12" i="7"/>
  <c r="J9" i="5"/>
  <c r="J10" i="5" s="1"/>
  <c r="H9" i="5"/>
  <c r="H10" i="5" s="1"/>
  <c r="F3" i="5"/>
  <c r="F9" i="5" s="1"/>
  <c r="F10" i="5" s="1"/>
  <c r="E3" i="5"/>
  <c r="E9" i="5" s="1"/>
  <c r="E10" i="5" s="1"/>
  <c r="G9" i="5"/>
  <c r="G10" i="5" s="1"/>
  <c r="F3" i="6"/>
  <c r="F9" i="6" s="1"/>
  <c r="F10" i="6" s="1"/>
  <c r="H9" i="6"/>
  <c r="H10" i="6" s="1"/>
  <c r="K9" i="6"/>
  <c r="K10" i="6" s="1"/>
  <c r="I3" i="6"/>
  <c r="I9" i="6" s="1"/>
  <c r="I10" i="6" s="1"/>
  <c r="E3" i="6"/>
  <c r="E9" i="6" s="1"/>
  <c r="E10" i="6" s="1"/>
  <c r="G9" i="6"/>
  <c r="G10" i="6" s="1"/>
  <c r="C9" i="1"/>
  <c r="C10" i="1" s="1"/>
  <c r="M9" i="5"/>
  <c r="M10" i="5" s="1"/>
  <c r="E9" i="7"/>
  <c r="E10" i="7" s="1"/>
  <c r="D9" i="7"/>
  <c r="D10" i="7" s="1"/>
  <c r="F9" i="7"/>
  <c r="F10" i="7" s="1"/>
  <c r="C9" i="6"/>
  <c r="C10" i="6" s="1"/>
  <c r="N9" i="5"/>
  <c r="N10" i="5" s="1"/>
  <c r="C9" i="5"/>
  <c r="C10" i="5" s="1"/>
  <c r="H9" i="1"/>
  <c r="G9" i="1"/>
  <c r="G10" i="1" s="1"/>
  <c r="G9" i="7"/>
  <c r="K9" i="7"/>
  <c r="K10" i="7" s="1"/>
  <c r="N9" i="1"/>
  <c r="N10" i="1" s="1"/>
  <c r="D9" i="1"/>
  <c r="D10" i="1" s="1"/>
  <c r="K9" i="1"/>
  <c r="L9" i="1"/>
  <c r="L10" i="1" s="1"/>
  <c r="M9" i="1"/>
  <c r="M10" i="1" s="1"/>
  <c r="K9" i="5"/>
  <c r="K10" i="5" s="1"/>
  <c r="L9" i="5"/>
  <c r="L10" i="5" s="1"/>
  <c r="L9" i="6"/>
  <c r="L10" i="6" s="1"/>
  <c r="M9" i="6"/>
  <c r="M10" i="6" s="1"/>
  <c r="L9" i="7"/>
  <c r="L10" i="7" s="1"/>
  <c r="M9" i="7"/>
  <c r="M10" i="7" s="1"/>
  <c r="N9" i="7"/>
  <c r="N10" i="7" s="1"/>
  <c r="C9" i="7"/>
  <c r="C10" i="7" s="1"/>
  <c r="H9" i="7"/>
  <c r="H10" i="7" s="1"/>
  <c r="D9" i="6"/>
  <c r="D10" i="6" s="1"/>
  <c r="N9" i="6"/>
  <c r="N10" i="6" s="1"/>
  <c r="J14" i="7" l="1"/>
  <c r="C13" i="6"/>
  <c r="C12" i="6"/>
  <c r="C11" i="6"/>
  <c r="D13" i="6"/>
  <c r="D12" i="6"/>
  <c r="D11" i="6"/>
  <c r="I9" i="1"/>
  <c r="I10" i="1" s="1"/>
  <c r="K10" i="1"/>
  <c r="H10" i="1"/>
  <c r="F9" i="1"/>
  <c r="F10" i="1" s="1"/>
  <c r="C13" i="7"/>
  <c r="C12" i="7"/>
  <c r="C11" i="7"/>
  <c r="D13" i="7"/>
  <c r="D11" i="7"/>
  <c r="D12" i="7"/>
  <c r="E9" i="1"/>
  <c r="E10" i="1" s="1"/>
  <c r="H11" i="7"/>
  <c r="H14" i="7" s="1"/>
  <c r="H12" i="7"/>
  <c r="H13" i="7"/>
  <c r="K11" i="7"/>
  <c r="L14" i="7" s="1"/>
  <c r="K13" i="7"/>
  <c r="L16" i="7" s="1"/>
  <c r="G4" i="8" s="1"/>
  <c r="K12" i="7"/>
  <c r="N12" i="7"/>
  <c r="N13" i="7"/>
  <c r="N11" i="7"/>
  <c r="G12" i="7"/>
  <c r="G13" i="7"/>
  <c r="M12" i="7"/>
  <c r="N15" i="7" s="1"/>
  <c r="H3" i="8" s="1"/>
  <c r="M11" i="7"/>
  <c r="N14" i="7" s="1"/>
  <c r="M13" i="7"/>
  <c r="N16" i="7" s="1"/>
  <c r="H4" i="8" s="1"/>
  <c r="L11" i="7"/>
  <c r="L13" i="7"/>
  <c r="L12" i="7"/>
  <c r="D15" i="6" l="1"/>
  <c r="C6" i="8" s="1"/>
  <c r="D14" i="6"/>
  <c r="C5" i="8" s="1"/>
  <c r="D16" i="6"/>
  <c r="C7" i="8" s="1"/>
  <c r="L15" i="7"/>
  <c r="G3" i="8" s="1"/>
  <c r="H16" i="7"/>
  <c r="E4" i="8" s="1"/>
  <c r="H15" i="7"/>
  <c r="E3" i="8" s="1"/>
</calcChain>
</file>

<file path=xl/sharedStrings.xml><?xml version="1.0" encoding="utf-8"?>
<sst xmlns="http://schemas.openxmlformats.org/spreadsheetml/2006/main" count="260" uniqueCount="61">
  <si>
    <t>Cow</t>
  </si>
  <si>
    <t>Heifer</t>
  </si>
  <si>
    <t>Fcalf</t>
  </si>
  <si>
    <t>Mcalf</t>
  </si>
  <si>
    <t>Steer</t>
  </si>
  <si>
    <t>Bull</t>
  </si>
  <si>
    <t>Urinary_N</t>
  </si>
  <si>
    <t>Faecal_N</t>
  </si>
  <si>
    <t>FRAC_herd</t>
  </si>
  <si>
    <t>Average across entire herd</t>
  </si>
  <si>
    <t>Base</t>
  </si>
  <si>
    <t>Mz int</t>
  </si>
  <si>
    <t>Rh int</t>
  </si>
  <si>
    <t>Mz + Rh int</t>
  </si>
  <si>
    <t>faecal_nitrogen_local_cow_2</t>
  </si>
  <si>
    <t>urinary_nitrogen_local_cow_2</t>
  </si>
  <si>
    <t>cow</t>
  </si>
  <si>
    <t>bull</t>
  </si>
  <si>
    <t>faecal_nitrogen_local_bull_2</t>
  </si>
  <si>
    <t>urinary_nitrogen_local_bull_2</t>
  </si>
  <si>
    <t>fecalf</t>
  </si>
  <si>
    <t>faecal_nitrogen_local_fe_calf_2</t>
  </si>
  <si>
    <t>urinary_nitrogen_local_fe_calf_2</t>
  </si>
  <si>
    <t>mlcalf</t>
  </si>
  <si>
    <t>faecal_nitrogen_local_ml_calf_2</t>
  </si>
  <si>
    <t>urinary_nitrogen_local_ml_calf_2</t>
  </si>
  <si>
    <t>faecal_nitrogen_local_heifer_2</t>
  </si>
  <si>
    <t>urinary_nitrogen_local_heifer_2</t>
  </si>
  <si>
    <t>heifer</t>
  </si>
  <si>
    <t>faecal_nitrogen_local_juv_male_2</t>
  </si>
  <si>
    <t>urinary_nitrogen_local_juv_male_2</t>
  </si>
  <si>
    <t>juvm</t>
  </si>
  <si>
    <t>FRAC_maize</t>
  </si>
  <si>
    <t>FRAC_native_grass</t>
  </si>
  <si>
    <t>FRAC_rhodes</t>
  </si>
  <si>
    <t>NCE Maize</t>
  </si>
  <si>
    <t>Maize</t>
  </si>
  <si>
    <t>Native grass</t>
  </si>
  <si>
    <t>Rhodes</t>
  </si>
  <si>
    <t>Ha_per_TLU Maize</t>
  </si>
  <si>
    <t>Ha_per_TLU Native grass</t>
  </si>
  <si>
    <t>Ha_per_TLU Rhodes</t>
  </si>
  <si>
    <t>Maize as residue</t>
  </si>
  <si>
    <t>Maize as concentrate</t>
  </si>
  <si>
    <t>Improved forage</t>
  </si>
  <si>
    <t>Total</t>
  </si>
  <si>
    <t>Mz exp</t>
  </si>
  <si>
    <t>Rh exp</t>
  </si>
  <si>
    <t>Mz Exp</t>
  </si>
  <si>
    <t>Maize total</t>
  </si>
  <si>
    <t>Native grass total</t>
  </si>
  <si>
    <t>Rhodes total</t>
  </si>
  <si>
    <t>Maize expansion</t>
  </si>
  <si>
    <t>Maize intensification</t>
  </si>
  <si>
    <t>Rhodes expansion</t>
  </si>
  <si>
    <t>Rhodes intensification</t>
  </si>
  <si>
    <t>S5</t>
  </si>
  <si>
    <t>SA</t>
  </si>
  <si>
    <t>SH</t>
  </si>
  <si>
    <t>THH</t>
  </si>
  <si>
    <t>THSH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</si>
</sst>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 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2" fillId="0" borderId="0" xfId="0" applyNumberFormat="1" applyFont="1" applyAlignment="1">
      <alignment horizontal="left" vertical="center" indent="6"/>
    </xf>
    <xf numFmtId="2" fontId="1" fillId="0" borderId="0" xfId="0" applyNumberFormat="1" applyFont="1" applyAlignment="1">
      <alignment vertical="center"/>
    </xf>
    <xf numFmtId="2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param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ing"/>
      <sheetName val="Land.footprint"/>
    </sheetNames>
    <sheetDataSet>
      <sheetData sheetId="0" refreshError="1"/>
      <sheetData sheetId="1">
        <row r="1">
          <cell r="J1">
            <v>-0.15</v>
          </cell>
        </row>
        <row r="2">
          <cell r="J2">
            <v>7.4999999999999997E-2</v>
          </cell>
        </row>
        <row r="3">
          <cell r="J3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DA7-9457-4EA6-A356-4357D0AB3C16}">
  <dimension ref="A1:H13"/>
  <sheetViews>
    <sheetView workbookViewId="0">
      <selection activeCell="H2" sqref="H2"/>
    </sheetView>
  </sheetViews>
  <sheetFormatPr defaultRowHeight="14.5"/>
  <cols>
    <col min="3" max="3" width="10.36328125" bestFit="1" customWidth="1"/>
    <col min="4" max="4" width="15.36328125" customWidth="1"/>
    <col min="5" max="5" width="16.08984375" customWidth="1"/>
    <col min="6" max="6" width="15.453125" customWidth="1"/>
    <col min="7" max="7" width="19.1796875" customWidth="1"/>
    <col min="8" max="8" width="14.36328125" customWidth="1"/>
  </cols>
  <sheetData>
    <row r="1" spans="1:8">
      <c r="C1" s="10" t="s">
        <v>10</v>
      </c>
      <c r="D1" s="10" t="s">
        <v>52</v>
      </c>
      <c r="E1" s="10" t="s">
        <v>53</v>
      </c>
      <c r="F1" s="10" t="s">
        <v>54</v>
      </c>
      <c r="G1" s="10" t="s">
        <v>55</v>
      </c>
      <c r="H1" t="s">
        <v>56</v>
      </c>
    </row>
    <row r="2" spans="1:8">
      <c r="A2" t="s">
        <v>57</v>
      </c>
      <c r="B2" t="str">
        <f>SA!A11</f>
        <v>Maize</v>
      </c>
      <c r="C2" s="6">
        <f>SA!D14</f>
        <v>0</v>
      </c>
      <c r="D2" s="6">
        <f>SA!G14</f>
        <v>0</v>
      </c>
      <c r="E2" s="6">
        <f>SA!I14</f>
        <v>0</v>
      </c>
      <c r="F2" s="6">
        <f>SA!K14</f>
        <v>0</v>
      </c>
      <c r="G2" s="6">
        <f>SA!M14</f>
        <v>0</v>
      </c>
      <c r="H2" s="6">
        <f>SA!O14</f>
        <v>0</v>
      </c>
    </row>
    <row r="3" spans="1:8">
      <c r="B3" t="str">
        <f>SA!A12</f>
        <v>Native grass</v>
      </c>
      <c r="C3" s="6">
        <f>SA!D15</f>
        <v>45.613484450241792</v>
      </c>
      <c r="D3" s="6">
        <f>SA!F15</f>
        <v>4.6833628645088208</v>
      </c>
      <c r="E3" s="6">
        <f>SA!H15</f>
        <v>48.187740996998087</v>
      </c>
      <c r="F3" s="6">
        <f>SA!J15</f>
        <v>35.026508994132584</v>
      </c>
      <c r="G3" s="6">
        <f>SA!L15</f>
        <v>50.479380609191089</v>
      </c>
      <c r="H3" s="6">
        <f>SA!N15</f>
        <v>59.728332061283012</v>
      </c>
    </row>
    <row r="4" spans="1:8">
      <c r="B4" t="str">
        <f>SA!A13</f>
        <v>Rhodes</v>
      </c>
      <c r="C4" s="6">
        <f>SA!D16</f>
        <v>0.93088743776003668</v>
      </c>
      <c r="D4" s="6">
        <f>SA!F16</f>
        <v>0.12513492590255668</v>
      </c>
      <c r="E4" s="6">
        <f>SA!H16</f>
        <v>0.98342328565302228</v>
      </c>
      <c r="F4" s="6">
        <f>SA!J16</f>
        <v>16.483063056062399</v>
      </c>
      <c r="G4" s="6">
        <f>SA!L16</f>
        <v>1.0301914410038999</v>
      </c>
      <c r="H4" s="6">
        <f>SA!N16</f>
        <v>1.2189455522710817</v>
      </c>
    </row>
    <row r="5" spans="1:8">
      <c r="A5" t="s">
        <v>58</v>
      </c>
      <c r="B5" t="str">
        <f>B2</f>
        <v>Maize</v>
      </c>
      <c r="C5" s="6">
        <f>SH!D14</f>
        <v>0.25605838385445523</v>
      </c>
      <c r="D5" s="6">
        <f>SH!F14</f>
        <v>18.333626464350818</v>
      </c>
      <c r="E5" s="6">
        <f>SH!H14</f>
        <v>0.32131879482973652</v>
      </c>
      <c r="F5" s="6">
        <f>SH!J14</f>
        <v>0.28239671907694752</v>
      </c>
      <c r="G5" s="6">
        <f>SH!L14</f>
        <v>0.28239671907694752</v>
      </c>
      <c r="H5" s="6">
        <f>SH!N14</f>
        <v>0.34411472051046343</v>
      </c>
    </row>
    <row r="6" spans="1:8">
      <c r="B6" t="str">
        <f t="shared" ref="B6:B13" si="0">B3</f>
        <v>Native grass</v>
      </c>
      <c r="C6" s="6">
        <f>SH!D15</f>
        <v>113.38256997062925</v>
      </c>
      <c r="D6" s="6">
        <f>SH!F15</f>
        <v>5.5973981938185107</v>
      </c>
      <c r="E6" s="6">
        <f>SH!H15</f>
        <v>142.27985894954705</v>
      </c>
      <c r="F6" s="6">
        <f>SH!J15</f>
        <v>8.0531507624031988</v>
      </c>
      <c r="G6" s="6">
        <f>SH!L15</f>
        <v>125.04517633141747</v>
      </c>
      <c r="H6" s="6">
        <f>SH!N15</f>
        <v>152.37388750519636</v>
      </c>
    </row>
    <row r="7" spans="1:8">
      <c r="B7" t="str">
        <f t="shared" si="0"/>
        <v>Rhodes</v>
      </c>
      <c r="C7" s="6">
        <f>SH!D16</f>
        <v>22.507153237094251</v>
      </c>
      <c r="D7" s="6">
        <f>SH!F16</f>
        <v>6.1809242365089148</v>
      </c>
      <c r="E7" s="6">
        <f>SH!H16</f>
        <v>28.243446843365277</v>
      </c>
      <c r="F7" s="6">
        <f>SH!J16</f>
        <v>141.81427951845052</v>
      </c>
      <c r="G7" s="6">
        <f>SH!L16</f>
        <v>24.822253949436245</v>
      </c>
      <c r="H7" s="6">
        <f>SH!N16</f>
        <v>30.247174996117991</v>
      </c>
    </row>
    <row r="8" spans="1:8">
      <c r="A8" t="s">
        <v>59</v>
      </c>
      <c r="B8" t="str">
        <f t="shared" si="0"/>
        <v>Maize</v>
      </c>
      <c r="C8" s="6">
        <f>THH!D14</f>
        <v>2.0763833937879728</v>
      </c>
      <c r="D8" s="6">
        <f>THH!F14</f>
        <v>5.9650135270120614</v>
      </c>
      <c r="E8" s="6">
        <f>THH!H14</f>
        <v>2.6824467892315642</v>
      </c>
      <c r="F8" s="6">
        <f>THH!J14</f>
        <v>2.4772549759861571</v>
      </c>
      <c r="G8" s="6">
        <f>THH!L14</f>
        <v>2.4772549759861562</v>
      </c>
      <c r="H8" s="6">
        <f>THH!N14</f>
        <v>2.7629909416059779</v>
      </c>
    </row>
    <row r="9" spans="1:8">
      <c r="B9" t="str">
        <f t="shared" si="0"/>
        <v>Native grass</v>
      </c>
      <c r="C9" s="6">
        <f>THH!D15</f>
        <v>28.140113756519675</v>
      </c>
      <c r="D9" s="6">
        <f>THH!F15</f>
        <v>2.1606531050366913</v>
      </c>
      <c r="E9" s="6">
        <f>THH!H15</f>
        <v>36.353766852796909</v>
      </c>
      <c r="F9" s="6">
        <f>THH!J15</f>
        <v>9.7864381800536115</v>
      </c>
      <c r="G9" s="6">
        <f>THH!L15</f>
        <v>33.572911937511492</v>
      </c>
      <c r="H9" s="6">
        <f>THH!N15</f>
        <v>37.445338677643583</v>
      </c>
    </row>
    <row r="10" spans="1:8">
      <c r="B10" t="str">
        <f t="shared" si="0"/>
        <v>Rhodes</v>
      </c>
      <c r="C10" s="6">
        <f>THH!D16</f>
        <v>5.226495184730954</v>
      </c>
      <c r="D10" s="6">
        <f>THH!F16</f>
        <v>0.92004364981914888</v>
      </c>
      <c r="E10" s="6">
        <f>THH!H16</f>
        <v>6.7520262727777283</v>
      </c>
      <c r="F10" s="6">
        <f>THH!J16</f>
        <v>30.022008698682011</v>
      </c>
      <c r="G10" s="6">
        <f>THH!L16</f>
        <v>6.2355349412241274</v>
      </c>
      <c r="H10" s="6">
        <f>THH!N16</f>
        <v>6.9547651435481903</v>
      </c>
    </row>
    <row r="11" spans="1:8">
      <c r="A11" t="s">
        <v>60</v>
      </c>
      <c r="B11" t="str">
        <f t="shared" si="0"/>
        <v>Maize</v>
      </c>
      <c r="C11" s="6">
        <f>THSH!D14</f>
        <v>0.94113228912150415</v>
      </c>
      <c r="D11" s="6">
        <f>THSH!F14</f>
        <v>7.1027718358975998</v>
      </c>
      <c r="E11" s="6">
        <f>THSH!H14</f>
        <v>1.2572759105584583</v>
      </c>
      <c r="F11" s="6">
        <f>THSH!J14</f>
        <v>0.75007167433095989</v>
      </c>
      <c r="G11" s="6">
        <f>THSH!L14</f>
        <v>1.0992158854276832</v>
      </c>
      <c r="H11" s="6">
        <f>THSH!N14</f>
        <v>1.3707721966904121</v>
      </c>
    </row>
    <row r="12" spans="1:8">
      <c r="B12" t="str">
        <f t="shared" si="0"/>
        <v>Native grass</v>
      </c>
      <c r="C12" s="6">
        <f>THSH!D15</f>
        <v>60.225544027451285</v>
      </c>
      <c r="D12" s="6">
        <f>THSH!F15</f>
        <v>5.5690249934385427</v>
      </c>
      <c r="E12" s="6">
        <f>THSH!H15</f>
        <v>80.456410412475549</v>
      </c>
      <c r="F12" s="6">
        <f>THSH!J15</f>
        <v>15.397642913548431</v>
      </c>
      <c r="G12" s="6">
        <f>THSH!L15</f>
        <v>70.341731410887732</v>
      </c>
      <c r="H12" s="6">
        <f>THSH!N15</f>
        <v>87.719337905668482</v>
      </c>
    </row>
    <row r="13" spans="1:8">
      <c r="B13" t="str">
        <f t="shared" si="0"/>
        <v>Rhodes</v>
      </c>
      <c r="C13" s="6">
        <f>THSH!D16</f>
        <v>12.000047402997373</v>
      </c>
      <c r="D13" s="6">
        <f>THSH!F16</f>
        <v>2.5009162691688109</v>
      </c>
      <c r="E13" s="6">
        <f>THSH!H16</f>
        <v>16.031083727274329</v>
      </c>
      <c r="F13" s="6">
        <f>THSH!J16</f>
        <v>42.165327691093431</v>
      </c>
      <c r="G13" s="6">
        <f>THSH!L16</f>
        <v>14.015715839026917</v>
      </c>
      <c r="H13" s="6">
        <f>THSH!N16</f>
        <v>17.478235025121002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5EB5-5AF2-41F5-92DB-FD4BD9571043}">
  <dimension ref="A1:X52"/>
  <sheetViews>
    <sheetView tabSelected="1" workbookViewId="0">
      <selection activeCell="C5" sqref="C5"/>
    </sheetView>
  </sheetViews>
  <sheetFormatPr defaultRowHeight="14.5"/>
  <cols>
    <col min="1" max="1" width="18.54296875" customWidth="1"/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8" max="18" width="17.7265625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0.1</v>
      </c>
    </row>
    <row r="3" spans="1:24">
      <c r="A3" t="s">
        <v>0</v>
      </c>
      <c r="B3" s="1">
        <f>0.232+0.139</f>
        <v>0.371</v>
      </c>
      <c r="C3" s="6">
        <f>D19</f>
        <v>25674.234283220201</v>
      </c>
      <c r="D3" s="6">
        <f>C19</f>
        <v>13732.5639610697</v>
      </c>
      <c r="E3" s="6">
        <f>G3</f>
        <v>31382.585587924299</v>
      </c>
      <c r="F3" s="6">
        <f>H3</f>
        <v>13098.1117756975</v>
      </c>
      <c r="G3" s="6">
        <f>D20</f>
        <v>31382.585587924299</v>
      </c>
      <c r="H3" s="6">
        <f>C20</f>
        <v>13098.1117756975</v>
      </c>
      <c r="I3" s="6">
        <f>K3</f>
        <v>27782.0684101558</v>
      </c>
      <c r="J3" s="6">
        <f>L3</f>
        <v>15397.1133854823</v>
      </c>
      <c r="K3" s="6">
        <f>D21</f>
        <v>27782.0684101558</v>
      </c>
      <c r="L3" s="6">
        <f>C21</f>
        <v>15397.1133854823</v>
      </c>
      <c r="M3" s="6">
        <f>D22</f>
        <v>37846.777774355003</v>
      </c>
      <c r="N3" s="6">
        <f>C22</f>
        <v>17607.5629739373</v>
      </c>
    </row>
    <row r="4" spans="1:24">
      <c r="A4" t="s">
        <v>1</v>
      </c>
      <c r="B4" s="1">
        <v>0.13100000000000001</v>
      </c>
      <c r="C4" s="6">
        <f>D43</f>
        <v>21386.990409434798</v>
      </c>
      <c r="D4" s="6">
        <f>C43</f>
        <v>12138.370712617099</v>
      </c>
      <c r="E4" s="6">
        <f t="shared" ref="E4:E8" si="0">G4</f>
        <v>20178.460698584298</v>
      </c>
      <c r="F4" s="6">
        <f t="shared" ref="F4:F8" si="1">H4</f>
        <v>11354.1518708525</v>
      </c>
      <c r="G4" s="6">
        <f>D44</f>
        <v>20178.460698584298</v>
      </c>
      <c r="H4" s="6">
        <f>C44</f>
        <v>11354.1518708525</v>
      </c>
      <c r="I4" s="6">
        <f t="shared" ref="I4:I8" si="2">K4</f>
        <v>23208.399750811299</v>
      </c>
      <c r="J4" s="6">
        <f t="shared" ref="J4:J8" si="3">L4</f>
        <v>13169.703052869299</v>
      </c>
      <c r="K4" s="6">
        <f>D45</f>
        <v>23208.399750811299</v>
      </c>
      <c r="L4" s="6">
        <f>C45</f>
        <v>13169.703052869299</v>
      </c>
      <c r="M4" s="6">
        <f>D46</f>
        <v>22652.402388368599</v>
      </c>
      <c r="N4" s="6">
        <f>C46</f>
        <v>12863.0316530543</v>
      </c>
    </row>
    <row r="5" spans="1:24">
      <c r="A5" t="s">
        <v>2</v>
      </c>
      <c r="B5" s="1">
        <v>7.4999999999999997E-2</v>
      </c>
      <c r="C5" s="6">
        <f>D31</f>
        <v>10405.320871256399</v>
      </c>
      <c r="D5" s="6">
        <f>C31</f>
        <v>1158.2397276725301</v>
      </c>
      <c r="E5" s="6">
        <f t="shared" si="0"/>
        <v>10358.389350335199</v>
      </c>
      <c r="F5" s="6">
        <f t="shared" si="1"/>
        <v>1129.22751800388</v>
      </c>
      <c r="G5" s="6">
        <f>D32</f>
        <v>10358.389350335199</v>
      </c>
      <c r="H5" s="6">
        <f>C32</f>
        <v>1129.22751800388</v>
      </c>
      <c r="I5" s="6">
        <f t="shared" si="2"/>
        <v>10647.1695249533</v>
      </c>
      <c r="J5" s="6">
        <f t="shared" si="3"/>
        <v>1214.1892280591501</v>
      </c>
      <c r="K5" s="6">
        <f>D33</f>
        <v>10647.1695249533</v>
      </c>
      <c r="L5" s="6">
        <f>C33</f>
        <v>1214.1892280591501</v>
      </c>
      <c r="M5" s="6">
        <f>D34</f>
        <v>10620.369228531399</v>
      </c>
      <c r="N5" s="6">
        <f>C34</f>
        <v>1194.29948069385</v>
      </c>
    </row>
    <row r="6" spans="1:24">
      <c r="A6" t="s">
        <v>5</v>
      </c>
      <c r="B6" s="1">
        <f>0.115+0.099</f>
        <v>0.21400000000000002</v>
      </c>
      <c r="C6" s="6">
        <f>D25</f>
        <v>5620.7842243782698</v>
      </c>
      <c r="D6" s="6">
        <f>C25</f>
        <v>2278.7077196646001</v>
      </c>
      <c r="E6" s="6">
        <f t="shared" si="0"/>
        <v>4786.6243647607598</v>
      </c>
      <c r="F6" s="6">
        <f t="shared" si="1"/>
        <v>1919.83386513145</v>
      </c>
      <c r="G6" s="6">
        <f>D26</f>
        <v>4786.6243647607598</v>
      </c>
      <c r="H6" s="6">
        <f>C26</f>
        <v>1919.83386513145</v>
      </c>
      <c r="I6" s="6">
        <f t="shared" si="2"/>
        <v>6718.9966882874696</v>
      </c>
      <c r="J6" s="6">
        <f t="shared" si="3"/>
        <v>2820.2521433371198</v>
      </c>
      <c r="K6" s="6">
        <f>D27</f>
        <v>6718.9966882874696</v>
      </c>
      <c r="L6" s="6">
        <f>C27</f>
        <v>2820.2521433371198</v>
      </c>
      <c r="M6" s="6">
        <f>D28</f>
        <v>7866.4895261068104</v>
      </c>
      <c r="N6" s="6">
        <f>C28</f>
        <v>3391.6876344321299</v>
      </c>
    </row>
    <row r="7" spans="1:24">
      <c r="A7" t="s">
        <v>4</v>
      </c>
      <c r="B7" s="1">
        <f>0.106 + 0.039</f>
        <v>0.14499999999999999</v>
      </c>
      <c r="C7" s="6">
        <f>D49</f>
        <v>4994.4314224275204</v>
      </c>
      <c r="D7" s="6">
        <f>C49</f>
        <v>1724.04340311178</v>
      </c>
      <c r="E7" s="6">
        <f t="shared" si="0"/>
        <v>4822.1572086516098</v>
      </c>
      <c r="F7" s="6">
        <f t="shared" si="1"/>
        <v>1605.4150934029899</v>
      </c>
      <c r="G7" s="6">
        <f>D50</f>
        <v>4822.1572086516098</v>
      </c>
      <c r="H7" s="6">
        <f>C50</f>
        <v>1605.4150934029899</v>
      </c>
      <c r="I7" s="6">
        <f t="shared" si="2"/>
        <v>6516.7310394068099</v>
      </c>
      <c r="J7" s="6">
        <f t="shared" si="3"/>
        <v>2390.2438140430099</v>
      </c>
      <c r="K7" s="6">
        <f>D51</f>
        <v>6516.7310394068099</v>
      </c>
      <c r="L7" s="6">
        <f>C51</f>
        <v>2390.2438140430099</v>
      </c>
      <c r="M7" s="6">
        <f>D52</f>
        <v>6076.1888255967297</v>
      </c>
      <c r="N7" s="6">
        <f>C52</f>
        <v>2254.0341778914099</v>
      </c>
    </row>
    <row r="8" spans="1:24">
      <c r="A8" t="s">
        <v>3</v>
      </c>
      <c r="B8" s="1">
        <v>6.3E-2</v>
      </c>
      <c r="C8" s="6">
        <f>D37</f>
        <v>10405.320871256399</v>
      </c>
      <c r="D8" s="6">
        <f>C37</f>
        <v>1158.2397276725301</v>
      </c>
      <c r="E8" s="6">
        <f t="shared" si="0"/>
        <v>10358.389350335199</v>
      </c>
      <c r="F8" s="6">
        <f t="shared" si="1"/>
        <v>1129.22751800388</v>
      </c>
      <c r="G8" s="6">
        <f>D38</f>
        <v>10358.389350335199</v>
      </c>
      <c r="H8" s="6">
        <f>C38</f>
        <v>1129.22751800388</v>
      </c>
      <c r="I8" s="6">
        <f t="shared" si="2"/>
        <v>10647.1695249533</v>
      </c>
      <c r="J8" s="6">
        <f t="shared" si="3"/>
        <v>1214.1892280591501</v>
      </c>
      <c r="K8" s="6">
        <f>D39</f>
        <v>10647.1695249533</v>
      </c>
      <c r="L8" s="6">
        <f>C39</f>
        <v>1214.1892280591501</v>
      </c>
      <c r="M8" s="6">
        <f>D40</f>
        <v>10620.369228531399</v>
      </c>
      <c r="N8" s="6">
        <f>C40</f>
        <v>1194.29948069385</v>
      </c>
    </row>
    <row r="9" spans="1:24">
      <c r="A9" t="s">
        <v>9</v>
      </c>
      <c r="C9" s="6">
        <f>SUMPRODUCT($B3:$B8,C3:C8)</f>
        <v>15689.811323212976</v>
      </c>
      <c r="D9" s="6">
        <f>SUMPRODUCT($B3:$B8,D3:D8)</f>
        <v>7582.3746207879403</v>
      </c>
      <c r="E9" s="6">
        <f t="shared" ref="E9:F9" si="4">SUMPRODUCT($B3:$B8,E3:E8)</f>
        <v>17439.325744294005</v>
      </c>
      <c r="F9" s="6">
        <f t="shared" si="4"/>
        <v>7146.2563970315496</v>
      </c>
      <c r="G9" s="6">
        <f t="shared" ref="G9:N9" si="5">SUMPRODUCT($B3:$B8,G3:G8)</f>
        <v>17439.325744294005</v>
      </c>
      <c r="H9" s="6">
        <f t="shared" si="5"/>
        <v>7146.2563970315496</v>
      </c>
      <c r="I9" s="6">
        <f t="shared" ref="I9" si="6">SUMPRODUCT($B3:$B8,I3:I8)</f>
        <v>17199.548433975142</v>
      </c>
      <c r="J9" s="6">
        <f t="shared" ref="J9" si="7">SUMPRODUCT($B3:$B8,J3:J8)</f>
        <v>8555.2375911223535</v>
      </c>
      <c r="K9" s="6">
        <f t="shared" si="5"/>
        <v>17199.548433975142</v>
      </c>
      <c r="L9" s="6">
        <f t="shared" si="5"/>
        <v>8555.2375911223535</v>
      </c>
      <c r="M9" s="6">
        <f t="shared" si="5"/>
        <v>21038.706358997712</v>
      </c>
      <c r="N9" s="6">
        <f t="shared" si="5"/>
        <v>9434.9324477793343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6">
        <f>C9/1000</f>
        <v>15.689811323212977</v>
      </c>
      <c r="D10" s="6">
        <f>D9/1000</f>
        <v>7.5823746207879399</v>
      </c>
      <c r="E10" s="6">
        <f t="shared" ref="E10:J10" si="8">E9/1000</f>
        <v>17.439325744294006</v>
      </c>
      <c r="F10" s="6">
        <f t="shared" si="8"/>
        <v>7.1462563970315491</v>
      </c>
      <c r="G10" s="6">
        <f>G9/1000</f>
        <v>17.439325744294006</v>
      </c>
      <c r="H10" s="6">
        <f t="shared" si="8"/>
        <v>7.1462563970315491</v>
      </c>
      <c r="I10" s="6">
        <f t="shared" si="8"/>
        <v>17.199548433975142</v>
      </c>
      <c r="J10" s="6">
        <f t="shared" si="8"/>
        <v>8.5552375911223528</v>
      </c>
      <c r="K10" s="6">
        <f t="shared" ref="K10:N10" si="9">K9/1000</f>
        <v>17.199548433975142</v>
      </c>
      <c r="L10" s="6">
        <f t="shared" si="9"/>
        <v>8.5552375911223528</v>
      </c>
      <c r="M10" s="6">
        <f t="shared" si="9"/>
        <v>21.038706358997711</v>
      </c>
      <c r="N10" s="6">
        <f t="shared" si="9"/>
        <v>9.4349324477793335</v>
      </c>
      <c r="R10" t="s">
        <v>32</v>
      </c>
      <c r="S10">
        <f>S13/S$16</f>
        <v>0</v>
      </c>
      <c r="T10">
        <f>T13/T$16</f>
        <v>0.17647058823529413</v>
      </c>
      <c r="U10">
        <f t="shared" ref="T10:V10" si="10">U13/U$16</f>
        <v>0</v>
      </c>
      <c r="V10">
        <f t="shared" si="10"/>
        <v>0</v>
      </c>
      <c r="W10">
        <f t="shared" ref="W10:X10" si="11">W13/W$16</f>
        <v>0</v>
      </c>
      <c r="X10">
        <f t="shared" si="11"/>
        <v>0</v>
      </c>
    </row>
    <row r="11" spans="1:24">
      <c r="A11" t="s">
        <v>36</v>
      </c>
      <c r="C11" s="6">
        <f>$S10*C$10*$Q$2/S16</f>
        <v>0</v>
      </c>
      <c r="D11" s="6">
        <f>$S10*D$10*$Q$2/S16</f>
        <v>0</v>
      </c>
      <c r="E11" s="6">
        <f>T10*E$10*$Q$2/T16</f>
        <v>0.72412425235822886</v>
      </c>
      <c r="F11" s="6">
        <f>T10*F$10*$Q$2/T16</f>
        <v>0.29673036942691561</v>
      </c>
      <c r="G11" s="6">
        <f>$U10*G$10*$Q$2/$U16</f>
        <v>0</v>
      </c>
      <c r="H11" s="6">
        <f>$U10*H$10*$Q$2/$U16</f>
        <v>0</v>
      </c>
      <c r="I11" s="6">
        <f>$V10*I$10*$Q$2/$V16</f>
        <v>0</v>
      </c>
      <c r="J11" s="6">
        <f>$V10*J$10*$Q$2/$V16</f>
        <v>0</v>
      </c>
      <c r="K11" s="6">
        <f>$W10*K$10*$Q$2/$W16</f>
        <v>0</v>
      </c>
      <c r="L11" s="6">
        <f>$W10*L$10*$Q$2/$W16</f>
        <v>0</v>
      </c>
      <c r="M11" s="6">
        <f>$X10*M$10*$Q$2/$X16</f>
        <v>0</v>
      </c>
      <c r="N11" s="6">
        <f>$X10*N$10*$Q$2/$X16</f>
        <v>0</v>
      </c>
      <c r="R11" t="s">
        <v>33</v>
      </c>
      <c r="S11">
        <f t="shared" ref="S11:X12" si="12">S14/S$16</f>
        <v>0.98</v>
      </c>
      <c r="T11">
        <f t="shared" ref="T11:V11" si="13">T14/T$16</f>
        <v>0.79999999999999993</v>
      </c>
      <c r="U11">
        <f t="shared" si="13"/>
        <v>0.98</v>
      </c>
      <c r="V11">
        <f t="shared" si="13"/>
        <v>0.67999999999999994</v>
      </c>
      <c r="W11">
        <f t="shared" si="12"/>
        <v>0.98</v>
      </c>
      <c r="X11">
        <f t="shared" si="12"/>
        <v>0.98</v>
      </c>
    </row>
    <row r="12" spans="1:24">
      <c r="A12" t="s">
        <v>37</v>
      </c>
      <c r="C12" s="6">
        <f>$S11*C$10/S16</f>
        <v>30.752030193497433</v>
      </c>
      <c r="D12" s="6">
        <f>$S11*D$10/S16</f>
        <v>14.861454256744361</v>
      </c>
      <c r="E12" s="6">
        <f>T11*E$10*$Q$2/T16</f>
        <v>3.2826966106906368</v>
      </c>
      <c r="F12" s="6">
        <f>U11*F$10*$Q$2/U16</f>
        <v>1.4006662538181835</v>
      </c>
      <c r="G12" s="6">
        <f>$U11*G$10/$U16</f>
        <v>34.181078458816252</v>
      </c>
      <c r="H12" s="6">
        <f>$U11*H$10/$U16</f>
        <v>14.006662538181835</v>
      </c>
      <c r="I12" s="6">
        <f>$V11*I$10/$V16</f>
        <v>23.391385870206189</v>
      </c>
      <c r="J12" s="6">
        <f>$V11*J$10/$V16</f>
        <v>11.635123123926398</v>
      </c>
      <c r="K12" s="6">
        <f>$W11*K$10/$W16</f>
        <v>33.711114930591279</v>
      </c>
      <c r="L12" s="6">
        <f>$W11*L$10/$W16</f>
        <v>16.768265678599811</v>
      </c>
      <c r="M12" s="6">
        <f>$X11*M$10/$X16</f>
        <v>41.235864463635515</v>
      </c>
      <c r="N12" s="6">
        <f>$X11*N$10/$X16</f>
        <v>18.492467597647494</v>
      </c>
      <c r="R12" t="s">
        <v>34</v>
      </c>
      <c r="S12">
        <f t="shared" si="12"/>
        <v>0.02</v>
      </c>
      <c r="T12">
        <f t="shared" ref="T12:V12" si="14">T15/T$16</f>
        <v>2.3529411764705882E-2</v>
      </c>
      <c r="U12">
        <f t="shared" si="14"/>
        <v>0.02</v>
      </c>
      <c r="V12">
        <f t="shared" si="14"/>
        <v>0.32</v>
      </c>
      <c r="W12">
        <f t="shared" si="12"/>
        <v>0.02</v>
      </c>
      <c r="X12">
        <f t="shared" si="12"/>
        <v>0.02</v>
      </c>
    </row>
    <row r="13" spans="1:24">
      <c r="A13" t="s">
        <v>38</v>
      </c>
      <c r="C13" s="6">
        <f>$S12*C$10/S16</f>
        <v>0.62759245292851906</v>
      </c>
      <c r="D13" s="6">
        <f>$S12*D$10/S16</f>
        <v>0.30329498483151762</v>
      </c>
      <c r="E13" s="6">
        <f>T12*E$10*$Q$2/T16</f>
        <v>9.654990031443049E-2</v>
      </c>
      <c r="F13" s="6">
        <f>U12*F$10*$Q$2/U16</f>
        <v>2.8585025588126197E-2</v>
      </c>
      <c r="G13" s="6">
        <f>$U12*G$10/$U16</f>
        <v>0.69757302977176028</v>
      </c>
      <c r="H13" s="6">
        <f>$U12*H$10/$U16</f>
        <v>0.28585025588126195</v>
      </c>
      <c r="I13" s="6">
        <f>$V12*I$10/$V16</f>
        <v>11.007710997744091</v>
      </c>
      <c r="J13" s="6">
        <f>$V12*J$10/$V16</f>
        <v>5.4753520583183057</v>
      </c>
      <c r="K13" s="6">
        <f>$W12*K$10/$W16</f>
        <v>0.6879819373590057</v>
      </c>
      <c r="L13" s="6">
        <f>$W12*L$10/$W16</f>
        <v>0.34220950364489411</v>
      </c>
      <c r="M13" s="6">
        <f>$X12*M$10/$X16</f>
        <v>0.84154825435990843</v>
      </c>
      <c r="N13" s="6">
        <f>$X12*N$10/$X16</f>
        <v>0.37739729791117332</v>
      </c>
      <c r="R13" t="s">
        <v>39</v>
      </c>
      <c r="S13" s="4">
        <v>0</v>
      </c>
      <c r="T13" s="4">
        <f>$S13+[1]Land.footprint!$J$2</f>
        <v>7.4999999999999997E-2</v>
      </c>
      <c r="U13" s="4">
        <f t="shared" ref="U13:X15" si="15">$S13</f>
        <v>0</v>
      </c>
      <c r="V13" s="4">
        <f t="shared" si="15"/>
        <v>0</v>
      </c>
      <c r="W13" s="4">
        <f t="shared" si="15"/>
        <v>0</v>
      </c>
      <c r="X13" s="4">
        <f t="shared" si="15"/>
        <v>0</v>
      </c>
    </row>
    <row r="14" spans="1:24">
      <c r="A14" t="s">
        <v>49</v>
      </c>
      <c r="C14" s="6"/>
      <c r="D14" s="8">
        <f>SUM(C11:D11)</f>
        <v>0</v>
      </c>
      <c r="E14" s="8"/>
      <c r="F14" s="8">
        <f>SUM(E11:F11)</f>
        <v>1.0208546217851444</v>
      </c>
      <c r="G14" s="8"/>
      <c r="H14" s="8">
        <f>SUM(G11:H11)</f>
        <v>0</v>
      </c>
      <c r="I14" s="8"/>
      <c r="J14" s="8">
        <f>SUM(I11:J11)</f>
        <v>0</v>
      </c>
      <c r="K14" s="8"/>
      <c r="L14" s="8">
        <f>SUM(K11:L11)</f>
        <v>0</v>
      </c>
      <c r="M14" s="8"/>
      <c r="N14" s="8">
        <f>SUM(M11:N11)</f>
        <v>0</v>
      </c>
      <c r="R14" t="s">
        <v>40</v>
      </c>
      <c r="S14" s="4">
        <v>0.49</v>
      </c>
      <c r="T14" s="4">
        <f>$S14+[1]Land.footprint!$J$1</f>
        <v>0.33999999999999997</v>
      </c>
      <c r="U14" s="4">
        <f t="shared" si="15"/>
        <v>0.49</v>
      </c>
      <c r="V14" s="4">
        <f>$S14+[1]Land.footprint!$J$1</f>
        <v>0.33999999999999997</v>
      </c>
      <c r="W14" s="4">
        <f t="shared" si="15"/>
        <v>0.49</v>
      </c>
      <c r="X14" s="4">
        <f t="shared" si="15"/>
        <v>0.49</v>
      </c>
    </row>
    <row r="15" spans="1:24">
      <c r="A15" t="s">
        <v>50</v>
      </c>
      <c r="C15" s="6"/>
      <c r="D15" s="8">
        <f t="shared" ref="D15:D16" si="16">SUM(C12:D12)</f>
        <v>45.613484450241792</v>
      </c>
      <c r="E15" s="6"/>
      <c r="F15" s="8">
        <f t="shared" ref="F15:F16" si="17">SUM(E12:F12)</f>
        <v>4.6833628645088208</v>
      </c>
      <c r="G15" s="8"/>
      <c r="H15" s="8">
        <f t="shared" ref="H15:H16" si="18">SUM(G12:H12)</f>
        <v>48.187740996998087</v>
      </c>
      <c r="I15" s="8"/>
      <c r="J15" s="8">
        <f t="shared" ref="J15:J16" si="19">SUM(I12:J12)</f>
        <v>35.026508994132584</v>
      </c>
      <c r="K15" s="8"/>
      <c r="L15" s="8">
        <f t="shared" ref="L15:L16" si="20">SUM(K12:L12)</f>
        <v>50.479380609191089</v>
      </c>
      <c r="M15" s="6"/>
      <c r="N15" s="8">
        <f t="shared" ref="N15:N16" si="21">SUM(M12:N12)</f>
        <v>59.728332061283012</v>
      </c>
      <c r="R15" t="s">
        <v>41</v>
      </c>
      <c r="S15" s="4">
        <v>0.01</v>
      </c>
      <c r="T15" s="4">
        <f>$S15</f>
        <v>0.01</v>
      </c>
      <c r="U15" s="4">
        <f t="shared" si="15"/>
        <v>0.01</v>
      </c>
      <c r="V15" s="4">
        <f>$S15+[1]Land.footprint!$J$3</f>
        <v>0.16</v>
      </c>
      <c r="W15" s="4">
        <f t="shared" si="15"/>
        <v>0.01</v>
      </c>
      <c r="X15" s="4">
        <f t="shared" si="15"/>
        <v>0.01</v>
      </c>
    </row>
    <row r="16" spans="1:24">
      <c r="A16" t="s">
        <v>51</v>
      </c>
      <c r="C16" s="6"/>
      <c r="D16" s="8">
        <f t="shared" si="16"/>
        <v>0.93088743776003668</v>
      </c>
      <c r="E16" s="6"/>
      <c r="F16" s="8">
        <f t="shared" si="17"/>
        <v>0.12513492590255668</v>
      </c>
      <c r="G16" s="8"/>
      <c r="H16" s="8">
        <f t="shared" si="18"/>
        <v>0.98342328565302228</v>
      </c>
      <c r="I16" s="8"/>
      <c r="J16" s="8">
        <f t="shared" si="19"/>
        <v>16.483063056062399</v>
      </c>
      <c r="K16" s="8"/>
      <c r="L16" s="8">
        <f t="shared" si="20"/>
        <v>1.0301914410038999</v>
      </c>
      <c r="M16" s="6"/>
      <c r="N16" s="8">
        <f t="shared" si="21"/>
        <v>1.2189455522710817</v>
      </c>
      <c r="R16" t="s">
        <v>45</v>
      </c>
      <c r="S16" s="4">
        <f>SUM(S13:S15)</f>
        <v>0.5</v>
      </c>
      <c r="T16" s="4">
        <f t="shared" ref="T16:X16" si="22">SUM(T13:T15)</f>
        <v>0.42499999999999999</v>
      </c>
      <c r="U16" s="4">
        <f t="shared" si="22"/>
        <v>0.5</v>
      </c>
      <c r="V16" s="4">
        <f t="shared" si="22"/>
        <v>0.5</v>
      </c>
      <c r="W16" s="4">
        <f t="shared" si="22"/>
        <v>0.5</v>
      </c>
      <c r="X16" s="4">
        <f t="shared" si="22"/>
        <v>0.5</v>
      </c>
    </row>
    <row r="18" spans="2:4">
      <c r="B18" t="s">
        <v>16</v>
      </c>
      <c r="C18" t="s">
        <v>14</v>
      </c>
      <c r="D18" t="s">
        <v>15</v>
      </c>
    </row>
    <row r="19" spans="2:4">
      <c r="C19">
        <v>13732.5639610697</v>
      </c>
      <c r="D19">
        <v>25674.234283220201</v>
      </c>
    </row>
    <row r="20" spans="2:4">
      <c r="C20">
        <v>13098.1117756975</v>
      </c>
      <c r="D20">
        <v>31382.585587924299</v>
      </c>
    </row>
    <row r="21" spans="2:4">
      <c r="C21">
        <v>15397.1133854823</v>
      </c>
      <c r="D21">
        <v>27782.0684101558</v>
      </c>
    </row>
    <row r="22" spans="2:4">
      <c r="C22">
        <v>17607.5629739373</v>
      </c>
      <c r="D22">
        <v>37846.777774355003</v>
      </c>
    </row>
    <row r="24" spans="2:4">
      <c r="B24" t="s">
        <v>17</v>
      </c>
      <c r="C24" t="s">
        <v>18</v>
      </c>
      <c r="D24" t="s">
        <v>19</v>
      </c>
    </row>
    <row r="25" spans="2:4">
      <c r="C25">
        <v>2278.7077196646001</v>
      </c>
      <c r="D25">
        <v>5620.7842243782698</v>
      </c>
    </row>
    <row r="26" spans="2:4">
      <c r="C26">
        <v>1919.83386513145</v>
      </c>
      <c r="D26">
        <v>4786.6243647607598</v>
      </c>
    </row>
    <row r="27" spans="2:4">
      <c r="C27">
        <v>2820.2521433371198</v>
      </c>
      <c r="D27">
        <v>6718.9966882874696</v>
      </c>
    </row>
    <row r="28" spans="2:4">
      <c r="C28">
        <v>3391.6876344321299</v>
      </c>
      <c r="D28">
        <v>7866.4895261068104</v>
      </c>
    </row>
    <row r="30" spans="2:4">
      <c r="B30" t="s">
        <v>20</v>
      </c>
      <c r="C30" t="s">
        <v>21</v>
      </c>
      <c r="D30" t="s">
        <v>22</v>
      </c>
    </row>
    <row r="31" spans="2:4">
      <c r="C31">
        <v>1158.2397276725301</v>
      </c>
      <c r="D31">
        <v>10405.320871256399</v>
      </c>
    </row>
    <row r="32" spans="2:4">
      <c r="C32">
        <v>1129.22751800388</v>
      </c>
      <c r="D32">
        <v>10358.389350335199</v>
      </c>
    </row>
    <row r="33" spans="2:4">
      <c r="C33">
        <v>1214.1892280591501</v>
      </c>
      <c r="D33">
        <v>10647.1695249533</v>
      </c>
    </row>
    <row r="34" spans="2:4">
      <c r="C34">
        <v>1194.29948069385</v>
      </c>
      <c r="D34">
        <v>10620.369228531399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1158.2397276725301</v>
      </c>
      <c r="D37">
        <v>10405.320871256399</v>
      </c>
    </row>
    <row r="38" spans="2:4">
      <c r="C38">
        <v>1129.22751800388</v>
      </c>
      <c r="D38">
        <v>10358.389350335199</v>
      </c>
    </row>
    <row r="39" spans="2:4">
      <c r="C39">
        <v>1214.1892280591501</v>
      </c>
      <c r="D39">
        <v>10647.1695249533</v>
      </c>
    </row>
    <row r="40" spans="2:4">
      <c r="C40">
        <v>1194.29948069385</v>
      </c>
      <c r="D40">
        <v>10620.369228531399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12138.370712617099</v>
      </c>
      <c r="D43">
        <v>21386.990409434798</v>
      </c>
    </row>
    <row r="44" spans="2:4">
      <c r="C44">
        <v>11354.1518708525</v>
      </c>
      <c r="D44">
        <v>20178.460698584298</v>
      </c>
    </row>
    <row r="45" spans="2:4">
      <c r="C45">
        <v>13169.703052869299</v>
      </c>
      <c r="D45">
        <v>23208.399750811299</v>
      </c>
    </row>
    <row r="46" spans="2:4">
      <c r="C46">
        <v>12863.0316530543</v>
      </c>
      <c r="D46">
        <v>22652.402388368599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1724.04340311178</v>
      </c>
      <c r="D49">
        <v>4994.4314224275204</v>
      </c>
    </row>
    <row r="50" spans="3:4">
      <c r="C50">
        <v>1605.4150934029899</v>
      </c>
      <c r="D50">
        <v>4822.1572086516098</v>
      </c>
    </row>
    <row r="51" spans="3:4">
      <c r="C51">
        <v>2390.2438140430099</v>
      </c>
      <c r="D51">
        <v>6516.7310394068099</v>
      </c>
    </row>
    <row r="52" spans="3:4">
      <c r="C52">
        <v>2254.0341778914099</v>
      </c>
      <c r="D52">
        <v>6076.1888255967297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6AD-44EA-439D-A507-2743A6E031FA}">
  <dimension ref="A1:X52"/>
  <sheetViews>
    <sheetView topLeftCell="A41" workbookViewId="0">
      <selection activeCell="G55" sqref="G55"/>
    </sheetView>
  </sheetViews>
  <sheetFormatPr defaultRowHeight="14.5"/>
  <cols>
    <col min="2" max="2" width="15.453125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0.1</v>
      </c>
    </row>
    <row r="3" spans="1:24">
      <c r="A3" t="s">
        <v>0</v>
      </c>
      <c r="B3" s="3">
        <v>0.42659999999999998</v>
      </c>
      <c r="C3" s="6">
        <f>D19</f>
        <v>25911.460378622302</v>
      </c>
      <c r="D3" s="6">
        <f>C19</f>
        <v>11532.644110007101</v>
      </c>
      <c r="E3" s="6">
        <f>G3</f>
        <v>35844.960796181098</v>
      </c>
      <c r="F3" s="6">
        <f>H3</f>
        <v>14689.928218004399</v>
      </c>
      <c r="G3" s="6">
        <f>D20</f>
        <v>35844.960796181098</v>
      </c>
      <c r="H3" s="6">
        <f>C20</f>
        <v>14689.928218004399</v>
      </c>
      <c r="I3" s="6">
        <f>K3</f>
        <v>28426.126257068499</v>
      </c>
      <c r="J3" s="6">
        <f>L3</f>
        <v>13738.6164336033</v>
      </c>
      <c r="K3" s="6">
        <f>D21</f>
        <v>28426.126257068499</v>
      </c>
      <c r="L3" s="6">
        <f>C21</f>
        <v>13738.6164336033</v>
      </c>
      <c r="M3" s="6">
        <f>D22</f>
        <v>37967.902495390001</v>
      </c>
      <c r="N3" s="6">
        <f>C22</f>
        <v>16446.633675298999</v>
      </c>
    </row>
    <row r="4" spans="1:24">
      <c r="A4" t="s">
        <v>1</v>
      </c>
      <c r="B4" s="3">
        <v>6.6189999999999999E-2</v>
      </c>
      <c r="C4" s="6">
        <f>D43</f>
        <v>23976.062507011</v>
      </c>
      <c r="D4" s="6">
        <f>C43</f>
        <v>13210.0422310709</v>
      </c>
      <c r="E4" s="6">
        <f t="shared" ref="E4:E8" si="0">G4</f>
        <v>23693.995318633501</v>
      </c>
      <c r="F4" s="6">
        <f t="shared" ref="F4:F8" si="1">H4</f>
        <v>12695.0610196855</v>
      </c>
      <c r="G4" s="6">
        <f>D44</f>
        <v>23693.995318633501</v>
      </c>
      <c r="H4" s="6">
        <f>C44</f>
        <v>12695.0610196855</v>
      </c>
      <c r="I4" s="6">
        <f t="shared" ref="I4:I8" si="2">K4</f>
        <v>25481.888058389901</v>
      </c>
      <c r="J4" s="6">
        <f t="shared" ref="J4:J8" si="3">L4</f>
        <v>14237.1437203242</v>
      </c>
      <c r="K4" s="6">
        <f>D45</f>
        <v>25481.888058389901</v>
      </c>
      <c r="L4" s="6">
        <f>C45</f>
        <v>14237.1437203242</v>
      </c>
      <c r="M4" s="6">
        <f>D46</f>
        <v>25854.8253830506</v>
      </c>
      <c r="N4" s="6">
        <f>C46</f>
        <v>14202.1134770067</v>
      </c>
    </row>
    <row r="5" spans="1:24">
      <c r="A5" t="s">
        <v>2</v>
      </c>
      <c r="B5" s="3">
        <v>0.28410000000000002</v>
      </c>
      <c r="C5" s="6">
        <f>D31</f>
        <v>10694.4464249758</v>
      </c>
      <c r="D5" s="6">
        <f>C31</f>
        <v>1222.51513812996</v>
      </c>
      <c r="E5" s="6">
        <f t="shared" si="0"/>
        <v>10840.84050445</v>
      </c>
      <c r="F5" s="6">
        <f t="shared" si="1"/>
        <v>1253.1615615548701</v>
      </c>
      <c r="G5" s="6">
        <f>D32</f>
        <v>10840.84050445</v>
      </c>
      <c r="H5" s="6">
        <f>C32</f>
        <v>1253.1615615548701</v>
      </c>
      <c r="I5" s="6">
        <f t="shared" si="2"/>
        <v>10897.4578351729</v>
      </c>
      <c r="J5" s="6">
        <f t="shared" si="3"/>
        <v>1264.1678070892799</v>
      </c>
      <c r="K5" s="6">
        <f>D33</f>
        <v>10897.4578351729</v>
      </c>
      <c r="L5" s="6">
        <f>C33</f>
        <v>1264.1678070892799</v>
      </c>
      <c r="M5" s="6">
        <f>D34</f>
        <v>10928.8330350089</v>
      </c>
      <c r="N5" s="6">
        <f>C34</f>
        <v>1269.1426210146101</v>
      </c>
    </row>
    <row r="6" spans="1:24">
      <c r="A6" t="s">
        <v>5</v>
      </c>
      <c r="B6" s="2">
        <v>0.10390000000000001</v>
      </c>
      <c r="C6" s="6">
        <f>D25</f>
        <v>25911.460378622302</v>
      </c>
      <c r="D6" s="6">
        <f>C25</f>
        <v>11532.644110007101</v>
      </c>
      <c r="E6" s="6">
        <f t="shared" si="0"/>
        <v>35844.960796181098</v>
      </c>
      <c r="F6" s="6">
        <f t="shared" si="1"/>
        <v>14689.928218004399</v>
      </c>
      <c r="G6" s="6">
        <f>D26</f>
        <v>35844.960796181098</v>
      </c>
      <c r="H6" s="6">
        <f>C26</f>
        <v>14689.928218004399</v>
      </c>
      <c r="I6" s="6">
        <f t="shared" si="2"/>
        <v>28426.126257068499</v>
      </c>
      <c r="J6" s="6">
        <f t="shared" si="3"/>
        <v>13738.6164336033</v>
      </c>
      <c r="K6" s="6">
        <f>D27</f>
        <v>28426.126257068499</v>
      </c>
      <c r="L6" s="6">
        <f>C27</f>
        <v>13738.6164336033</v>
      </c>
      <c r="M6" s="6">
        <f>D28</f>
        <v>37967.902495390001</v>
      </c>
      <c r="N6" s="6">
        <f>C28</f>
        <v>16446.633675298999</v>
      </c>
    </row>
    <row r="7" spans="1:24">
      <c r="A7" t="s">
        <v>4</v>
      </c>
      <c r="B7" s="2">
        <v>3.0700000000000002E-2</v>
      </c>
      <c r="C7" s="6">
        <f>D49</f>
        <v>8064.38145482864</v>
      </c>
      <c r="D7" s="6">
        <f>C49</f>
        <v>2967.7560443951002</v>
      </c>
      <c r="E7" s="6">
        <f t="shared" si="0"/>
        <v>6869.88421791576</v>
      </c>
      <c r="F7" s="6">
        <f t="shared" si="1"/>
        <v>2538.7322315116598</v>
      </c>
      <c r="G7" s="6">
        <f>D50</f>
        <v>6869.88421791576</v>
      </c>
      <c r="H7" s="6">
        <f>C50</f>
        <v>2538.7322315116598</v>
      </c>
      <c r="I7" s="6">
        <f t="shared" si="2"/>
        <v>8615.1602989391395</v>
      </c>
      <c r="J7" s="6">
        <f t="shared" si="3"/>
        <v>3227.4182949804499</v>
      </c>
      <c r="K7" s="6">
        <f>D51</f>
        <v>8615.1602989391395</v>
      </c>
      <c r="L7" s="6">
        <f>C51</f>
        <v>3227.4182949804499</v>
      </c>
      <c r="M7" s="6">
        <f>D52</f>
        <v>8325.3815956061499</v>
      </c>
      <c r="N7" s="6">
        <f>C52</f>
        <v>3472.5462658841798</v>
      </c>
    </row>
    <row r="8" spans="1:24">
      <c r="A8" t="s">
        <v>3</v>
      </c>
      <c r="B8" s="3">
        <v>8.8520000000000001E-2</v>
      </c>
      <c r="C8" s="6">
        <f>D37</f>
        <v>10694.4464249758</v>
      </c>
      <c r="D8" s="6">
        <f>C37</f>
        <v>1222.51513812996</v>
      </c>
      <c r="E8" s="6">
        <f t="shared" si="0"/>
        <v>10840.84050445</v>
      </c>
      <c r="F8" s="6">
        <f t="shared" si="1"/>
        <v>1253.1615615548701</v>
      </c>
      <c r="G8" s="6">
        <f>D38</f>
        <v>10840.84050445</v>
      </c>
      <c r="H8" s="6">
        <f>C38</f>
        <v>1253.1615615548701</v>
      </c>
      <c r="I8" s="6">
        <f t="shared" si="2"/>
        <v>10897.4578351729</v>
      </c>
      <c r="J8" s="6">
        <f t="shared" si="3"/>
        <v>1264.1678070892799</v>
      </c>
      <c r="K8" s="6">
        <f>D39</f>
        <v>10897.4578351729</v>
      </c>
      <c r="L8" s="6">
        <f>C39</f>
        <v>1264.1678070892799</v>
      </c>
      <c r="M8" s="6">
        <f>D40</f>
        <v>10928.8330350089</v>
      </c>
      <c r="N8" s="6">
        <f>C40</f>
        <v>1269.1426210146101</v>
      </c>
    </row>
    <row r="9" spans="1:24">
      <c r="A9" t="s">
        <v>9</v>
      </c>
      <c r="C9" s="5">
        <f>SUMPRODUCT($B3:$B8,C3:C8)</f>
        <v>19565.546445735912</v>
      </c>
      <c r="D9" s="5">
        <f>SUMPRODUCT($B3:$B8,D3:D8)</f>
        <v>7539.0840969662659</v>
      </c>
      <c r="E9" s="5">
        <f t="shared" ref="E9:K9" si="4">SUMPRODUCT($B3:$B8,E3:E8)</f>
        <v>24834.476686772596</v>
      </c>
      <c r="F9" s="5">
        <f t="shared" si="4"/>
        <v>9178.1851491183006</v>
      </c>
      <c r="G9" s="5">
        <f t="shared" si="4"/>
        <v>24834.476686772596</v>
      </c>
      <c r="H9" s="5">
        <f t="shared" si="4"/>
        <v>9178.1851491183006</v>
      </c>
      <c r="I9" s="5">
        <f t="shared" si="4"/>
        <v>21091.802309679224</v>
      </c>
      <c r="J9" s="5">
        <f t="shared" si="4"/>
        <v>8800.8285108083164</v>
      </c>
      <c r="K9" s="5">
        <f t="shared" si="4"/>
        <v>21091.802309679224</v>
      </c>
      <c r="L9" s="5">
        <f>SUMPRODUCT($B3:$B8,L3:L8)</f>
        <v>8800.8285108083164</v>
      </c>
      <c r="M9" s="5">
        <f>SUMPRODUCT($B3:$B8,M3:M8)</f>
        <v>26181.19414639864</v>
      </c>
      <c r="N9" s="5">
        <f>SUMPRODUCT($B3:$B8,N3:N8)</f>
        <v>10244.492149594302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5">
        <f>C9/1000</f>
        <v>19.565546445735912</v>
      </c>
      <c r="D10" s="5">
        <f t="shared" ref="D10:N10" si="5">D9/1000</f>
        <v>7.539084096966266</v>
      </c>
      <c r="E10" s="5">
        <f t="shared" ref="E10" si="6">E9/1000</f>
        <v>24.834476686772597</v>
      </c>
      <c r="F10" s="5">
        <f t="shared" ref="F10" si="7">F9/1000</f>
        <v>9.1781851491183009</v>
      </c>
      <c r="G10" s="5">
        <f t="shared" ref="G10" si="8">G9/1000</f>
        <v>24.834476686772597</v>
      </c>
      <c r="H10" s="5">
        <f t="shared" ref="H10" si="9">H9/1000</f>
        <v>9.1781851491183009</v>
      </c>
      <c r="I10" s="5">
        <f t="shared" ref="I10" si="10">I9/1000</f>
        <v>21.091802309679224</v>
      </c>
      <c r="J10" s="5">
        <f t="shared" ref="J10" si="11">J9/1000</f>
        <v>8.8008285108083157</v>
      </c>
      <c r="K10" s="5">
        <f t="shared" ref="K10" si="12">K9/1000</f>
        <v>21.091802309679224</v>
      </c>
      <c r="L10" s="5">
        <f t="shared" si="5"/>
        <v>8.8008285108083157</v>
      </c>
      <c r="M10" s="5">
        <f t="shared" si="5"/>
        <v>26.181194146398642</v>
      </c>
      <c r="N10" s="5">
        <f t="shared" si="5"/>
        <v>10.244492149594302</v>
      </c>
      <c r="R10" t="str">
        <f>SA!R10</f>
        <v>FRAC_maize</v>
      </c>
      <c r="S10">
        <f>S13/S$16</f>
        <v>1.8494605704910735E-2</v>
      </c>
      <c r="T10">
        <f t="shared" ref="T10:X12" si="13">T13/T$16</f>
        <v>0.65098709643747432</v>
      </c>
      <c r="U10">
        <f t="shared" si="13"/>
        <v>1.8494605704910735E-2</v>
      </c>
      <c r="V10">
        <f t="shared" si="13"/>
        <v>1.8494605704910735E-2</v>
      </c>
      <c r="W10">
        <f t="shared" si="13"/>
        <v>1.8494605704910735E-2</v>
      </c>
      <c r="X10">
        <f t="shared" si="13"/>
        <v>1.8494605704910735E-2</v>
      </c>
    </row>
    <row r="11" spans="1:24">
      <c r="A11" t="s">
        <v>36</v>
      </c>
      <c r="B11">
        <v>0.2</v>
      </c>
      <c r="C11" s="6">
        <f>$S10*C$10*$Q$2/S16</f>
        <v>0.18483639517725584</v>
      </c>
      <c r="D11" s="6">
        <f>$S10*D$10*$Q$2/S16</f>
        <v>7.1221988677199394E-2</v>
      </c>
      <c r="E11" s="6">
        <f>T10*E$10*$Q$2/T16</f>
        <v>13.386368323941902</v>
      </c>
      <c r="F11" s="6">
        <f>T10*F$10*$Q$2/T16</f>
        <v>4.9472581404089171</v>
      </c>
      <c r="G11" s="6">
        <f>$U10*G$10*$Q$2/$U16</f>
        <v>0.23461216172150684</v>
      </c>
      <c r="H11" s="6">
        <f>$U10*H$10*$Q$2/$U16</f>
        <v>8.6706633108229694E-2</v>
      </c>
      <c r="I11" s="6">
        <f>$V10*I$10*$Q$2/$V16</f>
        <v>0.19925498720543364</v>
      </c>
      <c r="J11" s="6">
        <f>$V10*J$10*$Q$2/$V16</f>
        <v>8.3141731871513858E-2</v>
      </c>
      <c r="K11" s="6">
        <f>$W10*K$10*$Q$2/$W16</f>
        <v>0.19925498720543364</v>
      </c>
      <c r="L11" s="6">
        <f>$W10*L$10*$Q$2/$W16</f>
        <v>8.3141731871513858E-2</v>
      </c>
      <c r="M11" s="6">
        <f>$X10*M$10*$Q$2/$X16</f>
        <v>0.24733464822347723</v>
      </c>
      <c r="N11" s="6">
        <f>$X10*N$10*$Q$2/$X16</f>
        <v>9.6780072286986207E-2</v>
      </c>
      <c r="R11" t="str">
        <f>SA!R11</f>
        <v>FRAC_native_grass</v>
      </c>
      <c r="S11">
        <f t="shared" ref="S11" si="14">S14/S$16</f>
        <v>0.8189405454531673</v>
      </c>
      <c r="T11">
        <f>T14/T$16</f>
        <v>8.5494111937149952E-2</v>
      </c>
      <c r="U11">
        <f t="shared" si="13"/>
        <v>0.8189405454531673</v>
      </c>
      <c r="V11">
        <f t="shared" si="13"/>
        <v>5.2741352137404017E-2</v>
      </c>
      <c r="W11">
        <f t="shared" si="13"/>
        <v>0.8189405454531673</v>
      </c>
      <c r="X11">
        <f t="shared" si="13"/>
        <v>0.8189405454531673</v>
      </c>
    </row>
    <row r="12" spans="1:24">
      <c r="A12" t="s">
        <v>37</v>
      </c>
      <c r="B12">
        <v>0.8</v>
      </c>
      <c r="C12" s="6">
        <f>$S11*C$10/S16</f>
        <v>81.845496303750295</v>
      </c>
      <c r="D12" s="6">
        <f>$S11*D$10/S16</f>
        <v>31.537073666878957</v>
      </c>
      <c r="E12" s="6">
        <f>T11*E$10*$Q$2/T16</f>
        <v>1.7580312700236898</v>
      </c>
      <c r="F12" s="6">
        <f>U11*F$10*$Q$2/U16</f>
        <v>3.8393669237948211</v>
      </c>
      <c r="G12" s="6">
        <f>$U11*G$10/$U16</f>
        <v>103.88618971159885</v>
      </c>
      <c r="H12" s="6">
        <f>$U11*H$10/$U16</f>
        <v>38.39366923794821</v>
      </c>
      <c r="I12" s="6">
        <f>$V11*I$10/$V16</f>
        <v>5.6821851803768579</v>
      </c>
      <c r="J12" s="6">
        <f>$V11*J$10/$V16</f>
        <v>2.3709655820263418</v>
      </c>
      <c r="K12" s="6">
        <f>$W11*K$10/$W16</f>
        <v>88.230044213894359</v>
      </c>
      <c r="L12" s="6">
        <f>$W11*L$10/$W16</f>
        <v>36.815132117523106</v>
      </c>
      <c r="M12" s="6">
        <f>$X11*M$10/$X16</f>
        <v>109.51970264054857</v>
      </c>
      <c r="N12" s="6">
        <f>$X11*N$10/$X16</f>
        <v>42.854184864647799</v>
      </c>
      <c r="R12" t="str">
        <f>SA!R12</f>
        <v>FRAC_rhodes</v>
      </c>
      <c r="S12">
        <f>S15/S$16</f>
        <v>0.16256484884192196</v>
      </c>
      <c r="T12">
        <f t="shared" si="13"/>
        <v>0.26351879162537578</v>
      </c>
      <c r="U12">
        <f t="shared" si="13"/>
        <v>0.16256484884192196</v>
      </c>
      <c r="V12">
        <f t="shared" si="13"/>
        <v>0.92876404215768527</v>
      </c>
      <c r="W12">
        <f t="shared" si="13"/>
        <v>0.16256484884192196</v>
      </c>
      <c r="X12">
        <f t="shared" si="13"/>
        <v>0.16256484884192196</v>
      </c>
    </row>
    <row r="13" spans="1:24">
      <c r="A13" t="s">
        <v>38</v>
      </c>
      <c r="B13">
        <v>0.2</v>
      </c>
      <c r="C13" s="6">
        <f>$S12*C$10/S16</f>
        <v>16.246845767843514</v>
      </c>
      <c r="D13" s="6">
        <f>$S12*D$10/S16</f>
        <v>6.2603074692507361</v>
      </c>
      <c r="E13" s="6">
        <f>T12*E$10*$Q$2/T16</f>
        <v>5.4187857551738583</v>
      </c>
      <c r="F13" s="6">
        <f>U12*F$10*$Q$2/U16</f>
        <v>0.76213848133505679</v>
      </c>
      <c r="G13" s="6">
        <f>$U12*G$10/$U16</f>
        <v>20.622062030014707</v>
      </c>
      <c r="H13" s="6">
        <f>$U12*H$10/$U16</f>
        <v>7.6213848133505682</v>
      </c>
      <c r="I13" s="6">
        <f>$V12*I$10/$V16</f>
        <v>100.06207771591399</v>
      </c>
      <c r="J13" s="6">
        <f>$V12*J$10/$V16</f>
        <v>41.75220180253654</v>
      </c>
      <c r="K13" s="6">
        <f>$W12*K$10/$W16</f>
        <v>17.514218682396478</v>
      </c>
      <c r="L13" s="6">
        <f>$W12*L$10/$W16</f>
        <v>7.3080352670397684</v>
      </c>
      <c r="M13" s="6">
        <f>$X12*M$10/$X16</f>
        <v>21.740349777310154</v>
      </c>
      <c r="N13" s="6">
        <f>$X12*N$10/$X16</f>
        <v>8.5068252188078368</v>
      </c>
      <c r="R13" t="str">
        <f>SA!R13</f>
        <v>Ha_per_TLU Maize</v>
      </c>
      <c r="S13" s="4">
        <v>3.6207175365601313E-3</v>
      </c>
      <c r="T13" s="4">
        <f>$S13+[1]Land.footprint!$J$2</f>
        <v>7.8620717536560122E-2</v>
      </c>
      <c r="U13" s="4">
        <f t="shared" ref="U13:X15" si="15">$S13</f>
        <v>3.6207175365601313E-3</v>
      </c>
      <c r="V13" s="4">
        <f t="shared" si="15"/>
        <v>3.6207175365601313E-3</v>
      </c>
      <c r="W13" s="4">
        <f t="shared" si="15"/>
        <v>3.6207175365601313E-3</v>
      </c>
      <c r="X13" s="4">
        <f t="shared" si="15"/>
        <v>3.6207175365601313E-3</v>
      </c>
    </row>
    <row r="14" spans="1:24">
      <c r="A14" t="s">
        <v>49</v>
      </c>
      <c r="C14" s="6"/>
      <c r="D14" s="8">
        <f>SUM(C11:D11)</f>
        <v>0.25605838385445523</v>
      </c>
      <c r="E14" s="8"/>
      <c r="F14" s="8">
        <f>SUM(E11:F11)</f>
        <v>18.333626464350818</v>
      </c>
      <c r="G14" s="8"/>
      <c r="H14" s="8">
        <f>SUM(G11:H11)</f>
        <v>0.32131879482973652</v>
      </c>
      <c r="I14" s="8"/>
      <c r="J14" s="8">
        <f>SUM(I11:J11)</f>
        <v>0.28239671907694752</v>
      </c>
      <c r="K14" s="8"/>
      <c r="L14" s="8">
        <f>SUM(K11:L11)</f>
        <v>0.28239671907694752</v>
      </c>
      <c r="M14" s="8"/>
      <c r="N14" s="8">
        <f>SUM(M11:N11)</f>
        <v>0.34411472051046343</v>
      </c>
      <c r="R14" t="str">
        <f>SA!R14</f>
        <v>Ha_per_TLU Native grass</v>
      </c>
      <c r="S14" s="4">
        <v>0.16032525600343495</v>
      </c>
      <c r="T14" s="4">
        <f>$S14+[1]Land.footprint!$J$1</f>
        <v>1.0325256003434952E-2</v>
      </c>
      <c r="U14" s="4">
        <f t="shared" si="15"/>
        <v>0.16032525600343495</v>
      </c>
      <c r="V14" s="4">
        <f>$S14+[1]Land.footprint!$J$1</f>
        <v>1.0325256003434952E-2</v>
      </c>
      <c r="W14" s="4">
        <f t="shared" si="15"/>
        <v>0.16032525600343495</v>
      </c>
      <c r="X14" s="4">
        <f t="shared" si="15"/>
        <v>0.16032525600343495</v>
      </c>
    </row>
    <row r="15" spans="1:24">
      <c r="A15" t="s">
        <v>50</v>
      </c>
      <c r="C15" s="6"/>
      <c r="D15" s="6">
        <f t="shared" ref="D15:D16" si="16">SUM(C12:D12)</f>
        <v>113.38256997062925</v>
      </c>
      <c r="E15" s="6"/>
      <c r="F15" s="6">
        <f t="shared" ref="F15:F16" si="17">SUM(E12:F12)</f>
        <v>5.5973981938185107</v>
      </c>
      <c r="G15" s="6"/>
      <c r="H15" s="6">
        <f t="shared" ref="H15:H16" si="18">SUM(G12:H12)</f>
        <v>142.27985894954705</v>
      </c>
      <c r="I15" s="6"/>
      <c r="J15" s="6">
        <f t="shared" ref="J15:J16" si="19">SUM(I12:J12)</f>
        <v>8.0531507624031988</v>
      </c>
      <c r="K15" s="6"/>
      <c r="L15" s="6">
        <f t="shared" ref="L15:L16" si="20">SUM(K12:L12)</f>
        <v>125.04517633141747</v>
      </c>
      <c r="M15" s="6"/>
      <c r="N15" s="6">
        <f t="shared" ref="N15:N16" si="21">SUM(M12:N12)</f>
        <v>152.37388750519636</v>
      </c>
      <c r="R15" t="str">
        <f>SA!R15</f>
        <v>Ha_per_TLU Rhodes</v>
      </c>
      <c r="S15" s="4">
        <v>3.1825571651625251E-2</v>
      </c>
      <c r="T15" s="4">
        <f>$S15</f>
        <v>3.1825571651625251E-2</v>
      </c>
      <c r="U15" s="4">
        <f t="shared" si="15"/>
        <v>3.1825571651625251E-2</v>
      </c>
      <c r="V15" s="4">
        <f>$S15+[1]Land.footprint!$J$3</f>
        <v>0.18182557165162525</v>
      </c>
      <c r="W15" s="4">
        <f t="shared" si="15"/>
        <v>3.1825571651625251E-2</v>
      </c>
      <c r="X15" s="4">
        <f t="shared" si="15"/>
        <v>3.1825571651625251E-2</v>
      </c>
    </row>
    <row r="16" spans="1:24">
      <c r="A16" t="s">
        <v>51</v>
      </c>
      <c r="C16" s="6"/>
      <c r="D16" s="6">
        <f t="shared" si="16"/>
        <v>22.507153237094251</v>
      </c>
      <c r="E16" s="6"/>
      <c r="F16" s="6">
        <f t="shared" si="17"/>
        <v>6.1809242365089148</v>
      </c>
      <c r="G16" s="6"/>
      <c r="H16" s="6">
        <f t="shared" si="18"/>
        <v>28.243446843365277</v>
      </c>
      <c r="I16" s="6"/>
      <c r="J16" s="6">
        <f t="shared" si="19"/>
        <v>141.81427951845052</v>
      </c>
      <c r="K16" s="6"/>
      <c r="L16" s="6">
        <f t="shared" si="20"/>
        <v>24.822253949436245</v>
      </c>
      <c r="M16" s="6"/>
      <c r="N16" s="6">
        <f t="shared" si="21"/>
        <v>30.247174996117991</v>
      </c>
      <c r="R16" t="s">
        <v>45</v>
      </c>
      <c r="S16" s="4">
        <f>SUM(S13:S15)</f>
        <v>0.19577154519162032</v>
      </c>
      <c r="T16" s="4">
        <f t="shared" ref="T16:X16" si="22">SUM(T13:T15)</f>
        <v>0.12077154519162032</v>
      </c>
      <c r="U16" s="4">
        <f t="shared" si="22"/>
        <v>0.19577154519162032</v>
      </c>
      <c r="V16" s="4">
        <f t="shared" si="22"/>
        <v>0.19577154519162032</v>
      </c>
      <c r="W16" s="4">
        <f t="shared" si="22"/>
        <v>0.19577154519162032</v>
      </c>
      <c r="X16" s="4">
        <f t="shared" si="22"/>
        <v>0.19577154519162032</v>
      </c>
    </row>
    <row r="17" spans="2:24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11532.644110007101</v>
      </c>
      <c r="D19">
        <v>25911.460378622302</v>
      </c>
    </row>
    <row r="20" spans="2:24">
      <c r="C20">
        <v>14689.928218004399</v>
      </c>
      <c r="D20">
        <v>35844.960796181098</v>
      </c>
      <c r="Q20" t="s">
        <v>42</v>
      </c>
      <c r="R20">
        <v>3.6207175365601313E-3</v>
      </c>
    </row>
    <row r="21" spans="2:24">
      <c r="C21">
        <v>13738.6164336033</v>
      </c>
      <c r="D21">
        <v>28426.126257068499</v>
      </c>
      <c r="Q21" t="s">
        <v>43</v>
      </c>
      <c r="R21">
        <v>0.17889652374704984</v>
      </c>
    </row>
    <row r="22" spans="2:24">
      <c r="C22">
        <v>16446.633675298999</v>
      </c>
      <c r="D22">
        <v>37967.902495390001</v>
      </c>
      <c r="Q22" t="s">
        <v>37</v>
      </c>
      <c r="R22">
        <v>0.16032525600343495</v>
      </c>
    </row>
    <row r="23" spans="2:24">
      <c r="Q23" t="s">
        <v>44</v>
      </c>
      <c r="R23">
        <v>3.1825571651625251E-2</v>
      </c>
    </row>
    <row r="24" spans="2:24">
      <c r="B24" t="s">
        <v>17</v>
      </c>
      <c r="C24" t="s">
        <v>14</v>
      </c>
      <c r="D24" t="s">
        <v>15</v>
      </c>
    </row>
    <row r="25" spans="2:24">
      <c r="C25">
        <v>11532.644110007101</v>
      </c>
      <c r="D25">
        <v>25911.460378622302</v>
      </c>
    </row>
    <row r="26" spans="2:24">
      <c r="C26">
        <v>14689.928218004399</v>
      </c>
      <c r="D26">
        <v>35844.960796181098</v>
      </c>
    </row>
    <row r="27" spans="2:24">
      <c r="C27">
        <v>13738.6164336033</v>
      </c>
      <c r="D27">
        <v>28426.126257068499</v>
      </c>
    </row>
    <row r="28" spans="2:24">
      <c r="C28">
        <v>16446.633675298999</v>
      </c>
      <c r="D28">
        <v>37967.902495390001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1222.51513812996</v>
      </c>
      <c r="D31">
        <v>10694.4464249758</v>
      </c>
    </row>
    <row r="32" spans="2:24">
      <c r="C32">
        <v>1253.1615615548701</v>
      </c>
      <c r="D32">
        <v>10840.84050445</v>
      </c>
    </row>
    <row r="33" spans="2:4">
      <c r="C33">
        <v>1264.1678070892799</v>
      </c>
      <c r="D33">
        <v>10897.4578351729</v>
      </c>
    </row>
    <row r="34" spans="2:4">
      <c r="C34">
        <v>1269.1426210146101</v>
      </c>
      <c r="D34">
        <v>10928.8330350089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1222.51513812996</v>
      </c>
      <c r="D37">
        <v>10694.4464249758</v>
      </c>
    </row>
    <row r="38" spans="2:4">
      <c r="C38">
        <v>1253.1615615548701</v>
      </c>
      <c r="D38">
        <v>10840.84050445</v>
      </c>
    </row>
    <row r="39" spans="2:4">
      <c r="C39">
        <v>1264.1678070892799</v>
      </c>
      <c r="D39">
        <v>10897.4578351729</v>
      </c>
    </row>
    <row r="40" spans="2:4">
      <c r="C40">
        <v>1269.1426210146101</v>
      </c>
      <c r="D40">
        <v>10928.8330350089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13210.0422310709</v>
      </c>
      <c r="D43">
        <v>23976.062507011</v>
      </c>
    </row>
    <row r="44" spans="2:4">
      <c r="C44">
        <v>12695.0610196855</v>
      </c>
      <c r="D44">
        <v>23693.995318633501</v>
      </c>
    </row>
    <row r="45" spans="2:4">
      <c r="C45">
        <v>14237.1437203242</v>
      </c>
      <c r="D45">
        <v>25481.888058389901</v>
      </c>
    </row>
    <row r="46" spans="2:4">
      <c r="C46">
        <v>14202.1134770067</v>
      </c>
      <c r="D46">
        <v>25854.8253830506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2967.7560443951002</v>
      </c>
      <c r="D49">
        <v>8064.38145482864</v>
      </c>
    </row>
    <row r="50" spans="3:4">
      <c r="C50">
        <v>2538.7322315116598</v>
      </c>
      <c r="D50">
        <v>6869.88421791576</v>
      </c>
    </row>
    <row r="51" spans="3:4">
      <c r="C51">
        <v>3227.4182949804499</v>
      </c>
      <c r="D51">
        <v>8615.1602989391395</v>
      </c>
    </row>
    <row r="52" spans="3:4">
      <c r="C52">
        <v>3472.5462658841798</v>
      </c>
      <c r="D52">
        <v>8325.3815956061499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F1C3-D70F-4E32-A602-1BDAAF3FCCD9}">
  <dimension ref="A1:X52"/>
  <sheetViews>
    <sheetView topLeftCell="A41" workbookViewId="0">
      <selection activeCell="T13" sqref="T13:X15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0.1</v>
      </c>
    </row>
    <row r="3" spans="1:24">
      <c r="A3" t="s">
        <v>0</v>
      </c>
      <c r="B3" s="2">
        <v>0.4748</v>
      </c>
      <c r="C3" s="6">
        <f>D19</f>
        <v>18235.9343766852</v>
      </c>
      <c r="D3" s="6">
        <f>C19</f>
        <v>9444.0354595351491</v>
      </c>
      <c r="E3" s="6">
        <f>G3</f>
        <v>29048.045863605101</v>
      </c>
      <c r="F3" s="6">
        <f>H3</f>
        <v>12473.802905311401</v>
      </c>
      <c r="G3" s="6">
        <f>D20</f>
        <v>29048.045863605101</v>
      </c>
      <c r="H3" s="6">
        <f>C20</f>
        <v>12473.802905311401</v>
      </c>
      <c r="I3" s="6">
        <f>K3</f>
        <v>23448.496926377</v>
      </c>
      <c r="J3" s="6">
        <f>L3</f>
        <v>12213.107768916299</v>
      </c>
      <c r="K3" s="6">
        <f>D21</f>
        <v>23448.496926377</v>
      </c>
      <c r="L3" s="6">
        <f>C21</f>
        <v>12213.107768916299</v>
      </c>
      <c r="M3" s="6">
        <f>D22</f>
        <v>31761.818853426899</v>
      </c>
      <c r="N3" s="6">
        <f>C22</f>
        <v>14148.743003039899</v>
      </c>
    </row>
    <row r="4" spans="1:24">
      <c r="A4" t="s">
        <v>1</v>
      </c>
      <c r="B4" s="2">
        <v>8.5889999999999994E-2</v>
      </c>
      <c r="C4" s="6">
        <f>D43</f>
        <v>21285.752495548</v>
      </c>
      <c r="D4" s="6">
        <f>C43</f>
        <v>11852.591935709501</v>
      </c>
      <c r="E4" s="6">
        <f t="shared" ref="E4:E8" si="0">G4</f>
        <v>20894.538288365598</v>
      </c>
      <c r="F4" s="6">
        <f t="shared" ref="F4:F8" si="1">H4</f>
        <v>11572.9720522633</v>
      </c>
      <c r="G4" s="6">
        <f>D44</f>
        <v>20894.538288365598</v>
      </c>
      <c r="H4" s="6">
        <f>C44</f>
        <v>11572.9720522633</v>
      </c>
      <c r="I4" s="6">
        <f t="shared" ref="I4:I8" si="2">K4</f>
        <v>22846.0946586848</v>
      </c>
      <c r="J4" s="6">
        <f t="shared" ref="J4:J8" si="3">L4</f>
        <v>12753.123618067601</v>
      </c>
      <c r="K4" s="6">
        <f>D45</f>
        <v>22846.0946586848</v>
      </c>
      <c r="L4" s="6">
        <f>C45</f>
        <v>12753.123618067601</v>
      </c>
      <c r="M4" s="6">
        <f>D46</f>
        <v>20861.4076470527</v>
      </c>
      <c r="N4" s="6">
        <f>C46</f>
        <v>11686.5706472561</v>
      </c>
    </row>
    <row r="5" spans="1:24">
      <c r="A5" t="s">
        <v>2</v>
      </c>
      <c r="B5" s="3">
        <v>0.23580000000000001</v>
      </c>
      <c r="C5" s="6">
        <f>D31</f>
        <v>10603.983952402699</v>
      </c>
      <c r="D5" s="6">
        <f>C31</f>
        <v>1180.54031133281</v>
      </c>
      <c r="E5" s="6">
        <f t="shared" si="0"/>
        <v>10629.0848717633</v>
      </c>
      <c r="F5" s="6">
        <f t="shared" si="1"/>
        <v>1184.84704273584</v>
      </c>
      <c r="G5" s="6">
        <f>D32</f>
        <v>10629.0848717633</v>
      </c>
      <c r="H5" s="6">
        <f>C32</f>
        <v>1184.84704273584</v>
      </c>
      <c r="I5" s="6">
        <f t="shared" si="2"/>
        <v>10719.556578986099</v>
      </c>
      <c r="J5" s="6">
        <f t="shared" si="3"/>
        <v>1207.7334167920001</v>
      </c>
      <c r="K5" s="6">
        <f>D33</f>
        <v>10719.556578986099</v>
      </c>
      <c r="L5" s="6">
        <f>C33</f>
        <v>1207.7334167920001</v>
      </c>
      <c r="M5" s="6">
        <f>D34</f>
        <v>10662.6606398608</v>
      </c>
      <c r="N5" s="6">
        <f>C34</f>
        <v>1187.3211510721901</v>
      </c>
    </row>
    <row r="6" spans="1:24">
      <c r="A6" t="s">
        <v>5</v>
      </c>
      <c r="B6" s="2">
        <v>4.761E-2</v>
      </c>
      <c r="C6" s="6">
        <f>D25</f>
        <v>19232.6805927149</v>
      </c>
      <c r="D6" s="6">
        <f>C25</f>
        <v>9605.02513210098</v>
      </c>
      <c r="E6" s="6">
        <f t="shared" si="0"/>
        <v>18061.096391343101</v>
      </c>
      <c r="F6" s="6">
        <f t="shared" si="1"/>
        <v>9131.4183351817101</v>
      </c>
      <c r="G6" s="6">
        <f>D26</f>
        <v>18061.096391343101</v>
      </c>
      <c r="H6" s="6">
        <f>C26</f>
        <v>9131.4183351817101</v>
      </c>
      <c r="I6" s="6">
        <f t="shared" si="2"/>
        <v>20791.767178714101</v>
      </c>
      <c r="J6" s="6">
        <f t="shared" si="3"/>
        <v>10475.1906547568</v>
      </c>
      <c r="K6" s="6">
        <f>D27</f>
        <v>20791.767178714101</v>
      </c>
      <c r="L6" s="6">
        <f>C27</f>
        <v>10475.1906547568</v>
      </c>
      <c r="M6" s="6">
        <f>D28</f>
        <v>0</v>
      </c>
      <c r="N6" s="6">
        <f>C28</f>
        <v>0</v>
      </c>
    </row>
    <row r="7" spans="1:24">
      <c r="A7" t="s">
        <v>4</v>
      </c>
      <c r="B7" s="2">
        <v>4.0289999999999999E-2</v>
      </c>
      <c r="C7" s="6">
        <f>D49</f>
        <v>9420.7996669978802</v>
      </c>
      <c r="D7" s="6">
        <f>C49</f>
        <v>4034.6903060121599</v>
      </c>
      <c r="E7" s="6">
        <f t="shared" si="0"/>
        <v>9268.8494409008108</v>
      </c>
      <c r="F7" s="6">
        <f t="shared" si="1"/>
        <v>3889.67430607809</v>
      </c>
      <c r="G7" s="6">
        <f>D50</f>
        <v>9268.8494409008108</v>
      </c>
      <c r="H7" s="6">
        <f>C50</f>
        <v>3889.67430607809</v>
      </c>
      <c r="I7" s="6">
        <f t="shared" si="2"/>
        <v>10922.5714214789</v>
      </c>
      <c r="J7" s="6">
        <f t="shared" si="3"/>
        <v>4746.0294200175103</v>
      </c>
      <c r="K7" s="6">
        <f>D51</f>
        <v>10922.5714214789</v>
      </c>
      <c r="L7" s="6">
        <f>C51</f>
        <v>4746.0294200175103</v>
      </c>
      <c r="M7" s="6">
        <f>D52</f>
        <v>9909.3031005668599</v>
      </c>
      <c r="N7" s="6">
        <f>C52</f>
        <v>4401.5900484167096</v>
      </c>
    </row>
    <row r="8" spans="1:24">
      <c r="A8" t="s">
        <v>3</v>
      </c>
      <c r="B8" s="3">
        <v>0.11559999999999999</v>
      </c>
      <c r="C8" s="6">
        <f>D37</f>
        <v>10603.983952402699</v>
      </c>
      <c r="D8" s="6">
        <f>C37</f>
        <v>1180.54031133281</v>
      </c>
      <c r="E8" s="6">
        <f t="shared" si="0"/>
        <v>10629.0848717633</v>
      </c>
      <c r="F8" s="6">
        <f t="shared" si="1"/>
        <v>1184.84704273584</v>
      </c>
      <c r="G8" s="6">
        <f>D38</f>
        <v>10629.0848717633</v>
      </c>
      <c r="H8" s="6">
        <f>C38</f>
        <v>1184.84704273584</v>
      </c>
      <c r="I8" s="6">
        <f t="shared" si="2"/>
        <v>10719.556578986099</v>
      </c>
      <c r="J8" s="6">
        <f t="shared" si="3"/>
        <v>1207.7334167920001</v>
      </c>
      <c r="K8" s="6">
        <f>D39</f>
        <v>10719.556578986099</v>
      </c>
      <c r="L8" s="6">
        <f>C39</f>
        <v>1207.7334167920001</v>
      </c>
      <c r="M8" s="6">
        <f>D40</f>
        <v>10662.6606398608</v>
      </c>
      <c r="N8" s="6">
        <f>C40</f>
        <v>1187.3211510721901</v>
      </c>
    </row>
    <row r="9" spans="1:24">
      <c r="A9" t="s">
        <v>9</v>
      </c>
      <c r="C9" s="6">
        <f>SUMPRODUCT($B3:$B8,C3:C8)</f>
        <v>15508.126826369562</v>
      </c>
      <c r="D9" s="6">
        <f t="shared" ref="D9:N9" si="4">SUMPRODUCT($B3:$B8,D3:D8)</f>
        <v>6536.7419419162843</v>
      </c>
      <c r="E9" s="6">
        <f t="shared" ref="E9" si="5">SUMPRODUCT($B3:$B8,E3:E8)</f>
        <v>20555.035236730786</v>
      </c>
      <c r="F9" s="6">
        <f t="shared" ref="F9" si="6">SUMPRODUCT($B3:$B8,F3:F8)</f>
        <v>7924.3812445580097</v>
      </c>
      <c r="G9" s="6">
        <f t="shared" ref="G9" si="7">SUMPRODUCT($B3:$B8,G3:G8)</f>
        <v>20555.035236730786</v>
      </c>
      <c r="H9" s="6">
        <f t="shared" ref="H9" si="8">SUMPRODUCT($B3:$B8,H3:H8)</f>
        <v>7924.3812445580097</v>
      </c>
      <c r="I9" s="6">
        <f t="shared" ref="I9" si="9">SUMPRODUCT($B3:$B8,I3:I8)</f>
        <v>18292.416030683915</v>
      </c>
      <c r="J9" s="6">
        <f t="shared" ref="J9" si="10">SUMPRODUCT($B3:$B8,J3:J8)</f>
        <v>8008.4882313034714</v>
      </c>
      <c r="K9" s="6">
        <f t="shared" si="4"/>
        <v>18292.416030683915</v>
      </c>
      <c r="L9" s="6">
        <f t="shared" si="4"/>
        <v>8008.4882313034714</v>
      </c>
      <c r="M9" s="6">
        <f t="shared" si="4"/>
        <v>21018.402665181373</v>
      </c>
      <c r="N9" s="6">
        <f t="shared" si="4"/>
        <v>8316.1474462736478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6">
        <f>C9/1000</f>
        <v>15.508126826369562</v>
      </c>
      <c r="D10" s="6">
        <f t="shared" ref="D10:N10" si="11">D9/1000</f>
        <v>6.5367419419162847</v>
      </c>
      <c r="E10" s="6">
        <f t="shared" ref="E10" si="12">E9/1000</f>
        <v>20.555035236730784</v>
      </c>
      <c r="F10" s="6">
        <f t="shared" ref="F10" si="13">F9/1000</f>
        <v>7.9243812445580097</v>
      </c>
      <c r="G10" s="6">
        <f t="shared" ref="G10" si="14">G9/1000</f>
        <v>20.555035236730784</v>
      </c>
      <c r="H10" s="6">
        <f t="shared" ref="H10" si="15">H9/1000</f>
        <v>7.9243812445580097</v>
      </c>
      <c r="I10" s="6">
        <f t="shared" ref="I10" si="16">I9/1000</f>
        <v>18.292416030683913</v>
      </c>
      <c r="J10" s="6">
        <f t="shared" ref="J10" si="17">J9/1000</f>
        <v>8.0084882313034722</v>
      </c>
      <c r="K10" s="6">
        <f t="shared" ref="K10" si="18">K9/1000</f>
        <v>18.292416030683913</v>
      </c>
      <c r="L10" s="6">
        <f t="shared" ref="L10" si="19">L9/1000</f>
        <v>8.0084882313034722</v>
      </c>
      <c r="M10" s="6">
        <f t="shared" si="11"/>
        <v>21.018402665181373</v>
      </c>
      <c r="N10" s="6">
        <f t="shared" si="11"/>
        <v>8.3161474462736482</v>
      </c>
      <c r="R10" t="str">
        <f>SA!R10</f>
        <v>FRAC_maize</v>
      </c>
      <c r="S10">
        <f>S13/S$16</f>
        <v>0.38358884268218485</v>
      </c>
      <c r="T10">
        <f t="shared" ref="T10:X12" si="20">T13/T$16</f>
        <v>0.69590711022256213</v>
      </c>
      <c r="U10">
        <f t="shared" si="20"/>
        <v>0.38358884268218485</v>
      </c>
      <c r="V10">
        <f t="shared" si="20"/>
        <v>0.38358884268218491</v>
      </c>
      <c r="W10">
        <f t="shared" si="20"/>
        <v>0.38358884268218485</v>
      </c>
      <c r="X10">
        <f t="shared" si="20"/>
        <v>0.38358884268218485</v>
      </c>
    </row>
    <row r="11" spans="1:24">
      <c r="A11" t="s">
        <v>36</v>
      </c>
      <c r="B11">
        <v>0.2</v>
      </c>
      <c r="C11" s="6">
        <f>$S10*C$10*$Q$2/S16</f>
        <v>1.4606944295969781</v>
      </c>
      <c r="D11" s="6">
        <f>$S10*D$10*$Q$2/S16</f>
        <v>0.61568896419099461</v>
      </c>
      <c r="E11" s="6">
        <f>T10*E$10*$Q$2/T16</f>
        <v>4.3052519462912855</v>
      </c>
      <c r="F11" s="6">
        <f>T10*F$10*$Q$2/T16</f>
        <v>1.6597615807207757</v>
      </c>
      <c r="G11" s="6">
        <f>$U10*G$10*$Q$2/$U16</f>
        <v>1.9360575140131866</v>
      </c>
      <c r="H11" s="6">
        <f>$U10*H$10*$Q$2/$U16</f>
        <v>0.7463892752183775</v>
      </c>
      <c r="I11" s="6">
        <f>$V10*I$10*$Q$2/$V16</f>
        <v>1.7229437506570553</v>
      </c>
      <c r="J11" s="6">
        <f>$V10*J$10*$Q$2/$V16</f>
        <v>0.75431122532910189</v>
      </c>
      <c r="K11" s="6">
        <f>$W10*K$10*$Q$2/$W16</f>
        <v>1.7229437506570546</v>
      </c>
      <c r="L11" s="6">
        <f>$W10*L$10*$Q$2/$W16</f>
        <v>0.75431122532910166</v>
      </c>
      <c r="M11" s="6">
        <f>$X10*M$10*$Q$2/$X16</f>
        <v>1.9797016129538509</v>
      </c>
      <c r="N11" s="6">
        <f>$X10*N$10*$Q$2/$X16</f>
        <v>0.78328932865212686</v>
      </c>
      <c r="R11" t="str">
        <f>SA!R11</f>
        <v>FRAC_native_grass</v>
      </c>
      <c r="S11">
        <f t="shared" ref="S11" si="21">S14/S$16</f>
        <v>0.51985744545550194</v>
      </c>
      <c r="T11">
        <f>T14/T$16</f>
        <v>0.18574405563373081</v>
      </c>
      <c r="U11">
        <f t="shared" si="20"/>
        <v>0.51985744545550194</v>
      </c>
      <c r="V11">
        <f t="shared" si="20"/>
        <v>0.15153742880153531</v>
      </c>
      <c r="W11">
        <f t="shared" si="20"/>
        <v>0.51985744545550194</v>
      </c>
      <c r="X11">
        <f t="shared" si="20"/>
        <v>0.51985744545550194</v>
      </c>
    </row>
    <row r="12" spans="1:24">
      <c r="A12" t="s">
        <v>37</v>
      </c>
      <c r="B12">
        <v>0.8</v>
      </c>
      <c r="C12" s="6">
        <f>$S11*C$10/S16</f>
        <v>19.796010474436919</v>
      </c>
      <c r="D12" s="6">
        <f>$S11*D$10/S16</f>
        <v>8.3441032820827541</v>
      </c>
      <c r="E12" s="6">
        <f>T11*E$10*$Q$2/T16</f>
        <v>1.1491116347028092</v>
      </c>
      <c r="F12" s="6">
        <f>U11*F$10*$Q$2/U16</f>
        <v>1.0115414703338819</v>
      </c>
      <c r="G12" s="6">
        <f>$U11*G$10/$U16</f>
        <v>26.238352149458095</v>
      </c>
      <c r="H12" s="6">
        <f>$U11*H$10/$U16</f>
        <v>10.115414703338818</v>
      </c>
      <c r="I12" s="6">
        <f>$V11*I$10/$V16</f>
        <v>6.8065187745975475</v>
      </c>
      <c r="J12" s="6">
        <f>$V11*J$10/$V16</f>
        <v>2.9799194054560649</v>
      </c>
      <c r="K12" s="6">
        <f>$W11*K$10/$W16</f>
        <v>23.350135280712543</v>
      </c>
      <c r="L12" s="6">
        <f>$W11*L$10/$W16</f>
        <v>10.222776656798949</v>
      </c>
      <c r="M12" s="6">
        <f>$X11*M$10/$X16</f>
        <v>26.829837283015522</v>
      </c>
      <c r="N12" s="6">
        <f>$X11*N$10/$X16</f>
        <v>10.615501394628064</v>
      </c>
      <c r="R12" t="str">
        <f>SA!R12</f>
        <v>FRAC_rhodes</v>
      </c>
      <c r="S12">
        <f>S15/S$16</f>
        <v>9.6553711862313166E-2</v>
      </c>
      <c r="T12">
        <f t="shared" si="20"/>
        <v>0.11834883414370703</v>
      </c>
      <c r="U12">
        <f t="shared" si="20"/>
        <v>9.6553711862313166E-2</v>
      </c>
      <c r="V12">
        <f t="shared" si="20"/>
        <v>0.46487372851627989</v>
      </c>
      <c r="W12">
        <f t="shared" si="20"/>
        <v>9.6553711862313166E-2</v>
      </c>
      <c r="X12">
        <f t="shared" si="20"/>
        <v>9.6553711862313166E-2</v>
      </c>
    </row>
    <row r="13" spans="1:24">
      <c r="A13" t="s">
        <v>38</v>
      </c>
      <c r="B13">
        <v>0.2</v>
      </c>
      <c r="C13" s="6">
        <f>$S12*C$10/S16</f>
        <v>3.6767354359950648</v>
      </c>
      <c r="D13" s="6">
        <f>$S12*D$10/S16</f>
        <v>1.5497597487358894</v>
      </c>
      <c r="E13" s="6">
        <f>T12*E$10*$Q$2/T16</f>
        <v>0.73216890739274987</v>
      </c>
      <c r="F13" s="6">
        <f>U12*F$10*$Q$2/U16</f>
        <v>0.18787474242639904</v>
      </c>
      <c r="G13" s="6">
        <f>$U12*G$10/$U16</f>
        <v>4.8732788485137384</v>
      </c>
      <c r="H13" s="6">
        <f>$U12*H$10/$U16</f>
        <v>1.8787474242639903</v>
      </c>
      <c r="I13" s="6">
        <f>$V12*I$10/$V16</f>
        <v>20.88046356591715</v>
      </c>
      <c r="J13" s="6">
        <f>$V12*J$10/$V16</f>
        <v>9.1415451327648611</v>
      </c>
      <c r="K13" s="6">
        <f>$W12*K$10/$W16</f>
        <v>4.3368470598021531</v>
      </c>
      <c r="L13" s="6">
        <f>$W12*L$10/$W16</f>
        <v>1.8986878814219745</v>
      </c>
      <c r="M13" s="6">
        <f>$X12*M$10/$X16</f>
        <v>4.9831360519751708</v>
      </c>
      <c r="N13" s="6">
        <f>$X12*N$10/$X16</f>
        <v>1.971629091573019</v>
      </c>
      <c r="R13" t="str">
        <f>SA!R13</f>
        <v>Ha_per_TLU Maize</v>
      </c>
      <c r="S13" s="4">
        <v>0.15621829876377438</v>
      </c>
      <c r="T13" s="4">
        <f>$S13+[1]Land.footprint!$J$2</f>
        <v>0.23121829876377437</v>
      </c>
      <c r="U13" s="4">
        <f t="shared" ref="U13:X15" si="22">$S13</f>
        <v>0.15621829876377438</v>
      </c>
      <c r="V13" s="4">
        <f t="shared" si="22"/>
        <v>0.15621829876377438</v>
      </c>
      <c r="W13" s="4">
        <f t="shared" si="22"/>
        <v>0.15621829876377438</v>
      </c>
      <c r="X13" s="4">
        <f t="shared" si="22"/>
        <v>0.15621829876377438</v>
      </c>
    </row>
    <row r="14" spans="1:24">
      <c r="A14" t="s">
        <v>49</v>
      </c>
      <c r="C14" s="6"/>
      <c r="D14" s="8">
        <f>SUM(C11:D11)</f>
        <v>2.0763833937879728</v>
      </c>
      <c r="E14" s="8"/>
      <c r="F14" s="8">
        <f>SUM(E11:F11)</f>
        <v>5.9650135270120614</v>
      </c>
      <c r="G14" s="8"/>
      <c r="H14" s="8">
        <f>SUM(G11:H11)</f>
        <v>2.6824467892315642</v>
      </c>
      <c r="I14" s="8"/>
      <c r="J14" s="8">
        <f>SUM(I11:J11)</f>
        <v>2.4772549759861571</v>
      </c>
      <c r="K14" s="8"/>
      <c r="L14" s="8">
        <f>SUM(K11:L11)</f>
        <v>2.4772549759861562</v>
      </c>
      <c r="M14" s="8"/>
      <c r="N14" s="8">
        <f>SUM(M11:N11)</f>
        <v>2.7629909416059779</v>
      </c>
      <c r="R14" t="str">
        <f>SA!R14</f>
        <v>Ha_per_TLU Native grass</v>
      </c>
      <c r="S14" s="4">
        <v>0.21171430628921126</v>
      </c>
      <c r="T14" s="4">
        <f>$S14+[1]Land.footprint!$J$1</f>
        <v>6.1714306289211263E-2</v>
      </c>
      <c r="U14" s="4">
        <f t="shared" si="22"/>
        <v>0.21171430628921126</v>
      </c>
      <c r="V14" s="4">
        <f>$S14+[1]Land.footprint!$J$1</f>
        <v>6.1714306289211263E-2</v>
      </c>
      <c r="W14" s="4">
        <f t="shared" si="22"/>
        <v>0.21171430628921126</v>
      </c>
      <c r="X14" s="4">
        <f t="shared" si="22"/>
        <v>0.21171430628921126</v>
      </c>
    </row>
    <row r="15" spans="1:24">
      <c r="A15" t="s">
        <v>50</v>
      </c>
      <c r="C15" s="6"/>
      <c r="D15" s="6">
        <f t="shared" ref="D15:D16" si="23">SUM(C12:D12)</f>
        <v>28.140113756519675</v>
      </c>
      <c r="E15" s="6"/>
      <c r="F15" s="6">
        <f t="shared" ref="F15:F16" si="24">SUM(E12:F12)</f>
        <v>2.1606531050366913</v>
      </c>
      <c r="G15" s="6"/>
      <c r="H15" s="6">
        <f t="shared" ref="H15:H16" si="25">SUM(G12:H12)</f>
        <v>36.353766852796909</v>
      </c>
      <c r="I15" s="6"/>
      <c r="J15" s="6">
        <f t="shared" ref="J15:J16" si="26">SUM(I12:J12)</f>
        <v>9.7864381800536115</v>
      </c>
      <c r="K15" s="6"/>
      <c r="L15" s="6">
        <f t="shared" ref="L15:L16" si="27">SUM(K12:L12)</f>
        <v>33.572911937511492</v>
      </c>
      <c r="M15" s="6"/>
      <c r="N15" s="6">
        <f t="shared" ref="N15:N16" si="28">SUM(M12:N12)</f>
        <v>37.445338677643583</v>
      </c>
      <c r="R15" t="str">
        <f>SA!R15</f>
        <v>Ha_per_TLU Rhodes</v>
      </c>
      <c r="S15" s="4">
        <v>3.9321937783668368E-2</v>
      </c>
      <c r="T15" s="4">
        <f>$S15</f>
        <v>3.9321937783668368E-2</v>
      </c>
      <c r="U15" s="4">
        <f t="shared" si="22"/>
        <v>3.9321937783668368E-2</v>
      </c>
      <c r="V15" s="4">
        <f>$S15+[1]Land.footprint!$J$3</f>
        <v>0.18932193778366835</v>
      </c>
      <c r="W15" s="4">
        <f t="shared" si="22"/>
        <v>3.9321937783668368E-2</v>
      </c>
      <c r="X15" s="4">
        <f t="shared" si="22"/>
        <v>3.9321937783668368E-2</v>
      </c>
    </row>
    <row r="16" spans="1:24">
      <c r="A16" t="s">
        <v>51</v>
      </c>
      <c r="C16" s="6"/>
      <c r="D16" s="6">
        <f t="shared" si="23"/>
        <v>5.226495184730954</v>
      </c>
      <c r="E16" s="6"/>
      <c r="F16" s="6">
        <f t="shared" si="24"/>
        <v>0.92004364981914888</v>
      </c>
      <c r="G16" s="6"/>
      <c r="H16" s="6">
        <f t="shared" si="25"/>
        <v>6.7520262727777283</v>
      </c>
      <c r="I16" s="6"/>
      <c r="J16" s="6">
        <f t="shared" si="26"/>
        <v>30.022008698682011</v>
      </c>
      <c r="K16" s="6"/>
      <c r="L16" s="6">
        <f t="shared" si="27"/>
        <v>6.2355349412241274</v>
      </c>
      <c r="M16" s="6"/>
      <c r="N16" s="6">
        <f t="shared" si="28"/>
        <v>6.9547651435481903</v>
      </c>
      <c r="R16" t="s">
        <v>45</v>
      </c>
      <c r="S16" s="4">
        <f>SUM(S13:S15)</f>
        <v>0.40725454283665402</v>
      </c>
      <c r="T16" s="4">
        <f t="shared" ref="T16:X16" si="29">SUM(T13:T15)</f>
        <v>0.33225454283665401</v>
      </c>
      <c r="U16" s="4">
        <f t="shared" si="29"/>
        <v>0.40725454283665402</v>
      </c>
      <c r="V16" s="4">
        <f t="shared" si="29"/>
        <v>0.40725454283665397</v>
      </c>
      <c r="W16" s="4">
        <f t="shared" si="29"/>
        <v>0.40725454283665402</v>
      </c>
      <c r="X16" s="4">
        <f t="shared" si="29"/>
        <v>0.40725454283665402</v>
      </c>
    </row>
    <row r="17" spans="2:24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9444.0354595351491</v>
      </c>
      <c r="D19">
        <v>18235.9343766852</v>
      </c>
    </row>
    <row r="20" spans="2:24">
      <c r="C20">
        <v>12473.802905311401</v>
      </c>
      <c r="D20">
        <v>29048.045863605101</v>
      </c>
      <c r="Q20" t="s">
        <v>42</v>
      </c>
      <c r="R20">
        <v>0.15621829876377438</v>
      </c>
    </row>
    <row r="21" spans="2:24">
      <c r="C21">
        <v>12213.107768916299</v>
      </c>
      <c r="D21">
        <v>23448.496926377</v>
      </c>
      <c r="Q21" t="s">
        <v>43</v>
      </c>
      <c r="R21">
        <v>7.9847701111223895E-3</v>
      </c>
    </row>
    <row r="22" spans="2:24">
      <c r="C22">
        <v>14148.743003039899</v>
      </c>
      <c r="D22">
        <v>31761.818853426899</v>
      </c>
      <c r="Q22" t="s">
        <v>37</v>
      </c>
      <c r="R22">
        <v>0.21171430628921126</v>
      </c>
    </row>
    <row r="23" spans="2:24">
      <c r="Q23" t="s">
        <v>44</v>
      </c>
      <c r="R23">
        <v>3.9321937783668368E-2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9605.02513210098</v>
      </c>
      <c r="D25">
        <v>19232.6805927149</v>
      </c>
    </row>
    <row r="26" spans="2:24">
      <c r="C26">
        <v>9131.4183351817101</v>
      </c>
      <c r="D26">
        <v>18061.096391343101</v>
      </c>
    </row>
    <row r="27" spans="2:24">
      <c r="C27">
        <v>10475.1906547568</v>
      </c>
      <c r="D27">
        <v>20791.767178714101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1180.54031133281</v>
      </c>
      <c r="D31">
        <v>10603.983952402699</v>
      </c>
    </row>
    <row r="32" spans="2:24">
      <c r="C32">
        <v>1184.84704273584</v>
      </c>
      <c r="D32">
        <v>10629.0848717633</v>
      </c>
    </row>
    <row r="33" spans="2:4">
      <c r="C33">
        <v>1207.7334167920001</v>
      </c>
      <c r="D33">
        <v>10719.556578986099</v>
      </c>
    </row>
    <row r="34" spans="2:4">
      <c r="C34">
        <v>1187.3211510721901</v>
      </c>
      <c r="D34">
        <v>10662.6606398608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1180.54031133281</v>
      </c>
      <c r="D37">
        <v>10603.983952402699</v>
      </c>
    </row>
    <row r="38" spans="2:4">
      <c r="C38">
        <v>1184.84704273584</v>
      </c>
      <c r="D38">
        <v>10629.0848717633</v>
      </c>
    </row>
    <row r="39" spans="2:4">
      <c r="C39">
        <v>1207.7334167920001</v>
      </c>
      <c r="D39">
        <v>10719.556578986099</v>
      </c>
    </row>
    <row r="40" spans="2:4">
      <c r="C40">
        <v>1187.3211510721901</v>
      </c>
      <c r="D40">
        <v>10662.6606398608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11852.591935709501</v>
      </c>
      <c r="D43">
        <v>21285.752495548</v>
      </c>
    </row>
    <row r="44" spans="2:4">
      <c r="C44">
        <v>11572.9720522633</v>
      </c>
      <c r="D44">
        <v>20894.538288365598</v>
      </c>
    </row>
    <row r="45" spans="2:4">
      <c r="C45">
        <v>12753.123618067601</v>
      </c>
      <c r="D45">
        <v>22846.0946586848</v>
      </c>
    </row>
    <row r="46" spans="2:4">
      <c r="C46">
        <v>11686.5706472561</v>
      </c>
      <c r="D46">
        <v>20861.4076470527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4034.6903060121599</v>
      </c>
      <c r="D49">
        <v>9420.7996669978802</v>
      </c>
    </row>
    <row r="50" spans="3:4">
      <c r="C50">
        <v>3889.67430607809</v>
      </c>
      <c r="D50">
        <v>9268.8494409008108</v>
      </c>
    </row>
    <row r="51" spans="3:4">
      <c r="C51">
        <v>4746.0294200175103</v>
      </c>
      <c r="D51">
        <v>10922.5714214789</v>
      </c>
    </row>
    <row r="52" spans="3:4">
      <c r="C52">
        <v>4401.5900484167096</v>
      </c>
      <c r="D52">
        <v>9909.3031005668599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E48-2110-49AB-BC7C-6B96535D599C}">
  <dimension ref="A1:X52"/>
  <sheetViews>
    <sheetView topLeftCell="A41" workbookViewId="0">
      <selection activeCell="T13" sqref="T13:X15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7" width="15.36328125" bestFit="1" customWidth="1"/>
    <col min="8" max="8" width="14.36328125" bestFit="1" customWidth="1"/>
    <col min="9" max="10" width="14.36328125" customWidth="1"/>
    <col min="11" max="11" width="15.36328125" bestFit="1" customWidth="1"/>
    <col min="12" max="12" width="14.36328125" bestFit="1" customWidth="1"/>
    <col min="13" max="13" width="15.36328125" bestFit="1" customWidth="1"/>
    <col min="14" max="14" width="14.36328125" bestFit="1" customWidth="1"/>
    <col min="18" max="18" width="13.36328125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0.1</v>
      </c>
    </row>
    <row r="3" spans="1:24">
      <c r="A3" t="s">
        <v>0</v>
      </c>
      <c r="B3" s="1">
        <v>0.60540000000000005</v>
      </c>
      <c r="C3" s="6">
        <f>D19</f>
        <v>19699.633402662901</v>
      </c>
      <c r="D3" s="6">
        <f>C19</f>
        <v>10166.260087475501</v>
      </c>
      <c r="E3" s="6">
        <f>G3</f>
        <v>30599.793018495198</v>
      </c>
      <c r="F3" s="6">
        <f>H3</f>
        <v>12995.020880538899</v>
      </c>
      <c r="G3" s="6">
        <f>D20</f>
        <v>30599.793018495198</v>
      </c>
      <c r="H3" s="6">
        <f>C20</f>
        <v>12995.020880538899</v>
      </c>
      <c r="I3" s="6">
        <f>K3</f>
        <v>23567.3021870743</v>
      </c>
      <c r="J3" s="6">
        <f>L3</f>
        <v>12510.697929510599</v>
      </c>
      <c r="K3" s="6">
        <f>D21</f>
        <v>23567.3021870743</v>
      </c>
      <c r="L3" s="6">
        <f>C21</f>
        <v>12510.697929510599</v>
      </c>
      <c r="M3" s="6">
        <f>D22</f>
        <v>32918.784266790397</v>
      </c>
      <c r="N3" s="6">
        <f>C22</f>
        <v>14850.6252584063</v>
      </c>
    </row>
    <row r="4" spans="1:24">
      <c r="A4" t="s">
        <v>1</v>
      </c>
      <c r="B4" s="1">
        <v>5.067E-2</v>
      </c>
      <c r="C4" s="6">
        <f>D43</f>
        <v>23917.9931673924</v>
      </c>
      <c r="D4" s="6">
        <f>C43</f>
        <v>13329.435276862199</v>
      </c>
      <c r="E4" s="6">
        <f t="shared" ref="E4:E9" si="0">G4</f>
        <v>22745.990359257801</v>
      </c>
      <c r="F4" s="6">
        <f t="shared" ref="F4:F9" si="1">H4</f>
        <v>12786.1997892497</v>
      </c>
      <c r="G4" s="6">
        <f>D44</f>
        <v>22745.990359257801</v>
      </c>
      <c r="H4" s="6">
        <f>C44</f>
        <v>12786.1997892497</v>
      </c>
      <c r="I4" s="6">
        <f t="shared" ref="I4:I9" si="2">K4</f>
        <v>25121.167362751901</v>
      </c>
      <c r="J4" s="6"/>
      <c r="K4" s="6">
        <f>D45</f>
        <v>25121.167362751901</v>
      </c>
      <c r="L4" s="6">
        <f>C45</f>
        <v>14095.078175873199</v>
      </c>
      <c r="M4" s="6">
        <f>D46</f>
        <v>24736.089559101601</v>
      </c>
      <c r="N4" s="6">
        <f>C46</f>
        <v>13884.617890776701</v>
      </c>
    </row>
    <row r="5" spans="1:24">
      <c r="A5" t="s">
        <v>2</v>
      </c>
      <c r="B5" s="1">
        <v>0.19620000000000001</v>
      </c>
      <c r="C5" s="6">
        <f>D31</f>
        <v>10768.5461909561</v>
      </c>
      <c r="D5" s="6">
        <f>C31</f>
        <v>1231.88836484478</v>
      </c>
      <c r="E5" s="6">
        <f t="shared" si="0"/>
        <v>10605.6624375665</v>
      </c>
      <c r="F5" s="6">
        <f t="shared" si="1"/>
        <v>1183.50484245455</v>
      </c>
      <c r="G5" s="6">
        <f>D32</f>
        <v>10605.6624375665</v>
      </c>
      <c r="H5" s="6">
        <f>C32</f>
        <v>1183.50484245455</v>
      </c>
      <c r="I5" s="6">
        <f t="shared" si="2"/>
        <v>10853.1997578591</v>
      </c>
      <c r="J5" s="6"/>
      <c r="K5" s="6">
        <f>D33</f>
        <v>10853.1997578591</v>
      </c>
      <c r="L5" s="6">
        <f>C33</f>
        <v>1250.17537028324</v>
      </c>
      <c r="M5" s="6">
        <f>D34</f>
        <v>10844.4771808115</v>
      </c>
      <c r="N5" s="6">
        <f>C34</f>
        <v>1240.0799492532201</v>
      </c>
    </row>
    <row r="6" spans="1:24">
      <c r="A6" t="s">
        <v>5</v>
      </c>
      <c r="B6" s="1">
        <v>2.5559999999999999E-2</v>
      </c>
      <c r="C6" s="6">
        <f>D25</f>
        <v>15761.305162323</v>
      </c>
      <c r="D6" s="6">
        <f>C25</f>
        <v>7758.9891635943304</v>
      </c>
      <c r="E6" s="6">
        <f t="shared" si="0"/>
        <v>18495.756155986899</v>
      </c>
      <c r="F6" s="6">
        <f t="shared" si="1"/>
        <v>9069.1777922584806</v>
      </c>
      <c r="G6" s="6">
        <f>D26</f>
        <v>18495.756155986899</v>
      </c>
      <c r="H6" s="6">
        <f>C26</f>
        <v>9069.1777922584806</v>
      </c>
      <c r="I6" s="6">
        <f t="shared" si="2"/>
        <v>20288.250582656099</v>
      </c>
      <c r="J6" s="6"/>
      <c r="K6" s="6">
        <f>D27</f>
        <v>20288.250582656099</v>
      </c>
      <c r="L6" s="6">
        <f>C27</f>
        <v>10079.8129102815</v>
      </c>
      <c r="M6" s="6">
        <f>D28</f>
        <v>19831.618672263099</v>
      </c>
      <c r="N6" s="6">
        <f>C28</f>
        <v>9949.0255633061897</v>
      </c>
    </row>
    <row r="7" spans="1:24">
      <c r="A7" t="s">
        <v>4</v>
      </c>
      <c r="B7" s="1">
        <v>4.4010000000000001E-2</v>
      </c>
      <c r="C7" s="6">
        <f>D49</f>
        <v>9351.6862863029091</v>
      </c>
      <c r="D7" s="6">
        <f>C49</f>
        <v>3749.0693070878301</v>
      </c>
      <c r="E7" s="6">
        <f t="shared" si="0"/>
        <v>8439.9319240231107</v>
      </c>
      <c r="F7" s="6">
        <f t="shared" si="1"/>
        <v>3285.12929381496</v>
      </c>
      <c r="G7" s="6">
        <f>D50</f>
        <v>8439.9319240231107</v>
      </c>
      <c r="H7" s="6">
        <f>C50</f>
        <v>3285.12929381496</v>
      </c>
      <c r="I7" s="6">
        <f t="shared" si="2"/>
        <v>10002.846182511201</v>
      </c>
      <c r="J7" s="6"/>
      <c r="K7" s="6">
        <f>D51</f>
        <v>10002.846182511201</v>
      </c>
      <c r="L7" s="6">
        <f>C51</f>
        <v>4033.6506009618001</v>
      </c>
      <c r="M7" s="6">
        <f>D52</f>
        <v>10257.7982150354</v>
      </c>
      <c r="N7" s="6">
        <f>C52</f>
        <v>4323.9937526986096</v>
      </c>
    </row>
    <row r="8" spans="1:24">
      <c r="A8" t="s">
        <v>3</v>
      </c>
      <c r="B8" s="1">
        <v>7.8200000000000006E-2</v>
      </c>
      <c r="C8" s="6">
        <f>D37</f>
        <v>10768.5461909561</v>
      </c>
      <c r="D8" s="6">
        <f>C37</f>
        <v>1231.88836484478</v>
      </c>
      <c r="E8" s="6">
        <f t="shared" si="0"/>
        <v>10605.6624375665</v>
      </c>
      <c r="F8" s="6">
        <f t="shared" si="1"/>
        <v>1183.50484245455</v>
      </c>
      <c r="G8" s="6">
        <f>D38</f>
        <v>10605.6624375665</v>
      </c>
      <c r="H8" s="6">
        <f>C38</f>
        <v>1183.50484245455</v>
      </c>
      <c r="I8" s="6">
        <f t="shared" si="2"/>
        <v>10853.1997578591</v>
      </c>
      <c r="J8" s="6"/>
      <c r="K8" s="6">
        <f>D39</f>
        <v>10853.1997578591</v>
      </c>
      <c r="L8" s="6">
        <f>C39</f>
        <v>1250.17537028324</v>
      </c>
      <c r="M8" s="6">
        <f>D40</f>
        <v>10844.4771808115</v>
      </c>
      <c r="N8" s="6">
        <f>C40</f>
        <v>1240.0799492532201</v>
      </c>
    </row>
    <row r="9" spans="1:24">
      <c r="A9" t="s">
        <v>9</v>
      </c>
      <c r="C9" s="6">
        <f>SUMPRODUCT($B3:$B8,C3:C8)</f>
        <v>16907.398523971413</v>
      </c>
      <c r="D9" s="6">
        <f t="shared" ref="D9:N9" si="3">SUMPRODUCT($B3:$B8,D3:D8)</f>
        <v>7531.40281297609</v>
      </c>
      <c r="E9" s="6">
        <f t="shared" si="0"/>
        <v>23432.040729092114</v>
      </c>
      <c r="F9" s="6">
        <f t="shared" si="1"/>
        <v>9216.2028377599854</v>
      </c>
      <c r="G9" s="6">
        <f t="shared" si="3"/>
        <v>23432.040729092114</v>
      </c>
      <c r="H9" s="6">
        <f t="shared" si="3"/>
        <v>9216.2028377599854</v>
      </c>
      <c r="I9" s="6">
        <f t="shared" si="2"/>
        <v>19477.445253266964</v>
      </c>
      <c r="J9" s="6"/>
      <c r="K9" s="6">
        <f t="shared" si="3"/>
        <v>19477.445253266964</v>
      </c>
      <c r="L9" s="6">
        <f t="shared" si="3"/>
        <v>9066.3832402380594</v>
      </c>
      <c r="M9" s="6">
        <f t="shared" si="3"/>
        <v>25116.476064196017</v>
      </c>
      <c r="N9" s="6">
        <f t="shared" si="3"/>
        <v>10478.976116494287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6">
        <f>C9/1000</f>
        <v>16.907398523971413</v>
      </c>
      <c r="D10" s="6">
        <f t="shared" ref="D10" si="4">D9/1000</f>
        <v>7.5314028129760899</v>
      </c>
      <c r="E10" s="6">
        <f t="shared" ref="E10" si="5">E9/1000</f>
        <v>23.432040729092115</v>
      </c>
      <c r="F10" s="6">
        <f t="shared" ref="F10" si="6">F9/1000</f>
        <v>9.2162028377599849</v>
      </c>
      <c r="G10" s="6">
        <f t="shared" ref="G10" si="7">G9/1000</f>
        <v>23.432040729092115</v>
      </c>
      <c r="H10" s="6">
        <f t="shared" ref="H10" si="8">H9/1000</f>
        <v>9.2162028377599849</v>
      </c>
      <c r="I10" s="6">
        <f t="shared" ref="I10" si="9">I9/1000</f>
        <v>19.477445253266964</v>
      </c>
      <c r="J10" s="6">
        <f t="shared" ref="J10" si="10">J9/1000</f>
        <v>0</v>
      </c>
      <c r="K10" s="6">
        <f t="shared" ref="K10" si="11">K9/1000</f>
        <v>19.477445253266964</v>
      </c>
      <c r="L10" s="6">
        <f t="shared" ref="L10" si="12">L9/1000</f>
        <v>9.0663832402380589</v>
      </c>
      <c r="M10" s="6">
        <f t="shared" ref="M10" si="13">M9/1000</f>
        <v>25.116476064196018</v>
      </c>
      <c r="N10" s="6">
        <f>N9/1000</f>
        <v>10.478976116494287</v>
      </c>
      <c r="R10" t="str">
        <f>SA!R10</f>
        <v>FRAC_maize</v>
      </c>
      <c r="S10">
        <f>S13/S$16</f>
        <v>0.11528268761032279</v>
      </c>
      <c r="T10">
        <f t="shared" ref="T10:X12" si="14">T13/T$16</f>
        <v>0.4881045688217609</v>
      </c>
      <c r="U10">
        <f t="shared" si="14"/>
        <v>0.11528268761032279</v>
      </c>
      <c r="V10">
        <f t="shared" si="14"/>
        <v>0.11528268761032279</v>
      </c>
      <c r="W10">
        <f t="shared" si="14"/>
        <v>0.11528268761032279</v>
      </c>
      <c r="X10">
        <f t="shared" si="14"/>
        <v>0.11528268761032279</v>
      </c>
    </row>
    <row r="11" spans="1:24">
      <c r="A11" t="s">
        <v>36</v>
      </c>
      <c r="B11">
        <v>0.2</v>
      </c>
      <c r="C11" s="7">
        <f>$S10*C$10*$Q$2/S16</f>
        <v>0.65109980054129102</v>
      </c>
      <c r="D11" s="7">
        <f>$S10*D$10*$Q$2/S16</f>
        <v>0.29003248858021313</v>
      </c>
      <c r="E11" s="7">
        <f>T10*E$10*$Q$2/T16</f>
        <v>5.0977455680703292</v>
      </c>
      <c r="F11" s="7">
        <f>T10*F$10*$Q$2/T16</f>
        <v>2.0050262678272706</v>
      </c>
      <c r="G11" s="7">
        <f>$U10*G$10*$Q$2/$U16</f>
        <v>0.90236218323927186</v>
      </c>
      <c r="H11" s="7">
        <f>$U10*H$10*$Q$2/$U16</f>
        <v>0.35491372731918658</v>
      </c>
      <c r="I11" s="7">
        <f>$V10*I$10*$Q$2/$V16</f>
        <v>0.75007167433095989</v>
      </c>
      <c r="J11" s="7">
        <f>$V10*J$10*$Q$2/$V16</f>
        <v>0</v>
      </c>
      <c r="K11" s="7">
        <f>$W10*K$10*$Q$2/$W16</f>
        <v>0.75007167433095989</v>
      </c>
      <c r="L11" s="7">
        <f>$W10*L$10*$Q$2/$W16</f>
        <v>0.34914421109672339</v>
      </c>
      <c r="M11" s="7">
        <f>$X10*M$10*$Q$2/$X16</f>
        <v>0.96722937786746344</v>
      </c>
      <c r="N11" s="7">
        <f>$X10*N$10*$Q$2/$X16</f>
        <v>0.40354281882294851</v>
      </c>
      <c r="R11" t="str">
        <f>SA!R11</f>
        <v>FRAC_native_grass</v>
      </c>
      <c r="S11">
        <f t="shared" ref="S11" si="15">S14/S$16</f>
        <v>0.73772440479746859</v>
      </c>
      <c r="T11">
        <f>T14/T$16</f>
        <v>0.31576505113885284</v>
      </c>
      <c r="U11">
        <f t="shared" si="14"/>
        <v>0.73772440479746859</v>
      </c>
      <c r="V11">
        <f t="shared" si="14"/>
        <v>0.23665493827922787</v>
      </c>
      <c r="W11">
        <f t="shared" si="14"/>
        <v>0.73772440479746859</v>
      </c>
      <c r="X11">
        <f t="shared" si="14"/>
        <v>0.73772440479746859</v>
      </c>
    </row>
    <row r="12" spans="1:24">
      <c r="A12" t="s">
        <v>37</v>
      </c>
      <c r="B12">
        <v>0.8</v>
      </c>
      <c r="C12" s="7">
        <f>$S11*C$10/S16</f>
        <v>41.665598085437416</v>
      </c>
      <c r="D12" s="7">
        <f>$S11*D$10/S16</f>
        <v>18.559945942013869</v>
      </c>
      <c r="E12" s="7">
        <f>T11*E$10*$Q$2/T16</f>
        <v>3.2978381945496431</v>
      </c>
      <c r="F12" s="7">
        <f>U11*F$10*$Q$2/U16</f>
        <v>2.2711867988888992</v>
      </c>
      <c r="G12" s="7">
        <f>$U11*G$10/$U16</f>
        <v>57.744542423586559</v>
      </c>
      <c r="H12" s="7">
        <f>$U11*H$10/$U16</f>
        <v>22.71186798888899</v>
      </c>
      <c r="I12" s="7">
        <f>$V11*I$10/$V16</f>
        <v>15.397642913548431</v>
      </c>
      <c r="J12" s="7">
        <f>$V11*J$10/$V16</f>
        <v>0</v>
      </c>
      <c r="K12" s="7">
        <f>$W11*K$10/$W16</f>
        <v>47.999070022696074</v>
      </c>
      <c r="L12" s="7">
        <f>$W11*L$10/$W16</f>
        <v>22.342661388191658</v>
      </c>
      <c r="M12" s="7">
        <f>$X11*M$10/$X16</f>
        <v>61.895565750672759</v>
      </c>
      <c r="N12" s="7">
        <f>$X11*N$10/$X16</f>
        <v>25.823772154995723</v>
      </c>
      <c r="R12" t="str">
        <f>SA!R12</f>
        <v>FRAC_rhodes</v>
      </c>
      <c r="S12">
        <f>S15/S$16</f>
        <v>0.14699290759220873</v>
      </c>
      <c r="T12">
        <f t="shared" si="14"/>
        <v>0.19613038003938624</v>
      </c>
      <c r="U12">
        <f t="shared" si="14"/>
        <v>0.14699290759220873</v>
      </c>
      <c r="V12">
        <f t="shared" si="14"/>
        <v>0.64806237411044942</v>
      </c>
      <c r="W12">
        <f t="shared" si="14"/>
        <v>0.14699290759220873</v>
      </c>
      <c r="X12">
        <f t="shared" si="14"/>
        <v>0.14699290759220873</v>
      </c>
    </row>
    <row r="13" spans="1:24">
      <c r="A13" t="s">
        <v>38</v>
      </c>
      <c r="B13">
        <v>0.2</v>
      </c>
      <c r="C13" s="7">
        <f>$S12*C$10/S16</f>
        <v>8.3019449666006579</v>
      </c>
      <c r="D13" s="7">
        <f>$S12*D$10/S16</f>
        <v>3.6981024363967143</v>
      </c>
      <c r="E13" s="7">
        <f>T12*E$10*$Q$2/T16</f>
        <v>2.048378235883368</v>
      </c>
      <c r="F13" s="7">
        <f>U12*F$10*$Q$2/U16</f>
        <v>0.45253803328544273</v>
      </c>
      <c r="G13" s="7">
        <f>$U12*G$10/$U16</f>
        <v>11.505703394419902</v>
      </c>
      <c r="H13" s="7">
        <f>$U12*H$10/$U16</f>
        <v>4.5253803328544269</v>
      </c>
      <c r="I13" s="7">
        <f>$V12*I$10/$V16</f>
        <v>42.165327691093431</v>
      </c>
      <c r="J13" s="7">
        <f>$V12*J$10/$V16</f>
        <v>0</v>
      </c>
      <c r="K13" s="7">
        <f>$W12*K$10/$W16</f>
        <v>9.5639005819457878</v>
      </c>
      <c r="L13" s="7">
        <f>$W12*L$10/$W16</f>
        <v>4.4518152570811305</v>
      </c>
      <c r="M13" s="7">
        <f>$X12*M$10/$X16</f>
        <v>12.332802219351684</v>
      </c>
      <c r="N13" s="7">
        <f>$X12*N$10/$X16</f>
        <v>5.1454328057693193</v>
      </c>
      <c r="R13" t="str">
        <f>SA!R13</f>
        <v>Ha_per_TLU Maize</v>
      </c>
      <c r="S13" s="4">
        <v>3.4510989587346795E-2</v>
      </c>
      <c r="T13" s="4">
        <f>$S13+[1]Land.footprint!$J$2</f>
        <v>0.10951098958734679</v>
      </c>
      <c r="U13" s="4">
        <f t="shared" ref="U13:X15" si="16">$S13</f>
        <v>3.4510989587346795E-2</v>
      </c>
      <c r="V13" s="4">
        <f t="shared" si="16"/>
        <v>3.4510989587346795E-2</v>
      </c>
      <c r="W13" s="4">
        <f t="shared" si="16"/>
        <v>3.4510989587346795E-2</v>
      </c>
      <c r="X13" s="4">
        <f t="shared" si="16"/>
        <v>3.4510989587346795E-2</v>
      </c>
    </row>
    <row r="14" spans="1:24">
      <c r="A14" t="s">
        <v>49</v>
      </c>
      <c r="C14" s="6"/>
      <c r="D14" s="8">
        <f>SUM(C11:D11)</f>
        <v>0.94113228912150415</v>
      </c>
      <c r="E14" s="8"/>
      <c r="F14" s="8">
        <f>SUM(E11:F11)</f>
        <v>7.1027718358975998</v>
      </c>
      <c r="G14" s="8"/>
      <c r="H14" s="8">
        <f>SUM(G11:H11)</f>
        <v>1.2572759105584583</v>
      </c>
      <c r="I14" s="8"/>
      <c r="J14" s="8">
        <f>SUM(I11:J11)</f>
        <v>0.75007167433095989</v>
      </c>
      <c r="K14" s="8"/>
      <c r="L14" s="8">
        <f>SUM(K11:L11)</f>
        <v>1.0992158854276832</v>
      </c>
      <c r="M14" s="8"/>
      <c r="N14" s="8">
        <f>SUM(M11:N11)</f>
        <v>1.3707721966904121</v>
      </c>
      <c r="R14" t="str">
        <f>SA!R14</f>
        <v>Ha_per_TLU Native grass</v>
      </c>
      <c r="S14" s="4">
        <v>0.22084494888213652</v>
      </c>
      <c r="T14" s="4">
        <f>$S14+[1]Land.footprint!$J$1</f>
        <v>7.0844948882136521E-2</v>
      </c>
      <c r="U14" s="4">
        <f t="shared" si="16"/>
        <v>0.22084494888213652</v>
      </c>
      <c r="V14" s="4">
        <f>$S14+[1]Land.footprint!$J$1</f>
        <v>7.0844948882136521E-2</v>
      </c>
      <c r="W14" s="4">
        <f t="shared" si="16"/>
        <v>0.22084494888213652</v>
      </c>
      <c r="X14" s="4">
        <f t="shared" si="16"/>
        <v>0.22084494888213652</v>
      </c>
    </row>
    <row r="15" spans="1:24">
      <c r="A15" t="s">
        <v>50</v>
      </c>
      <c r="C15" s="6"/>
      <c r="D15" s="6">
        <f t="shared" ref="D15:D16" si="17">SUM(C12:D12)</f>
        <v>60.225544027451285</v>
      </c>
      <c r="E15" s="6"/>
      <c r="F15" s="6">
        <f t="shared" ref="F15:F16" si="18">SUM(E12:F12)</f>
        <v>5.5690249934385427</v>
      </c>
      <c r="G15" s="6"/>
      <c r="H15" s="6">
        <f t="shared" ref="H15:H16" si="19">SUM(G12:H12)</f>
        <v>80.456410412475549</v>
      </c>
      <c r="I15" s="6"/>
      <c r="J15" s="6">
        <f t="shared" ref="J15:J16" si="20">SUM(I12:J12)</f>
        <v>15.397642913548431</v>
      </c>
      <c r="K15" s="6"/>
      <c r="L15" s="6">
        <f t="shared" ref="L15:L16" si="21">SUM(K12:L12)</f>
        <v>70.341731410887732</v>
      </c>
      <c r="M15" s="6"/>
      <c r="N15" s="6">
        <f t="shared" ref="N15:N16" si="22">SUM(M12:N12)</f>
        <v>87.719337905668482</v>
      </c>
      <c r="R15" t="str">
        <f>SA!R15</f>
        <v>Ha_per_TLU Rhodes</v>
      </c>
      <c r="S15" s="4">
        <v>4.4003751200490777E-2</v>
      </c>
      <c r="T15" s="4">
        <f>$S15</f>
        <v>4.4003751200490777E-2</v>
      </c>
      <c r="U15" s="4">
        <f t="shared" si="16"/>
        <v>4.4003751200490777E-2</v>
      </c>
      <c r="V15" s="4">
        <f>$S15+[1]Land.footprint!$J$3</f>
        <v>0.19400375120049076</v>
      </c>
      <c r="W15" s="4">
        <f t="shared" si="16"/>
        <v>4.4003751200490777E-2</v>
      </c>
      <c r="X15" s="4">
        <f t="shared" si="16"/>
        <v>4.4003751200490777E-2</v>
      </c>
    </row>
    <row r="16" spans="1:24">
      <c r="A16" t="s">
        <v>51</v>
      </c>
      <c r="C16" s="6"/>
      <c r="D16" s="6">
        <f t="shared" si="17"/>
        <v>12.000047402997373</v>
      </c>
      <c r="E16" s="6"/>
      <c r="F16" s="6">
        <f t="shared" si="18"/>
        <v>2.5009162691688109</v>
      </c>
      <c r="G16" s="6"/>
      <c r="H16" s="6">
        <f t="shared" si="19"/>
        <v>16.031083727274329</v>
      </c>
      <c r="I16" s="6"/>
      <c r="J16" s="6">
        <f t="shared" si="20"/>
        <v>42.165327691093431</v>
      </c>
      <c r="K16" s="6"/>
      <c r="L16" s="6">
        <f t="shared" si="21"/>
        <v>14.015715839026917</v>
      </c>
      <c r="M16" s="6"/>
      <c r="N16" s="6">
        <f t="shared" si="22"/>
        <v>17.478235025121002</v>
      </c>
      <c r="R16" t="s">
        <v>45</v>
      </c>
      <c r="S16" s="4">
        <f>SUM(S13:S15)</f>
        <v>0.29935968966997406</v>
      </c>
      <c r="T16" s="4">
        <f t="shared" ref="T16:X16" si="23">SUM(T13:T15)</f>
        <v>0.22435968966997408</v>
      </c>
      <c r="U16" s="4">
        <f t="shared" si="23"/>
        <v>0.29935968966997406</v>
      </c>
      <c r="V16" s="4">
        <f t="shared" si="23"/>
        <v>0.29935968966997406</v>
      </c>
      <c r="W16" s="4">
        <f t="shared" si="23"/>
        <v>0.29935968966997406</v>
      </c>
      <c r="X16" s="4">
        <f t="shared" si="23"/>
        <v>0.29935968966997406</v>
      </c>
    </row>
    <row r="17" spans="2:24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10166.260087475501</v>
      </c>
      <c r="D19">
        <v>19699.633402662901</v>
      </c>
    </row>
    <row r="20" spans="2:24">
      <c r="C20">
        <v>12995.020880538899</v>
      </c>
      <c r="D20">
        <v>30599.793018495198</v>
      </c>
      <c r="Q20" t="s">
        <v>42</v>
      </c>
      <c r="R20">
        <v>3.4510989587346795E-2</v>
      </c>
    </row>
    <row r="21" spans="2:24">
      <c r="C21">
        <v>12510.697929510599</v>
      </c>
      <c r="D21">
        <v>23567.3021870743</v>
      </c>
      <c r="Q21" t="s">
        <v>43</v>
      </c>
    </row>
    <row r="22" spans="2:24">
      <c r="C22">
        <v>14850.6252584063</v>
      </c>
      <c r="D22">
        <v>32918.784266790397</v>
      </c>
      <c r="Q22" t="s">
        <v>37</v>
      </c>
      <c r="R22">
        <v>0.22084494888213652</v>
      </c>
    </row>
    <row r="23" spans="2:24">
      <c r="Q23" t="s">
        <v>44</v>
      </c>
      <c r="R23">
        <v>4.4003751200490777E-2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7758.9891635943304</v>
      </c>
      <c r="D25">
        <v>15761.305162323</v>
      </c>
    </row>
    <row r="26" spans="2:24">
      <c r="C26">
        <v>9069.1777922584806</v>
      </c>
      <c r="D26">
        <v>18495.756155986899</v>
      </c>
    </row>
    <row r="27" spans="2:24">
      <c r="C27">
        <v>10079.8129102815</v>
      </c>
      <c r="D27">
        <v>20288.250582656099</v>
      </c>
    </row>
    <row r="28" spans="2:24">
      <c r="C28">
        <v>9949.0255633061897</v>
      </c>
      <c r="D28">
        <v>19831.618672263099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1231.88836484478</v>
      </c>
      <c r="D31">
        <v>10768.5461909561</v>
      </c>
    </row>
    <row r="32" spans="2:24">
      <c r="C32">
        <v>1183.50484245455</v>
      </c>
      <c r="D32">
        <v>10605.6624375665</v>
      </c>
    </row>
    <row r="33" spans="2:4">
      <c r="C33">
        <v>1250.17537028324</v>
      </c>
      <c r="D33">
        <v>10853.1997578591</v>
      </c>
    </row>
    <row r="34" spans="2:4">
      <c r="C34">
        <v>1240.0799492532201</v>
      </c>
      <c r="D34">
        <v>10844.4771808115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1231.88836484478</v>
      </c>
      <c r="D37">
        <v>10768.5461909561</v>
      </c>
    </row>
    <row r="38" spans="2:4">
      <c r="C38">
        <v>1183.50484245455</v>
      </c>
      <c r="D38">
        <v>10605.6624375665</v>
      </c>
    </row>
    <row r="39" spans="2:4">
      <c r="C39">
        <v>1250.17537028324</v>
      </c>
      <c r="D39">
        <v>10853.1997578591</v>
      </c>
    </row>
    <row r="40" spans="2:4">
      <c r="C40">
        <v>1240.0799492532201</v>
      </c>
      <c r="D40">
        <v>10844.4771808115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13329.435276862199</v>
      </c>
      <c r="D43">
        <v>23917.9931673924</v>
      </c>
    </row>
    <row r="44" spans="2:4">
      <c r="C44">
        <v>12786.1997892497</v>
      </c>
      <c r="D44">
        <v>22745.990359257801</v>
      </c>
    </row>
    <row r="45" spans="2:4">
      <c r="C45">
        <v>14095.078175873199</v>
      </c>
      <c r="D45">
        <v>25121.167362751901</v>
      </c>
    </row>
    <row r="46" spans="2:4">
      <c r="C46">
        <v>13884.617890776701</v>
      </c>
      <c r="D46">
        <v>24736.089559101601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3749.0693070878301</v>
      </c>
      <c r="D49">
        <v>9351.6862863029091</v>
      </c>
    </row>
    <row r="50" spans="3:4">
      <c r="C50">
        <v>3285.12929381496</v>
      </c>
      <c r="D50">
        <v>8439.9319240231107</v>
      </c>
    </row>
    <row r="51" spans="3:4">
      <c r="C51">
        <v>4033.6506009618001</v>
      </c>
      <c r="D51">
        <v>10002.846182511201</v>
      </c>
    </row>
    <row r="52" spans="3:4">
      <c r="C52">
        <v>4323.9937526986096</v>
      </c>
      <c r="D52">
        <v>10257.7982150354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</vt:lpstr>
      <vt:lpstr>SH</vt:lpstr>
      <vt:lpstr>THH</vt:lpstr>
      <vt:lpstr>THSH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2024-10-29T09:11:11Z</dcterms:created>
  <dcterms:modified xsi:type="dcterms:W3CDTF">2024-11-06T15:08:28Z</dcterms:modified>
</cp:coreProperties>
</file>