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E2EBC182-558A-4A45-B79D-249495DC9196}" xr6:coauthVersionLast="47" xr6:coauthVersionMax="47" xr10:uidLastSave="{00000000-0000-0000-0000-000000000000}"/>
  <bookViews>
    <workbookView xWindow="-110" yWindow="-110" windowWidth="19420" windowHeight="11620" activeTab="2" xr2:uid="{1756D58F-A50D-43D5-9CA7-E18DD85D0814}"/>
  </bookViews>
  <sheets>
    <sheet name="Info" sheetId="4" r:id="rId1"/>
    <sheet name="FEAST_DMI_Data" sheetId="1" r:id="rId2"/>
    <sheet name="THH" sheetId="2" r:id="rId3"/>
    <sheet name="Sarid" sheetId="6" r:id="rId4"/>
    <sheet name="SH" sheetId="5" r:id="rId5"/>
    <sheet name="THSH"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7" l="1"/>
  <c r="H2" i="7"/>
  <c r="H2" i="5"/>
  <c r="H2" i="6"/>
  <c r="H2" i="2"/>
  <c r="J2" i="2"/>
  <c r="J3" i="2"/>
  <c r="G3" i="7"/>
  <c r="G3" i="5"/>
  <c r="G3" i="6"/>
  <c r="G3" i="2"/>
  <c r="F21" i="6"/>
  <c r="F21" i="2"/>
  <c r="F21" i="5"/>
  <c r="F21" i="7"/>
  <c r="B6" i="5"/>
  <c r="B5" i="5"/>
  <c r="B4" i="5"/>
  <c r="B3" i="5"/>
  <c r="B2" i="5"/>
  <c r="E2" i="1"/>
  <c r="E3" i="1"/>
  <c r="F4" i="1"/>
  <c r="F9" i="5"/>
  <c r="F8" i="5"/>
  <c r="F2" i="5"/>
  <c r="F9" i="7"/>
  <c r="F8" i="7"/>
  <c r="F2" i="7"/>
  <c r="F3" i="5"/>
  <c r="F2" i="6"/>
  <c r="F3" i="6" s="1"/>
  <c r="F9" i="6"/>
  <c r="F8"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I8" i="5"/>
  <c r="J7" i="5"/>
  <c r="H7" i="5"/>
  <c r="G7" i="5"/>
  <c r="I3" i="5"/>
  <c r="I2" i="5"/>
  <c r="F22" i="2"/>
  <c r="J7" i="2"/>
  <c r="H7" i="2"/>
  <c r="G7" i="2"/>
  <c r="F2" i="2"/>
  <c r="E16" i="2"/>
  <c r="E15" i="2"/>
  <c r="E13" i="2"/>
  <c r="E14" i="2"/>
  <c r="I9" i="2"/>
  <c r="J8" i="6" l="1"/>
  <c r="J9" i="7"/>
  <c r="J2" i="7"/>
  <c r="J3" i="7"/>
  <c r="J2" i="6"/>
  <c r="J3" i="6"/>
  <c r="J14" i="6" s="1"/>
  <c r="J9" i="5"/>
  <c r="J2" i="5"/>
  <c r="J3" i="5"/>
  <c r="K2" i="5" s="1"/>
  <c r="K9" i="6"/>
  <c r="K8" i="6"/>
  <c r="J15" i="6"/>
  <c r="I8" i="2"/>
  <c r="F9" i="2"/>
  <c r="E6" i="1"/>
  <c r="I3" i="2"/>
  <c r="I2" i="2"/>
  <c r="F3" i="2"/>
  <c r="K3" i="7" l="1"/>
  <c r="J4" i="7"/>
  <c r="K2" i="7"/>
  <c r="J4" i="6"/>
  <c r="K2" i="6"/>
  <c r="J16" i="6"/>
  <c r="J13" i="6"/>
  <c r="F23" i="6" s="1"/>
  <c r="F24" i="6" s="1"/>
  <c r="K15" i="6" s="1"/>
  <c r="F8" i="2"/>
  <c r="J8" i="5"/>
  <c r="J15" i="5" s="1"/>
  <c r="J8" i="7"/>
  <c r="K3" i="6"/>
  <c r="J14" i="5"/>
  <c r="K3" i="5"/>
  <c r="J16" i="5"/>
  <c r="J4" i="5"/>
  <c r="J9" i="2"/>
  <c r="J8" i="2"/>
  <c r="K9" i="5" l="1"/>
  <c r="K8" i="5"/>
  <c r="J15" i="7"/>
  <c r="J16" i="7"/>
  <c r="J13" i="7"/>
  <c r="J14" i="7"/>
  <c r="K9" i="7"/>
  <c r="K8" i="7"/>
  <c r="J13" i="5"/>
  <c r="F23" i="5" s="1"/>
  <c r="F24" i="5" s="1"/>
  <c r="K13" i="6"/>
  <c r="K14" i="6"/>
  <c r="K16" i="6"/>
  <c r="J16" i="2"/>
  <c r="K9" i="2"/>
  <c r="J14" i="2"/>
  <c r="K3" i="2"/>
  <c r="K8" i="2"/>
  <c r="J15" i="2"/>
  <c r="J4" i="2"/>
  <c r="J13" i="2"/>
  <c r="K2" i="2"/>
  <c r="F23" i="7" l="1"/>
  <c r="F23" i="2"/>
  <c r="K13" i="5"/>
  <c r="K14" i="5"/>
  <c r="K16" i="5"/>
  <c r="K15" i="5"/>
  <c r="F24" i="2"/>
  <c r="K13" i="2" s="1"/>
  <c r="F24" i="7" l="1"/>
  <c r="K15" i="7" s="1"/>
  <c r="K16" i="2"/>
  <c r="K15" i="2"/>
  <c r="K14" i="2"/>
  <c r="K14" i="7" l="1"/>
  <c r="K13" i="7"/>
  <c r="K16" i="7"/>
</calcChain>
</file>

<file path=xl/sharedStrings.xml><?xml version="1.0" encoding="utf-8"?>
<sst xmlns="http://schemas.openxmlformats.org/spreadsheetml/2006/main" count="169" uniqueCount="56">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</sst>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0" borderId="0" xfId="0" applyAlignment="1">
      <alignment horizontal="center" vertical="center" wrapText="1"/>
    </xf>
    <xf numFmtId="0" fontId="0" fillId="2" borderId="0" xfId="0" quotePrefix="1" applyFill="1"/>
    <xf numFmtId="167" fontId="0" fillId="0" borderId="0" xfId="0" applyNumberFormat="1"/>
    <xf numFmtId="2" fontId="0" fillId="2" borderId="0" xfId="0" applyNumberFormat="1" applyFill="1"/>
    <xf numFmtId="2" fontId="0" fillId="6" borderId="0" xfId="0" applyNumberFormat="1" applyFill="1"/>
    <xf numFmtId="164" fontId="0" fillId="2" borderId="0" xfId="0" applyNumberFormat="1" applyFill="1"/>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2" sqref="B2:D8"/>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1" t="s">
        <v>48</v>
      </c>
      <c r="C2" s="11"/>
      <c r="D2" s="11"/>
    </row>
    <row r="3" spans="2:4" x14ac:dyDescent="0.35">
      <c r="B3" s="11"/>
      <c r="C3" s="11"/>
      <c r="D3" s="11"/>
    </row>
    <row r="4" spans="2:4" x14ac:dyDescent="0.35">
      <c r="B4" s="11"/>
      <c r="C4" s="11"/>
      <c r="D4" s="11"/>
    </row>
    <row r="5" spans="2:4" x14ac:dyDescent="0.35">
      <c r="B5" s="11"/>
      <c r="C5" s="11"/>
      <c r="D5" s="11"/>
    </row>
    <row r="6" spans="2:4" x14ac:dyDescent="0.35">
      <c r="B6" s="11"/>
      <c r="C6" s="11"/>
      <c r="D6" s="11"/>
    </row>
    <row r="7" spans="2:4" x14ac:dyDescent="0.35">
      <c r="B7" s="11"/>
      <c r="C7" s="11"/>
      <c r="D7" s="11"/>
    </row>
    <row r="8" spans="2:4" x14ac:dyDescent="0.35">
      <c r="B8" s="11"/>
      <c r="C8" s="11"/>
      <c r="D8" s="11"/>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D1" sqref="D1"/>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2">
        <f>E6</f>
        <v>3500</v>
      </c>
      <c r="F2" s="1">
        <v>10600</v>
      </c>
      <c r="I2" t="s">
        <v>51</v>
      </c>
    </row>
    <row r="3" spans="1:9" x14ac:dyDescent="0.35">
      <c r="A3" t="s">
        <v>53</v>
      </c>
      <c r="B3" t="s">
        <v>50</v>
      </c>
      <c r="C3" s="1">
        <v>1238</v>
      </c>
      <c r="D3" s="1">
        <v>0.3785</v>
      </c>
      <c r="E3" s="1">
        <f>E6</f>
        <v>3500</v>
      </c>
      <c r="F3" s="1">
        <v>10600</v>
      </c>
      <c r="I3" t="s">
        <v>55</v>
      </c>
    </row>
    <row r="4" spans="1:9" x14ac:dyDescent="0.35">
      <c r="A4" t="s">
        <v>54</v>
      </c>
      <c r="B4" t="s">
        <v>4</v>
      </c>
      <c r="C4" s="1">
        <v>1720</v>
      </c>
      <c r="D4" s="1">
        <v>0.3785</v>
      </c>
      <c r="E4" s="1">
        <v>3500</v>
      </c>
      <c r="F4" s="12">
        <f>F6</f>
        <v>10600</v>
      </c>
    </row>
    <row r="5" spans="1:9" x14ac:dyDescent="0.35">
      <c r="A5" t="s">
        <v>5</v>
      </c>
      <c r="B5" t="s">
        <v>3</v>
      </c>
      <c r="C5" s="1">
        <v>2160</v>
      </c>
      <c r="D5" s="1">
        <v>0.3785</v>
      </c>
      <c r="E5" s="1">
        <v>3500</v>
      </c>
      <c r="F5" s="1">
        <v>10600</v>
      </c>
    </row>
    <row r="6" spans="1:9" x14ac:dyDescent="0.35">
      <c r="E6">
        <f>AVERAGE(E4:E5)</f>
        <v>3500</v>
      </c>
      <c r="F6" s="1">
        <v>10600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tabSelected="1" workbookViewId="0">
      <selection activeCell="F11" sqref="F11"/>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6">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(1/1000)*(F2*J13*(1/H2)*G2+F3*J14*G3*H3+F8*J15*G8+F9*J16*G8)/100</f>
        <v>1.8061873638017643</v>
      </c>
    </row>
    <row r="24" spans="5:6" x14ac:dyDescent="0.35">
      <c r="E24" s="6" t="s">
        <v>23</v>
      </c>
      <c r="F24" s="13">
        <f>F22/F23</f>
        <v>0.41523931294777638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H2" sqref="H2"/>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4">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FEAST_DMI_Data!E3</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6"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 t="shared" si="0"/>
        <v>0</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1.5422400451163965</v>
      </c>
    </row>
    <row r="24" spans="5:6" x14ac:dyDescent="0.35">
      <c r="E24" s="6" t="s">
        <v>23</v>
      </c>
      <c r="F24" s="13">
        <f>F22/F23</f>
        <v>0.48630561913816456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H2" sqref="H2:H3"/>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f>AVERAGE(54,13,54)</f>
        <v>40.333333333333336</v>
      </c>
      <c r="E2" t="s">
        <v>28</v>
      </c>
      <c r="F2" s="1">
        <f>FEAST_DMI_Data!C4</f>
        <v>1720</v>
      </c>
      <c r="G2" s="8">
        <v>0.75</v>
      </c>
      <c r="H2" s="14">
        <f>1/(1-FEAST_DMI_Data!D3)</f>
        <v>1.6090104585679808</v>
      </c>
      <c r="I2" s="1">
        <f>B4</f>
        <v>0.66666666666666663</v>
      </c>
      <c r="J2">
        <f>I2/(F2*(1/G2)*(H2))</f>
        <v>1.8066860465116278E-4</v>
      </c>
      <c r="K2" s="4">
        <f>100*J2/SUM(J2:J3)</f>
        <v>1.9837674025184113</v>
      </c>
    </row>
    <row r="3" spans="1:13" x14ac:dyDescent="0.35">
      <c r="A3" t="s">
        <v>9</v>
      </c>
      <c r="B3" s="1">
        <f>AVERAGE(14,19,14)</f>
        <v>15.666666666666666</v>
      </c>
      <c r="E3" t="s">
        <v>20</v>
      </c>
      <c r="F3" s="1">
        <f>F2</f>
        <v>1720</v>
      </c>
      <c r="G3" s="8">
        <f>1-0.047</f>
        <v>0.95299999999999996</v>
      </c>
      <c r="H3" s="15">
        <v>0.6</v>
      </c>
      <c r="I3" s="1">
        <f>B6</f>
        <v>9.6666666666666661</v>
      </c>
      <c r="J3">
        <f>I3/(F3*(1/G3)*(H3))</f>
        <v>8.9266795865633065E-3</v>
      </c>
      <c r="K3" s="4">
        <f>100*J3/SUM(J2:J3)</f>
        <v>98.01623259748159</v>
      </c>
    </row>
    <row r="4" spans="1:13" x14ac:dyDescent="0.35">
      <c r="A4" t="s">
        <v>7</v>
      </c>
      <c r="B4" s="1">
        <f>AVERAGE(0,2,0)</f>
        <v>0.66666666666666663</v>
      </c>
      <c r="E4" t="s">
        <v>29</v>
      </c>
      <c r="J4">
        <f>SUM(J2:J3)</f>
        <v>9.1073481912144691E-3</v>
      </c>
    </row>
    <row r="5" spans="1:13" x14ac:dyDescent="0.35">
      <c r="A5" t="s">
        <v>8</v>
      </c>
      <c r="B5" s="1">
        <f>AVERAGE(26,49,26)</f>
        <v>33.666666666666664</v>
      </c>
    </row>
    <row r="6" spans="1:13" x14ac:dyDescent="0.35">
      <c r="A6" t="s">
        <v>10</v>
      </c>
      <c r="B6" s="1">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100*J8/SUM(J8,J9)</f>
        <v>83.437192522138403</v>
      </c>
      <c r="L8" s="2"/>
    </row>
    <row r="9" spans="1:13" x14ac:dyDescent="0.35">
      <c r="A9" s="1" t="s">
        <v>27</v>
      </c>
      <c r="E9" t="s">
        <v>31</v>
      </c>
      <c r="F9" s="1">
        <f>FEAST_DMI_Data!F4</f>
        <v>10600</v>
      </c>
      <c r="G9" s="7">
        <v>0.5</v>
      </c>
      <c r="H9">
        <v>1</v>
      </c>
      <c r="I9" s="1">
        <f>B5</f>
        <v>33.666666666666664</v>
      </c>
      <c r="J9">
        <f>I9/(F9/G9)</f>
        <v>1.5880503144654087E-3</v>
      </c>
      <c r="K9" s="2">
        <f>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0.9663800672463525</v>
      </c>
      <c r="K13" s="5">
        <f>J13*F$24/100</f>
        <v>3.6207175365601313E-3</v>
      </c>
      <c r="M13" s="6"/>
    </row>
    <row r="14" spans="1:13" x14ac:dyDescent="0.35">
      <c r="E14" t="str">
        <f>E3</f>
        <v>Maize as concentrate</v>
      </c>
      <c r="J14" s="2">
        <f>100*J3/SUM(J$2,J$3,J$8,J$9)</f>
        <v>47.748003787409388</v>
      </c>
      <c r="K14" s="5">
        <f t="shared" ref="K14:K16" si="0">J14*F$24/100</f>
        <v>0.17889652374704984</v>
      </c>
    </row>
    <row r="15" spans="1:13" x14ac:dyDescent="0.35">
      <c r="E15" t="str">
        <f>E8</f>
        <v>Native grass</v>
      </c>
      <c r="J15" s="2">
        <f>100*J8/SUM(J$2,J$3,J$8,J$9)</f>
        <v>42.791278279355787</v>
      </c>
      <c r="K15" s="5">
        <f t="shared" si="0"/>
        <v>0.16032525600343495</v>
      </c>
    </row>
    <row r="16" spans="1:13" x14ac:dyDescent="0.35">
      <c r="E16" t="str">
        <f>E9</f>
        <v>Improved forage</v>
      </c>
      <c r="J16" s="2">
        <f>100*J9/SUM(J$2,J$3,J$8,J$9)</f>
        <v>8.4943378659884718</v>
      </c>
      <c r="K16" s="5">
        <f t="shared" si="0"/>
        <v>3.1825571651625251E-2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2.0017718673612626</v>
      </c>
    </row>
    <row r="24" spans="5:6" x14ac:dyDescent="0.35">
      <c r="E24" s="6" t="s">
        <v>23</v>
      </c>
      <c r="F24" s="13">
        <f>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G3" sqref="G3"/>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4">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5">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2.3513978568633731</v>
      </c>
    </row>
    <row r="24" spans="5:6" x14ac:dyDescent="0.35">
      <c r="E24" s="6" t="s">
        <v>23</v>
      </c>
      <c r="F24" s="13">
        <f>F22/F23</f>
        <v>0.31895920880035844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THH</vt:lpstr>
      <vt:lpstr>Sarid</vt:lpstr>
      <vt:lpstr>SH</vt:lpstr>
      <vt:lpstr>THSH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2024-10-08T11:26:46Z</dcterms:modified>
</cp:coreProperties>
</file>