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6822A873-5FE6-4530-80A7-8C298B1F9B5D}" xr6:coauthVersionLast="46" xr6:coauthVersionMax="46" xr10:uidLastSave="{00000000-0000-0000-0000-000000000000}"/>
  <bookViews>
    <workbookView xWindow="-108" yWindow="-108" windowWidth="23256" windowHeight="12576" xr2:uid="{0AE83F2E-39CF-4155-8B1F-A69A251F6C7D}"/>
  </bookViews>
  <sheets>
    <sheet name="Sheet1" sheetId="2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2" l="1"/>
  <c r="D11" i="2"/>
  <c r="C29" i="2" l="1"/>
  <c r="C5" i="2"/>
  <c r="C11" i="2"/>
  <c r="C23" i="2"/>
  <c r="D17" i="2"/>
  <c r="D23" i="2" l="1"/>
  <c r="D4" i="2" l="1"/>
  <c r="D29" i="2"/>
  <c r="D5" i="2"/>
  <c r="D6" i="2"/>
  <c r="D3" i="2"/>
  <c r="D7" i="2" l="1"/>
  <c r="D9" i="2" l="1"/>
  <c r="E5" i="2"/>
  <c r="D15" i="2"/>
  <c r="F5" i="2" l="1"/>
  <c r="C21" i="2"/>
  <c r="C15" i="2"/>
  <c r="C9" i="2"/>
  <c r="C27" i="2"/>
  <c r="C3" i="2"/>
  <c r="D21" i="2" l="1"/>
  <c r="D27" i="2"/>
  <c r="E11" i="2" l="1"/>
  <c r="E29" i="2"/>
  <c r="E23" i="2"/>
  <c r="E17" i="2"/>
  <c r="F11" i="2" l="1"/>
  <c r="F29" i="2"/>
  <c r="F17" i="2"/>
  <c r="F23" i="2"/>
  <c r="E3" i="2" l="1"/>
  <c r="E21" i="2" l="1"/>
  <c r="F3" i="2"/>
  <c r="E9" i="2"/>
  <c r="E15" i="2"/>
  <c r="F15" i="2" l="1"/>
  <c r="F9" i="2"/>
  <c r="E27" i="2"/>
  <c r="F21" i="2"/>
  <c r="F27" i="2" l="1"/>
  <c r="G3" i="2" l="1"/>
  <c r="G9" i="2" l="1"/>
  <c r="G15" i="2" l="1"/>
  <c r="G21" i="2" l="1"/>
  <c r="G27" i="2"/>
  <c r="G5" i="2" l="1"/>
  <c r="G29" i="2" l="1"/>
  <c r="G11" i="2" l="1"/>
  <c r="G17" i="2"/>
  <c r="G23" i="2" l="1"/>
  <c r="C28" i="2" l="1"/>
  <c r="C22" i="2"/>
  <c r="D10" i="2"/>
  <c r="C4" i="2" l="1"/>
  <c r="C16" i="2"/>
  <c r="D16" i="2"/>
  <c r="C10" i="2"/>
  <c r="D22" i="2"/>
  <c r="D28" i="2" l="1"/>
  <c r="E4" i="2" l="1"/>
  <c r="G4" i="2"/>
  <c r="F4" i="2" l="1"/>
  <c r="E28" i="2" l="1"/>
  <c r="E22" i="2"/>
  <c r="E16" i="2"/>
  <c r="E10" i="2"/>
  <c r="G10" i="2"/>
  <c r="G28" i="2"/>
  <c r="F28" i="2" l="1"/>
  <c r="F22" i="2"/>
  <c r="F16" i="2"/>
  <c r="F10" i="2"/>
  <c r="G16" i="2"/>
  <c r="G22" i="2" l="1"/>
  <c r="D12" i="2" l="1"/>
  <c r="D13" i="2" s="1"/>
  <c r="C6" i="2"/>
  <c r="C7" i="2" s="1"/>
  <c r="C24" i="2" l="1"/>
  <c r="C18" i="2"/>
  <c r="C12" i="2"/>
  <c r="C30" i="2"/>
  <c r="D18" i="2"/>
  <c r="D19" i="2" s="1"/>
  <c r="C31" i="2" l="1"/>
  <c r="C13" i="2"/>
  <c r="C19" i="2"/>
  <c r="C25" i="2"/>
  <c r="D24" i="2"/>
  <c r="D25" i="2" s="1"/>
  <c r="D30" i="2" l="1"/>
  <c r="D31" i="2" s="1"/>
  <c r="E6" i="2"/>
  <c r="F6" i="2" l="1"/>
  <c r="E7" i="2"/>
  <c r="G6" i="2"/>
  <c r="F7" i="2" l="1"/>
  <c r="G7" i="2" a="1"/>
  <c r="G7" i="2" s="1"/>
  <c r="E24" i="2" l="1"/>
  <c r="E30" i="2"/>
  <c r="E12" i="2"/>
  <c r="F12" i="2" l="1"/>
  <c r="E13" i="2"/>
  <c r="F30" i="2"/>
  <c r="E31" i="2"/>
  <c r="F24" i="2"/>
  <c r="E25" i="2"/>
  <c r="E18" i="2"/>
  <c r="G12" i="2"/>
  <c r="G30" i="2"/>
  <c r="F25" i="2" l="1"/>
  <c r="F13" i="2"/>
  <c r="F31" i="2"/>
  <c r="F18" i="2"/>
  <c r="E19" i="2"/>
  <c r="G31" i="2" a="1"/>
  <c r="G31" i="2" s="1"/>
  <c r="G13" i="2" a="1"/>
  <c r="G13" i="2" s="1"/>
  <c r="G24" i="2"/>
  <c r="G18" i="2"/>
  <c r="I13" i="2" l="1"/>
  <c r="H13" i="2"/>
  <c r="H31" i="2"/>
  <c r="I31" i="2"/>
  <c r="F19" i="2"/>
  <c r="I25" i="2"/>
  <c r="H25" i="2"/>
  <c r="G25" i="2" a="1"/>
  <c r="G25" i="2" s="1"/>
  <c r="G19" i="2" a="1"/>
  <c r="G19" i="2" s="1"/>
  <c r="H19" i="2" l="1"/>
  <c r="I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<sst xmlns="http://schemas.openxmlformats.org/spreadsheetml/2006/main" count="37" uniqueCount="17">
  <si>
    <t>Mufindi</t>
  </si>
  <si>
    <t>Mvomero</t>
  </si>
  <si>
    <t>Njombe</t>
  </si>
  <si>
    <t>Rungwe</t>
  </si>
  <si>
    <t>Total</t>
  </si>
  <si>
    <t>District</t>
  </si>
  <si>
    <t>Scenario</t>
  </si>
  <si>
    <t>Aggregate change</t>
  </si>
  <si>
    <t>Baseline</t>
  </si>
  <si>
    <t>Inclusive</t>
  </si>
  <si>
    <t>Inequitable</t>
  </si>
  <si>
    <t>Status quo</t>
  </si>
  <si>
    <t>Middle road</t>
  </si>
  <si>
    <t>Total population size per district (total number of people living among dairy producing households)</t>
  </si>
  <si>
    <t>Total income (USD/yr)</t>
  </si>
  <si>
    <t>Income total population</t>
  </si>
  <si>
    <t>Standard error income (fraction)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</si>
</sst>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4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come_accounting_Mufind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come_accounting_Mvomer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come_accounting_Njomb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come_accounting_Rungw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Baseline"/>
      <sheetName val="MC_Inclusive"/>
      <sheetName val="MC_Inequitable"/>
      <sheetName val="MC_Status_quo"/>
      <sheetName val="MC_Middle_rd"/>
    </sheetNames>
    <sheetDataSet>
      <sheetData sheetId="0"/>
      <sheetData sheetId="1"/>
      <sheetData sheetId="2">
        <row r="3">
          <cell r="E3">
            <v>0.49527663309480946</v>
          </cell>
          <cell r="AB3">
            <v>3.1067101981070509E-2</v>
          </cell>
          <cell r="AD3">
            <v>495038361.84256536</v>
          </cell>
        </row>
        <row r="4">
          <cell r="AD4">
            <v>1055749426.1889493</v>
          </cell>
          <cell r="AJ4">
            <v>34.181755546546441</v>
          </cell>
        </row>
        <row r="6">
          <cell r="F6">
            <v>39913.996758986592</v>
          </cell>
          <cell r="J6">
            <v>6.2</v>
          </cell>
          <cell r="AB6">
            <v>3.1067101981070509E-2</v>
          </cell>
          <cell r="AC6">
            <v>189785591.68157575</v>
          </cell>
        </row>
        <row r="7">
          <cell r="F7">
            <v>52909.251517726407</v>
          </cell>
          <cell r="J7">
            <v>6.2</v>
          </cell>
          <cell r="AB7">
            <v>3.1067101981070509E-2</v>
          </cell>
          <cell r="AC7">
            <v>286672289.23605126</v>
          </cell>
        </row>
        <row r="8">
          <cell r="F8">
            <v>94593.726549442566</v>
          </cell>
          <cell r="J8">
            <v>6</v>
          </cell>
          <cell r="AB8">
            <v>3.1067101981070513E-2</v>
          </cell>
          <cell r="AC8">
            <v>1144193778.6976545</v>
          </cell>
          <cell r="AJ8">
            <v>8.8098868843439533</v>
          </cell>
        </row>
        <row r="10">
          <cell r="AB10">
            <v>3.1067101981070509E-2</v>
          </cell>
          <cell r="AC10">
            <v>3334454.9374538087</v>
          </cell>
        </row>
        <row r="11">
          <cell r="AB11">
            <v>3.1067101981070509E-2</v>
          </cell>
          <cell r="AC11">
            <v>500232592.75170338</v>
          </cell>
        </row>
        <row r="12">
          <cell r="AB12">
            <v>3.1067101981070513E-2</v>
          </cell>
          <cell r="AC12">
            <v>1188229535.6465211</v>
          </cell>
          <cell r="AJ12">
            <v>9.3346823541083133</v>
          </cell>
        </row>
        <row r="14">
          <cell r="AB14">
            <v>3.1067101981070509E-2</v>
          </cell>
          <cell r="AC14">
            <v>3652148.1683470006</v>
          </cell>
        </row>
        <row r="15">
          <cell r="AB15">
            <v>3.1067101981070509E-2</v>
          </cell>
          <cell r="AC15">
            <v>508825203.89215201</v>
          </cell>
        </row>
        <row r="16">
          <cell r="AB16">
            <v>3.1067101981070513E-2</v>
          </cell>
          <cell r="AC16">
            <v>1155845546.0436394</v>
          </cell>
          <cell r="AJ16">
            <v>4.3464556252975344</v>
          </cell>
        </row>
        <row r="18">
          <cell r="AB18">
            <v>3.1067101981070509E-2</v>
          </cell>
          <cell r="AC18">
            <v>114010322.66426146</v>
          </cell>
        </row>
        <row r="19">
          <cell r="AB19">
            <v>3.1067101981070509E-2</v>
          </cell>
          <cell r="AC19">
            <v>461392664.92506915</v>
          </cell>
        </row>
        <row r="20">
          <cell r="AB20">
            <v>3.1067101981070513E-2</v>
          </cell>
          <cell r="AC20">
            <v>1192550797.5414603</v>
          </cell>
          <cell r="AJ20">
            <v>6.2775584541235858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Baseline"/>
      <sheetName val="MC_Inclusive"/>
      <sheetName val="MC_Inequitable"/>
      <sheetName val="MC_Status_quo"/>
      <sheetName val="MC_Middle_rd"/>
    </sheetNames>
    <sheetDataSet>
      <sheetData sheetId="0"/>
      <sheetData sheetId="1"/>
      <sheetData sheetId="2">
        <row r="3">
          <cell r="E3">
            <v>0.61060040947831196</v>
          </cell>
          <cell r="AD3">
            <v>176165591.29419202</v>
          </cell>
        </row>
        <row r="4">
          <cell r="AD4">
            <v>140868944.02353191</v>
          </cell>
          <cell r="AJ4">
            <v>33.794482368834295</v>
          </cell>
        </row>
        <row r="6">
          <cell r="F6">
            <v>11985.923156769328</v>
          </cell>
          <cell r="J6">
            <v>6.2</v>
          </cell>
          <cell r="AB6">
            <v>3.0298868400396018E-2</v>
          </cell>
          <cell r="AC6">
            <v>59396522.637604237</v>
          </cell>
        </row>
        <row r="7">
          <cell r="F7">
            <v>25470.086708134819</v>
          </cell>
          <cell r="J7">
            <v>6.2</v>
          </cell>
          <cell r="AB7">
            <v>3.0298868400396018E-2</v>
          </cell>
          <cell r="AC7">
            <v>96934287.033766255</v>
          </cell>
        </row>
        <row r="8">
          <cell r="F8">
            <v>23886.906522764206</v>
          </cell>
          <cell r="J8">
            <v>6</v>
          </cell>
          <cell r="AB8">
            <v>3.0298868400396018E-2</v>
          </cell>
          <cell r="AC8">
            <v>178132865.30678809</v>
          </cell>
          <cell r="AJ8">
            <v>6.7039622320368348</v>
          </cell>
        </row>
        <row r="10">
          <cell r="AB10">
            <v>3.0298868400396018E-2</v>
          </cell>
          <cell r="AC10">
            <v>3230339.4954816177</v>
          </cell>
        </row>
        <row r="11">
          <cell r="AB11">
            <v>3.0298868400396018E-2</v>
          </cell>
          <cell r="AC11">
            <v>146522937.54380584</v>
          </cell>
        </row>
        <row r="12">
          <cell r="AB12">
            <v>3.0298868400396018E-2</v>
          </cell>
          <cell r="AC12">
            <v>186517247.59552073</v>
          </cell>
          <cell r="AJ12">
            <v>8.4832623549225143</v>
          </cell>
        </row>
        <row r="14">
          <cell r="AB14">
            <v>3.0298868400396018E-2</v>
          </cell>
          <cell r="AC14">
            <v>2839034.8776903236</v>
          </cell>
        </row>
        <row r="15">
          <cell r="AB15">
            <v>3.0298868400396018E-2</v>
          </cell>
          <cell r="AC15">
            <v>139242932.32299128</v>
          </cell>
        </row>
        <row r="16">
          <cell r="AB16">
            <v>3.0298868400396018E-2</v>
          </cell>
          <cell r="AC16">
            <v>165713049.06567621</v>
          </cell>
          <cell r="AJ16">
            <v>6.9600448085550592</v>
          </cell>
        </row>
        <row r="18">
          <cell r="AB18">
            <v>3.0298868400396018E-2</v>
          </cell>
          <cell r="AC18">
            <v>32475552.018565163</v>
          </cell>
        </row>
        <row r="19">
          <cell r="AB19">
            <v>3.0298868400396018E-2</v>
          </cell>
          <cell r="AC19">
            <v>119461043.3264593</v>
          </cell>
        </row>
        <row r="20">
          <cell r="AB20">
            <v>3.0298868400396018E-2</v>
          </cell>
          <cell r="AC20">
            <v>191627499.97350323</v>
          </cell>
          <cell r="AJ20">
            <v>8.8080428168042779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Baseline"/>
      <sheetName val="MC_Inclusive"/>
      <sheetName val="MC_Inequitable"/>
      <sheetName val="MC_Status_quo"/>
      <sheetName val="MC_Middle_rd"/>
    </sheetNames>
    <sheetDataSet>
      <sheetData sheetId="0"/>
      <sheetData sheetId="1"/>
      <sheetData sheetId="2">
        <row r="3">
          <cell r="E3">
            <v>0.34483700771315484</v>
          </cell>
          <cell r="AD3">
            <v>161731068.10207102</v>
          </cell>
        </row>
        <row r="4">
          <cell r="AD4">
            <v>315944491.16051567</v>
          </cell>
          <cell r="AJ4">
            <v>63.235463664316299</v>
          </cell>
        </row>
        <row r="6">
          <cell r="F6">
            <v>4984.0717128140868</v>
          </cell>
          <cell r="J6">
            <v>5.7949999999999999</v>
          </cell>
          <cell r="AB6">
            <v>2.9365065045595117E-2</v>
          </cell>
          <cell r="AC6">
            <v>24042119.341584273</v>
          </cell>
        </row>
        <row r="7">
          <cell r="F7">
            <v>21247.884670417949</v>
          </cell>
          <cell r="J7">
            <v>5.7949999999999999</v>
          </cell>
          <cell r="AB7">
            <v>2.9365065045595117E-2</v>
          </cell>
          <cell r="AC7">
            <v>124692530.23349349</v>
          </cell>
        </row>
        <row r="8">
          <cell r="F8">
            <v>49838.638699336705</v>
          </cell>
          <cell r="J8">
            <v>5.0780000000000003</v>
          </cell>
          <cell r="AB8">
            <v>2.9365065045595117E-2</v>
          </cell>
          <cell r="AC8">
            <v>341452548.70807278</v>
          </cell>
          <cell r="AJ8">
            <v>14.740670551263682</v>
          </cell>
        </row>
        <row r="10">
          <cell r="AB10">
            <v>2.9365065045595117E-2</v>
          </cell>
          <cell r="AC10">
            <v>174396.51380236723</v>
          </cell>
        </row>
        <row r="11">
          <cell r="AB11">
            <v>2.9365065045595117E-2</v>
          </cell>
          <cell r="AC11">
            <v>150753497.95890492</v>
          </cell>
        </row>
        <row r="12">
          <cell r="AB12">
            <v>2.9365065045595117E-2</v>
          </cell>
          <cell r="AC12">
            <v>346147518.98509246</v>
          </cell>
          <cell r="AJ12">
            <v>14.036369417970834</v>
          </cell>
        </row>
        <row r="14">
          <cell r="AB14">
            <v>2.9365065045595117E-2</v>
          </cell>
          <cell r="AC14">
            <v>173146.74966186369</v>
          </cell>
        </row>
        <row r="15">
          <cell r="AB15">
            <v>2.9365065045595117E-2</v>
          </cell>
          <cell r="AC15">
            <v>150214095.17583138</v>
          </cell>
        </row>
        <row r="16">
          <cell r="AB16">
            <v>2.9365065045595117E-2</v>
          </cell>
          <cell r="AC16">
            <v>346679905.26551139</v>
          </cell>
          <cell r="AJ16">
            <v>15.494530279637313</v>
          </cell>
        </row>
        <row r="18">
          <cell r="AB18">
            <v>2.9365065045595117E-2</v>
          </cell>
          <cell r="AC18">
            <v>11807500.905444136</v>
          </cell>
        </row>
        <row r="19">
          <cell r="AB19">
            <v>2.9365065045595117E-2</v>
          </cell>
          <cell r="AC19">
            <v>140372669.49220821</v>
          </cell>
        </row>
        <row r="20">
          <cell r="AB20">
            <v>2.9365065045595117E-2</v>
          </cell>
          <cell r="AC20">
            <v>366567694.61587125</v>
          </cell>
          <cell r="AJ20">
            <v>16.889368532371112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Baseline"/>
      <sheetName val="MC_Inclusive"/>
      <sheetName val="MC_Inequitable"/>
      <sheetName val="MC_Status_quo"/>
      <sheetName val="MC_Middle_rd"/>
    </sheetNames>
    <sheetDataSet>
      <sheetData sheetId="0"/>
      <sheetData sheetId="1"/>
      <sheetData sheetId="2">
        <row r="3">
          <cell r="F3">
            <v>61666.396631476637</v>
          </cell>
          <cell r="AD3">
            <v>176336280.72931218</v>
          </cell>
        </row>
        <row r="4">
          <cell r="AD4">
            <v>325950437.45469242</v>
          </cell>
          <cell r="AJ4">
            <v>31.78690752144718</v>
          </cell>
        </row>
        <row r="6">
          <cell r="F6">
            <v>11716.61535998056</v>
          </cell>
          <cell r="J6">
            <v>5.8360000000000003</v>
          </cell>
          <cell r="AB6">
            <v>2.9812406067520097E-2</v>
          </cell>
          <cell r="AC6">
            <v>44320604.680772059</v>
          </cell>
        </row>
        <row r="7">
          <cell r="F7">
            <v>49949.781271496075</v>
          </cell>
          <cell r="J7">
            <v>5.8360000000000003</v>
          </cell>
          <cell r="AB7">
            <v>2.9812406067520097E-2</v>
          </cell>
          <cell r="AC7">
            <v>120625309.30033642</v>
          </cell>
        </row>
        <row r="8">
          <cell r="F8">
            <v>109979.17741374573</v>
          </cell>
          <cell r="J8">
            <v>5.6630000000000003</v>
          </cell>
          <cell r="AB8">
            <v>2.9812406067520093E-2</v>
          </cell>
          <cell r="AC8">
            <v>659532798.65816772</v>
          </cell>
          <cell r="AJ8">
            <v>21.109051641674252</v>
          </cell>
        </row>
        <row r="10">
          <cell r="AB10">
            <v>2.9812406067520097E-2</v>
          </cell>
          <cell r="AC10">
            <v>7977528.5202530669</v>
          </cell>
        </row>
        <row r="11">
          <cell r="AB11">
            <v>2.9812406067520097E-2</v>
          </cell>
          <cell r="AC11">
            <v>148821034.3744539</v>
          </cell>
        </row>
        <row r="12">
          <cell r="AB12">
            <v>2.9812406067520093E-2</v>
          </cell>
          <cell r="AC12">
            <v>697446524.47244811</v>
          </cell>
          <cell r="AJ12">
            <v>23.916282208970085</v>
          </cell>
        </row>
        <row r="14">
          <cell r="AB14">
            <v>2.9812406067520097E-2</v>
          </cell>
          <cell r="AC14">
            <v>7977950.7407193435</v>
          </cell>
        </row>
        <row r="15">
          <cell r="AB15">
            <v>2.9812406067520097E-2</v>
          </cell>
          <cell r="AC15">
            <v>134079399.87054683</v>
          </cell>
        </row>
        <row r="16">
          <cell r="AB16">
            <v>2.9812406067520093E-2</v>
          </cell>
          <cell r="AC16">
            <v>714286171.96726477</v>
          </cell>
          <cell r="AJ16">
            <v>22.60172077459157</v>
          </cell>
        </row>
        <row r="18">
          <cell r="AB18">
            <v>2.9812406067520097E-2</v>
          </cell>
          <cell r="AC18">
            <v>29299299.309453666</v>
          </cell>
        </row>
        <row r="19">
          <cell r="AB19">
            <v>2.9812406067520097E-2</v>
          </cell>
          <cell r="AC19">
            <v>142341753.7975018</v>
          </cell>
        </row>
        <row r="20">
          <cell r="AB20">
            <v>2.9812406067520093E-2</v>
          </cell>
          <cell r="AC20">
            <v>767819023.64940715</v>
          </cell>
          <cell r="AJ20">
            <v>24.971480745017818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B52D-E3D7-4623-AE1E-46FF6E9E194D}">
  <dimension ref="A2:P31"/>
  <sheetViews>
    <sheetView tabSelected="1" workbookViewId="0">
      <selection activeCell="I7" sqref="I7"/>
    </sheetView>
  </sheetViews>
  <sheetFormatPr defaultRowHeight="14.4" x14ac:dyDescent="0.3"/>
  <cols>
    <col min="1" max="1" width="16.5546875" customWidth="1"/>
    <col min="3" max="4" width="15" customWidth="1"/>
    <col min="5" max="5" width="18.77734375" customWidth="1"/>
    <col min="6" max="6" width="19.21875" customWidth="1"/>
    <col min="11" max="11" width="12.5546875" bestFit="1" customWidth="1"/>
  </cols>
  <sheetData>
    <row r="2" spans="1:16" x14ac:dyDescent="0.3">
      <c r="A2" s="2" t="s">
        <v>6</v>
      </c>
      <c r="B2" s="2" t="s">
        <v>5</v>
      </c>
      <c r="C2" s="2" t="s">
        <v>13</v>
      </c>
      <c r="D2" s="2" t="s">
        <v>14</v>
      </c>
      <c r="E2" s="2" t="s">
        <v>15</v>
      </c>
      <c r="F2" s="2" t="s">
        <v>7</v>
      </c>
      <c r="G2" s="2" t="s">
        <v>16</v>
      </c>
    </row>
    <row r="3" spans="1:16" x14ac:dyDescent="0.3">
      <c r="A3" s="2" t="s">
        <v>8</v>
      </c>
      <c r="B3" t="s">
        <v>0</v>
      </c>
      <c r="C3" s="5">
        <f>SUMPRODUCT([1]Mappings!$F$6:$F$8,[1]Mappings!$J$6:$J$8)</f>
        <v>1143066.498612276</v>
      </c>
      <c r="D3" s="1">
        <f>SUM([1]Mappings!$AB$3:$AB$3)</f>
        <v>3.1067101981070509E-2</v>
      </c>
      <c r="E3" s="5">
        <f>SUMPRODUCT([1]Mappings!$AD$3:$AD$4)</f>
        <v>1550787788.0315146</v>
      </c>
      <c r="F3" s="5">
        <f>E3/C3</f>
        <v>1356.6907873813352</v>
      </c>
      <c r="G3">
        <f>[1]Mappings!$AJ$4/100</f>
        <v>0.34181755546546438</v>
      </c>
      <c r="K3" s="3"/>
      <c r="M3" s="4"/>
      <c r="N3" s="4"/>
      <c r="P3" s="3"/>
    </row>
    <row r="4" spans="1:16" x14ac:dyDescent="0.3">
      <c r="B4" t="s">
        <v>1</v>
      </c>
      <c r="C4" s="5">
        <f>SUMPRODUCT([2]Mappings!$F$6:$F$8,[2]Mappings!$J$6:$J$8)</f>
        <v>375548.70029899094</v>
      </c>
      <c r="D4" s="1">
        <f>SUM([1]Mappings!$AB$3:$AB$3)</f>
        <v>3.1067101981070509E-2</v>
      </c>
      <c r="E4" s="5">
        <f>SUMPRODUCT([2]Mappings!$AD$3:$AD$4)</f>
        <v>317034535.31772393</v>
      </c>
      <c r="F4" s="5">
        <f>E4/C4</f>
        <v>844.19020772890099</v>
      </c>
      <c r="G4">
        <f>[2]Mappings!$AJ$4/100</f>
        <v>0.33794482368834294</v>
      </c>
      <c r="K4" s="3"/>
      <c r="M4" s="4"/>
      <c r="N4" s="4"/>
    </row>
    <row r="5" spans="1:16" x14ac:dyDescent="0.3">
      <c r="B5" t="s">
        <v>2</v>
      </c>
      <c r="C5" s="5">
        <f>SUMPRODUCT([3]Mappings!$F$6:$F$8,[3]Mappings!$J$6:$J$8)</f>
        <v>405094.79455606145</v>
      </c>
      <c r="D5" s="1">
        <f>SUM([1]Mappings!$AB$3:$AB$3)</f>
        <v>3.1067101981070509E-2</v>
      </c>
      <c r="E5" s="5">
        <f>SUMPRODUCT([3]Mappings!$AD$3:$AD$4)</f>
        <v>477675559.26258671</v>
      </c>
      <c r="F5" s="5">
        <f>E5/C5</f>
        <v>1179.1698281042236</v>
      </c>
      <c r="G5" s="3">
        <f>[3]Mappings!$AJ$4/100</f>
        <v>0.63235463664316294</v>
      </c>
      <c r="K5" s="3"/>
      <c r="M5" s="4"/>
      <c r="N5" s="4"/>
    </row>
    <row r="6" spans="1:16" x14ac:dyDescent="0.3">
      <c r="B6" t="s">
        <v>3</v>
      </c>
      <c r="C6" s="5">
        <f>SUMPRODUCT([4]Mappings!$F$6:$F$8,[4]Mappings!$J$6:$J$8)</f>
        <v>982697.17243533977</v>
      </c>
      <c r="D6" s="1">
        <f>SUM([1]Mappings!$AB$3:$AB$3)</f>
        <v>3.1067101981070509E-2</v>
      </c>
      <c r="E6" s="5">
        <f>SUMPRODUCT([4]Mappings!$AD$3:$AD$4)</f>
        <v>502286718.1840046</v>
      </c>
      <c r="F6" s="5">
        <f>E6/C6</f>
        <v>511.13072498135676</v>
      </c>
      <c r="G6">
        <f>[4]Mappings!$AJ$4/100</f>
        <v>0.31786907521447177</v>
      </c>
      <c r="K6" s="3"/>
      <c r="M6" s="4"/>
      <c r="N6" s="4"/>
    </row>
    <row r="7" spans="1:16" x14ac:dyDescent="0.3">
      <c r="B7" t="s">
        <v>4</v>
      </c>
      <c r="C7" s="5">
        <f>SUM(C3:C6)</f>
        <v>2906407.1659026681</v>
      </c>
      <c r="D7" s="1">
        <f>SUM(D3:D6)</f>
        <v>0.12426840792428204</v>
      </c>
      <c r="E7" s="5">
        <f>SUM(E3:E6)</f>
        <v>2847784600.7958302</v>
      </c>
      <c r="F7" s="5">
        <f>E7/C7</f>
        <v>979.82988557329998</v>
      </c>
      <c r="G7" cm="1">
        <f t="array" ref="G7">SUMPRODUCT(G3:G6,(E3:E6/E7))</f>
        <v>0.38589591358035213</v>
      </c>
      <c r="K7" s="3"/>
      <c r="M7" s="4"/>
      <c r="N7" s="4"/>
    </row>
    <row r="8" spans="1:16" x14ac:dyDescent="0.3">
      <c r="C8" s="5"/>
      <c r="E8" s="5"/>
      <c r="F8" s="5"/>
    </row>
    <row r="9" spans="1:16" x14ac:dyDescent="0.3">
      <c r="A9" s="2" t="s">
        <v>9</v>
      </c>
      <c r="B9" t="s">
        <v>0</v>
      </c>
      <c r="C9" s="5">
        <f>SUMPRODUCT([1]Mappings!$F$6:$F$8,[1]Mappings!$J$6:$J$8)</f>
        <v>1143066.498612276</v>
      </c>
      <c r="D9" s="1">
        <f>SUM([1]Mappings!$AB$6:$AB$8)</f>
        <v>9.3201305943211535E-2</v>
      </c>
      <c r="E9" s="5">
        <f>SUMPRODUCT([1]Mappings!$AC$6:$AC$8)</f>
        <v>1620651659.6152816</v>
      </c>
      <c r="F9" s="5">
        <f>E9/C9</f>
        <v>1417.8104787278878</v>
      </c>
      <c r="G9" s="3">
        <f>[1]Mappings!$AJ$8/100</f>
        <v>8.8098868843439537E-2</v>
      </c>
    </row>
    <row r="10" spans="1:16" x14ac:dyDescent="0.3">
      <c r="B10" t="s">
        <v>1</v>
      </c>
      <c r="C10" s="5">
        <f>SUMPRODUCT([2]Mappings!$F$6:$F$8,[2]Mappings!$J$6:$J$8)</f>
        <v>375548.70029899094</v>
      </c>
      <c r="D10" s="1">
        <f>SUM([2]Mappings!$AB$6:$AB$8)</f>
        <v>9.0896605201188058E-2</v>
      </c>
      <c r="E10" s="5">
        <f>SUMPRODUCT([2]Mappings!$AC$6:$AC$8)</f>
        <v>334463674.97815859</v>
      </c>
      <c r="F10" s="5">
        <f>E10/C10</f>
        <v>890.60000663529729</v>
      </c>
      <c r="G10">
        <f>[2]Mappings!$AJ$8/100</f>
        <v>6.703962232036835E-2</v>
      </c>
    </row>
    <row r="11" spans="1:16" x14ac:dyDescent="0.3">
      <c r="B11" t="s">
        <v>2</v>
      </c>
      <c r="C11" s="5">
        <f>SUMPRODUCT([3]Mappings!$F$6:$F$8,[3]Mappings!$J$6:$J$8)</f>
        <v>405094.79455606145</v>
      </c>
      <c r="D11" s="1">
        <f>SUM([3]Mappings!$AB$6:$AB$8)</f>
        <v>8.8095195136785348E-2</v>
      </c>
      <c r="E11" s="5">
        <f>SUMPRODUCT([3]Mappings!$AC$6:$AC$8)</f>
        <v>490187198.28315055</v>
      </c>
      <c r="F11" s="5">
        <f>E11/C11</f>
        <v>1210.055534829424</v>
      </c>
      <c r="G11" s="3">
        <f>[3]Mappings!$AJ$8/100</f>
        <v>0.14740670551263682</v>
      </c>
    </row>
    <row r="12" spans="1:16" x14ac:dyDescent="0.3">
      <c r="B12" t="s">
        <v>3</v>
      </c>
      <c r="C12" s="5">
        <f>SUMPRODUCT([4]Mappings!$F$6:$F$8,[4]Mappings!$J$6:$J$8)</f>
        <v>982697.17243533977</v>
      </c>
      <c r="D12" s="1">
        <f>SUM([4]Mappings!$AB$6:$AB$8)</f>
        <v>8.9437218202560287E-2</v>
      </c>
      <c r="E12" s="5">
        <f>SUMPRODUCT([4]Mappings!$AC$6:$AC$8)</f>
        <v>824478712.63927627</v>
      </c>
      <c r="F12" s="5">
        <f>E12/C12</f>
        <v>838.9957107498708</v>
      </c>
      <c r="G12" s="3">
        <f>[4]Mappings!$AJ$8/100</f>
        <v>0.21109051641674254</v>
      </c>
    </row>
    <row r="13" spans="1:16" x14ac:dyDescent="0.3">
      <c r="B13" t="s">
        <v>4</v>
      </c>
      <c r="C13" s="5">
        <f>SUM(C9:C12)</f>
        <v>2906407.1659026681</v>
      </c>
      <c r="D13" s="1">
        <f>SUM(D9:D12)</f>
        <v>0.36163032448374527</v>
      </c>
      <c r="E13" s="5">
        <f>SUM(E9:E12)</f>
        <v>3269781245.5158672</v>
      </c>
      <c r="F13" s="5">
        <f>E13/C13</f>
        <v>1125.0251801868039</v>
      </c>
      <c r="G13" cm="1">
        <f t="array" ref="G13">SUMPRODUCT(G9:G12,(E9:E12/E13))</f>
        <v>0.12584830077703602</v>
      </c>
      <c r="H13" s="1">
        <f>F13-F7</f>
        <v>145.19529461350396</v>
      </c>
      <c r="I13">
        <f>F13/F7</f>
        <v>1.1481841866137303</v>
      </c>
    </row>
    <row r="14" spans="1:16" x14ac:dyDescent="0.3">
      <c r="C14" s="5"/>
      <c r="E14" s="5"/>
      <c r="F14" s="5"/>
    </row>
    <row r="15" spans="1:16" x14ac:dyDescent="0.3">
      <c r="A15" s="2" t="s">
        <v>10</v>
      </c>
      <c r="B15" t="s">
        <v>0</v>
      </c>
      <c r="C15" s="5">
        <f>SUMPRODUCT([1]Mappings!$F$6:$F$8,[1]Mappings!$J$6:$J$8)</f>
        <v>1143066.498612276</v>
      </c>
      <c r="D15" s="1">
        <f>SUM([1]Mappings!$AB$10:$AB$12)</f>
        <v>9.3201305943211535E-2</v>
      </c>
      <c r="E15" s="5">
        <f>SUMPRODUCT([1]Mappings!$AC$10:$AC$12)</f>
        <v>1691796583.3356783</v>
      </c>
      <c r="F15" s="5">
        <f>E15/C15</f>
        <v>1480.0508853943147</v>
      </c>
      <c r="G15" s="3">
        <f>[1]Mappings!$AJ$12/100</f>
        <v>9.3346823541083132E-2</v>
      </c>
    </row>
    <row r="16" spans="1:16" x14ac:dyDescent="0.3">
      <c r="B16" t="s">
        <v>1</v>
      </c>
      <c r="C16" s="5">
        <f>SUMPRODUCT([2]Mappings!$F$6:$F$8,[2]Mappings!$J$6:$J$8)</f>
        <v>375548.70029899094</v>
      </c>
      <c r="D16" s="1">
        <f>SUM([2]Mappings!$AB$10:$AB$12)</f>
        <v>9.0896605201188058E-2</v>
      </c>
      <c r="E16" s="5">
        <f>SUMPRODUCT([2]Mappings!$AC$10:$AC$12)</f>
        <v>336270524.63480818</v>
      </c>
      <c r="F16" s="5">
        <f>E16/C16</f>
        <v>895.41123259670007</v>
      </c>
      <c r="G16">
        <f>[2]Mappings!$AJ$12/100</f>
        <v>8.4832623549225147E-2</v>
      </c>
    </row>
    <row r="17" spans="1:14" x14ac:dyDescent="0.3">
      <c r="B17" t="s">
        <v>2</v>
      </c>
      <c r="C17" s="5">
        <f>SUMPRODUCT([3]Mappings!$F$6:$F$8,[3]Mappings!$J$6:$J$8)</f>
        <v>405094.79455606145</v>
      </c>
      <c r="D17" s="1">
        <f>SUM([3]Mappings!$AB$10:$AB$12)</f>
        <v>8.8095195136785348E-2</v>
      </c>
      <c r="E17" s="5">
        <f>SUMPRODUCT([3]Mappings!$AC$10:$AC$12)</f>
        <v>497075413.45779979</v>
      </c>
      <c r="F17" s="5">
        <f>E17/C17</f>
        <v>1227.0594935749268</v>
      </c>
      <c r="G17" s="3">
        <f>[3]Mappings!$AJ$12/100</f>
        <v>0.14036369417970834</v>
      </c>
    </row>
    <row r="18" spans="1:14" x14ac:dyDescent="0.3">
      <c r="B18" t="s">
        <v>3</v>
      </c>
      <c r="C18" s="5">
        <f>SUMPRODUCT([4]Mappings!$F$6:$F$8,[4]Mappings!$J$6:$J$8)</f>
        <v>982697.17243533977</v>
      </c>
      <c r="D18" s="1">
        <f>SUM([4]Mappings!$AB$10:$AB$12)</f>
        <v>8.9437218202560287E-2</v>
      </c>
      <c r="E18" s="5">
        <f>SUMPRODUCT([4]Mappings!$AC$10:$AC$12)</f>
        <v>854245087.36715508</v>
      </c>
      <c r="F18" s="5">
        <f>E18/C18</f>
        <v>869.28619653005399</v>
      </c>
      <c r="G18" s="3">
        <f>[4]Mappings!$AJ$12/100</f>
        <v>0.23916282208970085</v>
      </c>
    </row>
    <row r="19" spans="1:14" x14ac:dyDescent="0.3">
      <c r="B19" t="s">
        <v>4</v>
      </c>
      <c r="C19" s="5">
        <f>SUM(C15:C18)</f>
        <v>2906407.1659026681</v>
      </c>
      <c r="D19" s="1">
        <f>SUM(D15:D18)</f>
        <v>0.36163032448374527</v>
      </c>
      <c r="E19" s="5">
        <f>SUM(E15:E18)</f>
        <v>3379387608.7954416</v>
      </c>
      <c r="F19" s="5">
        <f>E19/C19</f>
        <v>1162.7371582487397</v>
      </c>
      <c r="G19" cm="1">
        <f t="array" ref="G19">SUMPRODUCT(G15:G18,(E15:E18)/E19)</f>
        <v>0.13627485463056235</v>
      </c>
      <c r="H19" s="1">
        <f>F19-F7</f>
        <v>182.90727267543969</v>
      </c>
      <c r="I19">
        <f>F19/F7</f>
        <v>1.1866724779153071</v>
      </c>
    </row>
    <row r="20" spans="1:14" x14ac:dyDescent="0.3">
      <c r="C20" s="5"/>
      <c r="E20" s="5"/>
      <c r="F20" s="5"/>
    </row>
    <row r="21" spans="1:14" x14ac:dyDescent="0.3">
      <c r="A21" s="2" t="s">
        <v>11</v>
      </c>
      <c r="B21" t="s">
        <v>0</v>
      </c>
      <c r="C21" s="5">
        <f>SUMPRODUCT([1]Mappings!$F$6:$F$8,[1]Mappings!$J$6:$J$8)</f>
        <v>1143066.498612276</v>
      </c>
      <c r="D21" s="1">
        <f>SUM([1]Mappings!$AB$13:$AB$16)</f>
        <v>9.3201305943211535E-2</v>
      </c>
      <c r="E21" s="5">
        <f>SUMPRODUCT([1]Mappings!$AC$14:$AC$16)</f>
        <v>1668322898.1041384</v>
      </c>
      <c r="F21" s="5">
        <f>E21/C21</f>
        <v>1459.5151726776548</v>
      </c>
      <c r="G21" s="3">
        <f>[1]Mappings!$AJ$16/100</f>
        <v>4.3464556252975343E-2</v>
      </c>
      <c r="N21" s="3"/>
    </row>
    <row r="22" spans="1:14" x14ac:dyDescent="0.3">
      <c r="B22" t="s">
        <v>1</v>
      </c>
      <c r="C22" s="5">
        <f>SUMPRODUCT([2]Mappings!$F$6:$F$8,[2]Mappings!$J$6:$J$8)</f>
        <v>375548.70029899094</v>
      </c>
      <c r="D22" s="1">
        <f>SUM([2]Mappings!$AB$13:$AB$16)</f>
        <v>9.0896605201188058E-2</v>
      </c>
      <c r="E22" s="5">
        <f>SUMPRODUCT([2]Mappings!$AC$14:$AC$16)</f>
        <v>307795016.26635778</v>
      </c>
      <c r="F22" s="5">
        <f>E22/C22</f>
        <v>819.58748897628607</v>
      </c>
      <c r="G22">
        <f>[2]Mappings!$AJ$16/100</f>
        <v>6.960044808555059E-2</v>
      </c>
    </row>
    <row r="23" spans="1:14" x14ac:dyDescent="0.3">
      <c r="B23" t="s">
        <v>2</v>
      </c>
      <c r="C23" s="5">
        <f>SUMPRODUCT([3]Mappings!$F$6:$F$8,[3]Mappings!$J$6:$J$8)</f>
        <v>405094.79455606145</v>
      </c>
      <c r="D23" s="1">
        <f>SUM([3]Mappings!$AB$13:$AB$16)</f>
        <v>8.8095195136785348E-2</v>
      </c>
      <c r="E23" s="5">
        <f>SUMPRODUCT([3]Mappings!$AC$14:$AC$16)</f>
        <v>497067147.19100463</v>
      </c>
      <c r="F23" s="5">
        <f>E23/C23</f>
        <v>1227.039087815815</v>
      </c>
      <c r="G23" s="3">
        <f>[3]Mappings!$AJ$16/100</f>
        <v>0.15494530279637314</v>
      </c>
    </row>
    <row r="24" spans="1:14" x14ac:dyDescent="0.3">
      <c r="B24" t="s">
        <v>3</v>
      </c>
      <c r="C24" s="5">
        <f>SUMPRODUCT([4]Mappings!$F$6:$F$8,[4]Mappings!$J$6:$J$8)</f>
        <v>982697.17243533977</v>
      </c>
      <c r="D24" s="1">
        <f>SUM([4]Mappings!$AB$13:$AB$16)</f>
        <v>8.9437218202560287E-2</v>
      </c>
      <c r="E24" s="5">
        <f>SUMPRODUCT([4]Mappings!$AC$14:$AC$16)</f>
        <v>856343522.57853091</v>
      </c>
      <c r="F24" s="5">
        <f>E24/C24</f>
        <v>871.4215799118698</v>
      </c>
      <c r="G24" s="3">
        <f>[4]Mappings!$AJ$16/100</f>
        <v>0.22601720774591569</v>
      </c>
    </row>
    <row r="25" spans="1:14" x14ac:dyDescent="0.3">
      <c r="B25" t="s">
        <v>4</v>
      </c>
      <c r="C25" s="5">
        <f>SUM(C21:C24)</f>
        <v>2906407.1659026681</v>
      </c>
      <c r="D25" s="1">
        <f>SUM(D21:D24)</f>
        <v>0.36163032448374527</v>
      </c>
      <c r="E25" s="5">
        <f>SUM(E21:E24)</f>
        <v>3329528584.1400318</v>
      </c>
      <c r="F25" s="5">
        <f>E25/C25</f>
        <v>1145.5822925298737</v>
      </c>
      <c r="G25" cm="1">
        <f t="array" ref="G25">SUMPRODUCT(G21:G24,(E21:E24)/E25)</f>
        <v>0.10947561126696205</v>
      </c>
      <c r="H25" s="1">
        <f>F25-F7</f>
        <v>165.75240695657374</v>
      </c>
      <c r="I25">
        <f>F25/F7</f>
        <v>1.1691644737490241</v>
      </c>
    </row>
    <row r="26" spans="1:14" x14ac:dyDescent="0.3">
      <c r="F26" s="1"/>
    </row>
    <row r="27" spans="1:14" x14ac:dyDescent="0.3">
      <c r="A27" s="2" t="s">
        <v>12</v>
      </c>
      <c r="B27" t="s">
        <v>0</v>
      </c>
      <c r="C27">
        <f>SUMPRODUCT([1]Mappings!$F$6:$F$8,[1]Mappings!$J$6:$J$8)</f>
        <v>1143066.498612276</v>
      </c>
      <c r="D27" s="1">
        <f>SUM([1]Mappings!$AB$18:$AB$20)</f>
        <v>9.3201305943211535E-2</v>
      </c>
      <c r="E27" s="1">
        <f>SUMPRODUCT([1]Mappings!$AC$18:$AC$20)</f>
        <v>1767953785.1307909</v>
      </c>
      <c r="F27" s="1">
        <f>E27/C27</f>
        <v>1546.6762321152362</v>
      </c>
      <c r="G27" s="3">
        <f>[1]Mappings!$AJ$20/100</f>
        <v>6.2775584541235857E-2</v>
      </c>
    </row>
    <row r="28" spans="1:14" x14ac:dyDescent="0.3">
      <c r="B28" t="s">
        <v>1</v>
      </c>
      <c r="C28">
        <f>SUMPRODUCT([2]Mappings!$F$6:$F$8,[2]Mappings!$J$6:$J$8)</f>
        <v>375548.70029899094</v>
      </c>
      <c r="D28" s="1">
        <f>SUM([2]Mappings!$AB$18:$AB$20)</f>
        <v>9.0896605201188058E-2</v>
      </c>
      <c r="E28" s="1">
        <f>SUMPRODUCT([2]Mappings!$AC$18:$AC$20)</f>
        <v>343564095.3185277</v>
      </c>
      <c r="F28" s="1">
        <f>E28/C28</f>
        <v>914.83233744385518</v>
      </c>
      <c r="G28">
        <f>[2]Mappings!$AJ$20/100</f>
        <v>8.8080428168042776E-2</v>
      </c>
    </row>
    <row r="29" spans="1:14" x14ac:dyDescent="0.3">
      <c r="B29" t="s">
        <v>2</v>
      </c>
      <c r="C29">
        <f>SUMPRODUCT([3]Mappings!$F$6:$F$8,[3]Mappings!$J$6:$J$8)</f>
        <v>405094.79455606145</v>
      </c>
      <c r="D29" s="1">
        <f>SUM([3]Mappings!$AB$18:$AB$20)</f>
        <v>8.8095195136785348E-2</v>
      </c>
      <c r="E29" s="1">
        <f>SUMPRODUCT([3]Mappings!$AC$18:$AC$20)</f>
        <v>518747865.01352358</v>
      </c>
      <c r="F29" s="1">
        <f>E29/C29</f>
        <v>1280.5591974639249</v>
      </c>
      <c r="G29" s="3">
        <f>[3]Mappings!$AJ$20/100</f>
        <v>0.16889368532371113</v>
      </c>
    </row>
    <row r="30" spans="1:14" x14ac:dyDescent="0.3">
      <c r="B30" t="s">
        <v>3</v>
      </c>
      <c r="C30">
        <f>SUMPRODUCT([4]Mappings!$F$6:$F$8,[4]Mappings!$J$6:$J$8)</f>
        <v>982697.17243533977</v>
      </c>
      <c r="D30" s="1">
        <f>SUM([4]Mappings!$AB$18:$AB$20)</f>
        <v>8.9437218202560287E-2</v>
      </c>
      <c r="E30" s="1">
        <f>SUMPRODUCT([4]Mappings!$AC$18:$AC$20)</f>
        <v>939460076.75636268</v>
      </c>
      <c r="F30" s="1">
        <f>E30/C30</f>
        <v>956.00160772639038</v>
      </c>
      <c r="G30" s="3">
        <f>[4]Mappings!$AJ$20/100</f>
        <v>0.24971480745017818</v>
      </c>
    </row>
    <row r="31" spans="1:14" x14ac:dyDescent="0.3">
      <c r="B31" t="s">
        <v>4</v>
      </c>
      <c r="C31" s="1">
        <f>SUM(C27:C30)</f>
        <v>2906407.1659026681</v>
      </c>
      <c r="D31" s="1">
        <f>SUM(D27:D30)</f>
        <v>0.36163032448374527</v>
      </c>
      <c r="E31" s="1">
        <f>SUM(E27:E30)</f>
        <v>3569725822.2192049</v>
      </c>
      <c r="F31" s="1">
        <f>E31/C31</f>
        <v>1228.2263352837983</v>
      </c>
      <c r="G31" cm="1">
        <f t="array" ref="G31">SUMPRODUCT(G27:G30,(E27:E30)/E31)</f>
        <v>0.1298295608272978</v>
      </c>
      <c r="H31" s="1">
        <f>F31-F7</f>
        <v>248.39644971049836</v>
      </c>
      <c r="I31">
        <f>F31/F7</f>
        <v>1.2535097707957348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2021-05-14T10:22:09Z</dcterms:created>
  <dcterms:modified xsi:type="dcterms:W3CDTF">2021-11-25T12:36:53Z</dcterms:modified>
</cp:coreProperties>
</file>