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"/>
    </mc:Choice>
  </mc:AlternateContent>
  <xr:revisionPtr revIDLastSave="0" documentId="13_ncr:1_{71E343EE-B80D-4D6B-8361-2935F1BB1E18}" xr6:coauthVersionLast="46" xr6:coauthVersionMax="46" xr10:uidLastSave="{00000000-0000-0000-0000-000000000000}"/>
  <bookViews>
    <workbookView xWindow="-108" yWindow="-108" windowWidth="23256" windowHeight="12576" xr2:uid="{0AE83F2E-39CF-4155-8B1F-A69A251F6C7D}"/>
  </bookViews>
  <sheets>
    <sheet name="Sheet1" sheetId="2" r:id="rId1"/>
  </sheets>
  <externalReferences>
    <externalReference r:id="rId2"/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0" i="2" l="1"/>
  <c r="E30" i="2"/>
  <c r="D30" i="2"/>
  <c r="C30" i="2"/>
  <c r="G28" i="2"/>
  <c r="E28" i="2"/>
  <c r="D28" i="2"/>
  <c r="C28" i="2"/>
  <c r="G24" i="2"/>
  <c r="E24" i="2"/>
  <c r="D24" i="2"/>
  <c r="C24" i="2"/>
  <c r="G22" i="2"/>
  <c r="E22" i="2"/>
  <c r="D22" i="2"/>
  <c r="C22" i="2"/>
  <c r="G18" i="2"/>
  <c r="E18" i="2"/>
  <c r="D18" i="2"/>
  <c r="C18" i="2"/>
  <c r="G16" i="2"/>
  <c r="E16" i="2"/>
  <c r="D16" i="2"/>
  <c r="C16" i="2"/>
  <c r="G12" i="2"/>
  <c r="E12" i="2"/>
  <c r="D12" i="2"/>
  <c r="C12" i="2"/>
  <c r="G10" i="2"/>
  <c r="E10" i="2"/>
  <c r="D10" i="2"/>
  <c r="C10" i="2"/>
  <c r="G6" i="2"/>
  <c r="E6" i="2"/>
  <c r="C6" i="2"/>
  <c r="G4" i="2"/>
  <c r="E4" i="2"/>
  <c r="C4" i="2"/>
  <c r="F10" i="2" l="1"/>
  <c r="F4" i="2" l="1"/>
  <c r="F28" i="2" l="1"/>
  <c r="F22" i="2"/>
  <c r="F16" i="2"/>
  <c r="F6" i="2" l="1"/>
  <c r="F12" i="2" l="1"/>
  <c r="F30" i="2"/>
  <c r="F24" i="2"/>
  <c r="F18" i="2" l="1"/>
  <c r="D5" i="2" l="1"/>
  <c r="D4" i="2"/>
  <c r="D3" i="2"/>
  <c r="D6" i="2"/>
  <c r="D9" i="2"/>
  <c r="D7" i="2" l="1"/>
  <c r="C21" i="2"/>
  <c r="D15" i="2"/>
  <c r="C27" i="2" l="1"/>
  <c r="C15" i="2"/>
  <c r="C3" i="2"/>
  <c r="C9" i="2"/>
  <c r="D21" i="2"/>
  <c r="D27" i="2" l="1"/>
  <c r="G3" i="2"/>
  <c r="E3" i="2" l="1"/>
  <c r="F3" i="2" l="1"/>
  <c r="E15" i="2" l="1"/>
  <c r="F15" i="2" l="1"/>
  <c r="E9" i="2"/>
  <c r="E27" i="2"/>
  <c r="E21" i="2"/>
  <c r="G9" i="2"/>
  <c r="F9" i="2" l="1"/>
  <c r="F21" i="2"/>
  <c r="F27" i="2"/>
  <c r="G27" i="2"/>
  <c r="G21" i="2"/>
  <c r="G15" i="2" l="1"/>
  <c r="D11" i="2" l="1"/>
  <c r="D13" i="2" s="1"/>
  <c r="D17" i="2" l="1"/>
  <c r="D19" i="2" s="1"/>
  <c r="C23" i="2" l="1"/>
  <c r="C11" i="2"/>
  <c r="C17" i="2"/>
  <c r="C29" i="2"/>
  <c r="C5" i="2"/>
  <c r="C7" i="2" s="1"/>
  <c r="D23" i="2"/>
  <c r="D25" i="2" s="1"/>
  <c r="C19" i="2" l="1"/>
  <c r="C13" i="2"/>
  <c r="C31" i="2"/>
  <c r="C25" i="2"/>
  <c r="D29" i="2" l="1"/>
  <c r="D31" i="2" s="1"/>
  <c r="E5" i="2" l="1"/>
  <c r="F5" i="2" l="1"/>
  <c r="E7" i="2"/>
  <c r="G5" i="2"/>
  <c r="G7" i="2" s="1" a="1"/>
  <c r="G7" i="2" s="1"/>
  <c r="F7" i="2" l="1"/>
  <c r="E23" i="2"/>
  <c r="E29" i="2"/>
  <c r="E11" i="2"/>
  <c r="E13" i="2" s="1"/>
  <c r="E17" i="2"/>
  <c r="G11" i="2"/>
  <c r="F11" i="2" l="1"/>
  <c r="G13" i="2" a="1"/>
  <c r="G13" i="2" s="1"/>
  <c r="F29" i="2"/>
  <c r="E31" i="2"/>
  <c r="F23" i="2"/>
  <c r="E25" i="2"/>
  <c r="F17" i="2"/>
  <c r="E19" i="2"/>
  <c r="G17" i="2"/>
  <c r="G23" i="2"/>
  <c r="F31" i="2" l="1"/>
  <c r="H31" i="2" s="1"/>
  <c r="F19" i="2"/>
  <c r="F25" i="2"/>
  <c r="H25" i="2" s="1"/>
  <c r="G25" i="2" a="1"/>
  <c r="G25" i="2" s="1"/>
  <c r="G19" i="2" a="1"/>
  <c r="G19" i="2" s="1"/>
  <c r="F13" i="2"/>
  <c r="I13" i="2" s="1"/>
  <c r="H19" i="2"/>
  <c r="I19" i="2"/>
  <c r="G29" i="2"/>
  <c r="G31" i="2" s="1" a="1"/>
  <c r="G31" i="2" s="1"/>
  <c r="I25" i="2" l="1"/>
  <c r="I31" i="2"/>
  <c r="H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<sst xmlns="http://schemas.openxmlformats.org/spreadsheetml/2006/main" count="37" uniqueCount="17">
  <si>
    <t>Mufindi</t>
  </si>
  <si>
    <t>Mvomero</t>
  </si>
  <si>
    <t>Njombe</t>
  </si>
  <si>
    <t>Rungwe</t>
  </si>
  <si>
    <t>Total</t>
  </si>
  <si>
    <t>District</t>
  </si>
  <si>
    <t>Scenario</t>
  </si>
  <si>
    <t>Aggregate change</t>
  </si>
  <si>
    <t>Baseline</t>
  </si>
  <si>
    <t>Inclusive</t>
  </si>
  <si>
    <t>Inequitable</t>
  </si>
  <si>
    <t>Status quo</t>
  </si>
  <si>
    <t>Middle road</t>
  </si>
  <si>
    <t>Total population size per district (total number of people living among dairy producing households)</t>
  </si>
  <si>
    <t>Total income (USD/yr)</t>
  </si>
  <si>
    <t>Income total population</t>
  </si>
  <si>
    <t>Standard error income (fraction)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</si>
</sst>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_);_(* \(#,##0.000\);_(* &quot;-&quot;??_);_(@_)"/>
    <numFmt numFmtId="165" formatCode="0.0"/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43" fontId="0" fillId="0" borderId="0" xfId="0" applyNumberFormat="1"/>
    <xf numFmtId="164" fontId="0" fillId="0" borderId="0" xfId="0" applyNumberFormat="1"/>
    <xf numFmtId="165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New_Income_accounting_Mufind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New_Income_accounting_Mvomer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New_Income_accounting_Njomb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New_Income_accounting_Rungw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Baseline"/>
      <sheetName val="MC_Inclusive"/>
      <sheetName val="MC_Inequitable"/>
      <sheetName val="MC_Status_quo"/>
      <sheetName val="MC_Middle_rd"/>
    </sheetNames>
    <sheetDataSet>
      <sheetData sheetId="0" refreshError="1"/>
      <sheetData sheetId="1" refreshError="1"/>
      <sheetData sheetId="2">
        <row r="3">
          <cell r="E3">
            <v>0.49527663309480946</v>
          </cell>
          <cell r="AB3">
            <v>3.1067101981070509E-2</v>
          </cell>
          <cell r="AD3">
            <v>524696166.88536906</v>
          </cell>
        </row>
        <row r="4">
          <cell r="AD4">
            <v>1078407016.010498</v>
          </cell>
          <cell r="AJ4">
            <v>52.454458093841374</v>
          </cell>
        </row>
        <row r="6">
          <cell r="F6">
            <v>39913.996758986592</v>
          </cell>
          <cell r="J6">
            <v>6.2</v>
          </cell>
          <cell r="AB6">
            <v>3.1067101981070509E-2</v>
          </cell>
          <cell r="AC6">
            <v>238916324.51399702</v>
          </cell>
        </row>
        <row r="7">
          <cell r="F7">
            <v>52909.251517726407</v>
          </cell>
          <cell r="J7">
            <v>6.2</v>
          </cell>
          <cell r="AB7">
            <v>3.1067101981070509E-2</v>
          </cell>
          <cell r="AC7">
            <v>298725720.57375485</v>
          </cell>
        </row>
        <row r="8">
          <cell r="F8">
            <v>94593.726549442566</v>
          </cell>
          <cell r="J8">
            <v>6</v>
          </cell>
          <cell r="AB8">
            <v>3.1067101981070513E-2</v>
          </cell>
          <cell r="AC8">
            <v>1290174209.9702103</v>
          </cell>
          <cell r="AJ8">
            <v>6.391114619170156</v>
          </cell>
        </row>
        <row r="10">
          <cell r="AB10">
            <v>3.1067101981070509E-2</v>
          </cell>
          <cell r="AC10">
            <v>7428682.6734889131</v>
          </cell>
        </row>
        <row r="11">
          <cell r="AB11">
            <v>3.1067101981070509E-2</v>
          </cell>
          <cell r="AC11">
            <v>512286024.08940697</v>
          </cell>
        </row>
        <row r="12">
          <cell r="AB12">
            <v>3.1067101981070513E-2</v>
          </cell>
          <cell r="AC12">
            <v>1352457520.8281465</v>
          </cell>
          <cell r="AJ12">
            <v>7.4792023352392185</v>
          </cell>
        </row>
        <row r="14">
          <cell r="AB14">
            <v>3.1067101981070509E-2</v>
          </cell>
          <cell r="AC14">
            <v>6372993.4644894339</v>
          </cell>
        </row>
        <row r="15">
          <cell r="AB15">
            <v>3.1067101981070509E-2</v>
          </cell>
          <cell r="AC15">
            <v>561422731.1425674</v>
          </cell>
        </row>
        <row r="16">
          <cell r="AB16">
            <v>3.1067101981070513E-2</v>
          </cell>
          <cell r="AC16">
            <v>1264984306.7050331</v>
          </cell>
          <cell r="AJ16">
            <v>4.4314928500850321</v>
          </cell>
        </row>
        <row r="18">
          <cell r="AB18">
            <v>3.1067101981070509E-2</v>
          </cell>
          <cell r="AC18">
            <v>146594445.7373755</v>
          </cell>
        </row>
        <row r="19">
          <cell r="AB19">
            <v>3.1067101981070509E-2</v>
          </cell>
          <cell r="AC19">
            <v>476150796.67251956</v>
          </cell>
        </row>
        <row r="20">
          <cell r="AB20">
            <v>3.1067101981070513E-2</v>
          </cell>
          <cell r="AC20">
            <v>1382459237.343091</v>
          </cell>
          <cell r="AJ20">
            <v>5.5361319172665224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Baseline"/>
      <sheetName val="MC_Inclusive"/>
      <sheetName val="MC_Inequitable"/>
      <sheetName val="MC_Status_quo"/>
      <sheetName val="MC_Middle_rd"/>
    </sheetNames>
    <sheetDataSet>
      <sheetData sheetId="0" refreshError="1"/>
      <sheetData sheetId="1" refreshError="1"/>
      <sheetData sheetId="2">
        <row r="3">
          <cell r="E3">
            <v>0.61060040947831196</v>
          </cell>
          <cell r="AD3">
            <v>184501420.35375419</v>
          </cell>
        </row>
        <row r="4">
          <cell r="AD4">
            <v>140868944.02353191</v>
          </cell>
          <cell r="AJ4">
            <v>63.302040978198747</v>
          </cell>
        </row>
        <row r="6">
          <cell r="F6">
            <v>11985.923156769328</v>
          </cell>
          <cell r="J6">
            <v>6.2</v>
          </cell>
          <cell r="AB6">
            <v>3.0298868400396018E-2</v>
          </cell>
          <cell r="AC6">
            <v>73697399.943386152</v>
          </cell>
        </row>
        <row r="7">
          <cell r="F7">
            <v>25470.086708134819</v>
          </cell>
          <cell r="J7">
            <v>6.2</v>
          </cell>
          <cell r="AB7">
            <v>3.0298868400396018E-2</v>
          </cell>
          <cell r="AC7">
            <v>103318685.93203142</v>
          </cell>
        </row>
        <row r="8">
          <cell r="F8">
            <v>23886.906522764206</v>
          </cell>
          <cell r="J8">
            <v>6</v>
          </cell>
          <cell r="AB8">
            <v>3.0298868400396018E-2</v>
          </cell>
          <cell r="AC8">
            <v>224678716.69549316</v>
          </cell>
          <cell r="AJ8">
            <v>5.8331865043635664</v>
          </cell>
        </row>
        <row r="10">
          <cell r="AB10">
            <v>3.0298868400396018E-2</v>
          </cell>
          <cell r="AC10">
            <v>4660427.2260598093</v>
          </cell>
        </row>
        <row r="11">
          <cell r="AB11">
            <v>3.0298868400396018E-2</v>
          </cell>
          <cell r="AC11">
            <v>152907336.44207099</v>
          </cell>
        </row>
        <row r="12">
          <cell r="AB12">
            <v>3.0298868400396018E-2</v>
          </cell>
          <cell r="AC12">
            <v>243535915.54668447</v>
          </cell>
          <cell r="AJ12">
            <v>7.1910526348937314</v>
          </cell>
        </row>
        <row r="14">
          <cell r="AB14">
            <v>3.0298868400396018E-2</v>
          </cell>
          <cell r="AC14">
            <v>3617360.6207693755</v>
          </cell>
        </row>
        <row r="15">
          <cell r="AB15">
            <v>3.0298868400396018E-2</v>
          </cell>
          <cell r="AC15">
            <v>148874420.22469702</v>
          </cell>
        </row>
        <row r="16">
          <cell r="AB16">
            <v>3.0298868400396018E-2</v>
          </cell>
          <cell r="AC16">
            <v>196745478.86250034</v>
          </cell>
          <cell r="AJ16">
            <v>5.5874972230858422</v>
          </cell>
        </row>
        <row r="18">
          <cell r="AB18">
            <v>3.0298868400396018E-2</v>
          </cell>
          <cell r="AC18">
            <v>42105990.356689379</v>
          </cell>
        </row>
        <row r="19">
          <cell r="AB19">
            <v>3.0298868400396018E-2</v>
          </cell>
          <cell r="AC19">
            <v>127278053.88793688</v>
          </cell>
        </row>
        <row r="20">
          <cell r="AB20">
            <v>3.0298868400396018E-2</v>
          </cell>
          <cell r="AC20">
            <v>255029313.86189362</v>
          </cell>
          <cell r="AJ20">
            <v>8.3473143203887297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Baseline"/>
      <sheetName val="MC_Inclusive"/>
      <sheetName val="MC_Inequitable"/>
      <sheetName val="MC_Status_quo"/>
      <sheetName val="MC_Middle_rd"/>
    </sheetNames>
    <sheetDataSet>
      <sheetData sheetId="0" refreshError="1"/>
      <sheetData sheetId="1" refreshError="1"/>
      <sheetData sheetId="2">
        <row r="3">
          <cell r="E3">
            <v>0.19218334490044686</v>
          </cell>
          <cell r="AD3">
            <v>172771482.31370461</v>
          </cell>
        </row>
        <row r="4">
          <cell r="AD4">
            <v>626466015.46856248</v>
          </cell>
          <cell r="AJ4">
            <v>60.151170615361032</v>
          </cell>
        </row>
        <row r="6">
          <cell r="F6">
            <v>4984.0717128140868</v>
          </cell>
          <cell r="J6">
            <v>5.7949999999999999</v>
          </cell>
          <cell r="AB6">
            <v>2.4342413182646187E-2</v>
          </cell>
          <cell r="AC6">
            <v>32156482.744347159</v>
          </cell>
        </row>
        <row r="7">
          <cell r="F7">
            <v>21247.884670417949</v>
          </cell>
          <cell r="J7">
            <v>5.7949999999999999</v>
          </cell>
          <cell r="AB7">
            <v>2.4342413182646187E-2</v>
          </cell>
          <cell r="AC7">
            <v>135226790.70786035</v>
          </cell>
        </row>
        <row r="8">
          <cell r="F8">
            <v>110262.47499853253</v>
          </cell>
          <cell r="J8">
            <v>5.0780000000000003</v>
          </cell>
          <cell r="AB8">
            <v>2.4342413182646187E-2</v>
          </cell>
          <cell r="AC8">
            <v>717779235.99124503</v>
          </cell>
          <cell r="AJ8">
            <v>7.4904341012355777</v>
          </cell>
        </row>
        <row r="10">
          <cell r="AB10">
            <v>2.4342413182646187E-2</v>
          </cell>
          <cell r="AC10">
            <v>1961377.100484432</v>
          </cell>
        </row>
        <row r="11">
          <cell r="AB11">
            <v>2.4342413182646187E-2</v>
          </cell>
          <cell r="AC11">
            <v>160312214.18686602</v>
          </cell>
        </row>
        <row r="12">
          <cell r="AB12">
            <v>2.4342413182646187E-2</v>
          </cell>
          <cell r="AC12">
            <v>726383070.9501816</v>
          </cell>
          <cell r="AJ12">
            <v>7.3127951688628707</v>
          </cell>
        </row>
        <row r="14">
          <cell r="AB14">
            <v>2.4342413182646187E-2</v>
          </cell>
          <cell r="AC14">
            <v>1964288.7213188906</v>
          </cell>
        </row>
        <row r="15">
          <cell r="AB15">
            <v>2.4342413182646187E-2</v>
          </cell>
          <cell r="AC15">
            <v>159291599.5585095</v>
          </cell>
        </row>
        <row r="16">
          <cell r="AB16">
            <v>2.4342413182646187E-2</v>
          </cell>
          <cell r="AC16">
            <v>727358703.04598987</v>
          </cell>
          <cell r="AJ16">
            <v>9.6597367986476428</v>
          </cell>
        </row>
        <row r="18">
          <cell r="AB18">
            <v>2.4342413182646187E-2</v>
          </cell>
          <cell r="AC18">
            <v>17759614.462570477</v>
          </cell>
        </row>
        <row r="19">
          <cell r="AB19">
            <v>2.4342413182646187E-2</v>
          </cell>
          <cell r="AC19">
            <v>152782967.60203192</v>
          </cell>
        </row>
        <row r="20">
          <cell r="AB20">
            <v>2.4342413182646187E-2</v>
          </cell>
          <cell r="AC20">
            <v>763804355.98358667</v>
          </cell>
          <cell r="AJ20">
            <v>8.7307180669258564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Baseline"/>
      <sheetName val="MC_Inclusive"/>
      <sheetName val="MC_Inequitable"/>
      <sheetName val="MC_Status_quo"/>
      <sheetName val="MC_Middle_rd"/>
    </sheetNames>
    <sheetDataSet>
      <sheetData sheetId="0" refreshError="1"/>
      <sheetData sheetId="1" refreshError="1"/>
      <sheetData sheetId="2">
        <row r="3">
          <cell r="E3">
            <v>0.20219607031889025</v>
          </cell>
          <cell r="AD3">
            <v>187701822.1695177</v>
          </cell>
        </row>
        <row r="4">
          <cell r="AD4">
            <v>691538189.32040691</v>
          </cell>
          <cell r="AJ4">
            <v>52.889536926264867</v>
          </cell>
        </row>
        <row r="6">
          <cell r="F6">
            <v>11716.61535998056</v>
          </cell>
          <cell r="J6">
            <v>5.8360000000000003</v>
          </cell>
          <cell r="AB6">
            <v>2.4956550618816121E-2</v>
          </cell>
          <cell r="AC6">
            <v>86264514.954630882</v>
          </cell>
        </row>
        <row r="7">
          <cell r="F7">
            <v>49949.781271496075</v>
          </cell>
          <cell r="J7">
            <v>5.8360000000000003</v>
          </cell>
          <cell r="AB7">
            <v>2.4956550618816121E-2</v>
          </cell>
          <cell r="AC7">
            <v>123239204.09555539</v>
          </cell>
        </row>
        <row r="8">
          <cell r="F8">
            <v>243316.76418970295</v>
          </cell>
          <cell r="J8">
            <v>5.6630000000000003</v>
          </cell>
          <cell r="AB8">
            <v>2.4956550618816128E-2</v>
          </cell>
          <cell r="AC8">
            <v>1320576532.6827729</v>
          </cell>
          <cell r="AJ8">
            <v>13.768616276907036</v>
          </cell>
        </row>
        <row r="10">
          <cell r="AB10">
            <v>2.4956550618816121E-2</v>
          </cell>
          <cell r="AC10">
            <v>12171919.547638949</v>
          </cell>
        </row>
        <row r="11">
          <cell r="AB11">
            <v>2.4956550618816121E-2</v>
          </cell>
          <cell r="AC11">
            <v>151434929.16967288</v>
          </cell>
        </row>
        <row r="12">
          <cell r="AB12">
            <v>2.4956550618816128E-2</v>
          </cell>
          <cell r="AC12">
            <v>1390599774.332607</v>
          </cell>
          <cell r="AJ12">
            <v>17.152086370510101</v>
          </cell>
        </row>
        <row r="14">
          <cell r="AB14">
            <v>2.4956550618816121E-2</v>
          </cell>
          <cell r="AC14">
            <v>12341702.515528539</v>
          </cell>
        </row>
        <row r="15">
          <cell r="AB15">
            <v>2.4956550618816121E-2</v>
          </cell>
          <cell r="AC15">
            <v>140361769.29083994</v>
          </cell>
        </row>
        <row r="16">
          <cell r="AB16">
            <v>2.4956550618816128E-2</v>
          </cell>
          <cell r="AC16">
            <v>1421701088.7115653</v>
          </cell>
          <cell r="AJ16">
            <v>16.520942619675285</v>
          </cell>
        </row>
        <row r="18">
          <cell r="AB18">
            <v>2.4956550618816121E-2</v>
          </cell>
          <cell r="AC18">
            <v>57544995.913598232</v>
          </cell>
        </row>
        <row r="19">
          <cell r="AB19">
            <v>2.4956550618816121E-2</v>
          </cell>
          <cell r="AC19">
            <v>145542187.1580129</v>
          </cell>
        </row>
        <row r="20">
          <cell r="AB20">
            <v>2.4956550618816128E-2</v>
          </cell>
          <cell r="AC20">
            <v>1520571451.068078</v>
          </cell>
          <cell r="AJ20">
            <v>16.842505415548153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B52D-E3D7-4623-AE1E-46FF6E9E194D}">
  <dimension ref="A2:P31"/>
  <sheetViews>
    <sheetView tabSelected="1" topLeftCell="A2" workbookViewId="0">
      <selection activeCell="C9" sqref="C9"/>
    </sheetView>
  </sheetViews>
  <sheetFormatPr defaultRowHeight="14.4" x14ac:dyDescent="0.3"/>
  <cols>
    <col min="1" max="1" width="16.5546875" customWidth="1"/>
    <col min="3" max="4" width="15" customWidth="1"/>
    <col min="5" max="5" width="18.77734375" customWidth="1"/>
    <col min="6" max="6" width="19.21875" customWidth="1"/>
    <col min="11" max="11" width="12.5546875" bestFit="1" customWidth="1"/>
  </cols>
  <sheetData>
    <row r="2" spans="1:16" x14ac:dyDescent="0.3">
      <c r="A2" s="2" t="s">
        <v>6</v>
      </c>
      <c r="B2" s="2" t="s">
        <v>5</v>
      </c>
      <c r="C2" s="2" t="s">
        <v>13</v>
      </c>
      <c r="D2" s="2" t="s">
        <v>14</v>
      </c>
      <c r="E2" s="2" t="s">
        <v>15</v>
      </c>
      <c r="F2" s="2" t="s">
        <v>7</v>
      </c>
      <c r="G2" s="2" t="s">
        <v>16</v>
      </c>
    </row>
    <row r="3" spans="1:16" x14ac:dyDescent="0.3">
      <c r="A3" s="2" t="s">
        <v>8</v>
      </c>
      <c r="B3" t="s">
        <v>0</v>
      </c>
      <c r="C3" s="5">
        <f>SUMPRODUCT([1]Mappings!$F$6:$F$8,[1]Mappings!$J$6:$J$8)</f>
        <v>1143066.498612276</v>
      </c>
      <c r="D3" s="1">
        <f>SUM([1]Mappings!$AB$3:$AB$3)</f>
        <v>3.1067101981070509E-2</v>
      </c>
      <c r="E3" s="5">
        <f>SUMPRODUCT([1]Mappings!$AD$3:$AD$4)</f>
        <v>1603103182.8958671</v>
      </c>
      <c r="F3" s="5">
        <f>E3/C3</f>
        <v>1402.458373893463</v>
      </c>
      <c r="G3">
        <f>[1]Mappings!$AJ$4/100</f>
        <v>0.52454458093841372</v>
      </c>
      <c r="K3" s="3"/>
      <c r="M3" s="4"/>
      <c r="N3" s="4"/>
      <c r="P3" s="3"/>
    </row>
    <row r="4" spans="1:16" x14ac:dyDescent="0.3">
      <c r="B4" t="s">
        <v>1</v>
      </c>
      <c r="C4" s="5">
        <f>SUMPRODUCT([2]Mappings!$F$6:$F$8,[2]Mappings!$J$6:$J$8)</f>
        <v>375548.70029899094</v>
      </c>
      <c r="D4" s="1">
        <f>SUM([1]Mappings!$AB$3:$AB$3)</f>
        <v>3.1067101981070509E-2</v>
      </c>
      <c r="E4" s="5">
        <f>SUMPRODUCT([2]Mappings!$AD$3:$AD$4)</f>
        <v>325370364.37728608</v>
      </c>
      <c r="F4" s="5">
        <f>E4/C4</f>
        <v>866.38660743132471</v>
      </c>
      <c r="G4">
        <f>[2]Mappings!$AJ$4/100</f>
        <v>0.63302040978198748</v>
      </c>
      <c r="K4" s="3"/>
      <c r="M4" s="4"/>
      <c r="N4" s="4"/>
    </row>
    <row r="5" spans="1:16" x14ac:dyDescent="0.3">
      <c r="B5" t="s">
        <v>2</v>
      </c>
      <c r="C5" s="5">
        <f>SUMPRODUCT([3]Mappings!$F$6:$F$8,[3]Mappings!$J$6:$J$8)</f>
        <v>711927.03528337786</v>
      </c>
      <c r="D5" s="1">
        <f>SUM([1]Mappings!$AB$3:$AB$3)</f>
        <v>3.1067101981070509E-2</v>
      </c>
      <c r="E5" s="5">
        <f>SUMPRODUCT([3]Mappings!$AD$3:$AD$4)</f>
        <v>799237497.78226709</v>
      </c>
      <c r="F5" s="5">
        <f>E5/C5</f>
        <v>1122.639622000218</v>
      </c>
      <c r="G5" s="3">
        <f>[3]Mappings!$AJ$4/100</f>
        <v>0.60151170615361027</v>
      </c>
      <c r="K5" s="3"/>
      <c r="M5" s="4"/>
      <c r="N5" s="4"/>
    </row>
    <row r="6" spans="1:16" x14ac:dyDescent="0.3">
      <c r="B6" t="s">
        <v>3</v>
      </c>
      <c r="C6" s="5">
        <f>SUMPRODUCT([4]Mappings!$F$6:$F$8,[4]Mappings!$J$6:$J$8)</f>
        <v>1737787.9263475856</v>
      </c>
      <c r="D6" s="1">
        <f>SUM([1]Mappings!$AB$3:$AB$3)</f>
        <v>3.1067101981070509E-2</v>
      </c>
      <c r="E6" s="5">
        <f>SUMPRODUCT([4]Mappings!$AD$3:$AD$4)</f>
        <v>879240011.48992467</v>
      </c>
      <c r="F6" s="5">
        <f>E6/C6</f>
        <v>505.95357359737028</v>
      </c>
      <c r="G6">
        <f>[4]Mappings!$AJ$4/100</f>
        <v>0.52889536926264868</v>
      </c>
      <c r="K6" s="3"/>
      <c r="M6" s="4"/>
      <c r="N6" s="4"/>
    </row>
    <row r="7" spans="1:16" x14ac:dyDescent="0.3">
      <c r="B7" t="s">
        <v>4</v>
      </c>
      <c r="C7" s="5">
        <f>SUM(C3:C6)</f>
        <v>3968330.1605422301</v>
      </c>
      <c r="D7" s="1">
        <f>SUM(D3:D6)</f>
        <v>0.12426840792428204</v>
      </c>
      <c r="E7" s="5">
        <f>SUM(E3:E6)</f>
        <v>3606951056.5453453</v>
      </c>
      <c r="F7" s="5">
        <f>E7/C7</f>
        <v>908.93421429745501</v>
      </c>
      <c r="G7" cm="1">
        <f t="array" ref="G7">SUMPRODUCT(G3:G6,(E3:E6/E7))</f>
        <v>0.55244493725708976</v>
      </c>
      <c r="K7" s="3"/>
      <c r="M7" s="4"/>
      <c r="N7" s="4"/>
    </row>
    <row r="8" spans="1:16" x14ac:dyDescent="0.3">
      <c r="C8" s="5"/>
      <c r="E8" s="5"/>
      <c r="F8" s="5"/>
    </row>
    <row r="9" spans="1:16" x14ac:dyDescent="0.3">
      <c r="A9" s="2" t="s">
        <v>9</v>
      </c>
      <c r="B9" t="s">
        <v>0</v>
      </c>
      <c r="C9" s="5">
        <f>SUMPRODUCT([1]Mappings!$F$6:$F$8,[1]Mappings!$J$6:$J$8)</f>
        <v>1143066.498612276</v>
      </c>
      <c r="D9" s="1">
        <f>SUM([1]Mappings!$AB$6:$AB$8)</f>
        <v>9.3201305943211535E-2</v>
      </c>
      <c r="E9" s="5">
        <f>SUMPRODUCT([1]Mappings!$AC$6:$AC$8)</f>
        <v>1827816255.0579622</v>
      </c>
      <c r="F9" s="5">
        <f>E9/C9</f>
        <v>1599.0462998233236</v>
      </c>
      <c r="G9" s="3">
        <f>[1]Mappings!$AJ$8/100</f>
        <v>6.3911146191701559E-2</v>
      </c>
    </row>
    <row r="10" spans="1:16" x14ac:dyDescent="0.3">
      <c r="B10" t="s">
        <v>1</v>
      </c>
      <c r="C10" s="5">
        <f>SUMPRODUCT([2]Mappings!$F$6:$F$8,[2]Mappings!$J$6:$J$8)</f>
        <v>375548.70029899094</v>
      </c>
      <c r="D10" s="1">
        <f>SUM([2]Mappings!$AB$6:$AB$8)</f>
        <v>9.0896605201188058E-2</v>
      </c>
      <c r="E10" s="5">
        <f>SUMPRODUCT([2]Mappings!$AC$6:$AC$8)</f>
        <v>401694802.57091075</v>
      </c>
      <c r="F10" s="5">
        <f>E10/C10</f>
        <v>1069.6210697869644</v>
      </c>
      <c r="G10">
        <f>[2]Mappings!$AJ$8/100</f>
        <v>5.8331865043635661E-2</v>
      </c>
    </row>
    <row r="11" spans="1:16" x14ac:dyDescent="0.3">
      <c r="B11" t="s">
        <v>2</v>
      </c>
      <c r="C11" s="5">
        <f>SUMPRODUCT([3]Mappings!$F$6:$F$8,[3]Mappings!$J$6:$J$8)</f>
        <v>711927.03528337786</v>
      </c>
      <c r="D11" s="1">
        <f>SUM([3]Mappings!$AB$6:$AB$8)</f>
        <v>7.3027239547938563E-2</v>
      </c>
      <c r="E11" s="5">
        <f>SUMPRODUCT([3]Mappings!$AC$6:$AC$8)</f>
        <v>885162509.4434526</v>
      </c>
      <c r="F11" s="5">
        <f>E11/C11</f>
        <v>1243.3331866532073</v>
      </c>
      <c r="G11" s="3">
        <f>[3]Mappings!$AJ$8/100</f>
        <v>7.4904341012355782E-2</v>
      </c>
    </row>
    <row r="12" spans="1:16" x14ac:dyDescent="0.3">
      <c r="B12" t="s">
        <v>3</v>
      </c>
      <c r="C12" s="5">
        <f>SUMPRODUCT([4]Mappings!$F$6:$F$8,[4]Mappings!$J$6:$J$8)</f>
        <v>1737787.9263475856</v>
      </c>
      <c r="D12" s="1">
        <f>SUM([4]Mappings!$AB$6:$AB$8)</f>
        <v>7.4869651856448366E-2</v>
      </c>
      <c r="E12" s="5">
        <f>SUMPRODUCT([4]Mappings!$AC$6:$AC$8)</f>
        <v>1530080251.7329593</v>
      </c>
      <c r="F12" s="5">
        <f>E12/C12</f>
        <v>880.47582132120215</v>
      </c>
      <c r="G12" s="3">
        <f>[4]Mappings!$AJ$8/100</f>
        <v>0.13768616276907036</v>
      </c>
    </row>
    <row r="13" spans="1:16" x14ac:dyDescent="0.3">
      <c r="B13" t="s">
        <v>4</v>
      </c>
      <c r="C13" s="5">
        <f>SUM(C9:C12)</f>
        <v>3968330.1605422301</v>
      </c>
      <c r="D13" s="1">
        <f>SUM(D9:D12)</f>
        <v>0.33199480254878655</v>
      </c>
      <c r="E13" s="5">
        <f>SUM(E9:E12)</f>
        <v>4644753818.8052845</v>
      </c>
      <c r="F13" s="5">
        <f>E13/C13</f>
        <v>1170.4554890590625</v>
      </c>
      <c r="G13" cm="1">
        <f t="array" ref="G13">SUMPRODUCT(G9:G12,(E9:E12/E13))</f>
        <v>8.9826683657636963E-2</v>
      </c>
      <c r="H13" s="1">
        <f>F13-F7</f>
        <v>261.52127476160751</v>
      </c>
      <c r="I13" s="6">
        <f>F13/F7</f>
        <v>1.2877229954026386</v>
      </c>
    </row>
    <row r="14" spans="1:16" x14ac:dyDescent="0.3">
      <c r="C14" s="5"/>
      <c r="E14" s="5"/>
      <c r="F14" s="5"/>
      <c r="I14" s="6"/>
    </row>
    <row r="15" spans="1:16" x14ac:dyDescent="0.3">
      <c r="A15" s="2" t="s">
        <v>10</v>
      </c>
      <c r="B15" t="s">
        <v>0</v>
      </c>
      <c r="C15" s="5">
        <f>SUMPRODUCT([1]Mappings!$F$6:$F$8,[1]Mappings!$J$6:$J$8)</f>
        <v>1143066.498612276</v>
      </c>
      <c r="D15" s="1">
        <f>SUM([1]Mappings!$AB$10:$AB$12)</f>
        <v>9.3201305943211535E-2</v>
      </c>
      <c r="E15" s="5">
        <f>SUMPRODUCT([1]Mappings!$AC$10:$AC$12)</f>
        <v>1872172227.5910423</v>
      </c>
      <c r="F15" s="5">
        <f>E15/C15</f>
        <v>1637.8506673618087</v>
      </c>
      <c r="G15" s="3">
        <f>[1]Mappings!$AJ$12/100</f>
        <v>7.4792023352392184E-2</v>
      </c>
      <c r="I15" s="6"/>
    </row>
    <row r="16" spans="1:16" x14ac:dyDescent="0.3">
      <c r="B16" t="s">
        <v>1</v>
      </c>
      <c r="C16" s="5">
        <f>SUMPRODUCT([2]Mappings!$F$6:$F$8,[2]Mappings!$J$6:$J$8)</f>
        <v>375548.70029899094</v>
      </c>
      <c r="D16" s="1">
        <f>SUM([2]Mappings!$AB$10:$AB$12)</f>
        <v>9.0896605201188058E-2</v>
      </c>
      <c r="E16" s="5">
        <f>SUMPRODUCT([2]Mappings!$AC$10:$AC$12)</f>
        <v>401103679.21481526</v>
      </c>
      <c r="F16" s="5">
        <f>E16/C16</f>
        <v>1068.0470439532312</v>
      </c>
      <c r="G16">
        <f>[2]Mappings!$AJ$12/100</f>
        <v>7.1910526348937312E-2</v>
      </c>
      <c r="I16" s="6"/>
    </row>
    <row r="17" spans="1:14" x14ac:dyDescent="0.3">
      <c r="B17" t="s">
        <v>2</v>
      </c>
      <c r="C17" s="5">
        <f>SUMPRODUCT([3]Mappings!$F$6:$F$8,[3]Mappings!$J$6:$J$8)</f>
        <v>711927.03528337786</v>
      </c>
      <c r="D17" s="1">
        <f>SUM([3]Mappings!$AB$10:$AB$12)</f>
        <v>7.3027239547938563E-2</v>
      </c>
      <c r="E17" s="5">
        <f>SUMPRODUCT([3]Mappings!$AC$10:$AC$12)</f>
        <v>888656662.23753202</v>
      </c>
      <c r="F17" s="5">
        <f>E17/C17</f>
        <v>1248.2412075892132</v>
      </c>
      <c r="G17" s="3">
        <f>[3]Mappings!$AJ$12/100</f>
        <v>7.3127951688628706E-2</v>
      </c>
      <c r="I17" s="6"/>
    </row>
    <row r="18" spans="1:14" x14ac:dyDescent="0.3">
      <c r="B18" t="s">
        <v>3</v>
      </c>
      <c r="C18" s="5">
        <f>SUMPRODUCT([4]Mappings!$F$6:$F$8,[4]Mappings!$J$6:$J$8)</f>
        <v>1737787.9263475856</v>
      </c>
      <c r="D18" s="1">
        <f>SUM([4]Mappings!$AB$10:$AB$12)</f>
        <v>7.4869651856448366E-2</v>
      </c>
      <c r="E18" s="5">
        <f>SUMPRODUCT([4]Mappings!$AC$10:$AC$12)</f>
        <v>1554206623.0499189</v>
      </c>
      <c r="F18" s="5">
        <f>E18/C18</f>
        <v>894.35920199796146</v>
      </c>
      <c r="G18" s="3">
        <f>[4]Mappings!$AJ$12/100</f>
        <v>0.171520863705101</v>
      </c>
      <c r="I18" s="6"/>
    </row>
    <row r="19" spans="1:14" x14ac:dyDescent="0.3">
      <c r="B19" t="s">
        <v>4</v>
      </c>
      <c r="C19" s="5">
        <f>SUM(C15:C18)</f>
        <v>3968330.1605422301</v>
      </c>
      <c r="D19" s="1">
        <f>SUM(D15:D18)</f>
        <v>0.33199480254878655</v>
      </c>
      <c r="E19" s="5">
        <f>SUM(E15:E18)</f>
        <v>4716139192.0933084</v>
      </c>
      <c r="F19" s="5">
        <f>E19/C19</f>
        <v>1188.4442577350717</v>
      </c>
      <c r="G19" cm="1">
        <f t="array" ref="G19">SUMPRODUCT(G15:G18,(E15:E18)/E19)</f>
        <v>0.10611044523942365</v>
      </c>
      <c r="H19" s="1">
        <f>F19-F7</f>
        <v>279.51004343761667</v>
      </c>
      <c r="I19" s="6">
        <f>F19/F7</f>
        <v>1.3075140522173645</v>
      </c>
    </row>
    <row r="20" spans="1:14" x14ac:dyDescent="0.3">
      <c r="C20" s="5"/>
      <c r="E20" s="5"/>
      <c r="F20" s="5"/>
      <c r="I20" s="6"/>
    </row>
    <row r="21" spans="1:14" x14ac:dyDescent="0.3">
      <c r="A21" s="2" t="s">
        <v>11</v>
      </c>
      <c r="B21" t="s">
        <v>0</v>
      </c>
      <c r="C21" s="5">
        <f>SUMPRODUCT([1]Mappings!$F$6:$F$8,[1]Mappings!$J$6:$J$8)</f>
        <v>1143066.498612276</v>
      </c>
      <c r="D21" s="1">
        <f>SUM([1]Mappings!$AB$13:$AB$16)</f>
        <v>9.3201305943211535E-2</v>
      </c>
      <c r="E21" s="5">
        <f>SUMPRODUCT([1]Mappings!$AC$14:$AC$16)</f>
        <v>1832780031.3120899</v>
      </c>
      <c r="F21" s="5">
        <f>E21/C21</f>
        <v>1603.3888085576395</v>
      </c>
      <c r="G21" s="3">
        <f>[1]Mappings!$AJ$16/100</f>
        <v>4.4314928500850323E-2</v>
      </c>
      <c r="I21" s="6"/>
      <c r="N21" s="3"/>
    </row>
    <row r="22" spans="1:14" x14ac:dyDescent="0.3">
      <c r="B22" t="s">
        <v>1</v>
      </c>
      <c r="C22" s="5">
        <f>SUMPRODUCT([2]Mappings!$F$6:$F$8,[2]Mappings!$J$6:$J$8)</f>
        <v>375548.70029899094</v>
      </c>
      <c r="D22" s="1">
        <f>SUM([2]Mappings!$AB$13:$AB$16)</f>
        <v>9.0896605201188058E-2</v>
      </c>
      <c r="E22" s="5">
        <f>SUMPRODUCT([2]Mappings!$AC$14:$AC$16)</f>
        <v>349237259.70796674</v>
      </c>
      <c r="F22" s="5">
        <f>E22/C22</f>
        <v>929.93867221461164</v>
      </c>
      <c r="G22">
        <f>[2]Mappings!$AJ$16/100</f>
        <v>5.5874972230858425E-2</v>
      </c>
      <c r="I22" s="6"/>
    </row>
    <row r="23" spans="1:14" x14ac:dyDescent="0.3">
      <c r="B23" t="s">
        <v>2</v>
      </c>
      <c r="C23" s="5">
        <f>SUMPRODUCT([3]Mappings!$F$6:$F$8,[3]Mappings!$J$6:$J$8)</f>
        <v>711927.03528337786</v>
      </c>
      <c r="D23" s="1">
        <f>SUM([3]Mappings!$AB$13:$AB$16)</f>
        <v>7.3027239547938563E-2</v>
      </c>
      <c r="E23" s="5">
        <f>SUMPRODUCT([3]Mappings!$AC$14:$AC$16)</f>
        <v>888614591.3258183</v>
      </c>
      <c r="F23" s="5">
        <f>E23/C23</f>
        <v>1248.1821131741558</v>
      </c>
      <c r="G23" s="3">
        <f>[3]Mappings!$AJ$16/100</f>
        <v>9.6597367986476432E-2</v>
      </c>
      <c r="I23" s="6"/>
    </row>
    <row r="24" spans="1:14" x14ac:dyDescent="0.3">
      <c r="B24" t="s">
        <v>3</v>
      </c>
      <c r="C24" s="5">
        <f>SUMPRODUCT([4]Mappings!$F$6:$F$8,[4]Mappings!$J$6:$J$8)</f>
        <v>1737787.9263475856</v>
      </c>
      <c r="D24" s="1">
        <f>SUM([4]Mappings!$AB$13:$AB$16)</f>
        <v>7.4869651856448366E-2</v>
      </c>
      <c r="E24" s="5">
        <f>SUMPRODUCT([4]Mappings!$AC$14:$AC$16)</f>
        <v>1574404560.5179338</v>
      </c>
      <c r="F24" s="5">
        <f>E24/C24</f>
        <v>905.98198816293734</v>
      </c>
      <c r="G24" s="3">
        <f>[4]Mappings!$AJ$16/100</f>
        <v>0.16520942619675286</v>
      </c>
      <c r="I24" s="6"/>
    </row>
    <row r="25" spans="1:14" x14ac:dyDescent="0.3">
      <c r="B25" t="s">
        <v>4</v>
      </c>
      <c r="C25" s="5">
        <f>SUM(C21:C24)</f>
        <v>3968330.1605422301</v>
      </c>
      <c r="D25" s="1">
        <f>SUM(D21:D24)</f>
        <v>0.33199480254878655</v>
      </c>
      <c r="E25" s="5">
        <f>SUM(E21:E24)</f>
        <v>4645036442.8638086</v>
      </c>
      <c r="F25" s="5">
        <f>E25/C25</f>
        <v>1170.5267089543563</v>
      </c>
      <c r="G25" cm="1">
        <f t="array" ref="G25">SUMPRODUCT(G21:G24,(E21:E24)/E25)</f>
        <v>9.6162311846002629E-2</v>
      </c>
      <c r="H25" s="1">
        <f>F25-F7</f>
        <v>261.59249465690129</v>
      </c>
      <c r="I25" s="6">
        <f>F25/F7</f>
        <v>1.2878013507931316</v>
      </c>
    </row>
    <row r="26" spans="1:14" x14ac:dyDescent="0.3">
      <c r="F26" s="1"/>
      <c r="I26" s="6"/>
    </row>
    <row r="27" spans="1:14" x14ac:dyDescent="0.3">
      <c r="A27" s="2" t="s">
        <v>12</v>
      </c>
      <c r="B27" t="s">
        <v>0</v>
      </c>
      <c r="C27">
        <f>SUMPRODUCT([1]Mappings!$F$6:$F$8,[1]Mappings!$J$6:$J$8)</f>
        <v>1143066.498612276</v>
      </c>
      <c r="D27" s="1">
        <f>SUM([1]Mappings!$AB$18:$AB$20)</f>
        <v>9.3201305943211535E-2</v>
      </c>
      <c r="E27" s="1">
        <f>SUMPRODUCT([1]Mappings!$AC$18:$AC$20)</f>
        <v>2005204479.752986</v>
      </c>
      <c r="F27" s="1">
        <f>E27/C27</f>
        <v>1754.2325684353243</v>
      </c>
      <c r="G27" s="3">
        <f>[1]Mappings!$AJ$20/100</f>
        <v>5.5361319172665222E-2</v>
      </c>
      <c r="I27" s="6"/>
    </row>
    <row r="28" spans="1:14" x14ac:dyDescent="0.3">
      <c r="B28" t="s">
        <v>1</v>
      </c>
      <c r="C28">
        <f>SUMPRODUCT([2]Mappings!$F$6:$F$8,[2]Mappings!$J$6:$J$8)</f>
        <v>375548.70029899094</v>
      </c>
      <c r="D28" s="1">
        <f>SUM([2]Mappings!$AB$18:$AB$20)</f>
        <v>9.0896605201188058E-2</v>
      </c>
      <c r="E28" s="1">
        <f>SUMPRODUCT([2]Mappings!$AC$18:$AC$20)</f>
        <v>424413358.10651988</v>
      </c>
      <c r="F28" s="1">
        <f>E28/C28</f>
        <v>1130.1153692413943</v>
      </c>
      <c r="G28">
        <f>[2]Mappings!$AJ$20/100</f>
        <v>8.3473143203887296E-2</v>
      </c>
      <c r="I28" s="6"/>
    </row>
    <row r="29" spans="1:14" x14ac:dyDescent="0.3">
      <c r="B29" t="s">
        <v>2</v>
      </c>
      <c r="C29">
        <f>SUMPRODUCT([3]Mappings!$F$6:$F$8,[3]Mappings!$J$6:$J$8)</f>
        <v>711927.03528337786</v>
      </c>
      <c r="D29" s="1">
        <f>SUM([3]Mappings!$AB$18:$AB$20)</f>
        <v>7.3027239547938563E-2</v>
      </c>
      <c r="E29" s="1">
        <f>SUMPRODUCT([3]Mappings!$AC$18:$AC$20)</f>
        <v>934346938.04818904</v>
      </c>
      <c r="F29" s="1">
        <f>E29/C29</f>
        <v>1312.4195201777643</v>
      </c>
      <c r="G29" s="3">
        <f>[3]Mappings!$AJ$20/100</f>
        <v>8.7307180669258563E-2</v>
      </c>
      <c r="I29" s="6"/>
    </row>
    <row r="30" spans="1:14" x14ac:dyDescent="0.3">
      <c r="B30" t="s">
        <v>3</v>
      </c>
      <c r="C30">
        <f>SUMPRODUCT([4]Mappings!$F$6:$F$8,[4]Mappings!$J$6:$J$8)</f>
        <v>1737787.9263475856</v>
      </c>
      <c r="D30" s="1">
        <f>SUM([4]Mappings!$AB$18:$AB$20)</f>
        <v>7.4869651856448366E-2</v>
      </c>
      <c r="E30" s="1">
        <f>SUMPRODUCT([4]Mappings!$AC$18:$AC$20)</f>
        <v>1723658634.1396892</v>
      </c>
      <c r="F30" s="1">
        <f>E30/C30</f>
        <v>991.86938061102035</v>
      </c>
      <c r="G30" s="3">
        <f>[4]Mappings!$AJ$20/100</f>
        <v>0.16842505415548154</v>
      </c>
      <c r="I30" s="6"/>
    </row>
    <row r="31" spans="1:14" x14ac:dyDescent="0.3">
      <c r="B31" t="s">
        <v>4</v>
      </c>
      <c r="C31" s="1">
        <f>SUM(C27:C30)</f>
        <v>3968330.1605422301</v>
      </c>
      <c r="D31" s="1">
        <f>SUM(D27:D30)</f>
        <v>0.33199480254878655</v>
      </c>
      <c r="E31" s="1">
        <f>SUM(E27:E30)</f>
        <v>5087623410.0473843</v>
      </c>
      <c r="F31" s="1">
        <f>E31/C31</f>
        <v>1282.0564832620214</v>
      </c>
      <c r="G31" cm="1">
        <f t="array" ref="G31">SUMPRODUCT(G27:G30,(E27:E30)/E31)</f>
        <v>0.10187868404996317</v>
      </c>
      <c r="H31" s="1">
        <f>F31-F7</f>
        <v>373.12226896456639</v>
      </c>
      <c r="I31" s="6">
        <f>F31/F7</f>
        <v>1.4105052523003161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2021-05-14T10:22:09Z</dcterms:created>
  <dcterms:modified xsi:type="dcterms:W3CDTF">2021-12-13T17:06:23Z</dcterms:modified>
</cp:coreProperties>
</file>