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 tabRatio="898" activeTab="8"/>
  </bookViews>
  <sheets>
    <sheet name="index" sheetId="7" r:id="rId1"/>
    <sheet name="prodparams" sheetId="42" r:id="rId2"/>
    <sheet name="rangeland_yield" sheetId="39" r:id="rId3"/>
    <sheet name="cropnutrients" sheetId="8" r:id="rId4"/>
    <sheet name="labour" sheetId="21" r:id="rId5"/>
    <sheet name="maintexpenses" sheetId="25" r:id="rId6"/>
    <sheet name="prices" sheetId="26" r:id="rId7"/>
    <sheet name="mortality" sheetId="24" r:id="rId8"/>
    <sheet name="crop_labour" sheetId="35" r:id="rId9"/>
    <sheet name="labour_rate" sheetId="40" r:id="rId10"/>
    <sheet name="crop_yield_off_farm" sheetId="41" r:id="rId11"/>
    <sheet name="harvest_index" sheetId="43" r:id="rId12"/>
  </sheets>
  <calcPr calcId="179017"/>
</workbook>
</file>

<file path=xl/calcChain.xml><?xml version="1.0" encoding="utf-8"?>
<calcChain xmlns="http://schemas.openxmlformats.org/spreadsheetml/2006/main">
  <c r="B13" i="26" l="1"/>
  <c r="C13" i="26" s="1"/>
  <c r="I21" i="26" l="1"/>
  <c r="H15" i="42" l="1"/>
  <c r="G15" i="42"/>
  <c r="H9" i="42"/>
  <c r="G9" i="42"/>
  <c r="H3" i="42"/>
  <c r="G3" i="42"/>
  <c r="L30" i="42"/>
  <c r="M30" i="42" s="1"/>
  <c r="I26" i="42"/>
  <c r="I24" i="42" s="1"/>
  <c r="I21" i="42"/>
  <c r="I25" i="42" s="1"/>
  <c r="I20" i="42"/>
  <c r="H20" i="42" s="1"/>
  <c r="I15" i="42"/>
  <c r="I19" i="42" s="1"/>
  <c r="I14" i="42"/>
  <c r="I9" i="42"/>
  <c r="I13" i="42" s="1"/>
  <c r="I12" i="42"/>
  <c r="I8" i="42"/>
  <c r="H8" i="42" s="1"/>
  <c r="I6" i="42"/>
  <c r="L6" i="42" s="1"/>
  <c r="M6" i="42" s="1"/>
  <c r="I3" i="42"/>
  <c r="I7" i="42" s="1"/>
  <c r="G48" i="42"/>
  <c r="G47" i="42"/>
  <c r="H46" i="42"/>
  <c r="H45" i="42"/>
  <c r="H44" i="42"/>
  <c r="G46" i="42"/>
  <c r="D33" i="42" s="1"/>
  <c r="G45" i="42"/>
  <c r="D21" i="42" s="1"/>
  <c r="G44" i="42"/>
  <c r="D15" i="42" s="1"/>
  <c r="L38" i="42"/>
  <c r="H38" i="42"/>
  <c r="J37" i="42"/>
  <c r="J36" i="42"/>
  <c r="J35" i="42"/>
  <c r="J34" i="42"/>
  <c r="H33" i="42"/>
  <c r="H32" i="42"/>
  <c r="A32" i="42"/>
  <c r="A38" i="42" s="1"/>
  <c r="J31" i="42"/>
  <c r="G31" i="42"/>
  <c r="G37" i="42" s="1"/>
  <c r="A31" i="42"/>
  <c r="A37" i="42" s="1"/>
  <c r="J30" i="42"/>
  <c r="G30" i="42"/>
  <c r="G36" i="42" s="1"/>
  <c r="A30" i="42"/>
  <c r="A36" i="42" s="1"/>
  <c r="L29" i="42"/>
  <c r="J29" i="42"/>
  <c r="G29" i="42"/>
  <c r="G35" i="42" s="1"/>
  <c r="H35" i="42" s="1"/>
  <c r="F29" i="42"/>
  <c r="F35" i="42" s="1"/>
  <c r="A29" i="42"/>
  <c r="A35" i="42" s="1"/>
  <c r="J28" i="42"/>
  <c r="G28" i="42"/>
  <c r="G34" i="42" s="1"/>
  <c r="F28" i="42"/>
  <c r="F34" i="42" s="1"/>
  <c r="A28" i="42"/>
  <c r="A34" i="42" s="1"/>
  <c r="A27" i="42"/>
  <c r="A33" i="42" s="1"/>
  <c r="H26" i="42"/>
  <c r="E26" i="42"/>
  <c r="E32" i="42" s="1"/>
  <c r="E38" i="42" s="1"/>
  <c r="L23" i="42"/>
  <c r="H23" i="42"/>
  <c r="L22" i="42"/>
  <c r="M22" i="42" s="1"/>
  <c r="H22" i="42"/>
  <c r="L20" i="42"/>
  <c r="J19" i="42"/>
  <c r="J18" i="42"/>
  <c r="J17" i="42"/>
  <c r="V16" i="42"/>
  <c r="J16" i="42"/>
  <c r="V15" i="42"/>
  <c r="A15" i="42"/>
  <c r="H14" i="42"/>
  <c r="A14" i="42"/>
  <c r="A20" i="42" s="1"/>
  <c r="J13" i="42"/>
  <c r="G13" i="42"/>
  <c r="G19" i="42" s="1"/>
  <c r="A13" i="42"/>
  <c r="A19" i="42" s="1"/>
  <c r="J12" i="42"/>
  <c r="G12" i="42"/>
  <c r="A12" i="42"/>
  <c r="A18" i="42" s="1"/>
  <c r="V11" i="42"/>
  <c r="J11" i="42"/>
  <c r="I17" i="42"/>
  <c r="G11" i="42"/>
  <c r="H11" i="42" s="1"/>
  <c r="F11" i="42"/>
  <c r="F17" i="42" s="1"/>
  <c r="A11" i="42"/>
  <c r="A17" i="42" s="1"/>
  <c r="V10" i="42"/>
  <c r="J10" i="42"/>
  <c r="L10" i="42"/>
  <c r="M10" i="42" s="1"/>
  <c r="G10" i="42"/>
  <c r="H10" i="42" s="1"/>
  <c r="F10" i="42"/>
  <c r="F16" i="42" s="1"/>
  <c r="A10" i="42"/>
  <c r="A16" i="42" s="1"/>
  <c r="D9" i="42"/>
  <c r="A9" i="42"/>
  <c r="E8" i="42"/>
  <c r="E14" i="42" s="1"/>
  <c r="E20" i="42" s="1"/>
  <c r="L5" i="42"/>
  <c r="H5" i="42"/>
  <c r="L4" i="42"/>
  <c r="M4" i="42" s="1"/>
  <c r="H4" i="42"/>
  <c r="H24" i="42" l="1"/>
  <c r="L24" i="42"/>
  <c r="M24" i="42" s="1"/>
  <c r="L7" i="42"/>
  <c r="M7" i="42" s="1"/>
  <c r="H7" i="42"/>
  <c r="L25" i="42"/>
  <c r="M25" i="42" s="1"/>
  <c r="H25" i="42"/>
  <c r="D27" i="42"/>
  <c r="L31" i="42"/>
  <c r="M31" i="42" s="1"/>
  <c r="I18" i="42"/>
  <c r="L12" i="42"/>
  <c r="M12" i="42" s="1"/>
  <c r="H27" i="42"/>
  <c r="L21" i="42"/>
  <c r="M21" i="42" s="1"/>
  <c r="L19" i="42"/>
  <c r="M19" i="42" s="1"/>
  <c r="L13" i="42"/>
  <c r="M13" i="42" s="1"/>
  <c r="H12" i="42"/>
  <c r="H6" i="42"/>
  <c r="G16" i="42"/>
  <c r="L34" i="42"/>
  <c r="M34" i="42" s="1"/>
  <c r="D3" i="42"/>
  <c r="I16" i="42"/>
  <c r="L28" i="42"/>
  <c r="M28" i="42" s="1"/>
  <c r="L3" i="42"/>
  <c r="M3" i="42" s="1"/>
  <c r="L11" i="42"/>
  <c r="M11" i="42" s="1"/>
  <c r="G18" i="42"/>
  <c r="L18" i="42" s="1"/>
  <c r="M18" i="42" s="1"/>
  <c r="L35" i="42"/>
  <c r="L37" i="42"/>
  <c r="M37" i="42" s="1"/>
  <c r="H37" i="42"/>
  <c r="H34" i="42"/>
  <c r="H36" i="42"/>
  <c r="L36" i="42"/>
  <c r="M36" i="42" s="1"/>
  <c r="M29" i="42"/>
  <c r="H31" i="42"/>
  <c r="H19" i="42"/>
  <c r="M23" i="42"/>
  <c r="H30" i="42"/>
  <c r="M5" i="42"/>
  <c r="H13" i="42"/>
  <c r="G17" i="42"/>
  <c r="H17" i="42" s="1"/>
  <c r="H18" i="42"/>
  <c r="H28" i="42"/>
  <c r="H29" i="42"/>
  <c r="G3" i="26"/>
  <c r="L27" i="42" l="1"/>
  <c r="M27" i="42" s="1"/>
  <c r="L9" i="42"/>
  <c r="M9" i="42" s="1"/>
  <c r="L16" i="42"/>
  <c r="M16" i="42" s="1"/>
  <c r="H16" i="42"/>
  <c r="M35" i="42"/>
  <c r="L33" i="42"/>
  <c r="M33" i="42" s="1"/>
  <c r="L17" i="42"/>
  <c r="B12" i="26"/>
  <c r="C12" i="26" s="1"/>
  <c r="B10" i="26"/>
  <c r="C10" i="26" s="1"/>
  <c r="B11" i="26"/>
  <c r="C11" i="26" s="1"/>
  <c r="L15" i="42" l="1"/>
  <c r="M15" i="42" s="1"/>
  <c r="M17" i="42"/>
  <c r="H7" i="8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C6" i="26" l="1"/>
  <c r="C5" i="26"/>
  <c r="C4" i="26"/>
  <c r="C7" i="26"/>
  <c r="C25" i="26" l="1"/>
  <c r="B25" i="26"/>
  <c r="C24" i="26"/>
  <c r="B24" i="26"/>
  <c r="C23" i="26"/>
  <c r="B23" i="26"/>
  <c r="C22" i="26"/>
  <c r="B22" i="26"/>
  <c r="C19" i="26"/>
  <c r="B19" i="26"/>
  <c r="C18" i="26"/>
  <c r="B18" i="26"/>
  <c r="C17" i="26"/>
  <c r="B17" i="26"/>
  <c r="C16" i="26"/>
  <c r="B16" i="26"/>
  <c r="E43" i="25"/>
  <c r="E42" i="25"/>
  <c r="E41" i="25"/>
  <c r="E40" i="25"/>
  <c r="E39" i="25"/>
  <c r="E38" i="25"/>
  <c r="L7" i="8" l="1"/>
  <c r="L4" i="8"/>
  <c r="B5" i="26" l="1"/>
  <c r="B6" i="26"/>
  <c r="B7" i="26"/>
  <c r="B4" i="26"/>
  <c r="B13" i="39" l="1"/>
  <c r="B12" i="39"/>
  <c r="B11" i="39"/>
  <c r="B10" i="39"/>
  <c r="B9" i="39"/>
  <c r="B8" i="39"/>
  <c r="B7" i="39"/>
  <c r="B6" i="39"/>
  <c r="B5" i="39"/>
  <c r="B4" i="39"/>
  <c r="B3" i="39"/>
  <c r="B2" i="39"/>
  <c r="S5" i="26" l="1"/>
  <c r="S4" i="26"/>
  <c r="H11" i="25" l="1"/>
  <c r="I11" i="25" s="1"/>
  <c r="E7" i="25" l="1"/>
  <c r="E3" i="25"/>
  <c r="E6" i="25"/>
  <c r="E2" i="25"/>
  <c r="E5" i="25"/>
  <c r="E4" i="25"/>
  <c r="O7" i="8"/>
  <c r="H4" i="21" l="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C4" i="2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K7" i="8" l="1"/>
  <c r="J7" i="8" l="1"/>
  <c r="I7" i="8"/>
  <c r="J4" i="8"/>
  <c r="N7" i="8" l="1"/>
  <c r="A27" i="21" l="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M7" i="8"/>
  <c r="C7" i="8"/>
  <c r="D7" i="8"/>
  <c r="E7" i="8"/>
  <c r="F7" i="8"/>
  <c r="G7" i="8"/>
  <c r="B7" i="8"/>
  <c r="C4" i="8"/>
  <c r="D4" i="8" s="1"/>
  <c r="E4" i="8" s="1"/>
  <c r="F4" i="8" s="1"/>
  <c r="G4" i="8" s="1"/>
  <c r="H4" i="8" s="1"/>
</calcChain>
</file>

<file path=xl/sharedStrings.xml><?xml version="1.0" encoding="utf-8"?>
<sst xmlns="http://schemas.openxmlformats.org/spreadsheetml/2006/main" count="1034" uniqueCount="198">
  <si>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</si>
  <si>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</si>
  <si>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</si>
  <si>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</si>
  <si>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</si>
  <si>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</si>
  <si>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</si>
  <si>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</si>
  <si>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</si>
  <si>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</si>
  <si>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</si>
  <si>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</si>
  <si>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</si>
  <si>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</si>
  <si>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</si>
  <si>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</si>
  <si>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</si>
  <si>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</si>
  <si>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</si>
  <si>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</si>
  <si>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</si>
  <si>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</si>
  <si>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</si>
  <si>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</si>
  <si>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</si>
  <si>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</si>
  <si>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</si>
  <si>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</si>
  <si>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</si>
  <si>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</si>
  <si>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</si>
  <si>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</si>
  <si>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</si>
  <si>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</si>
  <si>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</si>
  <si>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</si>
  <si>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</si>
  <si>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</si>
  <si>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</si>
  <si>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</si>
  <si>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</si>
  <si>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</si>
  <si>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</si>
  <si>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</si>
  <si>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</si>
  <si>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</si>
  <si>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</si>
  <si>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</si>
  <si>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</si>
  <si>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</si>
  <si>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</si>
  <si>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</si>
  <si>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</si>
  <si>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</si>
  <si>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</si>
  <si>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</si>
  <si>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average days/month/TLU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</si>
  <si>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</si>
  <si>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</si>
  <si>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</si>
  <si>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</si>
  <si>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</si>
  <si>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</si>
  <si>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</si>
  <si>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</si>
  <si>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</si>
  <si>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</si>
  <si>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</si>
  <si>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</si>
  <si>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</si>
  <si>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</si>
  <si>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</si>
  <si>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</si>
  <si>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</si>
  <si>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</si>
  <si>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</si>
  <si>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</si>
  <si>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</si>
  <si>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</si>
  <si>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</si>
  <si>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</si>
  <si>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</si>
  <si>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</si>
  <si>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</si>
  <si>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</si>
  <si>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</si>
  <si>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</si>
  <si>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prices_lives</t>
  </si>
  <si>
    <t>adultm_loc</t>
  </si>
  <si>
    <t>adultm_imp</t>
  </si>
  <si>
    <t>buy</t>
  </si>
  <si>
    <t>sell</t>
  </si>
  <si>
    <t>meat</t>
  </si>
  <si>
    <t>milk</t>
  </si>
  <si>
    <t>prices_milk</t>
  </si>
  <si>
    <t>prices_meat</t>
  </si>
  <si>
    <t>Sources:</t>
  </si>
  <si>
    <t>Units: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</si>
  <si>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</si>
  <si>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</si>
  <si>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</si>
  <si>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</si>
  <si>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</si>
  <si>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</si>
  <si>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</si>
  <si>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</si>
  <si>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</si>
  <si>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</si>
  <si>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</si>
  <si>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young born per adult per year (ext)</t>
  </si>
  <si>
    <t>young born per adult per year (med)</t>
  </si>
  <si>
    <t>young born per adult per year (int)</t>
  </si>
  <si>
    <t>prices_feed</t>
  </si>
  <si>
    <t>sunflower_seed_cake</t>
  </si>
  <si>
    <t>cotton_seed_cake</t>
  </si>
  <si>
    <t>maize_bran</t>
  </si>
  <si>
    <t>milk= TSh/kg</t>
  </si>
  <si>
    <t>meat= TSh / kg liveweight</t>
  </si>
  <si>
    <t>animal units = TSh/hd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</si>
  <si>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</si>
  <si>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</si>
  <si>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</si>
  <si>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</si>
  <si>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</si>
  <si>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</si>
  <si>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</si>
  <si>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</si>
  <si>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hours per TLU per week</t>
  </si>
  <si>
    <t>napier</t>
  </si>
  <si>
    <t>https://www.feedipedia.org/node/395</t>
  </si>
  <si>
    <t>total expenses for herd</t>
  </si>
  <si>
    <t>expenses per head</t>
  </si>
  <si>
    <t>calliandra</t>
  </si>
  <si>
    <t>rhodes</t>
  </si>
  <si>
    <t>brachiaria</t>
  </si>
  <si>
    <t>FAO values</t>
  </si>
  <si>
    <t>milk price</t>
  </si>
  <si>
    <t>LC/Mg</t>
  </si>
  <si>
    <t>LC/kg</t>
  </si>
  <si>
    <t>cattle meat -- liveweight</t>
  </si>
  <si>
    <t>year</t>
  </si>
  <si>
    <t>crop_price</t>
  </si>
  <si>
    <t>crop_labour</t>
  </si>
  <si>
    <t>labour_rate</t>
  </si>
  <si>
    <t>maize</t>
  </si>
  <si>
    <t>beans</t>
  </si>
  <si>
    <t>tea</t>
  </si>
  <si>
    <t>sorghum</t>
  </si>
  <si>
    <t>groundnut</t>
  </si>
  <si>
    <t>labour_rate!A1</t>
  </si>
  <si>
    <t>crop_labour!A1</t>
  </si>
  <si>
    <t>crop_price!A1</t>
  </si>
  <si>
    <t>Rubanza et al. (2006)</t>
  </si>
  <si>
    <t>Annual yield</t>
  </si>
  <si>
    <t>Mg DM/ha</t>
  </si>
  <si>
    <t>cropnutrients!A3</t>
  </si>
  <si>
    <t>labour!A2</t>
  </si>
  <si>
    <t>weanerf_Imp</t>
  </si>
  <si>
    <t>ADF</t>
  </si>
  <si>
    <t>https://www.feedipedia.org/node/367</t>
  </si>
  <si>
    <t>https://www.feedipedia.org/node/16072</t>
  </si>
  <si>
    <t>pasture</t>
  </si>
  <si>
    <t>maize_silage</t>
  </si>
  <si>
    <t>fish_meal</t>
  </si>
  <si>
    <t>maize_grain</t>
  </si>
  <si>
    <t>hh2</t>
  </si>
  <si>
    <t>prodparams!A2</t>
  </si>
  <si>
    <t>prices!A1</t>
  </si>
  <si>
    <t>prices!G2</t>
  </si>
  <si>
    <t>prices!H2</t>
  </si>
  <si>
    <t>prices!A29</t>
  </si>
  <si>
    <t>hh3</t>
  </si>
  <si>
    <t>hh4</t>
  </si>
  <si>
    <t>crop</t>
  </si>
  <si>
    <t>lives</t>
  </si>
  <si>
    <t>crop_yield_off_farm</t>
  </si>
  <si>
    <t>crop_yield_off_farm!A1</t>
  </si>
  <si>
    <t>yield</t>
  </si>
  <si>
    <t>feed_off_farm</t>
  </si>
  <si>
    <t>prices_milk_contract</t>
  </si>
  <si>
    <t>prices!G3</t>
  </si>
  <si>
    <t>calving interval (months) for improved animals</t>
  </si>
  <si>
    <t>calving interval (months) for local animals</t>
  </si>
  <si>
    <t>young born per adult female per year (improved) (calving rate)</t>
  </si>
  <si>
    <t>young born per adult female per year (local) (calving rate)</t>
  </si>
  <si>
    <t>mature weight (female) (local)</t>
  </si>
  <si>
    <t>mature weight (female) (improved)</t>
  </si>
  <si>
    <t>mature weight (male) (local)</t>
  </si>
  <si>
    <t>mature weight (male) (improved)</t>
  </si>
  <si>
    <t>millet</t>
  </si>
  <si>
    <t>cowpea</t>
  </si>
  <si>
    <t>harvest_index</t>
  </si>
  <si>
    <t>harvest_index!A1</t>
  </si>
  <si>
    <t>Mg/ha/year</t>
  </si>
  <si>
    <t>Source: FAO (2018)</t>
  </si>
  <si>
    <t>NDF</t>
  </si>
  <si>
    <t>*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</si>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</sst>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2" applyAlignment="1">
      <alignment horizontal="left" vertical="center"/>
    </xf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2" fontId="5" fillId="0" borderId="0" xfId="0" applyNumberFormat="1" applyFont="1"/>
    <xf numFmtId="0" fontId="6" fillId="0" borderId="0" xfId="0" applyFon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/>
    <xf numFmtId="0" fontId="5" fillId="0" borderId="0" xfId="0" applyFont="1" applyAlignment="1">
      <alignment wrapText="1"/>
    </xf>
    <xf numFmtId="166" fontId="5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F15" sqref="F15"/>
    </sheetView>
  </sheetViews>
  <sheetFormatPr defaultRowHeight="15" x14ac:dyDescent="0.25"/>
  <cols>
    <col min="2" max="2" width="25" customWidth="1"/>
    <col min="3" max="3" width="21.140625" bestFit="1" customWidth="1"/>
  </cols>
  <sheetData>
    <row r="1" spans="1:6" x14ac:dyDescent="0.25">
      <c r="A1" t="s">
        <v>8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0</v>
      </c>
      <c r="B4" t="s">
        <v>7</v>
      </c>
      <c r="C4" t="s">
        <v>155</v>
      </c>
      <c r="D4">
        <v>2</v>
      </c>
      <c r="E4">
        <v>1</v>
      </c>
      <c r="F4">
        <v>1</v>
      </c>
    </row>
    <row r="5" spans="1:6" x14ac:dyDescent="0.25">
      <c r="A5" t="s">
        <v>0</v>
      </c>
      <c r="B5" t="s">
        <v>9</v>
      </c>
      <c r="C5" t="s">
        <v>156</v>
      </c>
      <c r="D5">
        <v>4</v>
      </c>
      <c r="E5">
        <v>2</v>
      </c>
      <c r="F5">
        <v>2</v>
      </c>
    </row>
    <row r="6" spans="1:6" x14ac:dyDescent="0.25">
      <c r="A6" t="s">
        <v>0</v>
      </c>
      <c r="B6" t="s">
        <v>34</v>
      </c>
      <c r="C6" t="s">
        <v>166</v>
      </c>
      <c r="D6">
        <v>4</v>
      </c>
      <c r="E6">
        <v>3</v>
      </c>
      <c r="F6">
        <v>1</v>
      </c>
    </row>
    <row r="7" spans="1:6" x14ac:dyDescent="0.25">
      <c r="A7" t="s">
        <v>0</v>
      </c>
      <c r="B7" t="s">
        <v>87</v>
      </c>
      <c r="C7" t="s">
        <v>167</v>
      </c>
      <c r="D7">
        <v>2</v>
      </c>
      <c r="E7">
        <v>1</v>
      </c>
      <c r="F7">
        <v>1</v>
      </c>
    </row>
    <row r="8" spans="1:6" x14ac:dyDescent="0.25">
      <c r="A8" t="s">
        <v>0</v>
      </c>
      <c r="B8" t="s">
        <v>94</v>
      </c>
      <c r="C8" t="s">
        <v>168</v>
      </c>
      <c r="D8">
        <v>0</v>
      </c>
      <c r="E8">
        <v>0</v>
      </c>
      <c r="F8">
        <v>0</v>
      </c>
    </row>
    <row r="9" spans="1:6" s="24" customFormat="1" x14ac:dyDescent="0.25">
      <c r="A9" s="24" t="s">
        <v>0</v>
      </c>
      <c r="B9" s="24" t="s">
        <v>179</v>
      </c>
      <c r="C9" s="24" t="s">
        <v>180</v>
      </c>
      <c r="D9" s="24">
        <v>0</v>
      </c>
      <c r="E9" s="24">
        <v>0</v>
      </c>
      <c r="F9" s="24">
        <v>0</v>
      </c>
    </row>
    <row r="10" spans="1:6" x14ac:dyDescent="0.25">
      <c r="A10" t="s">
        <v>0</v>
      </c>
      <c r="B10" t="s">
        <v>95</v>
      </c>
      <c r="C10" t="s">
        <v>169</v>
      </c>
      <c r="D10">
        <v>0</v>
      </c>
      <c r="E10">
        <v>0</v>
      </c>
      <c r="F10">
        <v>0</v>
      </c>
    </row>
    <row r="11" spans="1:6" x14ac:dyDescent="0.25">
      <c r="A11" t="s">
        <v>0</v>
      </c>
      <c r="B11" t="s">
        <v>112</v>
      </c>
      <c r="C11" t="s">
        <v>170</v>
      </c>
      <c r="D11">
        <v>1</v>
      </c>
      <c r="E11">
        <v>0</v>
      </c>
      <c r="F11">
        <v>1</v>
      </c>
    </row>
    <row r="12" spans="1:6" x14ac:dyDescent="0.25">
      <c r="A12" t="s">
        <v>0</v>
      </c>
      <c r="B12" t="s">
        <v>142</v>
      </c>
      <c r="C12" t="s">
        <v>150</v>
      </c>
      <c r="D12">
        <v>2</v>
      </c>
      <c r="E12">
        <v>1</v>
      </c>
      <c r="F12">
        <v>1</v>
      </c>
    </row>
    <row r="13" spans="1:6" x14ac:dyDescent="0.25">
      <c r="A13" t="s">
        <v>0</v>
      </c>
      <c r="B13" t="s">
        <v>143</v>
      </c>
      <c r="C13" t="s">
        <v>149</v>
      </c>
      <c r="D13">
        <v>2</v>
      </c>
      <c r="E13">
        <v>1</v>
      </c>
      <c r="F13">
        <v>1</v>
      </c>
    </row>
    <row r="14" spans="1:6" x14ac:dyDescent="0.3">
      <c r="A14" t="s">
        <v>0</v>
      </c>
      <c r="B14" t="s">
        <v>175</v>
      </c>
      <c r="C14" t="s">
        <v>176</v>
      </c>
      <c r="D14">
        <v>2</v>
      </c>
      <c r="E14">
        <v>1</v>
      </c>
      <c r="F14">
        <v>1</v>
      </c>
    </row>
    <row r="15" spans="1:6" x14ac:dyDescent="0.3">
      <c r="A15" s="24" t="s">
        <v>0</v>
      </c>
      <c r="B15" s="24" t="s">
        <v>191</v>
      </c>
      <c r="C15" s="24" t="s">
        <v>192</v>
      </c>
      <c r="D15" s="24">
        <v>1</v>
      </c>
      <c r="E15" s="24">
        <v>0</v>
      </c>
      <c r="F15" s="24">
        <v>1</v>
      </c>
    </row>
    <row r="19" spans="11:16" x14ac:dyDescent="0.3">
      <c r="K19" t="s">
        <v>0</v>
      </c>
      <c r="L19" t="s">
        <v>141</v>
      </c>
      <c r="M19" t="s">
        <v>151</v>
      </c>
      <c r="N19">
        <v>2</v>
      </c>
      <c r="O19">
        <v>1</v>
      </c>
      <c r="P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6"/>
    </sheetView>
  </sheetViews>
  <sheetFormatPr defaultRowHeight="15" x14ac:dyDescent="0.25"/>
  <sheetData>
    <row r="1" spans="1:5" x14ac:dyDescent="0.3">
      <c r="A1" s="24"/>
      <c r="B1" s="24" t="s">
        <v>174</v>
      </c>
      <c r="C1" s="24" t="s">
        <v>173</v>
      </c>
      <c r="D1" s="24"/>
      <c r="E1" s="24"/>
    </row>
    <row r="2" spans="1:5" x14ac:dyDescent="0.3">
      <c r="A2" s="24" t="s">
        <v>86</v>
      </c>
      <c r="B2" s="24">
        <v>3000</v>
      </c>
      <c r="C2" s="24">
        <v>3000</v>
      </c>
      <c r="D2" s="24"/>
      <c r="E2" s="24"/>
    </row>
    <row r="3" spans="1:5" x14ac:dyDescent="0.3">
      <c r="A3" s="24" t="s">
        <v>165</v>
      </c>
      <c r="B3" s="24">
        <v>3000</v>
      </c>
      <c r="C3" s="24">
        <v>3000</v>
      </c>
      <c r="D3" s="24"/>
      <c r="E3" s="24"/>
    </row>
    <row r="4" spans="1:5" x14ac:dyDescent="0.3">
      <c r="A4" t="s">
        <v>171</v>
      </c>
      <c r="B4">
        <v>3000</v>
      </c>
      <c r="C4">
        <v>3000</v>
      </c>
    </row>
    <row r="5" spans="1:5" x14ac:dyDescent="0.3">
      <c r="A5" t="s">
        <v>172</v>
      </c>
      <c r="B5">
        <v>3000</v>
      </c>
      <c r="C5">
        <v>3000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 x14ac:dyDescent="0.25"/>
  <sheetData>
    <row r="1" spans="1:5" x14ac:dyDescent="0.3">
      <c r="A1" t="s">
        <v>178</v>
      </c>
      <c r="B1" t="s">
        <v>177</v>
      </c>
      <c r="D1" t="s">
        <v>97</v>
      </c>
      <c r="E1" t="s">
        <v>193</v>
      </c>
    </row>
    <row r="2" spans="1:5" x14ac:dyDescent="0.3">
      <c r="A2" t="s">
        <v>113</v>
      </c>
      <c r="B2">
        <v>1.0348999999999999</v>
      </c>
      <c r="D2" t="s">
        <v>194</v>
      </c>
    </row>
    <row r="3" spans="1:5" x14ac:dyDescent="0.3">
      <c r="A3" t="s">
        <v>114</v>
      </c>
      <c r="B3">
        <v>0.57369999999999999</v>
      </c>
    </row>
    <row r="4" spans="1:5" x14ac:dyDescent="0.3">
      <c r="A4" t="s">
        <v>115</v>
      </c>
      <c r="B4">
        <v>1.4554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B1" workbookViewId="0">
      <selection activeCell="F3" sqref="F3"/>
    </sheetView>
  </sheetViews>
  <sheetFormatPr defaultRowHeight="15" x14ac:dyDescent="0.25"/>
  <sheetData>
    <row r="1" spans="1:6" x14ac:dyDescent="0.3">
      <c r="A1" t="s">
        <v>145</v>
      </c>
      <c r="B1" t="s">
        <v>144</v>
      </c>
      <c r="C1" t="s">
        <v>147</v>
      </c>
      <c r="D1" t="s">
        <v>189</v>
      </c>
      <c r="E1" t="s">
        <v>148</v>
      </c>
      <c r="F1" t="s">
        <v>190</v>
      </c>
    </row>
    <row r="2" spans="1:6" x14ac:dyDescent="0.3">
      <c r="A2">
        <v>0.33</v>
      </c>
      <c r="B2" s="24">
        <v>0.33</v>
      </c>
      <c r="C2" s="24">
        <v>0.33</v>
      </c>
      <c r="D2" s="24">
        <v>0.33</v>
      </c>
      <c r="E2" s="24">
        <v>0.33</v>
      </c>
      <c r="F2">
        <v>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zoomScale="115" zoomScaleNormal="115" workbookViewId="0">
      <pane xSplit="3" ySplit="2" topLeftCell="D15" activePane="bottomRight" state="frozen"/>
      <selection pane="topRight" activeCell="D1" sqref="D1"/>
      <selection pane="bottomLeft" activeCell="A2" sqref="A2"/>
      <selection pane="bottomRight" activeCell="K1" sqref="K1"/>
    </sheetView>
  </sheetViews>
  <sheetFormatPr defaultColWidth="8.85546875" defaultRowHeight="15" x14ac:dyDescent="0.25"/>
  <cols>
    <col min="1" max="1" width="14.85546875" style="24" customWidth="1"/>
    <col min="2" max="11" width="8.85546875" style="24"/>
    <col min="12" max="12" width="10.42578125" style="24" customWidth="1"/>
    <col min="13" max="16384" width="8.85546875" style="24"/>
  </cols>
  <sheetData>
    <row r="1" spans="1:22" x14ac:dyDescent="0.25">
      <c r="D1" s="24" t="s">
        <v>57</v>
      </c>
      <c r="E1" s="24" t="s">
        <v>59</v>
      </c>
      <c r="F1" s="24" t="s">
        <v>58</v>
      </c>
      <c r="G1" s="24" t="s">
        <v>60</v>
      </c>
      <c r="H1" s="24" t="s">
        <v>61</v>
      </c>
      <c r="I1" s="24" t="s">
        <v>62</v>
      </c>
      <c r="J1" s="24" t="s">
        <v>63</v>
      </c>
      <c r="K1" s="24" t="s">
        <v>64</v>
      </c>
      <c r="L1" s="24" t="s">
        <v>65</v>
      </c>
      <c r="M1" s="24" t="s">
        <v>66</v>
      </c>
      <c r="N1" s="24" t="s">
        <v>67</v>
      </c>
    </row>
    <row r="2" spans="1:22" x14ac:dyDescent="0.25">
      <c r="A2" s="24" t="s">
        <v>41</v>
      </c>
      <c r="B2" s="24" t="s">
        <v>31</v>
      </c>
      <c r="C2" s="24" t="s">
        <v>4</v>
      </c>
      <c r="D2" s="16" t="s">
        <v>11</v>
      </c>
      <c r="E2" s="17" t="s">
        <v>37</v>
      </c>
      <c r="F2" s="17" t="s">
        <v>12</v>
      </c>
      <c r="G2" s="18" t="s">
        <v>13</v>
      </c>
      <c r="H2" s="18" t="s">
        <v>14</v>
      </c>
      <c r="I2" s="17" t="s">
        <v>15</v>
      </c>
      <c r="J2" s="17" t="s">
        <v>29</v>
      </c>
      <c r="K2" s="17" t="s">
        <v>30</v>
      </c>
      <c r="L2" s="17" t="s">
        <v>35</v>
      </c>
      <c r="M2" s="17" t="s">
        <v>42</v>
      </c>
      <c r="N2" s="17" t="s">
        <v>36</v>
      </c>
    </row>
    <row r="3" spans="1:22" x14ac:dyDescent="0.25">
      <c r="A3" s="24" t="s">
        <v>70</v>
      </c>
      <c r="B3" s="24" t="s">
        <v>33</v>
      </c>
      <c r="C3" s="24" t="s">
        <v>69</v>
      </c>
      <c r="D3" s="24">
        <f>G45/12</f>
        <v>4.9999999999999996E-2</v>
      </c>
      <c r="E3" s="17"/>
      <c r="F3" s="17"/>
      <c r="G3" s="17">
        <f>G52</f>
        <v>320</v>
      </c>
      <c r="H3" s="17">
        <f>G52</f>
        <v>320</v>
      </c>
      <c r="I3" s="17">
        <f>G52</f>
        <v>320</v>
      </c>
      <c r="J3" s="17"/>
      <c r="K3" s="17"/>
      <c r="L3" s="17">
        <f>($G$49*12-L5-L7)</f>
        <v>116.00000000000001</v>
      </c>
      <c r="M3" s="19">
        <f>1/L3</f>
        <v>8.6206896551724119E-3</v>
      </c>
      <c r="N3" s="17">
        <v>6</v>
      </c>
    </row>
    <row r="4" spans="1:22" x14ac:dyDescent="0.25">
      <c r="A4" s="24" t="s">
        <v>81</v>
      </c>
      <c r="B4" s="24" t="s">
        <v>33</v>
      </c>
      <c r="C4" s="24" t="s">
        <v>69</v>
      </c>
      <c r="E4" s="17"/>
      <c r="F4" s="17">
        <v>0.5</v>
      </c>
      <c r="G4" s="18">
        <v>30</v>
      </c>
      <c r="H4" s="18">
        <f t="shared" ref="H4:H20" si="0">AVERAGE(G4,I4)</f>
        <v>65</v>
      </c>
      <c r="I4" s="17">
        <v>100</v>
      </c>
      <c r="J4" s="17">
        <v>100</v>
      </c>
      <c r="K4" s="26">
        <v>0.15</v>
      </c>
      <c r="L4" s="19">
        <f>((I4-G4)/K4/30)</f>
        <v>15.555555555555555</v>
      </c>
      <c r="M4" s="19">
        <f>1/L4</f>
        <v>6.4285714285714293E-2</v>
      </c>
      <c r="N4" s="17"/>
      <c r="Q4" s="5"/>
      <c r="R4" s="8"/>
    </row>
    <row r="5" spans="1:22" x14ac:dyDescent="0.25">
      <c r="A5" s="24" t="s">
        <v>80</v>
      </c>
      <c r="B5" s="24" t="s">
        <v>33</v>
      </c>
      <c r="C5" s="24" t="s">
        <v>69</v>
      </c>
      <c r="E5" s="17"/>
      <c r="F5" s="17">
        <v>0.5</v>
      </c>
      <c r="G5" s="18">
        <v>30</v>
      </c>
      <c r="H5" s="18">
        <f t="shared" si="0"/>
        <v>65</v>
      </c>
      <c r="I5" s="17">
        <v>100</v>
      </c>
      <c r="J5" s="17">
        <v>100</v>
      </c>
      <c r="K5" s="26">
        <v>0.15</v>
      </c>
      <c r="L5" s="19">
        <f>((I5-G5)/K5/30)</f>
        <v>15.555555555555555</v>
      </c>
      <c r="M5" s="19">
        <f>1/L5</f>
        <v>6.4285714285714293E-2</v>
      </c>
      <c r="N5" s="17"/>
    </row>
    <row r="6" spans="1:22" x14ac:dyDescent="0.25">
      <c r="A6" s="24" t="s">
        <v>78</v>
      </c>
      <c r="B6" s="24" t="s">
        <v>33</v>
      </c>
      <c r="C6" s="24" t="s">
        <v>69</v>
      </c>
      <c r="E6" s="17"/>
      <c r="F6" s="17"/>
      <c r="G6" s="18">
        <v>100</v>
      </c>
      <c r="H6" s="18">
        <f t="shared" si="0"/>
        <v>210</v>
      </c>
      <c r="I6" s="17">
        <f>I8</f>
        <v>320</v>
      </c>
      <c r="J6" s="17">
        <v>600</v>
      </c>
      <c r="K6" s="26">
        <v>0.3</v>
      </c>
      <c r="L6" s="19">
        <f>((I6-G6)/K6/30)</f>
        <v>24.444444444444446</v>
      </c>
      <c r="M6" s="19">
        <f>1/L6</f>
        <v>4.0909090909090909E-2</v>
      </c>
      <c r="N6" s="17"/>
    </row>
    <row r="7" spans="1:22" x14ac:dyDescent="0.25">
      <c r="A7" s="24" t="s">
        <v>79</v>
      </c>
      <c r="B7" s="24" t="s">
        <v>33</v>
      </c>
      <c r="C7" s="24" t="s">
        <v>69</v>
      </c>
      <c r="E7" s="17"/>
      <c r="F7" s="17"/>
      <c r="G7" s="18">
        <v>100</v>
      </c>
      <c r="H7" s="18">
        <f t="shared" si="0"/>
        <v>210</v>
      </c>
      <c r="I7" s="17">
        <f>I3</f>
        <v>320</v>
      </c>
      <c r="J7" s="17">
        <v>600</v>
      </c>
      <c r="K7" s="26">
        <v>0.3</v>
      </c>
      <c r="L7" s="19">
        <f>((I7-G7)/K7/30)</f>
        <v>24.444444444444446</v>
      </c>
      <c r="M7" s="19">
        <f>1/L7</f>
        <v>4.0909090909090909E-2</v>
      </c>
      <c r="N7" s="17"/>
      <c r="O7" s="2"/>
      <c r="R7" s="8"/>
      <c r="S7" s="8"/>
      <c r="T7" s="8"/>
    </row>
    <row r="8" spans="1:22" x14ac:dyDescent="0.25">
      <c r="A8" s="24" t="s">
        <v>77</v>
      </c>
      <c r="B8" s="24" t="s">
        <v>33</v>
      </c>
      <c r="C8" s="24" t="s">
        <v>69</v>
      </c>
      <c r="E8" s="20">
        <f>1/25</f>
        <v>0.04</v>
      </c>
      <c r="F8" s="17"/>
      <c r="G8" s="18">
        <v>500</v>
      </c>
      <c r="H8" s="18">
        <f t="shared" si="0"/>
        <v>410</v>
      </c>
      <c r="I8" s="17">
        <f>G54</f>
        <v>320</v>
      </c>
      <c r="J8" s="17"/>
      <c r="K8" s="26"/>
      <c r="L8" s="20"/>
      <c r="M8" s="19"/>
      <c r="N8" s="17"/>
      <c r="O8" s="2"/>
      <c r="R8" s="8"/>
    </row>
    <row r="9" spans="1:22" x14ac:dyDescent="0.25">
      <c r="A9" s="24" t="str">
        <f t="shared" ref="A9:A20" si="1">A3</f>
        <v>adultf_loc</v>
      </c>
      <c r="B9" s="24" t="s">
        <v>33</v>
      </c>
      <c r="C9" s="24" t="s">
        <v>5</v>
      </c>
      <c r="D9" s="24">
        <f>G46/12</f>
        <v>5.2631578947368418E-2</v>
      </c>
      <c r="E9" s="17"/>
      <c r="F9" s="17"/>
      <c r="G9" s="17">
        <f>G52</f>
        <v>320</v>
      </c>
      <c r="H9" s="17">
        <f>G52</f>
        <v>320</v>
      </c>
      <c r="I9" s="17">
        <f>G52</f>
        <v>320</v>
      </c>
      <c r="J9" s="17"/>
      <c r="K9" s="26"/>
      <c r="L9" s="17">
        <f>($G$49*12-L11-L13)</f>
        <v>119.49206349206351</v>
      </c>
      <c r="M9" s="19">
        <f>1/L9</f>
        <v>8.36875664187035E-3</v>
      </c>
      <c r="N9" s="17">
        <v>8</v>
      </c>
    </row>
    <row r="10" spans="1:22" x14ac:dyDescent="0.25">
      <c r="A10" s="24" t="str">
        <f t="shared" si="1"/>
        <v>youngm_loc</v>
      </c>
      <c r="B10" s="24" t="s">
        <v>33</v>
      </c>
      <c r="C10" s="24" t="s">
        <v>5</v>
      </c>
      <c r="E10" s="17"/>
      <c r="F10" s="17">
        <f>F4</f>
        <v>0.5</v>
      </c>
      <c r="G10" s="17">
        <f t="shared" ref="G10:I19" si="2">G4</f>
        <v>30</v>
      </c>
      <c r="H10" s="18">
        <f t="shared" si="0"/>
        <v>65</v>
      </c>
      <c r="I10" s="17">
        <v>100</v>
      </c>
      <c r="J10" s="17">
        <f>J4*0.8</f>
        <v>80</v>
      </c>
      <c r="K10" s="26">
        <v>0.15</v>
      </c>
      <c r="L10" s="19">
        <f>((I10-G10)/K10/30)</f>
        <v>15.555555555555555</v>
      </c>
      <c r="M10" s="19">
        <f>1/L10</f>
        <v>6.4285714285714293E-2</v>
      </c>
      <c r="N10" s="17"/>
      <c r="U10" s="24">
        <v>1200</v>
      </c>
      <c r="V10" s="24">
        <f>U10/250</f>
        <v>4.8</v>
      </c>
    </row>
    <row r="11" spans="1:22" x14ac:dyDescent="0.25">
      <c r="A11" s="24" t="str">
        <f t="shared" si="1"/>
        <v>youngf_loc</v>
      </c>
      <c r="B11" s="24" t="s">
        <v>33</v>
      </c>
      <c r="C11" s="24" t="s">
        <v>5</v>
      </c>
      <c r="E11" s="17"/>
      <c r="F11" s="17">
        <f>F5</f>
        <v>0.5</v>
      </c>
      <c r="G11" s="17">
        <f t="shared" si="2"/>
        <v>30</v>
      </c>
      <c r="H11" s="18">
        <f t="shared" si="0"/>
        <v>65</v>
      </c>
      <c r="I11" s="17">
        <v>100</v>
      </c>
      <c r="J11" s="17">
        <f>J5*0.8</f>
        <v>80</v>
      </c>
      <c r="K11" s="26">
        <v>0.15</v>
      </c>
      <c r="L11" s="19">
        <f>((I11-G11)/K11/30)</f>
        <v>15.555555555555555</v>
      </c>
      <c r="M11" s="19">
        <f>1/L11</f>
        <v>6.4285714285714293E-2</v>
      </c>
      <c r="N11" s="17"/>
      <c r="O11" s="2"/>
      <c r="U11" s="24">
        <v>2700</v>
      </c>
      <c r="V11" s="24">
        <f>U11/250</f>
        <v>10.8</v>
      </c>
    </row>
    <row r="12" spans="1:22" x14ac:dyDescent="0.25">
      <c r="A12" s="24" t="str">
        <f t="shared" si="1"/>
        <v>weanerm_loc</v>
      </c>
      <c r="B12" s="24" t="s">
        <v>33</v>
      </c>
      <c r="C12" s="24" t="s">
        <v>5</v>
      </c>
      <c r="E12" s="17"/>
      <c r="F12" s="17"/>
      <c r="G12" s="17">
        <f t="shared" si="2"/>
        <v>100</v>
      </c>
      <c r="H12" s="18">
        <f t="shared" si="0"/>
        <v>210</v>
      </c>
      <c r="I12" s="17">
        <f>I14</f>
        <v>320</v>
      </c>
      <c r="J12" s="17">
        <f>J6*0.8</f>
        <v>480</v>
      </c>
      <c r="K12" s="26">
        <v>0.35</v>
      </c>
      <c r="L12" s="19">
        <f>((I12-G12)/K12/30)</f>
        <v>20.952380952380953</v>
      </c>
      <c r="M12" s="19">
        <f>1/L12</f>
        <v>4.7727272727272729E-2</v>
      </c>
      <c r="N12" s="19"/>
      <c r="O12" s="2"/>
    </row>
    <row r="13" spans="1:22" x14ac:dyDescent="0.25">
      <c r="A13" s="24" t="str">
        <f t="shared" si="1"/>
        <v>weanerf_loc</v>
      </c>
      <c r="B13" s="24" t="s">
        <v>33</v>
      </c>
      <c r="C13" s="24" t="s">
        <v>5</v>
      </c>
      <c r="E13" s="17"/>
      <c r="F13" s="17"/>
      <c r="G13" s="17">
        <f t="shared" si="2"/>
        <v>100</v>
      </c>
      <c r="H13" s="18">
        <f t="shared" si="0"/>
        <v>210</v>
      </c>
      <c r="I13" s="17">
        <f>I9</f>
        <v>320</v>
      </c>
      <c r="J13" s="17">
        <f>J7*0.8</f>
        <v>480</v>
      </c>
      <c r="K13" s="26">
        <v>0.35</v>
      </c>
      <c r="L13" s="19">
        <f>((I13-G13)/K13/30)</f>
        <v>20.952380952380953</v>
      </c>
      <c r="M13" s="19">
        <f>1/L13</f>
        <v>4.7727272727272729E-2</v>
      </c>
      <c r="N13" s="17"/>
      <c r="O13" s="2"/>
      <c r="S13" s="15"/>
    </row>
    <row r="14" spans="1:22" x14ac:dyDescent="0.25">
      <c r="A14" s="24" t="str">
        <f t="shared" si="1"/>
        <v>reprod_loc</v>
      </c>
      <c r="B14" s="24" t="s">
        <v>33</v>
      </c>
      <c r="C14" s="24" t="s">
        <v>5</v>
      </c>
      <c r="E14" s="20">
        <f>E8</f>
        <v>0.04</v>
      </c>
      <c r="F14" s="17"/>
      <c r="G14" s="17">
        <v>550</v>
      </c>
      <c r="H14" s="18">
        <f t="shared" si="0"/>
        <v>435</v>
      </c>
      <c r="I14" s="17">
        <f>G54</f>
        <v>320</v>
      </c>
      <c r="J14" s="17"/>
      <c r="K14" s="26"/>
      <c r="L14" s="20"/>
      <c r="M14" s="19"/>
      <c r="N14" s="17"/>
      <c r="O14" s="2"/>
    </row>
    <row r="15" spans="1:22" x14ac:dyDescent="0.25">
      <c r="A15" s="24" t="str">
        <f t="shared" si="1"/>
        <v>adultf_loc</v>
      </c>
      <c r="B15" s="24" t="s">
        <v>33</v>
      </c>
      <c r="C15" s="24" t="s">
        <v>6</v>
      </c>
      <c r="D15" s="24">
        <f>G44/12</f>
        <v>4.7619047619047616E-2</v>
      </c>
      <c r="E15" s="17"/>
      <c r="F15" s="17"/>
      <c r="G15" s="17">
        <f>G52</f>
        <v>320</v>
      </c>
      <c r="H15" s="17">
        <f>G52</f>
        <v>320</v>
      </c>
      <c r="I15" s="17">
        <f>G52</f>
        <v>320</v>
      </c>
      <c r="J15" s="17"/>
      <c r="K15" s="26"/>
      <c r="L15" s="17">
        <f>($G$49*12-L17-L19)</f>
        <v>107.11111111111111</v>
      </c>
      <c r="M15" s="19">
        <f>1/L15</f>
        <v>9.3360995850622405E-3</v>
      </c>
      <c r="N15" s="17">
        <v>2</v>
      </c>
      <c r="U15" s="24">
        <v>1550</v>
      </c>
      <c r="V15" s="24">
        <f>U15/305</f>
        <v>5.081967213114754</v>
      </c>
    </row>
    <row r="16" spans="1:22" x14ac:dyDescent="0.25">
      <c r="A16" s="24" t="str">
        <f t="shared" si="1"/>
        <v>youngm_loc</v>
      </c>
      <c r="B16" s="24" t="s">
        <v>33</v>
      </c>
      <c r="C16" s="24" t="s">
        <v>6</v>
      </c>
      <c r="E16" s="17"/>
      <c r="F16" s="17">
        <f>F10</f>
        <v>0.5</v>
      </c>
      <c r="G16" s="17">
        <f t="shared" si="2"/>
        <v>30</v>
      </c>
      <c r="H16" s="18">
        <f t="shared" si="0"/>
        <v>65</v>
      </c>
      <c r="I16" s="17">
        <f t="shared" si="2"/>
        <v>100</v>
      </c>
      <c r="J16" s="17">
        <f>J4*1.2</f>
        <v>120</v>
      </c>
      <c r="K16" s="26">
        <v>0.15</v>
      </c>
      <c r="L16" s="19">
        <f>((I16-G16)/K16/30)</f>
        <v>15.555555555555555</v>
      </c>
      <c r="M16" s="19">
        <f>1/L16</f>
        <v>6.4285714285714293E-2</v>
      </c>
      <c r="N16" s="17"/>
      <c r="U16" s="24">
        <v>2200</v>
      </c>
      <c r="V16" s="24">
        <f>U16/305</f>
        <v>7.2131147540983607</v>
      </c>
    </row>
    <row r="17" spans="1:15" x14ac:dyDescent="0.25">
      <c r="A17" s="24" t="str">
        <f t="shared" si="1"/>
        <v>youngf_loc</v>
      </c>
      <c r="B17" s="24" t="s">
        <v>33</v>
      </c>
      <c r="C17" s="24" t="s">
        <v>6</v>
      </c>
      <c r="E17" s="17"/>
      <c r="F17" s="17">
        <f>F11</f>
        <v>0.5</v>
      </c>
      <c r="G17" s="17">
        <f t="shared" si="2"/>
        <v>30</v>
      </c>
      <c r="H17" s="18">
        <f t="shared" si="0"/>
        <v>65</v>
      </c>
      <c r="I17" s="17">
        <f t="shared" si="2"/>
        <v>100</v>
      </c>
      <c r="J17" s="17">
        <f>J5*1.2</f>
        <v>120</v>
      </c>
      <c r="K17" s="26">
        <v>0.15</v>
      </c>
      <c r="L17" s="19">
        <f>((I17-G17)/K17/30)</f>
        <v>15.555555555555555</v>
      </c>
      <c r="M17" s="19">
        <f>1/L17</f>
        <v>6.4285714285714293E-2</v>
      </c>
      <c r="N17" s="17"/>
      <c r="O17" s="2"/>
    </row>
    <row r="18" spans="1:15" x14ac:dyDescent="0.25">
      <c r="A18" s="24" t="str">
        <f t="shared" si="1"/>
        <v>weanerm_loc</v>
      </c>
      <c r="B18" s="24" t="s">
        <v>33</v>
      </c>
      <c r="C18" s="24" t="s">
        <v>6</v>
      </c>
      <c r="E18" s="17"/>
      <c r="F18" s="17"/>
      <c r="G18" s="17">
        <f t="shared" si="2"/>
        <v>100</v>
      </c>
      <c r="H18" s="18">
        <f t="shared" si="0"/>
        <v>210</v>
      </c>
      <c r="I18" s="17">
        <f>I20</f>
        <v>320</v>
      </c>
      <c r="J18" s="17">
        <f>J6*1.2</f>
        <v>720</v>
      </c>
      <c r="K18" s="26">
        <v>0.22</v>
      </c>
      <c r="L18" s="19">
        <f>((I18-G18)/K18/30)</f>
        <v>33.333333333333336</v>
      </c>
      <c r="M18" s="19">
        <f>1/L18</f>
        <v>0.03</v>
      </c>
      <c r="N18" s="17"/>
      <c r="O18" s="2"/>
    </row>
    <row r="19" spans="1:15" x14ac:dyDescent="0.25">
      <c r="A19" s="24" t="str">
        <f t="shared" si="1"/>
        <v>weanerf_loc</v>
      </c>
      <c r="B19" s="24" t="s">
        <v>33</v>
      </c>
      <c r="C19" s="24" t="s">
        <v>6</v>
      </c>
      <c r="E19" s="17"/>
      <c r="F19" s="17"/>
      <c r="G19" s="17">
        <f t="shared" si="2"/>
        <v>100</v>
      </c>
      <c r="H19" s="18">
        <f t="shared" si="0"/>
        <v>210</v>
      </c>
      <c r="I19" s="17">
        <f>I15</f>
        <v>320</v>
      </c>
      <c r="J19" s="17">
        <f>J7*1.2</f>
        <v>720</v>
      </c>
      <c r="K19" s="26">
        <v>0.22</v>
      </c>
      <c r="L19" s="19">
        <f>((I19-G19)/K19/30)</f>
        <v>33.333333333333336</v>
      </c>
      <c r="M19" s="19">
        <f>1/L19</f>
        <v>0.03</v>
      </c>
      <c r="N19" s="17"/>
      <c r="O19" s="2"/>
    </row>
    <row r="20" spans="1:15" x14ac:dyDescent="0.25">
      <c r="A20" s="24" t="str">
        <f t="shared" si="1"/>
        <v>reprod_loc</v>
      </c>
      <c r="B20" s="24" t="s">
        <v>33</v>
      </c>
      <c r="C20" s="24" t="s">
        <v>6</v>
      </c>
      <c r="E20" s="20">
        <f>E14</f>
        <v>0.04</v>
      </c>
      <c r="F20" s="17"/>
      <c r="G20" s="17">
        <v>450</v>
      </c>
      <c r="H20" s="18">
        <f t="shared" si="0"/>
        <v>385</v>
      </c>
      <c r="I20" s="17">
        <f>G54</f>
        <v>320</v>
      </c>
      <c r="J20" s="17"/>
      <c r="K20" s="26">
        <v>0</v>
      </c>
      <c r="L20" s="19">
        <f>(J20/30)</f>
        <v>0</v>
      </c>
      <c r="M20" s="19"/>
      <c r="N20" s="17"/>
      <c r="O20" s="2"/>
    </row>
    <row r="21" spans="1:15" x14ac:dyDescent="0.25">
      <c r="A21" s="24" t="s">
        <v>71</v>
      </c>
      <c r="B21" s="24" t="s">
        <v>33</v>
      </c>
      <c r="C21" s="24" t="s">
        <v>69</v>
      </c>
      <c r="D21" s="24">
        <f>G45/12</f>
        <v>4.9999999999999996E-2</v>
      </c>
      <c r="E21" s="17"/>
      <c r="F21" s="17"/>
      <c r="G21" s="18">
        <v>500</v>
      </c>
      <c r="H21" s="18">
        <v>500</v>
      </c>
      <c r="I21" s="17">
        <f>G53</f>
        <v>380</v>
      </c>
      <c r="J21" s="17"/>
      <c r="K21" s="26"/>
      <c r="L21" s="17">
        <f>($G$49*12-L23-L25)</f>
        <v>123.12121212121212</v>
      </c>
      <c r="M21" s="19">
        <f>1/L21</f>
        <v>8.1220772827959638E-3</v>
      </c>
      <c r="N21" s="17">
        <v>8</v>
      </c>
      <c r="O21" s="2"/>
    </row>
    <row r="22" spans="1:15" x14ac:dyDescent="0.25">
      <c r="A22" s="24" t="s">
        <v>76</v>
      </c>
      <c r="B22" s="24" t="s">
        <v>33</v>
      </c>
      <c r="C22" s="24" t="s">
        <v>69</v>
      </c>
      <c r="E22" s="17"/>
      <c r="F22" s="17">
        <v>0.5</v>
      </c>
      <c r="G22" s="18">
        <v>30</v>
      </c>
      <c r="H22" s="18">
        <f t="shared" ref="H22:H38" si="3">AVERAGE(G22,I22)</f>
        <v>65</v>
      </c>
      <c r="I22" s="17">
        <v>100</v>
      </c>
      <c r="J22" s="17">
        <v>100</v>
      </c>
      <c r="K22" s="26">
        <v>0.2</v>
      </c>
      <c r="L22" s="19">
        <f>((I22-G22)/K22/30)</f>
        <v>11.666666666666666</v>
      </c>
      <c r="M22" s="19">
        <f>1/L22</f>
        <v>8.5714285714285715E-2</v>
      </c>
      <c r="N22" s="17"/>
      <c r="O22" s="2"/>
    </row>
    <row r="23" spans="1:15" x14ac:dyDescent="0.25">
      <c r="A23" s="24" t="s">
        <v>75</v>
      </c>
      <c r="B23" s="24" t="s">
        <v>33</v>
      </c>
      <c r="C23" s="24" t="s">
        <v>69</v>
      </c>
      <c r="E23" s="17"/>
      <c r="F23" s="17">
        <v>0.5</v>
      </c>
      <c r="G23" s="18">
        <v>30</v>
      </c>
      <c r="H23" s="18">
        <f t="shared" si="3"/>
        <v>65</v>
      </c>
      <c r="I23" s="17">
        <v>100</v>
      </c>
      <c r="J23" s="17">
        <v>100</v>
      </c>
      <c r="K23" s="26">
        <v>0.2</v>
      </c>
      <c r="L23" s="19">
        <f>((I23-G23)/K23/30)</f>
        <v>11.666666666666666</v>
      </c>
      <c r="M23" s="19">
        <f>1/L23</f>
        <v>8.5714285714285715E-2</v>
      </c>
      <c r="N23" s="17"/>
      <c r="O23" s="2"/>
    </row>
    <row r="24" spans="1:15" x14ac:dyDescent="0.25">
      <c r="A24" s="24" t="s">
        <v>73</v>
      </c>
      <c r="B24" s="24" t="s">
        <v>33</v>
      </c>
      <c r="C24" s="24" t="s">
        <v>69</v>
      </c>
      <c r="E24" s="17"/>
      <c r="F24" s="17"/>
      <c r="G24" s="18">
        <v>100</v>
      </c>
      <c r="H24" s="18">
        <f t="shared" si="3"/>
        <v>240</v>
      </c>
      <c r="I24" s="17">
        <f>I26</f>
        <v>380</v>
      </c>
      <c r="J24" s="17">
        <v>600</v>
      </c>
      <c r="K24" s="26">
        <v>0.44</v>
      </c>
      <c r="L24" s="19">
        <f>((I24-G24)/K24/30)</f>
        <v>21.212121212121211</v>
      </c>
      <c r="M24" s="19">
        <f>1/L24</f>
        <v>4.7142857142857146E-2</v>
      </c>
      <c r="N24" s="17"/>
      <c r="O24" s="2"/>
    </row>
    <row r="25" spans="1:15" x14ac:dyDescent="0.25">
      <c r="A25" s="24" t="s">
        <v>74</v>
      </c>
      <c r="B25" s="24" t="s">
        <v>33</v>
      </c>
      <c r="C25" s="24" t="s">
        <v>69</v>
      </c>
      <c r="E25" s="17"/>
      <c r="F25" s="17"/>
      <c r="G25" s="18">
        <v>100</v>
      </c>
      <c r="H25" s="18">
        <f t="shared" si="3"/>
        <v>240</v>
      </c>
      <c r="I25" s="17">
        <f>I21</f>
        <v>380</v>
      </c>
      <c r="J25" s="17">
        <v>600</v>
      </c>
      <c r="K25" s="26">
        <v>0.44</v>
      </c>
      <c r="L25" s="19">
        <f>((I25-G25)/K25/30)</f>
        <v>21.212121212121211</v>
      </c>
      <c r="M25" s="19">
        <f>1/L25</f>
        <v>4.7142857142857146E-2</v>
      </c>
      <c r="N25" s="17"/>
      <c r="O25" s="2"/>
    </row>
    <row r="26" spans="1:15" x14ac:dyDescent="0.25">
      <c r="A26" s="24" t="s">
        <v>72</v>
      </c>
      <c r="B26" s="24" t="s">
        <v>33</v>
      </c>
      <c r="C26" s="24" t="s">
        <v>69</v>
      </c>
      <c r="E26" s="20">
        <f>1/25</f>
        <v>0.04</v>
      </c>
      <c r="F26" s="17"/>
      <c r="G26" s="18">
        <v>500</v>
      </c>
      <c r="H26" s="18">
        <f t="shared" si="3"/>
        <v>440</v>
      </c>
      <c r="I26" s="17">
        <f>G55</f>
        <v>380</v>
      </c>
      <c r="J26" s="17"/>
      <c r="K26" s="26"/>
      <c r="L26" s="20"/>
      <c r="M26" s="19"/>
      <c r="N26" s="17"/>
      <c r="O26" s="2"/>
    </row>
    <row r="27" spans="1:15" x14ac:dyDescent="0.25">
      <c r="A27" s="24" t="str">
        <f t="shared" ref="A27:A38" si="4">A21</f>
        <v>adultf_imp</v>
      </c>
      <c r="B27" s="24" t="s">
        <v>33</v>
      </c>
      <c r="C27" s="24" t="s">
        <v>5</v>
      </c>
      <c r="D27" s="24">
        <f>G44/12</f>
        <v>4.7619047619047616E-2</v>
      </c>
      <c r="E27" s="17"/>
      <c r="F27" s="17"/>
      <c r="G27" s="17">
        <v>550</v>
      </c>
      <c r="H27" s="18">
        <f t="shared" si="3"/>
        <v>465</v>
      </c>
      <c r="I27" s="17">
        <v>380</v>
      </c>
      <c r="J27" s="17"/>
      <c r="K27" s="26"/>
      <c r="L27" s="17">
        <f>($G$49*12-L29-L31)</f>
        <v>125.66666666666667</v>
      </c>
      <c r="M27" s="19">
        <f>1/L27</f>
        <v>7.9575596816976128E-3</v>
      </c>
      <c r="N27" s="17">
        <v>13</v>
      </c>
      <c r="O27" s="2"/>
    </row>
    <row r="28" spans="1:15" x14ac:dyDescent="0.25">
      <c r="A28" s="24" t="str">
        <f t="shared" si="4"/>
        <v>youngm_imp</v>
      </c>
      <c r="B28" s="24" t="s">
        <v>33</v>
      </c>
      <c r="C28" s="24" t="s">
        <v>5</v>
      </c>
      <c r="E28" s="17"/>
      <c r="F28" s="17">
        <f>F22</f>
        <v>0.5</v>
      </c>
      <c r="G28" s="17">
        <f>G22</f>
        <v>30</v>
      </c>
      <c r="H28" s="18">
        <f t="shared" si="3"/>
        <v>65</v>
      </c>
      <c r="I28" s="17">
        <v>100</v>
      </c>
      <c r="J28" s="17">
        <f>J22*0.8</f>
        <v>80</v>
      </c>
      <c r="K28" s="26">
        <v>0.2</v>
      </c>
      <c r="L28" s="19">
        <f>((I28-G28)/K28/30)</f>
        <v>11.666666666666666</v>
      </c>
      <c r="M28" s="19">
        <f>1/L28</f>
        <v>8.5714285714285715E-2</v>
      </c>
      <c r="N28" s="17"/>
      <c r="O28" s="2"/>
    </row>
    <row r="29" spans="1:15" x14ac:dyDescent="0.25">
      <c r="A29" s="24" t="str">
        <f t="shared" si="4"/>
        <v>youngf_imp</v>
      </c>
      <c r="B29" s="24" t="s">
        <v>33</v>
      </c>
      <c r="C29" s="24" t="s">
        <v>5</v>
      </c>
      <c r="E29" s="17"/>
      <c r="F29" s="17">
        <f>F23</f>
        <v>0.5</v>
      </c>
      <c r="G29" s="17">
        <f>G23</f>
        <v>30</v>
      </c>
      <c r="H29" s="18">
        <f t="shared" si="3"/>
        <v>65</v>
      </c>
      <c r="I29" s="17">
        <v>100</v>
      </c>
      <c r="J29" s="17">
        <f>J23*0.8</f>
        <v>80</v>
      </c>
      <c r="K29" s="26">
        <v>0.2</v>
      </c>
      <c r="L29" s="19">
        <f>((I29-G29)/K29/30)</f>
        <v>11.666666666666666</v>
      </c>
      <c r="M29" s="19">
        <f>1/L29</f>
        <v>8.5714285714285715E-2</v>
      </c>
      <c r="N29" s="17"/>
      <c r="O29" s="2"/>
    </row>
    <row r="30" spans="1:15" x14ac:dyDescent="0.25">
      <c r="A30" s="24" t="str">
        <f t="shared" si="4"/>
        <v>weanerm_imp</v>
      </c>
      <c r="B30" s="24" t="s">
        <v>33</v>
      </c>
      <c r="C30" s="24" t="s">
        <v>5</v>
      </c>
      <c r="E30" s="17"/>
      <c r="F30" s="17"/>
      <c r="G30" s="17">
        <f>G24</f>
        <v>100</v>
      </c>
      <c r="H30" s="18">
        <f t="shared" si="3"/>
        <v>240</v>
      </c>
      <c r="I30" s="17">
        <v>380</v>
      </c>
      <c r="J30" s="17">
        <f>J24*0.8</f>
        <v>480</v>
      </c>
      <c r="K30" s="26">
        <v>0.5</v>
      </c>
      <c r="L30" s="19">
        <f>((I30-G30)/K30/30)</f>
        <v>18.666666666666668</v>
      </c>
      <c r="M30" s="19">
        <f>1/L30</f>
        <v>5.3571428571428568E-2</v>
      </c>
      <c r="N30" s="19"/>
      <c r="O30" s="2"/>
    </row>
    <row r="31" spans="1:15" x14ac:dyDescent="0.25">
      <c r="A31" s="24" t="str">
        <f t="shared" si="4"/>
        <v>weanerf_imp</v>
      </c>
      <c r="B31" s="24" t="s">
        <v>33</v>
      </c>
      <c r="C31" s="24" t="s">
        <v>5</v>
      </c>
      <c r="E31" s="17"/>
      <c r="F31" s="17"/>
      <c r="G31" s="17">
        <f>G25</f>
        <v>100</v>
      </c>
      <c r="H31" s="18">
        <f t="shared" si="3"/>
        <v>240</v>
      </c>
      <c r="I31" s="17">
        <v>380</v>
      </c>
      <c r="J31" s="17">
        <f>J25*0.8</f>
        <v>480</v>
      </c>
      <c r="K31" s="26">
        <v>0.5</v>
      </c>
      <c r="L31" s="19">
        <f>((I31-G31)/K31/30)</f>
        <v>18.666666666666668</v>
      </c>
      <c r="M31" s="19">
        <f>1/L31</f>
        <v>5.3571428571428568E-2</v>
      </c>
      <c r="N31" s="17"/>
      <c r="O31" s="2"/>
    </row>
    <row r="32" spans="1:15" x14ac:dyDescent="0.25">
      <c r="A32" s="24" t="str">
        <f t="shared" si="4"/>
        <v>reprod_imp</v>
      </c>
      <c r="B32" s="24" t="s">
        <v>33</v>
      </c>
      <c r="C32" s="24" t="s">
        <v>5</v>
      </c>
      <c r="E32" s="20">
        <f>E26</f>
        <v>0.04</v>
      </c>
      <c r="F32" s="17"/>
      <c r="G32" s="17">
        <v>550</v>
      </c>
      <c r="H32" s="18">
        <f t="shared" si="3"/>
        <v>465</v>
      </c>
      <c r="I32" s="17">
        <v>380</v>
      </c>
      <c r="J32" s="17"/>
      <c r="K32" s="26"/>
      <c r="L32" s="20"/>
      <c r="M32" s="19"/>
      <c r="N32" s="17"/>
      <c r="O32" s="2"/>
    </row>
    <row r="33" spans="1:15" x14ac:dyDescent="0.25">
      <c r="A33" s="24" t="str">
        <f t="shared" si="4"/>
        <v>adultf_imp</v>
      </c>
      <c r="B33" s="24" t="s">
        <v>33</v>
      </c>
      <c r="C33" s="24" t="s">
        <v>6</v>
      </c>
      <c r="D33" s="24">
        <f>G46/12</f>
        <v>5.2631578947368418E-2</v>
      </c>
      <c r="E33" s="17"/>
      <c r="F33" s="17"/>
      <c r="G33" s="17">
        <v>450</v>
      </c>
      <c r="H33" s="18">
        <f t="shared" si="3"/>
        <v>415</v>
      </c>
      <c r="I33" s="17">
        <v>380</v>
      </c>
      <c r="J33" s="17"/>
      <c r="K33" s="26"/>
      <c r="L33" s="17">
        <f>($G$49*12-L35-L37)</f>
        <v>119.10810810810811</v>
      </c>
      <c r="M33" s="19">
        <f>1/L33</f>
        <v>8.3957340594508732E-3</v>
      </c>
      <c r="N33" s="17">
        <v>3</v>
      </c>
      <c r="O33" s="2"/>
    </row>
    <row r="34" spans="1:15" x14ac:dyDescent="0.25">
      <c r="A34" s="24" t="str">
        <f t="shared" si="4"/>
        <v>youngm_imp</v>
      </c>
      <c r="B34" s="24" t="s">
        <v>33</v>
      </c>
      <c r="C34" s="24" t="s">
        <v>6</v>
      </c>
      <c r="E34" s="17"/>
      <c r="F34" s="17">
        <f>F28</f>
        <v>0.5</v>
      </c>
      <c r="G34" s="17">
        <f>G28</f>
        <v>30</v>
      </c>
      <c r="H34" s="18">
        <f t="shared" si="3"/>
        <v>65</v>
      </c>
      <c r="I34" s="17">
        <v>100</v>
      </c>
      <c r="J34" s="17">
        <f>J22*1.2</f>
        <v>120</v>
      </c>
      <c r="K34" s="26">
        <v>0.2</v>
      </c>
      <c r="L34" s="19">
        <f>((I34-G34)/K34/30)</f>
        <v>11.666666666666666</v>
      </c>
      <c r="M34" s="19">
        <f>1/L34</f>
        <v>8.5714285714285715E-2</v>
      </c>
      <c r="N34" s="17"/>
      <c r="O34" s="2"/>
    </row>
    <row r="35" spans="1:15" x14ac:dyDescent="0.25">
      <c r="A35" s="24" t="str">
        <f t="shared" si="4"/>
        <v>youngf_imp</v>
      </c>
      <c r="B35" s="24" t="s">
        <v>33</v>
      </c>
      <c r="C35" s="24" t="s">
        <v>6</v>
      </c>
      <c r="E35" s="17"/>
      <c r="F35" s="17">
        <f>F29</f>
        <v>0.5</v>
      </c>
      <c r="G35" s="17">
        <f>G29</f>
        <v>30</v>
      </c>
      <c r="H35" s="18">
        <f t="shared" si="3"/>
        <v>65</v>
      </c>
      <c r="I35" s="17">
        <v>100</v>
      </c>
      <c r="J35" s="17">
        <f>J23*1.2</f>
        <v>120</v>
      </c>
      <c r="K35" s="26">
        <v>0.2</v>
      </c>
      <c r="L35" s="19">
        <f>((I35-G35)/K35/30)</f>
        <v>11.666666666666666</v>
      </c>
      <c r="M35" s="19">
        <f>1/L35</f>
        <v>8.5714285714285715E-2</v>
      </c>
      <c r="N35" s="17"/>
      <c r="O35" s="2"/>
    </row>
    <row r="36" spans="1:15" x14ac:dyDescent="0.25">
      <c r="A36" s="24" t="str">
        <f t="shared" si="4"/>
        <v>weanerm_imp</v>
      </c>
      <c r="B36" s="24" t="s">
        <v>33</v>
      </c>
      <c r="C36" s="24" t="s">
        <v>6</v>
      </c>
      <c r="E36" s="17"/>
      <c r="F36" s="17"/>
      <c r="G36" s="17">
        <f>G30</f>
        <v>100</v>
      </c>
      <c r="H36" s="18">
        <f t="shared" si="3"/>
        <v>240</v>
      </c>
      <c r="I36" s="17">
        <v>380</v>
      </c>
      <c r="J36" s="17">
        <f>J24*1.2</f>
        <v>720</v>
      </c>
      <c r="K36" s="26">
        <v>0.37</v>
      </c>
      <c r="L36" s="19">
        <f>((I36-G36)/K36/30)</f>
        <v>25.225225225225227</v>
      </c>
      <c r="M36" s="19">
        <f>1/L36</f>
        <v>3.9642857142857139E-2</v>
      </c>
      <c r="N36" s="17"/>
      <c r="O36" s="2"/>
    </row>
    <row r="37" spans="1:15" x14ac:dyDescent="0.25">
      <c r="A37" s="24" t="str">
        <f t="shared" si="4"/>
        <v>weanerf_imp</v>
      </c>
      <c r="B37" s="24" t="s">
        <v>33</v>
      </c>
      <c r="C37" s="24" t="s">
        <v>6</v>
      </c>
      <c r="E37" s="17"/>
      <c r="F37" s="17"/>
      <c r="G37" s="17">
        <f>G31</f>
        <v>100</v>
      </c>
      <c r="H37" s="18">
        <f t="shared" si="3"/>
        <v>240</v>
      </c>
      <c r="I37" s="17">
        <v>380</v>
      </c>
      <c r="J37" s="17">
        <f>J25*1.2</f>
        <v>720</v>
      </c>
      <c r="K37" s="26">
        <v>0.37</v>
      </c>
      <c r="L37" s="19">
        <f>((I37-G37)/K37/30)</f>
        <v>25.225225225225227</v>
      </c>
      <c r="M37" s="19">
        <f>1/L37</f>
        <v>3.9642857142857139E-2</v>
      </c>
      <c r="N37" s="17"/>
      <c r="O37" s="2"/>
    </row>
    <row r="38" spans="1:15" x14ac:dyDescent="0.25">
      <c r="A38" s="24" t="str">
        <f t="shared" si="4"/>
        <v>reprod_imp</v>
      </c>
      <c r="B38" s="24" t="s">
        <v>33</v>
      </c>
      <c r="C38" s="24" t="s">
        <v>6</v>
      </c>
      <c r="E38" s="20">
        <f>E32</f>
        <v>0.04</v>
      </c>
      <c r="F38" s="17"/>
      <c r="G38" s="17">
        <v>450</v>
      </c>
      <c r="H38" s="18">
        <f t="shared" si="3"/>
        <v>415</v>
      </c>
      <c r="I38" s="17">
        <v>380</v>
      </c>
      <c r="J38" s="17"/>
      <c r="K38" s="26">
        <v>0.2</v>
      </c>
      <c r="L38" s="19">
        <f>(J38/30)</f>
        <v>0</v>
      </c>
      <c r="M38" s="19"/>
      <c r="N38" s="17"/>
      <c r="O38" s="2"/>
    </row>
    <row r="39" spans="1:15" x14ac:dyDescent="0.25">
      <c r="G39" s="12"/>
      <c r="H39" s="14"/>
      <c r="I39" s="12"/>
      <c r="K39" s="13"/>
      <c r="L39" s="4"/>
      <c r="M39" s="4"/>
      <c r="N39" s="12"/>
      <c r="O39" s="2"/>
    </row>
    <row r="40" spans="1:15" x14ac:dyDescent="0.25">
      <c r="G40" s="12"/>
      <c r="H40" s="14"/>
      <c r="I40" s="12"/>
      <c r="K40" s="13"/>
      <c r="L40" s="4"/>
      <c r="M40" s="4"/>
      <c r="N40" s="12"/>
      <c r="O40" s="2"/>
    </row>
    <row r="41" spans="1:15" x14ac:dyDescent="0.25">
      <c r="G41" s="12"/>
      <c r="H41" s="14"/>
      <c r="I41" s="12"/>
      <c r="K41" s="13"/>
      <c r="L41" s="4"/>
      <c r="M41" s="4"/>
      <c r="N41" s="12"/>
      <c r="O41" s="2"/>
    </row>
    <row r="42" spans="1:15" x14ac:dyDescent="0.25">
      <c r="G42" s="12"/>
      <c r="H42" s="14"/>
      <c r="I42" s="12"/>
      <c r="K42" s="13"/>
      <c r="L42" s="4"/>
      <c r="M42" s="4"/>
      <c r="N42" s="12"/>
      <c r="O42" s="2"/>
    </row>
    <row r="43" spans="1:15" x14ac:dyDescent="0.25">
      <c r="D43" s="24" t="s">
        <v>82</v>
      </c>
      <c r="G43" s="12"/>
      <c r="H43" s="14"/>
      <c r="I43" s="12"/>
      <c r="K43" s="13"/>
      <c r="L43" s="4"/>
      <c r="M43" s="4"/>
      <c r="N43" s="12"/>
      <c r="O43" s="2"/>
    </row>
    <row r="44" spans="1:15" x14ac:dyDescent="0.25">
      <c r="D44" s="24" t="s">
        <v>109</v>
      </c>
      <c r="G44" s="24">
        <f>12/(10+9+2)</f>
        <v>0.5714285714285714</v>
      </c>
      <c r="H44" s="24">
        <f>12/(10+9+2)</f>
        <v>0.5714285714285714</v>
      </c>
      <c r="I44" s="12"/>
      <c r="K44" s="13"/>
      <c r="L44" s="4"/>
      <c r="M44" s="4"/>
      <c r="N44" s="12"/>
      <c r="O44" s="2"/>
    </row>
    <row r="45" spans="1:15" x14ac:dyDescent="0.25">
      <c r="D45" s="24" t="s">
        <v>110</v>
      </c>
      <c r="G45" s="24">
        <f>12/(10+9+1)</f>
        <v>0.6</v>
      </c>
      <c r="H45" s="24">
        <f>12/(10+9+1)</f>
        <v>0.6</v>
      </c>
      <c r="I45" s="12"/>
      <c r="K45" s="13"/>
      <c r="L45" s="4"/>
      <c r="M45" s="4"/>
      <c r="N45" s="12"/>
      <c r="O45" s="2"/>
    </row>
    <row r="46" spans="1:15" x14ac:dyDescent="0.25">
      <c r="D46" s="24" t="s">
        <v>111</v>
      </c>
      <c r="G46" s="24">
        <f>12/(10+9+0)</f>
        <v>0.63157894736842102</v>
      </c>
      <c r="H46" s="24">
        <f>12/(10+9+0)</f>
        <v>0.63157894736842102</v>
      </c>
      <c r="I46" s="12"/>
      <c r="K46" s="13"/>
      <c r="L46" s="4"/>
      <c r="M46" s="4"/>
      <c r="N46" s="12"/>
      <c r="O46" s="2"/>
    </row>
    <row r="47" spans="1:15" x14ac:dyDescent="0.25">
      <c r="D47" s="24" t="s">
        <v>184</v>
      </c>
      <c r="G47" s="24">
        <f>12/G50</f>
        <v>0.5</v>
      </c>
      <c r="I47" s="12"/>
      <c r="K47" s="13"/>
      <c r="L47" s="4"/>
      <c r="M47" s="4"/>
      <c r="N47" s="12"/>
      <c r="O47" s="2"/>
    </row>
    <row r="48" spans="1:15" x14ac:dyDescent="0.25">
      <c r="D48" s="24" t="s">
        <v>183</v>
      </c>
      <c r="G48" s="24">
        <f>12/G51</f>
        <v>0.4</v>
      </c>
      <c r="I48" s="12"/>
      <c r="K48" s="13"/>
      <c r="L48" s="4"/>
      <c r="M48" s="4"/>
      <c r="N48" s="12"/>
      <c r="O48" s="2"/>
    </row>
    <row r="49" spans="4:15" x14ac:dyDescent="0.25">
      <c r="D49" s="24" t="s">
        <v>83</v>
      </c>
      <c r="G49" s="25">
        <v>13</v>
      </c>
      <c r="H49" s="14"/>
      <c r="I49" s="12"/>
      <c r="K49" s="13"/>
      <c r="L49" s="4"/>
      <c r="M49" s="4"/>
      <c r="N49" s="12"/>
      <c r="O49" s="2"/>
    </row>
    <row r="50" spans="4:15" ht="12.6" customHeight="1" x14ac:dyDescent="0.25">
      <c r="D50" s="24" t="s">
        <v>182</v>
      </c>
      <c r="G50" s="17">
        <v>24</v>
      </c>
      <c r="H50" s="14"/>
      <c r="I50" s="12"/>
      <c r="K50" s="13"/>
      <c r="L50" s="4"/>
      <c r="M50" s="4"/>
      <c r="N50" s="12"/>
      <c r="O50" s="2"/>
    </row>
    <row r="51" spans="4:15" x14ac:dyDescent="0.25">
      <c r="D51" s="24" t="s">
        <v>181</v>
      </c>
      <c r="G51" s="17">
        <v>30</v>
      </c>
      <c r="H51" s="14"/>
      <c r="I51" s="12"/>
      <c r="K51" s="13"/>
      <c r="L51" s="4"/>
      <c r="M51" s="4"/>
      <c r="N51" s="12"/>
      <c r="O51" s="2"/>
    </row>
    <row r="52" spans="4:15" x14ac:dyDescent="0.25">
      <c r="D52" s="24" t="s">
        <v>185</v>
      </c>
      <c r="G52" s="17">
        <v>320</v>
      </c>
      <c r="H52" s="14"/>
      <c r="I52" s="12"/>
      <c r="K52" s="13"/>
      <c r="L52" s="4"/>
      <c r="M52" s="4"/>
      <c r="N52" s="12"/>
      <c r="O52" s="2"/>
    </row>
    <row r="53" spans="4:15" x14ac:dyDescent="0.25">
      <c r="D53" s="24" t="s">
        <v>186</v>
      </c>
      <c r="G53" s="17">
        <v>380</v>
      </c>
      <c r="H53" s="14"/>
      <c r="I53" s="12"/>
      <c r="K53" s="13"/>
      <c r="L53" s="4"/>
      <c r="M53" s="4"/>
      <c r="N53" s="12"/>
      <c r="O53" s="2"/>
    </row>
    <row r="54" spans="4:15" x14ac:dyDescent="0.25">
      <c r="D54" s="24" t="s">
        <v>187</v>
      </c>
      <c r="G54" s="17">
        <v>320</v>
      </c>
      <c r="H54" s="14"/>
      <c r="I54" s="12"/>
      <c r="K54" s="13"/>
      <c r="L54" s="4"/>
      <c r="M54" s="4"/>
      <c r="N54" s="12"/>
      <c r="O54" s="2"/>
    </row>
    <row r="55" spans="4:15" x14ac:dyDescent="0.25">
      <c r="D55" s="24" t="s">
        <v>188</v>
      </c>
      <c r="G55" s="17">
        <v>380</v>
      </c>
      <c r="H55" s="14"/>
      <c r="I55" s="12"/>
      <c r="K55" s="13"/>
      <c r="L55" s="4"/>
      <c r="M55" s="4"/>
      <c r="N55" s="12"/>
      <c r="O55" s="2"/>
    </row>
    <row r="56" spans="4:15" x14ac:dyDescent="0.25">
      <c r="G56" s="17"/>
      <c r="H56" s="14"/>
      <c r="I56" s="12"/>
      <c r="K56" s="13"/>
      <c r="L56" s="4"/>
      <c r="M56" s="4"/>
      <c r="N56" s="12"/>
      <c r="O56" s="2"/>
    </row>
    <row r="57" spans="4:15" x14ac:dyDescent="0.25">
      <c r="G57" s="12"/>
      <c r="H57" s="14"/>
      <c r="I57" s="12"/>
      <c r="K57" s="13"/>
      <c r="L57" s="4"/>
      <c r="M57" s="4"/>
      <c r="N57" s="12"/>
      <c r="O57" s="2"/>
    </row>
    <row r="58" spans="4:15" x14ac:dyDescent="0.25">
      <c r="G58" s="12"/>
      <c r="H58" s="14"/>
      <c r="I58" s="12"/>
      <c r="K58" s="13"/>
      <c r="L58" s="4"/>
      <c r="M58" s="4"/>
      <c r="N58" s="12"/>
      <c r="O58" s="2"/>
    </row>
    <row r="59" spans="4:15" x14ac:dyDescent="0.25">
      <c r="G59" s="12"/>
      <c r="H59" s="14"/>
      <c r="I59" s="12"/>
      <c r="K59" s="13"/>
      <c r="L59" s="4"/>
      <c r="M59" s="4"/>
      <c r="N59" s="12"/>
      <c r="O59" s="2"/>
    </row>
    <row r="60" spans="4:15" x14ac:dyDescent="0.25">
      <c r="G60" s="12"/>
      <c r="H60" s="14"/>
      <c r="I60" s="12"/>
      <c r="K60" s="13"/>
      <c r="L60" s="4"/>
      <c r="M60" s="4"/>
      <c r="N60" s="12"/>
      <c r="O60" s="2"/>
    </row>
    <row r="61" spans="4:15" x14ac:dyDescent="0.25">
      <c r="G61" s="12"/>
      <c r="H61" s="14"/>
      <c r="I61" s="12"/>
      <c r="K61" s="13"/>
      <c r="L61" s="4"/>
      <c r="M61" s="4"/>
      <c r="N61" s="12"/>
      <c r="O61" s="2"/>
    </row>
    <row r="62" spans="4:15" x14ac:dyDescent="0.25">
      <c r="G62" s="12"/>
      <c r="H62" s="14"/>
      <c r="I62" s="12"/>
      <c r="K62" s="13"/>
      <c r="L62" s="4"/>
      <c r="M62" s="4"/>
      <c r="N62" s="12"/>
      <c r="O62" s="2"/>
    </row>
    <row r="63" spans="4:15" x14ac:dyDescent="0.25">
      <c r="G63" s="12"/>
      <c r="H63" s="14"/>
      <c r="I63" s="12"/>
      <c r="K63" s="13"/>
      <c r="L63" s="4"/>
      <c r="M63" s="4"/>
      <c r="N63" s="12"/>
      <c r="O63" s="2"/>
    </row>
    <row r="64" spans="4:15" x14ac:dyDescent="0.25">
      <c r="G64" s="12"/>
      <c r="H64" s="14"/>
      <c r="I64" s="12"/>
      <c r="K64" s="13"/>
      <c r="L64" s="4"/>
      <c r="M64" s="4"/>
      <c r="N64" s="12"/>
      <c r="O64" s="2"/>
    </row>
    <row r="65" spans="7:15" x14ac:dyDescent="0.25">
      <c r="G65" s="12"/>
      <c r="H65" s="14"/>
      <c r="I65" s="12"/>
      <c r="K65" s="13"/>
      <c r="L65" s="4"/>
      <c r="M65" s="4"/>
      <c r="N65" s="12"/>
      <c r="O65" s="2"/>
    </row>
    <row r="66" spans="7:15" x14ac:dyDescent="0.25">
      <c r="G66" s="12"/>
      <c r="H66" s="14"/>
      <c r="I66" s="12"/>
      <c r="K66" s="13"/>
      <c r="L66" s="4"/>
      <c r="M66" s="4"/>
      <c r="N66" s="12"/>
      <c r="O66" s="2"/>
    </row>
    <row r="67" spans="7:15" x14ac:dyDescent="0.25">
      <c r="G67" s="12"/>
      <c r="H67" s="14"/>
      <c r="I67" s="12"/>
      <c r="K67" s="13"/>
      <c r="L67" s="4"/>
      <c r="M67" s="4"/>
      <c r="N67" s="12"/>
      <c r="O67" s="2"/>
    </row>
    <row r="68" spans="7:15" x14ac:dyDescent="0.25">
      <c r="G68" s="12"/>
      <c r="H68" s="14"/>
      <c r="I68" s="12"/>
      <c r="K68" s="13"/>
      <c r="L68" s="4"/>
      <c r="M68" s="4"/>
      <c r="N68" s="12"/>
      <c r="O68" s="2"/>
    </row>
    <row r="69" spans="7:15" x14ac:dyDescent="0.25">
      <c r="G69" s="12"/>
      <c r="H69" s="14"/>
      <c r="I69" s="12"/>
      <c r="K69" s="13"/>
      <c r="L69" s="4"/>
      <c r="M69" s="4"/>
      <c r="N69" s="12"/>
      <c r="O69" s="2"/>
    </row>
    <row r="70" spans="7:15" x14ac:dyDescent="0.25">
      <c r="G70" s="12"/>
      <c r="H70" s="14"/>
      <c r="I70" s="12"/>
      <c r="K70" s="13"/>
      <c r="L70" s="4"/>
      <c r="M70" s="4"/>
      <c r="N70" s="12"/>
      <c r="O70" s="2"/>
    </row>
    <row r="71" spans="7:15" x14ac:dyDescent="0.25">
      <c r="G71" s="12"/>
      <c r="H71" s="14"/>
      <c r="I71" s="12"/>
      <c r="K71" s="13"/>
      <c r="L71" s="4"/>
      <c r="M71" s="4"/>
      <c r="N71" s="12"/>
      <c r="O71" s="2"/>
    </row>
    <row r="72" spans="7:15" x14ac:dyDescent="0.25">
      <c r="G72" s="12"/>
      <c r="H72" s="14"/>
      <c r="I72" s="12"/>
      <c r="K72" s="13"/>
      <c r="L72" s="4"/>
      <c r="M72" s="4"/>
      <c r="N72" s="12"/>
      <c r="O72" s="2"/>
    </row>
    <row r="73" spans="7:15" x14ac:dyDescent="0.25">
      <c r="G73" s="12"/>
      <c r="H73" s="14"/>
      <c r="I73" s="12"/>
      <c r="K73" s="13"/>
      <c r="L73" s="4"/>
      <c r="M73" s="4"/>
      <c r="N73" s="12"/>
      <c r="O73" s="2"/>
    </row>
    <row r="74" spans="7:15" x14ac:dyDescent="0.25">
      <c r="G74" s="12"/>
      <c r="H74" s="14"/>
      <c r="I74" s="12"/>
      <c r="K74" s="13"/>
      <c r="L74" s="4"/>
      <c r="M74" s="4"/>
      <c r="N74" s="12"/>
      <c r="O74" s="2"/>
    </row>
    <row r="75" spans="7:15" x14ac:dyDescent="0.25">
      <c r="G75" s="12"/>
      <c r="H75" s="14"/>
      <c r="I75" s="12"/>
      <c r="K75" s="13"/>
      <c r="L75" s="4"/>
      <c r="M75" s="4"/>
      <c r="N75" s="12"/>
      <c r="O75" s="2"/>
    </row>
    <row r="76" spans="7:15" x14ac:dyDescent="0.25">
      <c r="G76" s="12"/>
      <c r="H76" s="14"/>
      <c r="I76" s="12"/>
      <c r="K76" s="13"/>
      <c r="L76" s="4"/>
      <c r="M76" s="4"/>
      <c r="N76" s="12"/>
      <c r="O76" s="2"/>
    </row>
    <row r="77" spans="7:15" x14ac:dyDescent="0.25">
      <c r="O77" s="2"/>
    </row>
    <row r="95" spans="4:14" x14ac:dyDescent="0.25">
      <c r="G95" s="14"/>
      <c r="H95" s="14"/>
      <c r="I95" s="12"/>
      <c r="K95" s="13"/>
      <c r="L95" s="4"/>
      <c r="M95" s="4"/>
      <c r="N95" s="12"/>
    </row>
    <row r="96" spans="4:14" x14ac:dyDescent="0.25">
      <c r="D96" s="3"/>
      <c r="E96" s="3"/>
      <c r="G96" s="14"/>
      <c r="H96" s="14"/>
      <c r="I96" s="12"/>
      <c r="K96" s="13"/>
      <c r="L96" s="4"/>
      <c r="M96" s="4"/>
      <c r="N96" s="12"/>
    </row>
    <row r="97" spans="4:14" x14ac:dyDescent="0.25">
      <c r="D97" s="3"/>
      <c r="E97" s="3"/>
      <c r="G97" s="14"/>
      <c r="H97" s="14"/>
      <c r="I97" s="12"/>
      <c r="K97" s="13"/>
      <c r="L97" s="4"/>
      <c r="M97" s="4"/>
      <c r="N97" s="12"/>
    </row>
    <row r="98" spans="4:14" x14ac:dyDescent="0.25">
      <c r="G98" s="14"/>
      <c r="H98" s="14"/>
      <c r="I98" s="12"/>
      <c r="K98" s="13"/>
      <c r="L98" s="4"/>
      <c r="M98" s="4"/>
      <c r="N98" s="12"/>
    </row>
    <row r="99" spans="4:14" x14ac:dyDescent="0.25">
      <c r="G99" s="14"/>
      <c r="H99" s="14"/>
      <c r="I99" s="12"/>
      <c r="K99" s="13"/>
      <c r="L99" s="4"/>
      <c r="M99" s="4"/>
      <c r="N99" s="12"/>
    </row>
    <row r="100" spans="4:14" x14ac:dyDescent="0.25">
      <c r="G100" s="14"/>
      <c r="H100" s="14"/>
      <c r="I100" s="12"/>
      <c r="K100" s="13"/>
      <c r="L100" s="4"/>
      <c r="M100" s="4"/>
      <c r="N100" s="12"/>
    </row>
    <row r="101" spans="4:14" x14ac:dyDescent="0.25">
      <c r="G101" s="12"/>
      <c r="H101" s="14"/>
      <c r="I101" s="12"/>
      <c r="K101" s="13"/>
      <c r="L101" s="4"/>
      <c r="M101" s="4"/>
      <c r="N101" s="12"/>
    </row>
    <row r="102" spans="4:14" x14ac:dyDescent="0.25">
      <c r="G102" s="12"/>
      <c r="H102" s="14"/>
      <c r="I102" s="12"/>
      <c r="K102" s="13"/>
      <c r="L102" s="4"/>
      <c r="M102" s="4"/>
      <c r="N102" s="12"/>
    </row>
    <row r="103" spans="4:14" x14ac:dyDescent="0.25">
      <c r="G103" s="12"/>
      <c r="H103" s="14"/>
      <c r="I103" s="12"/>
      <c r="K103" s="13"/>
      <c r="L103" s="4"/>
      <c r="M103" s="4"/>
      <c r="N103" s="12"/>
    </row>
    <row r="104" spans="4:14" x14ac:dyDescent="0.25">
      <c r="G104" s="12"/>
      <c r="H104" s="14"/>
      <c r="I104" s="12"/>
      <c r="K104" s="13"/>
      <c r="L104" s="4"/>
      <c r="M104" s="4"/>
      <c r="N104" s="12"/>
    </row>
    <row r="105" spans="4:14" x14ac:dyDescent="0.25">
      <c r="G105" s="12"/>
      <c r="H105" s="14"/>
      <c r="I105" s="12"/>
      <c r="K105" s="13"/>
      <c r="L105" s="4"/>
      <c r="M105" s="4"/>
      <c r="N105" s="12"/>
    </row>
    <row r="106" spans="4:14" x14ac:dyDescent="0.25">
      <c r="G106" s="12"/>
      <c r="H106" s="14"/>
      <c r="I106" s="12"/>
      <c r="K106" s="13"/>
      <c r="L106" s="4"/>
      <c r="M106" s="4"/>
      <c r="N106" s="12"/>
    </row>
    <row r="107" spans="4:14" x14ac:dyDescent="0.25">
      <c r="G107" s="12"/>
      <c r="H107" s="14"/>
      <c r="I107" s="12"/>
      <c r="K107" s="13"/>
      <c r="L107" s="4"/>
      <c r="M107" s="4"/>
      <c r="N107" s="12"/>
    </row>
    <row r="108" spans="4:14" x14ac:dyDescent="0.25">
      <c r="G108" s="12"/>
      <c r="H108" s="14"/>
      <c r="I108" s="12"/>
      <c r="K108" s="13"/>
      <c r="L108" s="4"/>
      <c r="M108" s="4"/>
      <c r="N108" s="12"/>
    </row>
    <row r="109" spans="4:14" x14ac:dyDescent="0.25">
      <c r="G109" s="12"/>
      <c r="H109" s="14"/>
      <c r="I109" s="12"/>
      <c r="K109" s="13"/>
      <c r="L109" s="4"/>
      <c r="M109" s="4"/>
      <c r="N109" s="12"/>
    </row>
    <row r="110" spans="4:14" x14ac:dyDescent="0.25">
      <c r="G110" s="12"/>
      <c r="H110" s="14"/>
      <c r="I110" s="12"/>
      <c r="K110" s="13"/>
      <c r="L110" s="4"/>
      <c r="M110" s="4"/>
      <c r="N110" s="12"/>
    </row>
    <row r="111" spans="4:14" x14ac:dyDescent="0.25">
      <c r="G111" s="12"/>
      <c r="H111" s="14"/>
      <c r="I111" s="12"/>
      <c r="K111" s="13"/>
      <c r="L111" s="4"/>
      <c r="M111" s="4"/>
      <c r="N111" s="12"/>
    </row>
    <row r="112" spans="4:14" x14ac:dyDescent="0.25">
      <c r="G112" s="12"/>
      <c r="H112" s="14"/>
      <c r="I112" s="12"/>
      <c r="K112" s="13"/>
      <c r="L112" s="4"/>
      <c r="M112" s="4"/>
      <c r="N112" s="12"/>
    </row>
    <row r="113" spans="7:14" x14ac:dyDescent="0.25">
      <c r="G113" s="12"/>
      <c r="H113" s="14"/>
      <c r="I113" s="12"/>
      <c r="K113" s="13"/>
      <c r="L113" s="4"/>
      <c r="M113" s="4"/>
      <c r="N113" s="12"/>
    </row>
    <row r="114" spans="7:14" x14ac:dyDescent="0.25">
      <c r="G114" s="12"/>
      <c r="H114" s="14"/>
      <c r="I114" s="12"/>
      <c r="K114" s="13"/>
      <c r="L114" s="4"/>
      <c r="M114" s="4"/>
      <c r="N114" s="12"/>
    </row>
    <row r="115" spans="7:14" x14ac:dyDescent="0.25">
      <c r="G115" s="12"/>
      <c r="H115" s="14"/>
      <c r="I115" s="12"/>
      <c r="K115" s="13"/>
      <c r="L115" s="4"/>
      <c r="M115" s="4"/>
      <c r="N115" s="12"/>
    </row>
    <row r="116" spans="7:14" x14ac:dyDescent="0.25">
      <c r="G116" s="12"/>
      <c r="H116" s="14"/>
      <c r="I116" s="12"/>
      <c r="K116" s="13"/>
      <c r="L116" s="4"/>
      <c r="M116" s="4"/>
      <c r="N116" s="12"/>
    </row>
    <row r="117" spans="7:14" x14ac:dyDescent="0.25">
      <c r="G117" s="12"/>
      <c r="H117" s="14"/>
      <c r="I117" s="12"/>
      <c r="K117" s="13"/>
      <c r="L117" s="4"/>
      <c r="M117" s="4"/>
      <c r="N117" s="12"/>
    </row>
    <row r="118" spans="7:14" x14ac:dyDescent="0.25">
      <c r="G118" s="12"/>
      <c r="H118" s="14"/>
      <c r="I118" s="12"/>
      <c r="K118" s="13"/>
      <c r="L118" s="4"/>
      <c r="M118" s="4"/>
      <c r="N118" s="12"/>
    </row>
    <row r="119" spans="7:14" x14ac:dyDescent="0.25">
      <c r="G119" s="12"/>
      <c r="H119" s="14"/>
      <c r="I119" s="12"/>
      <c r="K119" s="13"/>
      <c r="L119" s="4"/>
      <c r="M119" s="4"/>
      <c r="N119" s="12"/>
    </row>
    <row r="120" spans="7:14" x14ac:dyDescent="0.25">
      <c r="G120" s="12"/>
      <c r="H120" s="14"/>
      <c r="I120" s="12"/>
      <c r="K120" s="13"/>
      <c r="L120" s="4"/>
      <c r="M120" s="4"/>
      <c r="N120" s="12"/>
    </row>
    <row r="121" spans="7:14" x14ac:dyDescent="0.25">
      <c r="G121" s="12"/>
      <c r="H121" s="14"/>
      <c r="I121" s="12"/>
      <c r="K121" s="13"/>
      <c r="L121" s="4"/>
      <c r="M121" s="4"/>
      <c r="N121" s="12"/>
    </row>
    <row r="122" spans="7:14" x14ac:dyDescent="0.25">
      <c r="G122" s="12"/>
      <c r="H122" s="14"/>
      <c r="I122" s="12"/>
      <c r="K122" s="13"/>
      <c r="L122" s="4"/>
      <c r="M122" s="4"/>
      <c r="N122" s="12"/>
    </row>
    <row r="123" spans="7:14" x14ac:dyDescent="0.25">
      <c r="G123" s="12"/>
      <c r="H123" s="14"/>
      <c r="I123" s="12"/>
      <c r="K123" s="13"/>
      <c r="L123" s="4"/>
      <c r="M123" s="4"/>
      <c r="N123" s="12"/>
    </row>
    <row r="124" spans="7:14" x14ac:dyDescent="0.25">
      <c r="G124" s="12"/>
      <c r="H124" s="14"/>
      <c r="I124" s="12"/>
      <c r="K124" s="13"/>
      <c r="L124" s="4"/>
      <c r="M124" s="4"/>
      <c r="N124" s="12"/>
    </row>
    <row r="125" spans="7:14" x14ac:dyDescent="0.25">
      <c r="G125" s="12"/>
      <c r="H125" s="14"/>
      <c r="I125" s="12"/>
      <c r="K125" s="13"/>
      <c r="L125" s="4"/>
      <c r="M125" s="4"/>
      <c r="N125" s="12"/>
    </row>
    <row r="126" spans="7:14" x14ac:dyDescent="0.25">
      <c r="G126" s="12"/>
      <c r="H126" s="14"/>
      <c r="I126" s="12"/>
      <c r="K126" s="13"/>
      <c r="L126" s="4"/>
      <c r="M126" s="4"/>
      <c r="N126" s="12"/>
    </row>
    <row r="127" spans="7:14" x14ac:dyDescent="0.25">
      <c r="G127" s="12"/>
      <c r="H127" s="14"/>
      <c r="I127" s="12"/>
      <c r="K127" s="13"/>
      <c r="L127" s="4"/>
      <c r="M127" s="4"/>
      <c r="N127" s="12"/>
    </row>
    <row r="128" spans="7:14" x14ac:dyDescent="0.25">
      <c r="G128" s="12"/>
      <c r="H128" s="14"/>
      <c r="I128" s="12"/>
      <c r="K128" s="13"/>
      <c r="L128" s="4"/>
      <c r="M128" s="4"/>
      <c r="N128" s="12"/>
    </row>
    <row r="129" spans="7:14" x14ac:dyDescent="0.25">
      <c r="G129" s="12"/>
      <c r="H129" s="14"/>
      <c r="I129" s="12"/>
      <c r="K129" s="13"/>
      <c r="L129" s="4"/>
      <c r="M129" s="4"/>
      <c r="N129" s="12"/>
    </row>
    <row r="130" spans="7:14" x14ac:dyDescent="0.25">
      <c r="G130" s="12"/>
      <c r="H130" s="14"/>
      <c r="I130" s="12"/>
      <c r="K130" s="13"/>
      <c r="L130" s="4"/>
      <c r="M130" s="4"/>
      <c r="N130" s="12"/>
    </row>
    <row r="131" spans="7:14" x14ac:dyDescent="0.25">
      <c r="G131" s="12"/>
      <c r="H131" s="14"/>
      <c r="I131" s="12"/>
      <c r="K131" s="13"/>
      <c r="L131" s="4"/>
      <c r="M131" s="4"/>
      <c r="N131" s="12"/>
    </row>
    <row r="132" spans="7:14" x14ac:dyDescent="0.25">
      <c r="G132" s="12"/>
      <c r="H132" s="14"/>
      <c r="I132" s="12"/>
      <c r="K132" s="13"/>
      <c r="L132" s="4"/>
      <c r="M132" s="4"/>
      <c r="N132" s="12"/>
    </row>
    <row r="133" spans="7:14" x14ac:dyDescent="0.25">
      <c r="G133" s="12"/>
      <c r="H133" s="14"/>
      <c r="I133" s="12"/>
      <c r="K133" s="13"/>
      <c r="L133" s="4"/>
      <c r="M133" s="4"/>
      <c r="N133" s="12"/>
    </row>
    <row r="134" spans="7:14" x14ac:dyDescent="0.25">
      <c r="G134" s="12"/>
      <c r="H134" s="14"/>
      <c r="I134" s="12"/>
      <c r="K134" s="13"/>
      <c r="L134" s="4"/>
      <c r="M134" s="4"/>
      <c r="N134" s="12"/>
    </row>
    <row r="135" spans="7:14" x14ac:dyDescent="0.25">
      <c r="G135" s="12"/>
      <c r="H135" s="14"/>
      <c r="I135" s="12"/>
      <c r="K135" s="13"/>
      <c r="L135" s="4"/>
      <c r="M135" s="4"/>
      <c r="N135" s="12"/>
    </row>
    <row r="136" spans="7:14" x14ac:dyDescent="0.25">
      <c r="G136" s="12"/>
      <c r="H136" s="14"/>
      <c r="I136" s="12"/>
      <c r="K136" s="13"/>
      <c r="L136" s="4"/>
      <c r="M136" s="4"/>
      <c r="N136" s="12"/>
    </row>
    <row r="137" spans="7:14" x14ac:dyDescent="0.25">
      <c r="G137" s="12"/>
      <c r="H137" s="14"/>
      <c r="I137" s="12"/>
      <c r="K137" s="13"/>
      <c r="L137" s="4"/>
      <c r="M137" s="4"/>
      <c r="N137" s="12"/>
    </row>
    <row r="138" spans="7:14" x14ac:dyDescent="0.25">
      <c r="G138" s="12"/>
      <c r="H138" s="14"/>
      <c r="I138" s="12"/>
      <c r="K138" s="13"/>
      <c r="L138" s="4"/>
      <c r="M138" s="4"/>
      <c r="N138" s="12"/>
    </row>
    <row r="139" spans="7:14" x14ac:dyDescent="0.25">
      <c r="G139" s="12"/>
      <c r="H139" s="14"/>
      <c r="I139" s="12"/>
      <c r="K139" s="13"/>
      <c r="L139" s="4"/>
      <c r="M139" s="4"/>
      <c r="N139" s="12"/>
    </row>
    <row r="140" spans="7:14" x14ac:dyDescent="0.25">
      <c r="G140" s="12"/>
      <c r="H140" s="14"/>
      <c r="I140" s="12"/>
      <c r="K140" s="13"/>
      <c r="L140" s="4"/>
      <c r="M140" s="4"/>
      <c r="N140" s="12"/>
    </row>
    <row r="141" spans="7:14" x14ac:dyDescent="0.25">
      <c r="G141" s="12"/>
      <c r="H141" s="14"/>
      <c r="I141" s="12"/>
      <c r="K141" s="13"/>
      <c r="L141" s="4"/>
      <c r="M141" s="4"/>
      <c r="N141" s="12"/>
    </row>
    <row r="142" spans="7:14" x14ac:dyDescent="0.25">
      <c r="G142" s="12"/>
      <c r="H142" s="14"/>
      <c r="I142" s="12"/>
      <c r="K142" s="13"/>
      <c r="L142" s="4"/>
      <c r="M142" s="4"/>
      <c r="N142" s="12"/>
    </row>
    <row r="143" spans="7:14" x14ac:dyDescent="0.25">
      <c r="G143" s="12"/>
      <c r="H143" s="14"/>
      <c r="I143" s="12"/>
      <c r="K143" s="13"/>
      <c r="L143" s="4"/>
      <c r="M143" s="4"/>
      <c r="N143" s="12"/>
    </row>
    <row r="144" spans="7:14" x14ac:dyDescent="0.25">
      <c r="G144" s="12"/>
      <c r="H144" s="14"/>
      <c r="I144" s="12"/>
      <c r="K144" s="13"/>
      <c r="L144" s="4"/>
      <c r="M144" s="4"/>
      <c r="N144" s="12"/>
    </row>
    <row r="145" spans="7:14" x14ac:dyDescent="0.25">
      <c r="G145" s="12"/>
      <c r="H145" s="14"/>
      <c r="I145" s="12"/>
      <c r="K145" s="13"/>
      <c r="L145" s="4"/>
      <c r="M145" s="4"/>
      <c r="N145" s="12"/>
    </row>
    <row r="146" spans="7:14" x14ac:dyDescent="0.25">
      <c r="G146" s="12"/>
      <c r="H146" s="14"/>
      <c r="I146" s="12"/>
      <c r="K146" s="13"/>
      <c r="L146" s="4"/>
      <c r="M146" s="4"/>
      <c r="N146" s="12"/>
    </row>
    <row r="147" spans="7:14" x14ac:dyDescent="0.25">
      <c r="G147" s="12"/>
      <c r="H147" s="14"/>
      <c r="I147" s="12"/>
      <c r="K147" s="13"/>
      <c r="L147" s="4"/>
      <c r="M147" s="4"/>
      <c r="N147" s="12"/>
    </row>
    <row r="148" spans="7:14" x14ac:dyDescent="0.25">
      <c r="G148" s="12"/>
      <c r="H148" s="14"/>
      <c r="I148" s="12"/>
      <c r="K148" s="13"/>
      <c r="L148" s="4"/>
      <c r="M148" s="4"/>
      <c r="N148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K17" sqref="K17"/>
    </sheetView>
  </sheetViews>
  <sheetFormatPr defaultRowHeight="15" x14ac:dyDescent="0.25"/>
  <sheetData>
    <row r="1" spans="1:9" x14ac:dyDescent="0.25">
      <c r="E1" t="s">
        <v>153</v>
      </c>
      <c r="H1" t="s">
        <v>124</v>
      </c>
      <c r="I1" t="s">
        <v>152</v>
      </c>
    </row>
    <row r="2" spans="1:9" x14ac:dyDescent="0.25">
      <c r="A2" t="s">
        <v>17</v>
      </c>
      <c r="B2">
        <f>E2/12</f>
        <v>0.125</v>
      </c>
      <c r="E2">
        <v>1.5</v>
      </c>
      <c r="F2" t="s">
        <v>154</v>
      </c>
    </row>
    <row r="3" spans="1:9" x14ac:dyDescent="0.25">
      <c r="A3" t="s">
        <v>18</v>
      </c>
      <c r="B3">
        <f>E2/12</f>
        <v>0.125</v>
      </c>
    </row>
    <row r="4" spans="1:9" x14ac:dyDescent="0.25">
      <c r="A4" t="s">
        <v>19</v>
      </c>
      <c r="B4">
        <f>E2/12</f>
        <v>0.125</v>
      </c>
    </row>
    <row r="5" spans="1:9" x14ac:dyDescent="0.25">
      <c r="A5" t="s">
        <v>20</v>
      </c>
      <c r="B5">
        <f>E2/12</f>
        <v>0.125</v>
      </c>
    </row>
    <row r="6" spans="1:9" x14ac:dyDescent="0.25">
      <c r="A6" t="s">
        <v>21</v>
      </c>
      <c r="B6">
        <f>E2/12</f>
        <v>0.125</v>
      </c>
    </row>
    <row r="7" spans="1:9" x14ac:dyDescent="0.25">
      <c r="A7" t="s">
        <v>22</v>
      </c>
      <c r="B7">
        <f>E2/12</f>
        <v>0.125</v>
      </c>
    </row>
    <row r="8" spans="1:9" x14ac:dyDescent="0.25">
      <c r="A8" t="s">
        <v>23</v>
      </c>
      <c r="B8">
        <f>E2/12</f>
        <v>0.125</v>
      </c>
    </row>
    <row r="9" spans="1:9" x14ac:dyDescent="0.25">
      <c r="A9" t="s">
        <v>24</v>
      </c>
      <c r="B9">
        <f>E2/12</f>
        <v>0.125</v>
      </c>
    </row>
    <row r="10" spans="1:9" x14ac:dyDescent="0.25">
      <c r="A10" t="s">
        <v>25</v>
      </c>
      <c r="B10">
        <f>E2/12</f>
        <v>0.125</v>
      </c>
    </row>
    <row r="11" spans="1:9" x14ac:dyDescent="0.25">
      <c r="A11" t="s">
        <v>26</v>
      </c>
      <c r="B11">
        <f>E2/12</f>
        <v>0.125</v>
      </c>
    </row>
    <row r="12" spans="1:9" x14ac:dyDescent="0.25">
      <c r="A12" t="s">
        <v>27</v>
      </c>
      <c r="B12">
        <f>E2/12</f>
        <v>0.125</v>
      </c>
    </row>
    <row r="13" spans="1:9" x14ac:dyDescent="0.25">
      <c r="A13" t="s">
        <v>28</v>
      </c>
      <c r="B13">
        <f>E2/12</f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O12" sqref="O12"/>
    </sheetView>
  </sheetViews>
  <sheetFormatPr defaultRowHeight="15" x14ac:dyDescent="0.25"/>
  <cols>
    <col min="3" max="3" width="9.5703125" bestFit="1" customWidth="1"/>
  </cols>
  <sheetData>
    <row r="1" spans="1:23" x14ac:dyDescent="0.25">
      <c r="A1" t="s">
        <v>52</v>
      </c>
    </row>
    <row r="2" spans="1:23" x14ac:dyDescent="0.25">
      <c r="A2" t="s">
        <v>43</v>
      </c>
      <c r="B2" s="8" t="s">
        <v>160</v>
      </c>
      <c r="C2" s="8" t="s">
        <v>40</v>
      </c>
      <c r="D2" s="8" t="s">
        <v>44</v>
      </c>
      <c r="E2" s="8" t="s">
        <v>46</v>
      </c>
      <c r="F2" s="8" t="s">
        <v>45</v>
      </c>
      <c r="G2" s="8" t="s">
        <v>47</v>
      </c>
      <c r="H2" s="8"/>
      <c r="I2" s="8" t="s">
        <v>120</v>
      </c>
      <c r="J2" s="8" t="s">
        <v>121</v>
      </c>
      <c r="K2" s="8" t="s">
        <v>126</v>
      </c>
      <c r="L2" s="8"/>
      <c r="M2" s="8" t="s">
        <v>159</v>
      </c>
      <c r="O2" s="8" t="s">
        <v>129</v>
      </c>
    </row>
    <row r="3" spans="1:23" x14ac:dyDescent="0.3">
      <c r="A3" t="s">
        <v>32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102</v>
      </c>
      <c r="G3" s="9" t="s">
        <v>103</v>
      </c>
      <c r="H3" s="9" t="s">
        <v>162</v>
      </c>
      <c r="I3" s="9" t="s">
        <v>113</v>
      </c>
      <c r="J3" s="9" t="s">
        <v>114</v>
      </c>
      <c r="K3" s="9" t="s">
        <v>115</v>
      </c>
      <c r="L3" s="9" t="s">
        <v>164</v>
      </c>
      <c r="M3" s="9" t="s">
        <v>68</v>
      </c>
      <c r="N3" s="9" t="s">
        <v>104</v>
      </c>
      <c r="O3" s="9" t="s">
        <v>128</v>
      </c>
      <c r="P3" s="9" t="s">
        <v>132</v>
      </c>
      <c r="Q3" s="9" t="s">
        <v>133</v>
      </c>
      <c r="R3" s="9" t="s">
        <v>134</v>
      </c>
      <c r="S3" s="9" t="s">
        <v>163</v>
      </c>
    </row>
    <row r="4" spans="1:23" x14ac:dyDescent="0.25">
      <c r="A4" t="s">
        <v>38</v>
      </c>
      <c r="B4">
        <v>11.3</v>
      </c>
      <c r="C4" s="7">
        <f t="shared" ref="C4:H4" si="0">C5*B4/B5</f>
        <v>15.646153846153847</v>
      </c>
      <c r="D4" s="7">
        <f t="shared" si="0"/>
        <v>16.428461538461541</v>
      </c>
      <c r="E4" s="7">
        <f t="shared" si="0"/>
        <v>15.733076923076926</v>
      </c>
      <c r="F4" s="7">
        <f t="shared" si="0"/>
        <v>16.16769230769231</v>
      </c>
      <c r="G4" s="7">
        <f t="shared" si="0"/>
        <v>15.733076923076924</v>
      </c>
      <c r="H4" s="7">
        <f t="shared" si="0"/>
        <v>16.428461538461537</v>
      </c>
      <c r="I4" s="7">
        <v>11.8</v>
      </c>
      <c r="J4" s="7">
        <f>0.784*J5</f>
        <v>15.68</v>
      </c>
      <c r="K4" s="7">
        <v>12</v>
      </c>
      <c r="L4" s="7">
        <f>0.784*L5</f>
        <v>15.68</v>
      </c>
      <c r="M4" s="7">
        <v>9.6</v>
      </c>
      <c r="N4" s="7">
        <v>9.6</v>
      </c>
      <c r="O4" s="7">
        <v>9.1999999999999993</v>
      </c>
    </row>
    <row r="5" spans="1:23" x14ac:dyDescent="0.25">
      <c r="A5" t="s">
        <v>39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7">
        <v>18.899999999999999</v>
      </c>
      <c r="I5" s="7">
        <v>19.399999999999999</v>
      </c>
      <c r="J5" s="7">
        <v>20</v>
      </c>
      <c r="K5" s="7">
        <v>18.5</v>
      </c>
      <c r="L5" s="7">
        <v>20</v>
      </c>
      <c r="M5" s="7">
        <v>18.899999999999999</v>
      </c>
      <c r="N5" s="7">
        <v>18.899999999999999</v>
      </c>
      <c r="O5" s="7">
        <v>17.399999999999999</v>
      </c>
      <c r="V5" t="s">
        <v>51</v>
      </c>
    </row>
    <row r="6" spans="1:23" x14ac:dyDescent="0.25">
      <c r="A6" t="s">
        <v>50</v>
      </c>
      <c r="B6" s="5">
        <v>0.12</v>
      </c>
      <c r="C6" s="5">
        <v>0.2</v>
      </c>
      <c r="D6" s="6">
        <v>0.157</v>
      </c>
      <c r="E6" s="6">
        <v>0.17499999999999999</v>
      </c>
      <c r="F6" s="6">
        <v>0.248</v>
      </c>
      <c r="G6" s="6">
        <v>8.2000000000000003E-2</v>
      </c>
      <c r="H6" s="5">
        <v>0.08</v>
      </c>
      <c r="I6" s="5">
        <v>0.32400000000000001</v>
      </c>
      <c r="J6" s="5">
        <v>0.47299999999999998</v>
      </c>
      <c r="K6" s="5">
        <v>0.11899999999999999</v>
      </c>
      <c r="L6" s="5">
        <v>0.47299999999999998</v>
      </c>
      <c r="M6" s="5">
        <v>4.4999999999999998E-2</v>
      </c>
      <c r="N6" s="5">
        <v>4.4999999999999998E-2</v>
      </c>
      <c r="O6" s="5">
        <v>9.7000000000000003E-2</v>
      </c>
      <c r="V6" t="s">
        <v>48</v>
      </c>
      <c r="W6" t="s">
        <v>49</v>
      </c>
    </row>
    <row r="7" spans="1:23" x14ac:dyDescent="0.25">
      <c r="A7" t="s">
        <v>53</v>
      </c>
      <c r="B7" s="10">
        <f t="shared" ref="B7:O7" si="1">B6*$W$7</f>
        <v>8.6399999999999991E-2</v>
      </c>
      <c r="C7" s="10">
        <f t="shared" si="1"/>
        <v>0.14399999999999999</v>
      </c>
      <c r="D7" s="10">
        <f t="shared" si="1"/>
        <v>0.11304</v>
      </c>
      <c r="E7" s="10">
        <f t="shared" si="1"/>
        <v>0.126</v>
      </c>
      <c r="F7" s="10">
        <f t="shared" si="1"/>
        <v>0.17856</v>
      </c>
      <c r="G7" s="10">
        <f t="shared" si="1"/>
        <v>5.9040000000000002E-2</v>
      </c>
      <c r="H7" s="10">
        <f t="shared" si="1"/>
        <v>5.7599999999999998E-2</v>
      </c>
      <c r="I7" s="10">
        <f t="shared" si="1"/>
        <v>0.23327999999999999</v>
      </c>
      <c r="J7" s="10">
        <f t="shared" si="1"/>
        <v>0.34055999999999997</v>
      </c>
      <c r="K7" s="10">
        <f t="shared" si="1"/>
        <v>8.5679999999999992E-2</v>
      </c>
      <c r="L7" s="10">
        <f t="shared" ref="L7" si="2">L6*$W$7</f>
        <v>0.34055999999999997</v>
      </c>
      <c r="M7" s="10">
        <f t="shared" si="1"/>
        <v>3.2399999999999998E-2</v>
      </c>
      <c r="N7" s="10">
        <f t="shared" si="1"/>
        <v>3.2399999999999998E-2</v>
      </c>
      <c r="O7" s="10">
        <f t="shared" si="1"/>
        <v>6.9839999999999999E-2</v>
      </c>
      <c r="V7" s="6">
        <v>1</v>
      </c>
      <c r="W7" s="6">
        <v>0.72</v>
      </c>
    </row>
    <row r="8" spans="1:23" x14ac:dyDescent="0.25">
      <c r="A8" t="s">
        <v>10</v>
      </c>
      <c r="B8" s="22">
        <v>0.28999999999999998</v>
      </c>
      <c r="C8" s="22">
        <v>0.20899999999999999</v>
      </c>
      <c r="D8" s="22">
        <v>0.24</v>
      </c>
      <c r="E8" s="22">
        <v>0.26900000000000002</v>
      </c>
      <c r="F8" s="22">
        <v>0.26900000000000002</v>
      </c>
      <c r="G8" s="22">
        <v>0.28100000000000003</v>
      </c>
      <c r="H8" s="22">
        <v>0.23499999999999999</v>
      </c>
      <c r="I8" s="22">
        <v>0.89</v>
      </c>
      <c r="J8" s="22">
        <v>0.90900000000000003</v>
      </c>
      <c r="K8" s="22">
        <v>0.88700000000000001</v>
      </c>
      <c r="L8" s="22">
        <v>0.90900000000000003</v>
      </c>
      <c r="M8" s="10">
        <v>0.3</v>
      </c>
      <c r="N8" s="10">
        <v>0.3</v>
      </c>
      <c r="O8" s="10">
        <v>0.17899999999999999</v>
      </c>
    </row>
    <row r="9" spans="1:23" x14ac:dyDescent="0.25">
      <c r="A9" s="11" t="s">
        <v>119</v>
      </c>
      <c r="B9" s="23">
        <v>0.6</v>
      </c>
      <c r="C9" s="23">
        <v>0.6</v>
      </c>
      <c r="D9" s="23">
        <v>0.6</v>
      </c>
      <c r="E9" s="23">
        <v>0.6</v>
      </c>
      <c r="F9" s="23">
        <v>0.6</v>
      </c>
      <c r="G9" s="23">
        <v>0.6</v>
      </c>
      <c r="H9" s="10">
        <v>0.6</v>
      </c>
      <c r="I9" s="10">
        <v>0.61099999999999999</v>
      </c>
      <c r="J9" s="10">
        <v>0.78200000000000003</v>
      </c>
      <c r="K9" s="10">
        <v>0.748</v>
      </c>
      <c r="L9" s="10">
        <v>0.78200000000000003</v>
      </c>
      <c r="M9" s="10">
        <v>0.6</v>
      </c>
      <c r="N9" s="10">
        <v>0.6</v>
      </c>
      <c r="O9" s="10">
        <v>0.61399999999999999</v>
      </c>
    </row>
    <row r="10" spans="1:23" x14ac:dyDescent="0.25">
      <c r="A10" s="11" t="s">
        <v>158</v>
      </c>
      <c r="B10" s="10">
        <v>0.35899999999999999</v>
      </c>
      <c r="C10" s="10">
        <v>0.38600000000000001</v>
      </c>
      <c r="D10" s="10">
        <v>0.38600000000000001</v>
      </c>
      <c r="E10" s="10">
        <v>0.439</v>
      </c>
      <c r="F10" s="10">
        <v>7.5999999999999998E-2</v>
      </c>
      <c r="G10" s="10">
        <v>0.35</v>
      </c>
      <c r="H10" s="10">
        <v>0.27</v>
      </c>
      <c r="I10" s="10">
        <v>0.32</v>
      </c>
      <c r="J10" s="10">
        <v>0.17799999999999999</v>
      </c>
      <c r="K10" s="10">
        <v>0.14499999999999999</v>
      </c>
      <c r="L10" s="10">
        <v>0.17799999999999999</v>
      </c>
      <c r="M10" s="10">
        <v>0.39400000000000002</v>
      </c>
      <c r="N10" s="10">
        <v>0.53800000000000003</v>
      </c>
      <c r="O10" s="10">
        <v>0.42499999999999999</v>
      </c>
    </row>
    <row r="11" spans="1:23" x14ac:dyDescent="0.3">
      <c r="A11" s="11" t="s">
        <v>195</v>
      </c>
      <c r="B11" s="10">
        <v>0.65500000000000003</v>
      </c>
      <c r="C11" s="10">
        <v>0.65500000000000003</v>
      </c>
      <c r="D11" s="10">
        <v>0.65500000000000003</v>
      </c>
      <c r="E11" s="10">
        <v>0.65500000000000003</v>
      </c>
      <c r="F11" s="10">
        <v>0.65500000000000003</v>
      </c>
      <c r="G11" s="10">
        <v>0.65500000000000003</v>
      </c>
      <c r="H11" s="10">
        <v>0.27</v>
      </c>
      <c r="I11" s="10">
        <v>0.45</v>
      </c>
      <c r="J11" s="10">
        <v>0.17799999999999999</v>
      </c>
      <c r="K11" s="10">
        <v>0.442</v>
      </c>
      <c r="L11" s="10">
        <v>0.17799999999999999</v>
      </c>
      <c r="M11" s="10">
        <v>0.39400000000000002</v>
      </c>
      <c r="N11" s="10">
        <v>0.53800000000000003</v>
      </c>
      <c r="O11" s="10">
        <v>0.71499999999999997</v>
      </c>
    </row>
    <row r="12" spans="1:23" x14ac:dyDescent="0.3">
      <c r="H12" t="s">
        <v>196</v>
      </c>
      <c r="L12" t="s">
        <v>196</v>
      </c>
      <c r="N12" t="s">
        <v>196</v>
      </c>
    </row>
  </sheetData>
  <hyperlinks>
    <hyperlink ref="C2" r:id="rId1"/>
    <hyperlink ref="D2" r:id="rId2"/>
    <hyperlink ref="F2" r:id="rId3"/>
    <hyperlink ref="E2" r:id="rId4"/>
    <hyperlink ref="G2" r:id="rId5"/>
    <hyperlink ref="I2" r:id="rId6"/>
    <hyperlink ref="J2" r:id="rId7"/>
    <hyperlink ref="K2" r:id="rId8"/>
    <hyperlink ref="O2" r:id="rId9"/>
    <hyperlink ref="M2" r:id="rId10"/>
    <hyperlink ref="B2" r:id="rId1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N2" sqref="N2"/>
    </sheetView>
  </sheetViews>
  <sheetFormatPr defaultRowHeight="15" x14ac:dyDescent="0.25"/>
  <cols>
    <col min="5" max="6" width="9.5703125" bestFit="1" customWidth="1"/>
    <col min="12" max="12" width="13.7109375" customWidth="1"/>
  </cols>
  <sheetData>
    <row r="1" spans="1:20" x14ac:dyDescent="0.25">
      <c r="C1" s="27" t="s">
        <v>108</v>
      </c>
      <c r="D1" s="27"/>
      <c r="E1" s="27"/>
      <c r="F1" s="27"/>
      <c r="G1" s="27"/>
      <c r="H1" s="27"/>
    </row>
    <row r="2" spans="1:20" x14ac:dyDescent="0.25">
      <c r="A2" t="s">
        <v>16</v>
      </c>
      <c r="B2" s="1" t="s">
        <v>4</v>
      </c>
      <c r="C2" s="4" t="s">
        <v>81</v>
      </c>
      <c r="D2" s="4" t="s">
        <v>80</v>
      </c>
      <c r="E2" s="1" t="s">
        <v>78</v>
      </c>
      <c r="F2" s="1" t="s">
        <v>79</v>
      </c>
      <c r="G2" s="1" t="s">
        <v>88</v>
      </c>
      <c r="H2" s="1" t="s">
        <v>70</v>
      </c>
      <c r="I2" s="4" t="s">
        <v>76</v>
      </c>
      <c r="J2" s="4" t="s">
        <v>75</v>
      </c>
      <c r="K2" s="1" t="s">
        <v>73</v>
      </c>
      <c r="L2" s="1" t="s">
        <v>157</v>
      </c>
      <c r="M2" s="1" t="s">
        <v>89</v>
      </c>
      <c r="N2" s="1" t="s">
        <v>71</v>
      </c>
    </row>
    <row r="3" spans="1:20" x14ac:dyDescent="0.25">
      <c r="C3" s="4" t="s">
        <v>33</v>
      </c>
      <c r="D3" s="4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4" t="s">
        <v>33</v>
      </c>
      <c r="J3" s="4" t="s">
        <v>33</v>
      </c>
      <c r="K3" s="1" t="s">
        <v>33</v>
      </c>
      <c r="L3" s="1" t="s">
        <v>33</v>
      </c>
      <c r="M3" s="1" t="s">
        <v>33</v>
      </c>
      <c r="N3" s="1" t="s">
        <v>33</v>
      </c>
    </row>
    <row r="4" spans="1:20" x14ac:dyDescent="0.25">
      <c r="A4" t="s">
        <v>17</v>
      </c>
      <c r="B4" t="s">
        <v>5</v>
      </c>
      <c r="C4" s="4">
        <f>T7*S12</f>
        <v>1.9390000000000001</v>
      </c>
      <c r="D4" s="4">
        <f>T7*S12</f>
        <v>1.9390000000000001</v>
      </c>
      <c r="E4" s="4">
        <f>T7/S13</f>
        <v>12.59090909090909</v>
      </c>
      <c r="F4" s="4">
        <f>T7/S13</f>
        <v>12.59090909090909</v>
      </c>
      <c r="G4" s="4">
        <f>T7/S14</f>
        <v>9.8928571428571423</v>
      </c>
      <c r="H4" s="4">
        <f>T7/S14</f>
        <v>9.8928571428571423</v>
      </c>
      <c r="I4">
        <v>1.9390000000000001</v>
      </c>
      <c r="J4">
        <v>1.9390000000000001</v>
      </c>
      <c r="K4">
        <v>12.59090909090909</v>
      </c>
      <c r="L4">
        <v>12.59090909090909</v>
      </c>
      <c r="M4">
        <v>9.8928571428571423</v>
      </c>
      <c r="N4">
        <v>9.8928571428571423</v>
      </c>
    </row>
    <row r="5" spans="1:20" x14ac:dyDescent="0.25">
      <c r="A5" t="s">
        <v>18</v>
      </c>
      <c r="B5" t="s">
        <v>5</v>
      </c>
      <c r="C5" s="4">
        <f t="shared" ref="C5:H5" si="0">C4</f>
        <v>1.9390000000000001</v>
      </c>
      <c r="D5" s="4">
        <f t="shared" si="0"/>
        <v>1.9390000000000001</v>
      </c>
      <c r="E5" s="4">
        <f t="shared" si="0"/>
        <v>12.59090909090909</v>
      </c>
      <c r="F5" s="4">
        <f t="shared" si="0"/>
        <v>12.59090909090909</v>
      </c>
      <c r="G5" s="4">
        <f t="shared" si="0"/>
        <v>9.8928571428571423</v>
      </c>
      <c r="H5" s="4">
        <f t="shared" si="0"/>
        <v>9.8928571428571423</v>
      </c>
      <c r="I5">
        <v>1.9390000000000001</v>
      </c>
      <c r="J5">
        <v>1.9390000000000001</v>
      </c>
      <c r="K5">
        <v>12.59090909090909</v>
      </c>
      <c r="L5">
        <v>12.59090909090909</v>
      </c>
      <c r="M5">
        <v>9.8928571428571423</v>
      </c>
      <c r="N5">
        <v>9.8928571428571423</v>
      </c>
      <c r="R5" t="s">
        <v>54</v>
      </c>
      <c r="T5">
        <v>8</v>
      </c>
    </row>
    <row r="6" spans="1:20" x14ac:dyDescent="0.25">
      <c r="A6" t="s">
        <v>19</v>
      </c>
      <c r="B6" t="s">
        <v>5</v>
      </c>
      <c r="C6" s="4">
        <f t="shared" ref="C6:C39" si="1">C5</f>
        <v>1.9390000000000001</v>
      </c>
      <c r="D6" s="4">
        <f t="shared" ref="D6:D39" si="2">D5</f>
        <v>1.9390000000000001</v>
      </c>
      <c r="E6" s="4">
        <f t="shared" ref="E6:E39" si="3">E5</f>
        <v>12.59090909090909</v>
      </c>
      <c r="F6" s="4">
        <f t="shared" ref="F6:F39" si="4">F5</f>
        <v>12.59090909090909</v>
      </c>
      <c r="G6" s="4">
        <f t="shared" ref="G6:G39" si="5">G5</f>
        <v>9.8928571428571423</v>
      </c>
      <c r="H6" s="4">
        <f t="shared" ref="H6:H39" si="6">H5</f>
        <v>9.8928571428571423</v>
      </c>
      <c r="I6">
        <v>1.9390000000000001</v>
      </c>
      <c r="J6">
        <v>1.9390000000000001</v>
      </c>
      <c r="K6">
        <v>12.59090909090909</v>
      </c>
      <c r="L6">
        <v>12.59090909090909</v>
      </c>
      <c r="M6">
        <v>9.8928571428571423</v>
      </c>
      <c r="N6">
        <v>9.8928571428571423</v>
      </c>
      <c r="R6" t="s">
        <v>127</v>
      </c>
      <c r="T6">
        <v>3.4624999999999999</v>
      </c>
    </row>
    <row r="7" spans="1:20" x14ac:dyDescent="0.25">
      <c r="A7" t="s">
        <v>20</v>
      </c>
      <c r="B7" t="s">
        <v>5</v>
      </c>
      <c r="C7" s="4">
        <f t="shared" si="1"/>
        <v>1.9390000000000001</v>
      </c>
      <c r="D7" s="4">
        <f t="shared" si="2"/>
        <v>1.9390000000000001</v>
      </c>
      <c r="E7" s="4">
        <f t="shared" si="3"/>
        <v>12.59090909090909</v>
      </c>
      <c r="F7" s="4">
        <f t="shared" si="4"/>
        <v>12.59090909090909</v>
      </c>
      <c r="G7" s="4">
        <f t="shared" si="5"/>
        <v>9.8928571428571423</v>
      </c>
      <c r="H7" s="4">
        <f t="shared" si="6"/>
        <v>9.8928571428571423</v>
      </c>
      <c r="I7">
        <v>1.9390000000000001</v>
      </c>
      <c r="J7">
        <v>1.9390000000000001</v>
      </c>
      <c r="K7" s="8">
        <v>12.59090909090909</v>
      </c>
      <c r="L7">
        <v>12.59090909090909</v>
      </c>
      <c r="M7">
        <v>9.8928571428571423</v>
      </c>
      <c r="N7">
        <v>9.8928571428571423</v>
      </c>
      <c r="R7" t="s">
        <v>56</v>
      </c>
      <c r="T7" s="7">
        <v>13.85</v>
      </c>
    </row>
    <row r="8" spans="1:20" x14ac:dyDescent="0.25">
      <c r="A8" t="s">
        <v>21</v>
      </c>
      <c r="B8" t="s">
        <v>5</v>
      </c>
      <c r="C8" s="4">
        <f t="shared" si="1"/>
        <v>1.9390000000000001</v>
      </c>
      <c r="D8" s="4">
        <f t="shared" si="2"/>
        <v>1.9390000000000001</v>
      </c>
      <c r="E8" s="4">
        <f t="shared" si="3"/>
        <v>12.59090909090909</v>
      </c>
      <c r="F8" s="4">
        <f t="shared" si="4"/>
        <v>12.59090909090909</v>
      </c>
      <c r="G8" s="4">
        <f t="shared" si="5"/>
        <v>9.8928571428571423</v>
      </c>
      <c r="H8" s="4">
        <f t="shared" si="6"/>
        <v>9.8928571428571423</v>
      </c>
      <c r="I8">
        <v>1.9390000000000001</v>
      </c>
      <c r="J8">
        <v>1.9390000000000001</v>
      </c>
      <c r="K8">
        <v>12.59090909090909</v>
      </c>
      <c r="L8">
        <v>12.59090909090909</v>
      </c>
      <c r="M8">
        <v>9.8928571428571423</v>
      </c>
      <c r="N8">
        <v>9.8928571428571423</v>
      </c>
    </row>
    <row r="9" spans="1:20" x14ac:dyDescent="0.25">
      <c r="A9" t="s">
        <v>22</v>
      </c>
      <c r="B9" t="s">
        <v>5</v>
      </c>
      <c r="C9" s="4">
        <f t="shared" si="1"/>
        <v>1.9390000000000001</v>
      </c>
      <c r="D9" s="4">
        <f t="shared" si="2"/>
        <v>1.9390000000000001</v>
      </c>
      <c r="E9" s="4">
        <f t="shared" si="3"/>
        <v>12.59090909090909</v>
      </c>
      <c r="F9" s="4">
        <f t="shared" si="4"/>
        <v>12.59090909090909</v>
      </c>
      <c r="G9" s="4">
        <f t="shared" si="5"/>
        <v>9.8928571428571423</v>
      </c>
      <c r="H9" s="4">
        <f t="shared" si="6"/>
        <v>9.8928571428571423</v>
      </c>
      <c r="I9">
        <v>1.9390000000000001</v>
      </c>
      <c r="J9">
        <v>1.9390000000000001</v>
      </c>
      <c r="K9">
        <v>12.59090909090909</v>
      </c>
      <c r="L9">
        <v>12.59090909090909</v>
      </c>
      <c r="M9">
        <v>9.8928571428571423</v>
      </c>
      <c r="N9">
        <v>9.8928571428571423</v>
      </c>
    </row>
    <row r="10" spans="1:20" x14ac:dyDescent="0.25">
      <c r="A10" t="s">
        <v>23</v>
      </c>
      <c r="B10" t="s">
        <v>5</v>
      </c>
      <c r="C10" s="4">
        <f t="shared" si="1"/>
        <v>1.9390000000000001</v>
      </c>
      <c r="D10" s="4">
        <f t="shared" si="2"/>
        <v>1.9390000000000001</v>
      </c>
      <c r="E10" s="4">
        <f t="shared" si="3"/>
        <v>12.59090909090909</v>
      </c>
      <c r="F10" s="4">
        <f t="shared" si="4"/>
        <v>12.59090909090909</v>
      </c>
      <c r="G10" s="4">
        <f t="shared" si="5"/>
        <v>9.8928571428571423</v>
      </c>
      <c r="H10" s="4">
        <f t="shared" si="6"/>
        <v>9.8928571428571423</v>
      </c>
      <c r="I10">
        <v>1.9390000000000001</v>
      </c>
      <c r="J10">
        <v>1.9390000000000001</v>
      </c>
      <c r="K10">
        <v>12.59090909090909</v>
      </c>
      <c r="L10">
        <v>12.59090909090909</v>
      </c>
      <c r="M10">
        <v>9.8928571428571423</v>
      </c>
      <c r="N10">
        <v>9.8928571428571423</v>
      </c>
    </row>
    <row r="11" spans="1:20" x14ac:dyDescent="0.25">
      <c r="A11" t="s">
        <v>24</v>
      </c>
      <c r="B11" t="s">
        <v>5</v>
      </c>
      <c r="C11" s="4">
        <f t="shared" si="1"/>
        <v>1.9390000000000001</v>
      </c>
      <c r="D11" s="4">
        <f t="shared" si="2"/>
        <v>1.9390000000000001</v>
      </c>
      <c r="E11" s="4">
        <f t="shared" si="3"/>
        <v>12.59090909090909</v>
      </c>
      <c r="F11" s="4">
        <f t="shared" si="4"/>
        <v>12.59090909090909</v>
      </c>
      <c r="G11" s="4">
        <f t="shared" si="5"/>
        <v>9.8928571428571423</v>
      </c>
      <c r="H11" s="4">
        <f t="shared" si="6"/>
        <v>9.8928571428571423</v>
      </c>
      <c r="I11">
        <v>1.9390000000000001</v>
      </c>
      <c r="J11">
        <v>1.9390000000000001</v>
      </c>
      <c r="K11">
        <v>12.59090909090909</v>
      </c>
      <c r="L11">
        <v>12.59090909090909</v>
      </c>
      <c r="M11">
        <v>9.8928571428571423</v>
      </c>
      <c r="N11">
        <v>9.8928571428571423</v>
      </c>
      <c r="R11" t="s">
        <v>55</v>
      </c>
      <c r="S11" t="s">
        <v>6</v>
      </c>
      <c r="T11" t="s">
        <v>5</v>
      </c>
    </row>
    <row r="12" spans="1:20" x14ac:dyDescent="0.25">
      <c r="A12" t="s">
        <v>25</v>
      </c>
      <c r="B12" t="s">
        <v>5</v>
      </c>
      <c r="C12" s="4">
        <f t="shared" si="1"/>
        <v>1.9390000000000001</v>
      </c>
      <c r="D12" s="4">
        <f t="shared" si="2"/>
        <v>1.9390000000000001</v>
      </c>
      <c r="E12" s="4">
        <f t="shared" si="3"/>
        <v>12.59090909090909</v>
      </c>
      <c r="F12" s="4">
        <f t="shared" si="4"/>
        <v>12.59090909090909</v>
      </c>
      <c r="G12" s="4">
        <f t="shared" si="5"/>
        <v>9.8928571428571423</v>
      </c>
      <c r="H12" s="4">
        <f t="shared" si="6"/>
        <v>9.8928571428571423</v>
      </c>
      <c r="I12">
        <v>1.9390000000000001</v>
      </c>
      <c r="J12">
        <v>1.9390000000000001</v>
      </c>
      <c r="K12">
        <v>12.59090909090909</v>
      </c>
      <c r="L12">
        <v>12.59090909090909</v>
      </c>
      <c r="M12">
        <v>9.8928571428571423</v>
      </c>
      <c r="N12">
        <v>9.8928571428571423</v>
      </c>
      <c r="R12" t="s">
        <v>105</v>
      </c>
      <c r="S12">
        <v>0.14000000000000001</v>
      </c>
      <c r="T12">
        <v>0.14000000000000001</v>
      </c>
    </row>
    <row r="13" spans="1:20" x14ac:dyDescent="0.25">
      <c r="A13" t="s">
        <v>26</v>
      </c>
      <c r="B13" t="s">
        <v>5</v>
      </c>
      <c r="C13" s="4">
        <f t="shared" si="1"/>
        <v>1.9390000000000001</v>
      </c>
      <c r="D13" s="4">
        <f t="shared" si="2"/>
        <v>1.9390000000000001</v>
      </c>
      <c r="E13" s="4">
        <f t="shared" si="3"/>
        <v>12.59090909090909</v>
      </c>
      <c r="F13" s="4">
        <f t="shared" si="4"/>
        <v>12.59090909090909</v>
      </c>
      <c r="G13" s="4">
        <f t="shared" si="5"/>
        <v>9.8928571428571423</v>
      </c>
      <c r="H13" s="4">
        <f t="shared" si="6"/>
        <v>9.8928571428571423</v>
      </c>
      <c r="I13">
        <v>1.9390000000000001</v>
      </c>
      <c r="J13">
        <v>1.9390000000000001</v>
      </c>
      <c r="K13" s="8">
        <v>12.59090909090909</v>
      </c>
      <c r="L13">
        <v>12.59090909090909</v>
      </c>
      <c r="M13">
        <v>9.8928571428571423</v>
      </c>
      <c r="N13">
        <v>9.8928571428571423</v>
      </c>
      <c r="R13" t="s">
        <v>106</v>
      </c>
      <c r="S13">
        <v>1.1000000000000001</v>
      </c>
      <c r="T13">
        <v>1.3</v>
      </c>
    </row>
    <row r="14" spans="1:20" x14ac:dyDescent="0.25">
      <c r="A14" t="s">
        <v>27</v>
      </c>
      <c r="B14" t="s">
        <v>5</v>
      </c>
      <c r="C14" s="4">
        <f t="shared" si="1"/>
        <v>1.9390000000000001</v>
      </c>
      <c r="D14" s="4">
        <f t="shared" si="2"/>
        <v>1.9390000000000001</v>
      </c>
      <c r="E14" s="4">
        <f t="shared" si="3"/>
        <v>12.59090909090909</v>
      </c>
      <c r="F14" s="4">
        <f t="shared" si="4"/>
        <v>12.59090909090909</v>
      </c>
      <c r="G14" s="4">
        <f t="shared" si="5"/>
        <v>9.8928571428571423</v>
      </c>
      <c r="H14" s="4">
        <f t="shared" si="6"/>
        <v>9.8928571428571423</v>
      </c>
      <c r="I14">
        <v>1.9390000000000001</v>
      </c>
      <c r="J14">
        <v>1.9390000000000001</v>
      </c>
      <c r="K14">
        <v>12.59090909090909</v>
      </c>
      <c r="L14">
        <v>12.59090909090909</v>
      </c>
      <c r="M14">
        <v>9.8928571428571423</v>
      </c>
      <c r="N14">
        <v>9.8928571428571423</v>
      </c>
      <c r="R14" t="s">
        <v>107</v>
      </c>
      <c r="S14">
        <v>1.4</v>
      </c>
      <c r="T14">
        <v>1.8</v>
      </c>
    </row>
    <row r="15" spans="1:20" x14ac:dyDescent="0.25">
      <c r="A15" t="s">
        <v>28</v>
      </c>
      <c r="B15" t="s">
        <v>5</v>
      </c>
      <c r="C15" s="4">
        <f t="shared" si="1"/>
        <v>1.9390000000000001</v>
      </c>
      <c r="D15" s="4">
        <f t="shared" si="2"/>
        <v>1.9390000000000001</v>
      </c>
      <c r="E15" s="4">
        <f t="shared" si="3"/>
        <v>12.59090909090909</v>
      </c>
      <c r="F15" s="4">
        <f t="shared" si="4"/>
        <v>12.59090909090909</v>
      </c>
      <c r="G15" s="4">
        <f t="shared" si="5"/>
        <v>9.8928571428571423</v>
      </c>
      <c r="H15" s="4">
        <f t="shared" si="6"/>
        <v>9.8928571428571423</v>
      </c>
      <c r="I15">
        <v>1.9390000000000001</v>
      </c>
      <c r="J15">
        <v>1.9390000000000001</v>
      </c>
      <c r="K15">
        <v>12.59090909090909</v>
      </c>
      <c r="L15">
        <v>12.59090909090909</v>
      </c>
      <c r="M15">
        <v>9.8928571428571423</v>
      </c>
      <c r="N15">
        <v>9.8928571428571423</v>
      </c>
    </row>
    <row r="16" spans="1:20" x14ac:dyDescent="0.25">
      <c r="A16" t="str">
        <f>A4</f>
        <v>m01</v>
      </c>
      <c r="B16" t="s">
        <v>6</v>
      </c>
      <c r="C16" s="4">
        <f t="shared" si="1"/>
        <v>1.9390000000000001</v>
      </c>
      <c r="D16" s="4">
        <f t="shared" si="2"/>
        <v>1.9390000000000001</v>
      </c>
      <c r="E16" s="4">
        <f t="shared" si="3"/>
        <v>12.59090909090909</v>
      </c>
      <c r="F16" s="4">
        <f t="shared" si="4"/>
        <v>12.59090909090909</v>
      </c>
      <c r="G16" s="4">
        <f t="shared" si="5"/>
        <v>9.8928571428571423</v>
      </c>
      <c r="H16" s="4">
        <f t="shared" si="6"/>
        <v>9.8928571428571423</v>
      </c>
      <c r="I16">
        <v>1.9390000000000001</v>
      </c>
      <c r="J16">
        <v>1.9390000000000001</v>
      </c>
      <c r="K16">
        <v>12.59090909090909</v>
      </c>
      <c r="L16">
        <v>12.59090909090909</v>
      </c>
      <c r="M16">
        <v>9.8928571428571423</v>
      </c>
      <c r="N16">
        <v>9.8928571428571423</v>
      </c>
    </row>
    <row r="17" spans="1:14" x14ac:dyDescent="0.25">
      <c r="A17" t="str">
        <f t="shared" ref="A17:A39" si="7">A5</f>
        <v>m02</v>
      </c>
      <c r="B17" t="s">
        <v>6</v>
      </c>
      <c r="C17" s="4">
        <f t="shared" si="1"/>
        <v>1.9390000000000001</v>
      </c>
      <c r="D17" s="4">
        <f t="shared" si="2"/>
        <v>1.9390000000000001</v>
      </c>
      <c r="E17" s="4">
        <f t="shared" si="3"/>
        <v>12.59090909090909</v>
      </c>
      <c r="F17" s="4">
        <f t="shared" si="4"/>
        <v>12.59090909090909</v>
      </c>
      <c r="G17" s="4">
        <f t="shared" si="5"/>
        <v>9.8928571428571423</v>
      </c>
      <c r="H17" s="4">
        <f t="shared" si="6"/>
        <v>9.8928571428571423</v>
      </c>
      <c r="I17">
        <v>1.9390000000000001</v>
      </c>
      <c r="J17">
        <v>1.9390000000000001</v>
      </c>
      <c r="K17">
        <v>12.59090909090909</v>
      </c>
      <c r="L17">
        <v>12.59090909090909</v>
      </c>
      <c r="M17">
        <v>9.8928571428571423</v>
      </c>
      <c r="N17">
        <v>9.8928571428571423</v>
      </c>
    </row>
    <row r="18" spans="1:14" x14ac:dyDescent="0.25">
      <c r="A18" t="str">
        <f t="shared" si="7"/>
        <v>m03</v>
      </c>
      <c r="B18" t="s">
        <v>6</v>
      </c>
      <c r="C18" s="4">
        <f t="shared" si="1"/>
        <v>1.9390000000000001</v>
      </c>
      <c r="D18" s="4">
        <f t="shared" si="2"/>
        <v>1.9390000000000001</v>
      </c>
      <c r="E18" s="4">
        <f t="shared" si="3"/>
        <v>12.59090909090909</v>
      </c>
      <c r="F18" s="4">
        <f t="shared" si="4"/>
        <v>12.59090909090909</v>
      </c>
      <c r="G18" s="4">
        <f t="shared" si="5"/>
        <v>9.8928571428571423</v>
      </c>
      <c r="H18" s="4">
        <f t="shared" si="6"/>
        <v>9.8928571428571423</v>
      </c>
      <c r="I18">
        <v>1.9390000000000001</v>
      </c>
      <c r="J18">
        <v>1.9390000000000001</v>
      </c>
      <c r="K18">
        <v>12.59090909090909</v>
      </c>
      <c r="L18">
        <v>12.59090909090909</v>
      </c>
      <c r="M18">
        <v>9.8928571428571423</v>
      </c>
      <c r="N18">
        <v>9.8928571428571423</v>
      </c>
    </row>
    <row r="19" spans="1:14" x14ac:dyDescent="0.25">
      <c r="A19" t="str">
        <f t="shared" si="7"/>
        <v>m04</v>
      </c>
      <c r="B19" t="s">
        <v>6</v>
      </c>
      <c r="C19" s="4">
        <f t="shared" si="1"/>
        <v>1.9390000000000001</v>
      </c>
      <c r="D19" s="4">
        <f t="shared" si="2"/>
        <v>1.9390000000000001</v>
      </c>
      <c r="E19" s="4">
        <f t="shared" si="3"/>
        <v>12.59090909090909</v>
      </c>
      <c r="F19" s="4">
        <f t="shared" si="4"/>
        <v>12.59090909090909</v>
      </c>
      <c r="G19" s="4">
        <f t="shared" si="5"/>
        <v>9.8928571428571423</v>
      </c>
      <c r="H19" s="4">
        <f t="shared" si="6"/>
        <v>9.8928571428571423</v>
      </c>
      <c r="I19">
        <v>1.9390000000000001</v>
      </c>
      <c r="J19">
        <v>1.9390000000000001</v>
      </c>
      <c r="K19">
        <v>12.59090909090909</v>
      </c>
      <c r="L19">
        <v>12.59090909090909</v>
      </c>
      <c r="M19">
        <v>9.8928571428571423</v>
      </c>
      <c r="N19">
        <v>9.8928571428571423</v>
      </c>
    </row>
    <row r="20" spans="1:14" x14ac:dyDescent="0.25">
      <c r="A20" t="str">
        <f t="shared" si="7"/>
        <v>m05</v>
      </c>
      <c r="B20" t="s">
        <v>6</v>
      </c>
      <c r="C20" s="4">
        <f t="shared" si="1"/>
        <v>1.9390000000000001</v>
      </c>
      <c r="D20" s="4">
        <f t="shared" si="2"/>
        <v>1.9390000000000001</v>
      </c>
      <c r="E20" s="4">
        <f t="shared" si="3"/>
        <v>12.59090909090909</v>
      </c>
      <c r="F20" s="4">
        <f t="shared" si="4"/>
        <v>12.59090909090909</v>
      </c>
      <c r="G20" s="4">
        <f t="shared" si="5"/>
        <v>9.8928571428571423</v>
      </c>
      <c r="H20" s="4">
        <f t="shared" si="6"/>
        <v>9.8928571428571423</v>
      </c>
      <c r="I20">
        <v>1.9390000000000001</v>
      </c>
      <c r="J20">
        <v>1.9390000000000001</v>
      </c>
      <c r="K20">
        <v>12.59090909090909</v>
      </c>
      <c r="L20">
        <v>12.59090909090909</v>
      </c>
      <c r="M20">
        <v>9.8928571428571423</v>
      </c>
      <c r="N20">
        <v>9.8928571428571423</v>
      </c>
    </row>
    <row r="21" spans="1:14" x14ac:dyDescent="0.25">
      <c r="A21" t="str">
        <f t="shared" si="7"/>
        <v>m06</v>
      </c>
      <c r="B21" t="s">
        <v>6</v>
      </c>
      <c r="C21" s="4">
        <f t="shared" si="1"/>
        <v>1.9390000000000001</v>
      </c>
      <c r="D21" s="4">
        <f t="shared" si="2"/>
        <v>1.9390000000000001</v>
      </c>
      <c r="E21" s="4">
        <f t="shared" si="3"/>
        <v>12.59090909090909</v>
      </c>
      <c r="F21" s="4">
        <f t="shared" si="4"/>
        <v>12.59090909090909</v>
      </c>
      <c r="G21" s="4">
        <f t="shared" si="5"/>
        <v>9.8928571428571423</v>
      </c>
      <c r="H21" s="4">
        <f t="shared" si="6"/>
        <v>9.8928571428571423</v>
      </c>
      <c r="I21">
        <v>1.9390000000000001</v>
      </c>
      <c r="J21">
        <v>1.9390000000000001</v>
      </c>
      <c r="K21">
        <v>12.59090909090909</v>
      </c>
      <c r="L21">
        <v>12.59090909090909</v>
      </c>
      <c r="M21">
        <v>9.8928571428571423</v>
      </c>
      <c r="N21">
        <v>9.8928571428571423</v>
      </c>
    </row>
    <row r="22" spans="1:14" x14ac:dyDescent="0.25">
      <c r="A22" t="str">
        <f t="shared" si="7"/>
        <v>m07</v>
      </c>
      <c r="B22" t="s">
        <v>6</v>
      </c>
      <c r="C22" s="4">
        <f t="shared" si="1"/>
        <v>1.9390000000000001</v>
      </c>
      <c r="D22" s="4">
        <f t="shared" si="2"/>
        <v>1.9390000000000001</v>
      </c>
      <c r="E22" s="4">
        <f t="shared" si="3"/>
        <v>12.59090909090909</v>
      </c>
      <c r="F22" s="4">
        <f t="shared" si="4"/>
        <v>12.59090909090909</v>
      </c>
      <c r="G22" s="4">
        <f t="shared" si="5"/>
        <v>9.8928571428571423</v>
      </c>
      <c r="H22" s="4">
        <f t="shared" si="6"/>
        <v>9.8928571428571423</v>
      </c>
      <c r="I22">
        <v>1.9390000000000001</v>
      </c>
      <c r="J22">
        <v>1.9390000000000001</v>
      </c>
      <c r="K22">
        <v>12.59090909090909</v>
      </c>
      <c r="L22">
        <v>12.59090909090909</v>
      </c>
      <c r="M22">
        <v>9.8928571428571423</v>
      </c>
      <c r="N22">
        <v>9.8928571428571423</v>
      </c>
    </row>
    <row r="23" spans="1:14" x14ac:dyDescent="0.25">
      <c r="A23" t="str">
        <f t="shared" si="7"/>
        <v>m08</v>
      </c>
      <c r="B23" t="s">
        <v>6</v>
      </c>
      <c r="C23" s="4">
        <f t="shared" si="1"/>
        <v>1.9390000000000001</v>
      </c>
      <c r="D23" s="4">
        <f t="shared" si="2"/>
        <v>1.9390000000000001</v>
      </c>
      <c r="E23" s="4">
        <f t="shared" si="3"/>
        <v>12.59090909090909</v>
      </c>
      <c r="F23" s="4">
        <f t="shared" si="4"/>
        <v>12.59090909090909</v>
      </c>
      <c r="G23" s="4">
        <f t="shared" si="5"/>
        <v>9.8928571428571423</v>
      </c>
      <c r="H23" s="4">
        <f t="shared" si="6"/>
        <v>9.8928571428571423</v>
      </c>
      <c r="I23">
        <v>1.9390000000000001</v>
      </c>
      <c r="J23">
        <v>1.9390000000000001</v>
      </c>
      <c r="K23">
        <v>12.59090909090909</v>
      </c>
      <c r="L23">
        <v>12.59090909090909</v>
      </c>
      <c r="M23">
        <v>9.8928571428571423</v>
      </c>
      <c r="N23">
        <v>9.8928571428571423</v>
      </c>
    </row>
    <row r="24" spans="1:14" x14ac:dyDescent="0.25">
      <c r="A24" t="str">
        <f t="shared" si="7"/>
        <v>m09</v>
      </c>
      <c r="B24" t="s">
        <v>6</v>
      </c>
      <c r="C24" s="4">
        <f t="shared" si="1"/>
        <v>1.9390000000000001</v>
      </c>
      <c r="D24" s="4">
        <f t="shared" si="2"/>
        <v>1.9390000000000001</v>
      </c>
      <c r="E24" s="4">
        <f t="shared" si="3"/>
        <v>12.59090909090909</v>
      </c>
      <c r="F24" s="4">
        <f t="shared" si="4"/>
        <v>12.59090909090909</v>
      </c>
      <c r="G24" s="4">
        <f t="shared" si="5"/>
        <v>9.8928571428571423</v>
      </c>
      <c r="H24" s="4">
        <f t="shared" si="6"/>
        <v>9.8928571428571423</v>
      </c>
      <c r="I24">
        <v>1.9390000000000001</v>
      </c>
      <c r="J24">
        <v>1.9390000000000001</v>
      </c>
      <c r="K24">
        <v>12.59090909090909</v>
      </c>
      <c r="L24">
        <v>12.59090909090909</v>
      </c>
      <c r="M24">
        <v>9.8928571428571423</v>
      </c>
      <c r="N24">
        <v>9.8928571428571423</v>
      </c>
    </row>
    <row r="25" spans="1:14" x14ac:dyDescent="0.25">
      <c r="A25" t="str">
        <f t="shared" si="7"/>
        <v>m10</v>
      </c>
      <c r="B25" t="s">
        <v>6</v>
      </c>
      <c r="C25" s="4">
        <f t="shared" si="1"/>
        <v>1.9390000000000001</v>
      </c>
      <c r="D25" s="4">
        <f t="shared" si="2"/>
        <v>1.9390000000000001</v>
      </c>
      <c r="E25" s="4">
        <f t="shared" si="3"/>
        <v>12.59090909090909</v>
      </c>
      <c r="F25" s="4">
        <f t="shared" si="4"/>
        <v>12.59090909090909</v>
      </c>
      <c r="G25" s="4">
        <f t="shared" si="5"/>
        <v>9.8928571428571423</v>
      </c>
      <c r="H25" s="4">
        <f t="shared" si="6"/>
        <v>9.8928571428571423</v>
      </c>
      <c r="I25">
        <v>1.9390000000000001</v>
      </c>
      <c r="J25">
        <v>1.9390000000000001</v>
      </c>
      <c r="K25">
        <v>12.59090909090909</v>
      </c>
      <c r="L25">
        <v>12.59090909090909</v>
      </c>
      <c r="M25">
        <v>9.8928571428571423</v>
      </c>
      <c r="N25">
        <v>9.8928571428571423</v>
      </c>
    </row>
    <row r="26" spans="1:14" x14ac:dyDescent="0.25">
      <c r="A26" t="str">
        <f t="shared" si="7"/>
        <v>m11</v>
      </c>
      <c r="B26" t="s">
        <v>6</v>
      </c>
      <c r="C26" s="4">
        <f t="shared" si="1"/>
        <v>1.9390000000000001</v>
      </c>
      <c r="D26" s="4">
        <f t="shared" si="2"/>
        <v>1.9390000000000001</v>
      </c>
      <c r="E26" s="4">
        <f t="shared" si="3"/>
        <v>12.59090909090909</v>
      </c>
      <c r="F26" s="4">
        <f t="shared" si="4"/>
        <v>12.59090909090909</v>
      </c>
      <c r="G26" s="4">
        <f t="shared" si="5"/>
        <v>9.8928571428571423</v>
      </c>
      <c r="H26" s="4">
        <f t="shared" si="6"/>
        <v>9.8928571428571423</v>
      </c>
      <c r="I26">
        <v>1.9390000000000001</v>
      </c>
      <c r="J26">
        <v>1.9390000000000001</v>
      </c>
      <c r="K26">
        <v>12.59090909090909</v>
      </c>
      <c r="L26">
        <v>12.59090909090909</v>
      </c>
      <c r="M26">
        <v>9.8928571428571423</v>
      </c>
      <c r="N26">
        <v>9.8928571428571423</v>
      </c>
    </row>
    <row r="27" spans="1:14" x14ac:dyDescent="0.25">
      <c r="A27" t="str">
        <f t="shared" si="7"/>
        <v>m12</v>
      </c>
      <c r="B27" t="s">
        <v>6</v>
      </c>
      <c r="C27" s="4">
        <f t="shared" si="1"/>
        <v>1.9390000000000001</v>
      </c>
      <c r="D27" s="4">
        <f t="shared" si="2"/>
        <v>1.9390000000000001</v>
      </c>
      <c r="E27" s="4">
        <f t="shared" si="3"/>
        <v>12.59090909090909</v>
      </c>
      <c r="F27" s="4">
        <f t="shared" si="4"/>
        <v>12.59090909090909</v>
      </c>
      <c r="G27" s="4">
        <f t="shared" si="5"/>
        <v>9.8928571428571423</v>
      </c>
      <c r="H27" s="4">
        <f t="shared" si="6"/>
        <v>9.8928571428571423</v>
      </c>
      <c r="I27">
        <v>1.9390000000000001</v>
      </c>
      <c r="J27">
        <v>1.9390000000000001</v>
      </c>
      <c r="K27">
        <v>12.59090909090909</v>
      </c>
      <c r="L27">
        <v>12.59090909090909</v>
      </c>
      <c r="M27">
        <v>9.8928571428571423</v>
      </c>
      <c r="N27">
        <v>9.8928571428571423</v>
      </c>
    </row>
    <row r="28" spans="1:14" x14ac:dyDescent="0.25">
      <c r="A28" t="str">
        <f t="shared" si="7"/>
        <v>m01</v>
      </c>
      <c r="B28" t="s">
        <v>69</v>
      </c>
      <c r="C28" s="4">
        <f t="shared" si="1"/>
        <v>1.9390000000000001</v>
      </c>
      <c r="D28" s="4">
        <f t="shared" si="2"/>
        <v>1.9390000000000001</v>
      </c>
      <c r="E28" s="4">
        <f t="shared" si="3"/>
        <v>12.59090909090909</v>
      </c>
      <c r="F28" s="4">
        <f t="shared" si="4"/>
        <v>12.59090909090909</v>
      </c>
      <c r="G28" s="4">
        <f t="shared" si="5"/>
        <v>9.8928571428571423</v>
      </c>
      <c r="H28" s="4">
        <f t="shared" si="6"/>
        <v>9.8928571428571423</v>
      </c>
      <c r="I28">
        <v>1.9390000000000001</v>
      </c>
      <c r="J28">
        <v>1.9390000000000001</v>
      </c>
      <c r="K28">
        <v>12.59090909090909</v>
      </c>
      <c r="L28">
        <v>12.59090909090909</v>
      </c>
      <c r="M28">
        <v>9.8928571428571423</v>
      </c>
      <c r="N28">
        <v>9.8928571428571423</v>
      </c>
    </row>
    <row r="29" spans="1:14" x14ac:dyDescent="0.25">
      <c r="A29" t="str">
        <f t="shared" si="7"/>
        <v>m02</v>
      </c>
      <c r="B29" t="s">
        <v>69</v>
      </c>
      <c r="C29" s="4">
        <f t="shared" si="1"/>
        <v>1.9390000000000001</v>
      </c>
      <c r="D29" s="4">
        <f t="shared" si="2"/>
        <v>1.9390000000000001</v>
      </c>
      <c r="E29" s="4">
        <f t="shared" si="3"/>
        <v>12.59090909090909</v>
      </c>
      <c r="F29" s="4">
        <f t="shared" si="4"/>
        <v>12.59090909090909</v>
      </c>
      <c r="G29" s="4">
        <f t="shared" si="5"/>
        <v>9.8928571428571423</v>
      </c>
      <c r="H29" s="4">
        <f t="shared" si="6"/>
        <v>9.8928571428571423</v>
      </c>
      <c r="I29">
        <v>1.9390000000000001</v>
      </c>
      <c r="J29">
        <v>1.9390000000000001</v>
      </c>
      <c r="K29">
        <v>12.59090909090909</v>
      </c>
      <c r="L29">
        <v>12.59090909090909</v>
      </c>
      <c r="M29">
        <v>9.8928571428571423</v>
      </c>
      <c r="N29">
        <v>9.8928571428571423</v>
      </c>
    </row>
    <row r="30" spans="1:14" x14ac:dyDescent="0.25">
      <c r="A30" t="str">
        <f t="shared" si="7"/>
        <v>m03</v>
      </c>
      <c r="B30" t="s">
        <v>69</v>
      </c>
      <c r="C30" s="4">
        <f t="shared" si="1"/>
        <v>1.9390000000000001</v>
      </c>
      <c r="D30" s="4">
        <f t="shared" si="2"/>
        <v>1.9390000000000001</v>
      </c>
      <c r="E30" s="4">
        <f t="shared" si="3"/>
        <v>12.59090909090909</v>
      </c>
      <c r="F30" s="4">
        <f t="shared" si="4"/>
        <v>12.59090909090909</v>
      </c>
      <c r="G30" s="4">
        <f t="shared" si="5"/>
        <v>9.8928571428571423</v>
      </c>
      <c r="H30" s="4">
        <f t="shared" si="6"/>
        <v>9.8928571428571423</v>
      </c>
      <c r="I30">
        <v>1.9390000000000001</v>
      </c>
      <c r="J30">
        <v>1.9390000000000001</v>
      </c>
      <c r="K30">
        <v>12.59090909090909</v>
      </c>
      <c r="L30">
        <v>12.59090909090909</v>
      </c>
      <c r="M30">
        <v>9.8928571428571423</v>
      </c>
      <c r="N30">
        <v>9.8928571428571423</v>
      </c>
    </row>
    <row r="31" spans="1:14" x14ac:dyDescent="0.25">
      <c r="A31" t="str">
        <f t="shared" si="7"/>
        <v>m04</v>
      </c>
      <c r="B31" t="s">
        <v>69</v>
      </c>
      <c r="C31" s="4">
        <f t="shared" si="1"/>
        <v>1.9390000000000001</v>
      </c>
      <c r="D31" s="4">
        <f t="shared" si="2"/>
        <v>1.9390000000000001</v>
      </c>
      <c r="E31" s="4">
        <f t="shared" si="3"/>
        <v>12.59090909090909</v>
      </c>
      <c r="F31" s="4">
        <f t="shared" si="4"/>
        <v>12.59090909090909</v>
      </c>
      <c r="G31" s="4">
        <f t="shared" si="5"/>
        <v>9.8928571428571423</v>
      </c>
      <c r="H31" s="4">
        <f t="shared" si="6"/>
        <v>9.8928571428571423</v>
      </c>
      <c r="I31">
        <v>1.9390000000000001</v>
      </c>
      <c r="J31">
        <v>1.9390000000000001</v>
      </c>
      <c r="K31">
        <v>12.59090909090909</v>
      </c>
      <c r="L31">
        <v>12.59090909090909</v>
      </c>
      <c r="M31">
        <v>9.8928571428571423</v>
      </c>
      <c r="N31">
        <v>9.8928571428571423</v>
      </c>
    </row>
    <row r="32" spans="1:14" x14ac:dyDescent="0.25">
      <c r="A32" t="str">
        <f t="shared" si="7"/>
        <v>m05</v>
      </c>
      <c r="B32" t="s">
        <v>69</v>
      </c>
      <c r="C32" s="4">
        <f t="shared" si="1"/>
        <v>1.9390000000000001</v>
      </c>
      <c r="D32" s="4">
        <f t="shared" si="2"/>
        <v>1.9390000000000001</v>
      </c>
      <c r="E32" s="4">
        <f t="shared" si="3"/>
        <v>12.59090909090909</v>
      </c>
      <c r="F32" s="4">
        <f t="shared" si="4"/>
        <v>12.59090909090909</v>
      </c>
      <c r="G32" s="4">
        <f t="shared" si="5"/>
        <v>9.8928571428571423</v>
      </c>
      <c r="H32" s="4">
        <f t="shared" si="6"/>
        <v>9.8928571428571423</v>
      </c>
      <c r="I32">
        <v>1.9390000000000001</v>
      </c>
      <c r="J32">
        <v>1.9390000000000001</v>
      </c>
      <c r="K32">
        <v>12.59090909090909</v>
      </c>
      <c r="L32">
        <v>12.59090909090909</v>
      </c>
      <c r="M32">
        <v>9.8928571428571423</v>
      </c>
      <c r="N32">
        <v>9.8928571428571423</v>
      </c>
    </row>
    <row r="33" spans="1:14" x14ac:dyDescent="0.25">
      <c r="A33" t="str">
        <f t="shared" si="7"/>
        <v>m06</v>
      </c>
      <c r="B33" t="s">
        <v>69</v>
      </c>
      <c r="C33" s="4">
        <f t="shared" si="1"/>
        <v>1.9390000000000001</v>
      </c>
      <c r="D33" s="4">
        <f t="shared" si="2"/>
        <v>1.9390000000000001</v>
      </c>
      <c r="E33" s="4">
        <f t="shared" si="3"/>
        <v>12.59090909090909</v>
      </c>
      <c r="F33" s="4">
        <f t="shared" si="4"/>
        <v>12.59090909090909</v>
      </c>
      <c r="G33" s="4">
        <f t="shared" si="5"/>
        <v>9.8928571428571423</v>
      </c>
      <c r="H33" s="4">
        <f t="shared" si="6"/>
        <v>9.8928571428571423</v>
      </c>
      <c r="I33">
        <v>1.9390000000000001</v>
      </c>
      <c r="J33">
        <v>1.9390000000000001</v>
      </c>
      <c r="K33">
        <v>12.59090909090909</v>
      </c>
      <c r="L33">
        <v>12.59090909090909</v>
      </c>
      <c r="M33">
        <v>9.8928571428571423</v>
      </c>
      <c r="N33">
        <v>9.8928571428571423</v>
      </c>
    </row>
    <row r="34" spans="1:14" x14ac:dyDescent="0.25">
      <c r="A34" t="str">
        <f t="shared" si="7"/>
        <v>m07</v>
      </c>
      <c r="B34" t="s">
        <v>69</v>
      </c>
      <c r="C34" s="4">
        <f t="shared" si="1"/>
        <v>1.9390000000000001</v>
      </c>
      <c r="D34" s="4">
        <f t="shared" si="2"/>
        <v>1.9390000000000001</v>
      </c>
      <c r="E34" s="4">
        <f t="shared" si="3"/>
        <v>12.59090909090909</v>
      </c>
      <c r="F34" s="4">
        <f t="shared" si="4"/>
        <v>12.59090909090909</v>
      </c>
      <c r="G34" s="4">
        <f t="shared" si="5"/>
        <v>9.8928571428571423</v>
      </c>
      <c r="H34" s="4">
        <f t="shared" si="6"/>
        <v>9.8928571428571423</v>
      </c>
      <c r="I34">
        <v>1.9390000000000001</v>
      </c>
      <c r="J34">
        <v>1.9390000000000001</v>
      </c>
      <c r="K34">
        <v>12.59090909090909</v>
      </c>
      <c r="L34">
        <v>12.59090909090909</v>
      </c>
      <c r="M34">
        <v>9.8928571428571423</v>
      </c>
      <c r="N34">
        <v>9.8928571428571423</v>
      </c>
    </row>
    <row r="35" spans="1:14" x14ac:dyDescent="0.25">
      <c r="A35" t="str">
        <f t="shared" si="7"/>
        <v>m08</v>
      </c>
      <c r="B35" t="s">
        <v>69</v>
      </c>
      <c r="C35" s="4">
        <f t="shared" si="1"/>
        <v>1.9390000000000001</v>
      </c>
      <c r="D35" s="4">
        <f t="shared" si="2"/>
        <v>1.9390000000000001</v>
      </c>
      <c r="E35" s="4">
        <f t="shared" si="3"/>
        <v>12.59090909090909</v>
      </c>
      <c r="F35" s="4">
        <f t="shared" si="4"/>
        <v>12.59090909090909</v>
      </c>
      <c r="G35" s="4">
        <f t="shared" si="5"/>
        <v>9.8928571428571423</v>
      </c>
      <c r="H35" s="4">
        <f t="shared" si="6"/>
        <v>9.8928571428571423</v>
      </c>
      <c r="I35">
        <v>1.9390000000000001</v>
      </c>
      <c r="J35">
        <v>1.9390000000000001</v>
      </c>
      <c r="K35">
        <v>12.59090909090909</v>
      </c>
      <c r="L35">
        <v>12.59090909090909</v>
      </c>
      <c r="M35">
        <v>9.8928571428571423</v>
      </c>
      <c r="N35">
        <v>9.8928571428571423</v>
      </c>
    </row>
    <row r="36" spans="1:14" x14ac:dyDescent="0.25">
      <c r="A36" t="str">
        <f t="shared" si="7"/>
        <v>m09</v>
      </c>
      <c r="B36" t="s">
        <v>69</v>
      </c>
      <c r="C36" s="4">
        <f t="shared" si="1"/>
        <v>1.9390000000000001</v>
      </c>
      <c r="D36" s="4">
        <f t="shared" si="2"/>
        <v>1.9390000000000001</v>
      </c>
      <c r="E36" s="4">
        <f t="shared" si="3"/>
        <v>12.59090909090909</v>
      </c>
      <c r="F36" s="4">
        <f t="shared" si="4"/>
        <v>12.59090909090909</v>
      </c>
      <c r="G36" s="4">
        <f t="shared" si="5"/>
        <v>9.8928571428571423</v>
      </c>
      <c r="H36" s="4">
        <f t="shared" si="6"/>
        <v>9.8928571428571423</v>
      </c>
      <c r="I36">
        <v>1.9390000000000001</v>
      </c>
      <c r="J36">
        <v>1.9390000000000001</v>
      </c>
      <c r="K36">
        <v>12.59090909090909</v>
      </c>
      <c r="L36">
        <v>12.59090909090909</v>
      </c>
      <c r="M36">
        <v>9.8928571428571423</v>
      </c>
      <c r="N36">
        <v>9.8928571428571423</v>
      </c>
    </row>
    <row r="37" spans="1:14" x14ac:dyDescent="0.25">
      <c r="A37" t="str">
        <f t="shared" si="7"/>
        <v>m10</v>
      </c>
      <c r="B37" t="s">
        <v>69</v>
      </c>
      <c r="C37" s="4">
        <f t="shared" si="1"/>
        <v>1.9390000000000001</v>
      </c>
      <c r="D37" s="4">
        <f t="shared" si="2"/>
        <v>1.9390000000000001</v>
      </c>
      <c r="E37" s="4">
        <f t="shared" si="3"/>
        <v>12.59090909090909</v>
      </c>
      <c r="F37" s="4">
        <f t="shared" si="4"/>
        <v>12.59090909090909</v>
      </c>
      <c r="G37" s="4">
        <f t="shared" si="5"/>
        <v>9.8928571428571423</v>
      </c>
      <c r="H37" s="4">
        <f t="shared" si="6"/>
        <v>9.8928571428571423</v>
      </c>
      <c r="I37">
        <v>1.9390000000000001</v>
      </c>
      <c r="J37">
        <v>1.9390000000000001</v>
      </c>
      <c r="K37">
        <v>12.59090909090909</v>
      </c>
      <c r="L37">
        <v>12.59090909090909</v>
      </c>
      <c r="M37">
        <v>9.8928571428571423</v>
      </c>
      <c r="N37">
        <v>9.8928571428571423</v>
      </c>
    </row>
    <row r="38" spans="1:14" x14ac:dyDescent="0.25">
      <c r="A38" t="str">
        <f t="shared" si="7"/>
        <v>m11</v>
      </c>
      <c r="B38" t="s">
        <v>69</v>
      </c>
      <c r="C38" s="4">
        <f t="shared" si="1"/>
        <v>1.9390000000000001</v>
      </c>
      <c r="D38" s="4">
        <f t="shared" si="2"/>
        <v>1.9390000000000001</v>
      </c>
      <c r="E38" s="4">
        <f t="shared" si="3"/>
        <v>12.59090909090909</v>
      </c>
      <c r="F38" s="4">
        <f t="shared" si="4"/>
        <v>12.59090909090909</v>
      </c>
      <c r="G38" s="4">
        <f t="shared" si="5"/>
        <v>9.8928571428571423</v>
      </c>
      <c r="H38" s="4">
        <f t="shared" si="6"/>
        <v>9.8928571428571423</v>
      </c>
      <c r="I38">
        <v>1.9390000000000001</v>
      </c>
      <c r="J38">
        <v>1.9390000000000001</v>
      </c>
      <c r="K38">
        <v>12.59090909090909</v>
      </c>
      <c r="L38">
        <v>12.59090909090909</v>
      </c>
      <c r="M38">
        <v>9.8928571428571423</v>
      </c>
      <c r="N38">
        <v>9.8928571428571423</v>
      </c>
    </row>
    <row r="39" spans="1:14" x14ac:dyDescent="0.25">
      <c r="A39" t="str">
        <f t="shared" si="7"/>
        <v>m12</v>
      </c>
      <c r="B39" t="s">
        <v>69</v>
      </c>
      <c r="C39" s="4">
        <f t="shared" si="1"/>
        <v>1.9390000000000001</v>
      </c>
      <c r="D39" s="4">
        <f t="shared" si="2"/>
        <v>1.9390000000000001</v>
      </c>
      <c r="E39" s="4">
        <f t="shared" si="3"/>
        <v>12.59090909090909</v>
      </c>
      <c r="F39" s="4">
        <f t="shared" si="4"/>
        <v>12.59090909090909</v>
      </c>
      <c r="G39" s="4">
        <f t="shared" si="5"/>
        <v>9.8928571428571423</v>
      </c>
      <c r="H39" s="4">
        <f t="shared" si="6"/>
        <v>9.8928571428571423</v>
      </c>
      <c r="I39">
        <v>1.9390000000000001</v>
      </c>
      <c r="J39">
        <v>1.9390000000000001</v>
      </c>
      <c r="K39">
        <v>12.59090909090909</v>
      </c>
      <c r="L39">
        <v>12.59090909090909</v>
      </c>
      <c r="M39">
        <v>9.8928571428571423</v>
      </c>
      <c r="N39">
        <v>9.8928571428571423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N10" sqref="N10:P13"/>
    </sheetView>
  </sheetViews>
  <sheetFormatPr defaultRowHeight="15" x14ac:dyDescent="0.25"/>
  <cols>
    <col min="2" max="2" width="15" customWidth="1"/>
  </cols>
  <sheetData>
    <row r="1" spans="1:16" x14ac:dyDescent="0.25">
      <c r="A1" t="s">
        <v>84</v>
      </c>
      <c r="B1" t="s">
        <v>41</v>
      </c>
      <c r="C1" t="s">
        <v>31</v>
      </c>
      <c r="D1" t="s">
        <v>85</v>
      </c>
    </row>
    <row r="2" spans="1:16" x14ac:dyDescent="0.25">
      <c r="A2" t="s">
        <v>86</v>
      </c>
      <c r="B2" t="s">
        <v>80</v>
      </c>
      <c r="C2" t="s">
        <v>33</v>
      </c>
      <c r="D2" t="s">
        <v>5</v>
      </c>
      <c r="E2">
        <f>I11*O11</f>
        <v>5600.0000000000009</v>
      </c>
      <c r="H2" t="s">
        <v>123</v>
      </c>
    </row>
    <row r="3" spans="1:16" x14ac:dyDescent="0.25">
      <c r="A3" t="s">
        <v>86</v>
      </c>
      <c r="B3" t="s">
        <v>81</v>
      </c>
      <c r="C3" t="s">
        <v>33</v>
      </c>
      <c r="D3" t="s">
        <v>5</v>
      </c>
      <c r="E3">
        <f>I11*O11</f>
        <v>5600.0000000000009</v>
      </c>
      <c r="H3" t="s">
        <v>122</v>
      </c>
    </row>
    <row r="4" spans="1:16" x14ac:dyDescent="0.25">
      <c r="A4" t="s">
        <v>86</v>
      </c>
      <c r="B4" t="s">
        <v>79</v>
      </c>
      <c r="C4" t="s">
        <v>33</v>
      </c>
      <c r="D4" t="s">
        <v>5</v>
      </c>
      <c r="E4">
        <f>I11*O12</f>
        <v>44000</v>
      </c>
    </row>
    <row r="5" spans="1:16" x14ac:dyDescent="0.25">
      <c r="A5" t="s">
        <v>86</v>
      </c>
      <c r="B5" t="s">
        <v>78</v>
      </c>
      <c r="C5" t="s">
        <v>33</v>
      </c>
      <c r="D5" t="s">
        <v>5</v>
      </c>
      <c r="E5">
        <f>I11*O12</f>
        <v>44000</v>
      </c>
      <c r="H5" t="s">
        <v>124</v>
      </c>
    </row>
    <row r="6" spans="1:16" x14ac:dyDescent="0.25">
      <c r="A6" t="s">
        <v>86</v>
      </c>
      <c r="B6" t="s">
        <v>70</v>
      </c>
      <c r="C6" t="s">
        <v>33</v>
      </c>
      <c r="D6" t="s">
        <v>5</v>
      </c>
      <c r="E6">
        <f>I11*O13</f>
        <v>56000</v>
      </c>
      <c r="H6" t="s">
        <v>125</v>
      </c>
    </row>
    <row r="7" spans="1:16" x14ac:dyDescent="0.25">
      <c r="A7" t="s">
        <v>86</v>
      </c>
      <c r="B7" t="s">
        <v>77</v>
      </c>
      <c r="C7" t="s">
        <v>33</v>
      </c>
      <c r="D7" t="s">
        <v>5</v>
      </c>
      <c r="E7">
        <f>I11*O13</f>
        <v>56000</v>
      </c>
    </row>
    <row r="8" spans="1:16" x14ac:dyDescent="0.25">
      <c r="A8" t="s">
        <v>86</v>
      </c>
      <c r="B8" t="s">
        <v>75</v>
      </c>
      <c r="C8" t="s">
        <v>33</v>
      </c>
      <c r="D8" t="s">
        <v>5</v>
      </c>
      <c r="E8">
        <v>5600.0000000000009</v>
      </c>
    </row>
    <row r="9" spans="1:16" x14ac:dyDescent="0.25">
      <c r="A9" t="s">
        <v>86</v>
      </c>
      <c r="B9" t="s">
        <v>76</v>
      </c>
      <c r="C9" t="s">
        <v>33</v>
      </c>
      <c r="D9" t="s">
        <v>5</v>
      </c>
      <c r="E9">
        <v>5600.0000000000009</v>
      </c>
    </row>
    <row r="10" spans="1:16" x14ac:dyDescent="0.25">
      <c r="A10" t="s">
        <v>86</v>
      </c>
      <c r="B10" t="s">
        <v>74</v>
      </c>
      <c r="C10" t="s">
        <v>33</v>
      </c>
      <c r="D10" t="s">
        <v>5</v>
      </c>
      <c r="E10" s="16">
        <v>44000</v>
      </c>
      <c r="H10" t="s">
        <v>130</v>
      </c>
      <c r="I10" t="s">
        <v>131</v>
      </c>
      <c r="N10" t="s">
        <v>55</v>
      </c>
      <c r="O10" t="s">
        <v>6</v>
      </c>
      <c r="P10" t="s">
        <v>5</v>
      </c>
    </row>
    <row r="11" spans="1:16" ht="15.75" x14ac:dyDescent="0.25">
      <c r="A11" t="s">
        <v>86</v>
      </c>
      <c r="B11" t="s">
        <v>73</v>
      </c>
      <c r="C11" t="s">
        <v>33</v>
      </c>
      <c r="D11" t="s">
        <v>5</v>
      </c>
      <c r="E11" s="16">
        <v>44000</v>
      </c>
      <c r="H11" s="21">
        <f>15000*8</f>
        <v>120000</v>
      </c>
      <c r="I11">
        <f>H11/3</f>
        <v>40000</v>
      </c>
      <c r="N11" t="s">
        <v>105</v>
      </c>
      <c r="O11">
        <v>0.14000000000000001</v>
      </c>
      <c r="P11">
        <v>0.14000000000000001</v>
      </c>
    </row>
    <row r="12" spans="1:16" x14ac:dyDescent="0.25">
      <c r="A12" t="s">
        <v>86</v>
      </c>
      <c r="B12" t="s">
        <v>71</v>
      </c>
      <c r="C12" t="s">
        <v>33</v>
      </c>
      <c r="D12" t="s">
        <v>5</v>
      </c>
      <c r="E12" s="16">
        <v>56000</v>
      </c>
      <c r="N12" t="s">
        <v>106</v>
      </c>
      <c r="O12">
        <v>1.1000000000000001</v>
      </c>
      <c r="P12">
        <v>1.3</v>
      </c>
    </row>
    <row r="13" spans="1:16" x14ac:dyDescent="0.25">
      <c r="A13" t="s">
        <v>86</v>
      </c>
      <c r="B13" t="s">
        <v>72</v>
      </c>
      <c r="C13" t="s">
        <v>33</v>
      </c>
      <c r="D13" t="s">
        <v>5</v>
      </c>
      <c r="E13" s="16">
        <v>56000</v>
      </c>
      <c r="N13" t="s">
        <v>107</v>
      </c>
      <c r="O13">
        <v>1.4</v>
      </c>
      <c r="P13">
        <v>1.8</v>
      </c>
    </row>
    <row r="14" spans="1:16" x14ac:dyDescent="0.25">
      <c r="A14" t="s">
        <v>86</v>
      </c>
      <c r="B14" t="s">
        <v>80</v>
      </c>
      <c r="C14" t="s">
        <v>33</v>
      </c>
      <c r="D14" t="s">
        <v>69</v>
      </c>
      <c r="E14" s="16">
        <v>5600.0000000000009</v>
      </c>
    </row>
    <row r="15" spans="1:16" x14ac:dyDescent="0.25">
      <c r="A15" t="s">
        <v>86</v>
      </c>
      <c r="B15" t="s">
        <v>81</v>
      </c>
      <c r="C15" t="s">
        <v>33</v>
      </c>
      <c r="D15" t="s">
        <v>69</v>
      </c>
      <c r="E15" s="16">
        <v>5600.0000000000009</v>
      </c>
    </row>
    <row r="16" spans="1:16" x14ac:dyDescent="0.25">
      <c r="A16" t="s">
        <v>86</v>
      </c>
      <c r="B16" t="s">
        <v>79</v>
      </c>
      <c r="C16" t="s">
        <v>33</v>
      </c>
      <c r="D16" t="s">
        <v>69</v>
      </c>
      <c r="E16" s="16">
        <v>44000</v>
      </c>
    </row>
    <row r="17" spans="1:5" x14ac:dyDescent="0.25">
      <c r="A17" t="s">
        <v>86</v>
      </c>
      <c r="B17" t="s">
        <v>78</v>
      </c>
      <c r="C17" t="s">
        <v>33</v>
      </c>
      <c r="D17" t="s">
        <v>69</v>
      </c>
      <c r="E17" s="16">
        <v>44000</v>
      </c>
    </row>
    <row r="18" spans="1:5" x14ac:dyDescent="0.25">
      <c r="A18" t="s">
        <v>86</v>
      </c>
      <c r="B18" t="s">
        <v>70</v>
      </c>
      <c r="C18" t="s">
        <v>33</v>
      </c>
      <c r="D18" t="s">
        <v>69</v>
      </c>
      <c r="E18" s="16">
        <v>56000</v>
      </c>
    </row>
    <row r="19" spans="1:5" x14ac:dyDescent="0.25">
      <c r="A19" t="s">
        <v>86</v>
      </c>
      <c r="B19" t="s">
        <v>77</v>
      </c>
      <c r="C19" t="s">
        <v>33</v>
      </c>
      <c r="D19" t="s">
        <v>69</v>
      </c>
      <c r="E19" s="16">
        <v>56000</v>
      </c>
    </row>
    <row r="20" spans="1:5" x14ac:dyDescent="0.25">
      <c r="A20" t="s">
        <v>86</v>
      </c>
      <c r="B20" t="s">
        <v>75</v>
      </c>
      <c r="C20" t="s">
        <v>33</v>
      </c>
      <c r="D20" t="s">
        <v>69</v>
      </c>
      <c r="E20" s="16">
        <v>5600.0000000000009</v>
      </c>
    </row>
    <row r="21" spans="1:5" x14ac:dyDescent="0.25">
      <c r="A21" t="s">
        <v>86</v>
      </c>
      <c r="B21" t="s">
        <v>76</v>
      </c>
      <c r="C21" t="s">
        <v>33</v>
      </c>
      <c r="D21" t="s">
        <v>69</v>
      </c>
      <c r="E21" s="16">
        <v>5600.0000000000009</v>
      </c>
    </row>
    <row r="22" spans="1:5" x14ac:dyDescent="0.25">
      <c r="A22" t="s">
        <v>86</v>
      </c>
      <c r="B22" t="s">
        <v>74</v>
      </c>
      <c r="C22" t="s">
        <v>33</v>
      </c>
      <c r="D22" t="s">
        <v>69</v>
      </c>
      <c r="E22" s="16">
        <v>44000</v>
      </c>
    </row>
    <row r="23" spans="1:5" x14ac:dyDescent="0.25">
      <c r="A23" t="s">
        <v>86</v>
      </c>
      <c r="B23" t="s">
        <v>73</v>
      </c>
      <c r="C23" t="s">
        <v>33</v>
      </c>
      <c r="D23" t="s">
        <v>69</v>
      </c>
      <c r="E23" s="16">
        <v>44000</v>
      </c>
    </row>
    <row r="24" spans="1:5" x14ac:dyDescent="0.25">
      <c r="A24" t="s">
        <v>86</v>
      </c>
      <c r="B24" t="s">
        <v>71</v>
      </c>
      <c r="C24" t="s">
        <v>33</v>
      </c>
      <c r="D24" t="s">
        <v>69</v>
      </c>
      <c r="E24" s="16">
        <v>56000</v>
      </c>
    </row>
    <row r="25" spans="1:5" x14ac:dyDescent="0.25">
      <c r="A25" t="s">
        <v>86</v>
      </c>
      <c r="B25" t="s">
        <v>72</v>
      </c>
      <c r="C25" t="s">
        <v>33</v>
      </c>
      <c r="D25" t="s">
        <v>69</v>
      </c>
      <c r="E25" s="16">
        <v>56000</v>
      </c>
    </row>
    <row r="26" spans="1:5" x14ac:dyDescent="0.25">
      <c r="A26" t="s">
        <v>86</v>
      </c>
      <c r="B26" t="s">
        <v>80</v>
      </c>
      <c r="C26" t="s">
        <v>33</v>
      </c>
      <c r="D26" t="s">
        <v>6</v>
      </c>
      <c r="E26" s="16">
        <v>5600.0000000000009</v>
      </c>
    </row>
    <row r="27" spans="1:5" x14ac:dyDescent="0.25">
      <c r="A27" t="s">
        <v>86</v>
      </c>
      <c r="B27" t="s">
        <v>81</v>
      </c>
      <c r="C27" t="s">
        <v>33</v>
      </c>
      <c r="D27" t="s">
        <v>6</v>
      </c>
      <c r="E27" s="16">
        <v>5600.0000000000009</v>
      </c>
    </row>
    <row r="28" spans="1:5" x14ac:dyDescent="0.25">
      <c r="A28" t="s">
        <v>86</v>
      </c>
      <c r="B28" t="s">
        <v>79</v>
      </c>
      <c r="C28" t="s">
        <v>33</v>
      </c>
      <c r="D28" t="s">
        <v>6</v>
      </c>
      <c r="E28" s="16">
        <v>44000</v>
      </c>
    </row>
    <row r="29" spans="1:5" x14ac:dyDescent="0.25">
      <c r="A29" t="s">
        <v>86</v>
      </c>
      <c r="B29" t="s">
        <v>78</v>
      </c>
      <c r="C29" t="s">
        <v>33</v>
      </c>
      <c r="D29" t="s">
        <v>6</v>
      </c>
      <c r="E29" s="16">
        <v>44000</v>
      </c>
    </row>
    <row r="30" spans="1:5" x14ac:dyDescent="0.25">
      <c r="A30" t="s">
        <v>86</v>
      </c>
      <c r="B30" t="s">
        <v>70</v>
      </c>
      <c r="C30" t="s">
        <v>33</v>
      </c>
      <c r="D30" t="s">
        <v>6</v>
      </c>
      <c r="E30" s="16">
        <v>56000</v>
      </c>
    </row>
    <row r="31" spans="1:5" x14ac:dyDescent="0.25">
      <c r="A31" t="s">
        <v>86</v>
      </c>
      <c r="B31" t="s">
        <v>77</v>
      </c>
      <c r="C31" t="s">
        <v>33</v>
      </c>
      <c r="D31" t="s">
        <v>6</v>
      </c>
      <c r="E31" s="16">
        <v>56000</v>
      </c>
    </row>
    <row r="32" spans="1:5" x14ac:dyDescent="0.25">
      <c r="A32" t="s">
        <v>86</v>
      </c>
      <c r="B32" t="s">
        <v>75</v>
      </c>
      <c r="C32" t="s">
        <v>33</v>
      </c>
      <c r="D32" t="s">
        <v>6</v>
      </c>
      <c r="E32" s="16">
        <v>5600.0000000000009</v>
      </c>
    </row>
    <row r="33" spans="1:5" x14ac:dyDescent="0.25">
      <c r="A33" t="s">
        <v>86</v>
      </c>
      <c r="B33" t="s">
        <v>76</v>
      </c>
      <c r="C33" t="s">
        <v>33</v>
      </c>
      <c r="D33" t="s">
        <v>6</v>
      </c>
      <c r="E33" s="16">
        <v>5600.0000000000009</v>
      </c>
    </row>
    <row r="34" spans="1:5" x14ac:dyDescent="0.25">
      <c r="A34" t="s">
        <v>86</v>
      </c>
      <c r="B34" t="s">
        <v>74</v>
      </c>
      <c r="C34" t="s">
        <v>33</v>
      </c>
      <c r="D34" t="s">
        <v>6</v>
      </c>
      <c r="E34" s="16">
        <v>44000</v>
      </c>
    </row>
    <row r="35" spans="1:5" x14ac:dyDescent="0.25">
      <c r="A35" t="s">
        <v>86</v>
      </c>
      <c r="B35" t="s">
        <v>73</v>
      </c>
      <c r="C35" t="s">
        <v>33</v>
      </c>
      <c r="D35" t="s">
        <v>6</v>
      </c>
      <c r="E35" s="16">
        <v>44000</v>
      </c>
    </row>
    <row r="36" spans="1:5" x14ac:dyDescent="0.25">
      <c r="A36" t="s">
        <v>86</v>
      </c>
      <c r="B36" t="s">
        <v>71</v>
      </c>
      <c r="C36" t="s">
        <v>33</v>
      </c>
      <c r="D36" t="s">
        <v>6</v>
      </c>
      <c r="E36" s="16">
        <v>56000</v>
      </c>
    </row>
    <row r="37" spans="1:5" x14ac:dyDescent="0.25">
      <c r="A37" t="s">
        <v>86</v>
      </c>
      <c r="B37" t="s">
        <v>72</v>
      </c>
      <c r="C37" t="s">
        <v>33</v>
      </c>
      <c r="D37" t="s">
        <v>6</v>
      </c>
      <c r="E37" s="16">
        <v>56000</v>
      </c>
    </row>
    <row r="38" spans="1:5" x14ac:dyDescent="0.25">
      <c r="A38" t="s">
        <v>165</v>
      </c>
      <c r="B38" t="s">
        <v>80</v>
      </c>
      <c r="C38" t="s">
        <v>33</v>
      </c>
      <c r="D38" t="s">
        <v>5</v>
      </c>
      <c r="E38">
        <f>I47*O47</f>
        <v>0</v>
      </c>
    </row>
    <row r="39" spans="1:5" x14ac:dyDescent="0.25">
      <c r="A39" t="s">
        <v>165</v>
      </c>
      <c r="B39" t="s">
        <v>81</v>
      </c>
      <c r="C39" t="s">
        <v>33</v>
      </c>
      <c r="D39" t="s">
        <v>5</v>
      </c>
      <c r="E39">
        <f>I47*O47</f>
        <v>0</v>
      </c>
    </row>
    <row r="40" spans="1:5" x14ac:dyDescent="0.25">
      <c r="A40" t="s">
        <v>165</v>
      </c>
      <c r="B40" t="s">
        <v>79</v>
      </c>
      <c r="C40" t="s">
        <v>33</v>
      </c>
      <c r="D40" t="s">
        <v>5</v>
      </c>
      <c r="E40">
        <f>I47*O48</f>
        <v>0</v>
      </c>
    </row>
    <row r="41" spans="1:5" x14ac:dyDescent="0.25">
      <c r="A41" t="s">
        <v>165</v>
      </c>
      <c r="B41" t="s">
        <v>78</v>
      </c>
      <c r="C41" t="s">
        <v>33</v>
      </c>
      <c r="D41" t="s">
        <v>5</v>
      </c>
      <c r="E41">
        <f>I47*O48</f>
        <v>0</v>
      </c>
    </row>
    <row r="42" spans="1:5" x14ac:dyDescent="0.25">
      <c r="A42" t="s">
        <v>165</v>
      </c>
      <c r="B42" t="s">
        <v>70</v>
      </c>
      <c r="C42" t="s">
        <v>33</v>
      </c>
      <c r="D42" t="s">
        <v>5</v>
      </c>
      <c r="E42">
        <f>I47*O49</f>
        <v>0</v>
      </c>
    </row>
    <row r="43" spans="1:5" x14ac:dyDescent="0.25">
      <c r="A43" t="s">
        <v>165</v>
      </c>
      <c r="B43" t="s">
        <v>77</v>
      </c>
      <c r="C43" t="s">
        <v>33</v>
      </c>
      <c r="D43" t="s">
        <v>5</v>
      </c>
      <c r="E43">
        <f>I47*O49</f>
        <v>0</v>
      </c>
    </row>
    <row r="44" spans="1:5" x14ac:dyDescent="0.25">
      <c r="A44" t="s">
        <v>165</v>
      </c>
      <c r="B44" t="s">
        <v>75</v>
      </c>
      <c r="C44" t="s">
        <v>33</v>
      </c>
      <c r="D44" t="s">
        <v>5</v>
      </c>
      <c r="E44">
        <v>5600.0000000000009</v>
      </c>
    </row>
    <row r="45" spans="1:5" x14ac:dyDescent="0.25">
      <c r="A45" t="s">
        <v>165</v>
      </c>
      <c r="B45" t="s">
        <v>76</v>
      </c>
      <c r="C45" t="s">
        <v>33</v>
      </c>
      <c r="D45" t="s">
        <v>5</v>
      </c>
      <c r="E45">
        <v>5600.0000000000009</v>
      </c>
    </row>
    <row r="46" spans="1:5" x14ac:dyDescent="0.25">
      <c r="A46" t="s">
        <v>165</v>
      </c>
      <c r="B46" t="s">
        <v>74</v>
      </c>
      <c r="C46" t="s">
        <v>33</v>
      </c>
      <c r="D46" t="s">
        <v>5</v>
      </c>
      <c r="E46" s="16">
        <v>44000</v>
      </c>
    </row>
    <row r="47" spans="1:5" x14ac:dyDescent="0.25">
      <c r="A47" t="s">
        <v>165</v>
      </c>
      <c r="B47" t="s">
        <v>73</v>
      </c>
      <c r="C47" t="s">
        <v>33</v>
      </c>
      <c r="D47" t="s">
        <v>5</v>
      </c>
      <c r="E47" s="16">
        <v>44000</v>
      </c>
    </row>
    <row r="48" spans="1:5" x14ac:dyDescent="0.25">
      <c r="A48" t="s">
        <v>165</v>
      </c>
      <c r="B48" t="s">
        <v>71</v>
      </c>
      <c r="C48" t="s">
        <v>33</v>
      </c>
      <c r="D48" t="s">
        <v>5</v>
      </c>
      <c r="E48" s="16">
        <v>56000</v>
      </c>
    </row>
    <row r="49" spans="1:5" x14ac:dyDescent="0.25">
      <c r="A49" t="s">
        <v>165</v>
      </c>
      <c r="B49" t="s">
        <v>72</v>
      </c>
      <c r="C49" t="s">
        <v>33</v>
      </c>
      <c r="D49" t="s">
        <v>5</v>
      </c>
      <c r="E49" s="16">
        <v>56000</v>
      </c>
    </row>
    <row r="50" spans="1:5" x14ac:dyDescent="0.25">
      <c r="A50" t="s">
        <v>165</v>
      </c>
      <c r="B50" t="s">
        <v>80</v>
      </c>
      <c r="C50" t="s">
        <v>33</v>
      </c>
      <c r="D50" t="s">
        <v>69</v>
      </c>
      <c r="E50" s="16">
        <v>5600.0000000000009</v>
      </c>
    </row>
    <row r="51" spans="1:5" x14ac:dyDescent="0.25">
      <c r="A51" t="s">
        <v>165</v>
      </c>
      <c r="B51" t="s">
        <v>81</v>
      </c>
      <c r="C51" t="s">
        <v>33</v>
      </c>
      <c r="D51" t="s">
        <v>69</v>
      </c>
      <c r="E51" s="16">
        <v>5600.0000000000009</v>
      </c>
    </row>
    <row r="52" spans="1:5" x14ac:dyDescent="0.25">
      <c r="A52" t="s">
        <v>165</v>
      </c>
      <c r="B52" t="s">
        <v>79</v>
      </c>
      <c r="C52" t="s">
        <v>33</v>
      </c>
      <c r="D52" t="s">
        <v>69</v>
      </c>
      <c r="E52" s="16">
        <v>44000</v>
      </c>
    </row>
    <row r="53" spans="1:5" x14ac:dyDescent="0.25">
      <c r="A53" t="s">
        <v>165</v>
      </c>
      <c r="B53" t="s">
        <v>78</v>
      </c>
      <c r="C53" t="s">
        <v>33</v>
      </c>
      <c r="D53" t="s">
        <v>69</v>
      </c>
      <c r="E53" s="16">
        <v>44000</v>
      </c>
    </row>
    <row r="54" spans="1:5" x14ac:dyDescent="0.25">
      <c r="A54" t="s">
        <v>165</v>
      </c>
      <c r="B54" t="s">
        <v>70</v>
      </c>
      <c r="C54" t="s">
        <v>33</v>
      </c>
      <c r="D54" t="s">
        <v>69</v>
      </c>
      <c r="E54" s="16">
        <v>56000</v>
      </c>
    </row>
    <row r="55" spans="1:5" x14ac:dyDescent="0.25">
      <c r="A55" t="s">
        <v>165</v>
      </c>
      <c r="B55" t="s">
        <v>77</v>
      </c>
      <c r="C55" t="s">
        <v>33</v>
      </c>
      <c r="D55" t="s">
        <v>69</v>
      </c>
      <c r="E55" s="16">
        <v>56000</v>
      </c>
    </row>
    <row r="56" spans="1:5" x14ac:dyDescent="0.25">
      <c r="A56" t="s">
        <v>165</v>
      </c>
      <c r="B56" t="s">
        <v>75</v>
      </c>
      <c r="C56" t="s">
        <v>33</v>
      </c>
      <c r="D56" t="s">
        <v>69</v>
      </c>
      <c r="E56" s="16">
        <v>5600.0000000000009</v>
      </c>
    </row>
    <row r="57" spans="1:5" x14ac:dyDescent="0.25">
      <c r="A57" t="s">
        <v>165</v>
      </c>
      <c r="B57" t="s">
        <v>76</v>
      </c>
      <c r="C57" t="s">
        <v>33</v>
      </c>
      <c r="D57" t="s">
        <v>69</v>
      </c>
      <c r="E57" s="16">
        <v>5600.0000000000009</v>
      </c>
    </row>
    <row r="58" spans="1:5" x14ac:dyDescent="0.25">
      <c r="A58" t="s">
        <v>165</v>
      </c>
      <c r="B58" t="s">
        <v>74</v>
      </c>
      <c r="C58" t="s">
        <v>33</v>
      </c>
      <c r="D58" t="s">
        <v>69</v>
      </c>
      <c r="E58" s="16">
        <v>44000</v>
      </c>
    </row>
    <row r="59" spans="1:5" x14ac:dyDescent="0.25">
      <c r="A59" t="s">
        <v>165</v>
      </c>
      <c r="B59" t="s">
        <v>73</v>
      </c>
      <c r="C59" t="s">
        <v>33</v>
      </c>
      <c r="D59" t="s">
        <v>69</v>
      </c>
      <c r="E59" s="16">
        <v>44000</v>
      </c>
    </row>
    <row r="60" spans="1:5" x14ac:dyDescent="0.25">
      <c r="A60" t="s">
        <v>165</v>
      </c>
      <c r="B60" t="s">
        <v>71</v>
      </c>
      <c r="C60" t="s">
        <v>33</v>
      </c>
      <c r="D60" t="s">
        <v>69</v>
      </c>
      <c r="E60" s="16">
        <v>56000</v>
      </c>
    </row>
    <row r="61" spans="1:5" x14ac:dyDescent="0.25">
      <c r="A61" t="s">
        <v>165</v>
      </c>
      <c r="B61" t="s">
        <v>72</v>
      </c>
      <c r="C61" t="s">
        <v>33</v>
      </c>
      <c r="D61" t="s">
        <v>69</v>
      </c>
      <c r="E61" s="16">
        <v>56000</v>
      </c>
    </row>
    <row r="62" spans="1:5" x14ac:dyDescent="0.25">
      <c r="A62" t="s">
        <v>165</v>
      </c>
      <c r="B62" t="s">
        <v>80</v>
      </c>
      <c r="C62" t="s">
        <v>33</v>
      </c>
      <c r="D62" t="s">
        <v>6</v>
      </c>
      <c r="E62" s="16">
        <v>5600.0000000000009</v>
      </c>
    </row>
    <row r="63" spans="1:5" x14ac:dyDescent="0.25">
      <c r="A63" t="s">
        <v>165</v>
      </c>
      <c r="B63" t="s">
        <v>81</v>
      </c>
      <c r="C63" t="s">
        <v>33</v>
      </c>
      <c r="D63" t="s">
        <v>6</v>
      </c>
      <c r="E63" s="16">
        <v>5600.0000000000009</v>
      </c>
    </row>
    <row r="64" spans="1:5" x14ac:dyDescent="0.25">
      <c r="A64" t="s">
        <v>165</v>
      </c>
      <c r="B64" t="s">
        <v>79</v>
      </c>
      <c r="C64" t="s">
        <v>33</v>
      </c>
      <c r="D64" t="s">
        <v>6</v>
      </c>
      <c r="E64" s="16">
        <v>44000</v>
      </c>
    </row>
    <row r="65" spans="1:5" x14ac:dyDescent="0.25">
      <c r="A65" t="s">
        <v>165</v>
      </c>
      <c r="B65" t="s">
        <v>78</v>
      </c>
      <c r="C65" t="s">
        <v>33</v>
      </c>
      <c r="D65" t="s">
        <v>6</v>
      </c>
      <c r="E65" s="16">
        <v>44000</v>
      </c>
    </row>
    <row r="66" spans="1:5" x14ac:dyDescent="0.25">
      <c r="A66" t="s">
        <v>165</v>
      </c>
      <c r="B66" t="s">
        <v>70</v>
      </c>
      <c r="C66" t="s">
        <v>33</v>
      </c>
      <c r="D66" t="s">
        <v>6</v>
      </c>
      <c r="E66" s="16">
        <v>56000</v>
      </c>
    </row>
    <row r="67" spans="1:5" x14ac:dyDescent="0.25">
      <c r="A67" t="s">
        <v>165</v>
      </c>
      <c r="B67" t="s">
        <v>77</v>
      </c>
      <c r="C67" t="s">
        <v>33</v>
      </c>
      <c r="D67" t="s">
        <v>6</v>
      </c>
      <c r="E67" s="16">
        <v>56000</v>
      </c>
    </row>
    <row r="68" spans="1:5" x14ac:dyDescent="0.25">
      <c r="A68" t="s">
        <v>165</v>
      </c>
      <c r="B68" t="s">
        <v>75</v>
      </c>
      <c r="C68" t="s">
        <v>33</v>
      </c>
      <c r="D68" t="s">
        <v>6</v>
      </c>
      <c r="E68" s="16">
        <v>5600.0000000000009</v>
      </c>
    </row>
    <row r="69" spans="1:5" x14ac:dyDescent="0.25">
      <c r="A69" t="s">
        <v>165</v>
      </c>
      <c r="B69" t="s">
        <v>76</v>
      </c>
      <c r="C69" t="s">
        <v>33</v>
      </c>
      <c r="D69" t="s">
        <v>6</v>
      </c>
      <c r="E69" s="16">
        <v>5600.0000000000009</v>
      </c>
    </row>
    <row r="70" spans="1:5" x14ac:dyDescent="0.25">
      <c r="A70" t="s">
        <v>165</v>
      </c>
      <c r="B70" t="s">
        <v>74</v>
      </c>
      <c r="C70" t="s">
        <v>33</v>
      </c>
      <c r="D70" t="s">
        <v>6</v>
      </c>
      <c r="E70" s="16">
        <v>44000</v>
      </c>
    </row>
    <row r="71" spans="1:5" x14ac:dyDescent="0.25">
      <c r="A71" t="s">
        <v>165</v>
      </c>
      <c r="B71" t="s">
        <v>73</v>
      </c>
      <c r="C71" t="s">
        <v>33</v>
      </c>
      <c r="D71" t="s">
        <v>6</v>
      </c>
      <c r="E71" s="16">
        <v>44000</v>
      </c>
    </row>
    <row r="72" spans="1:5" x14ac:dyDescent="0.25">
      <c r="A72" t="s">
        <v>165</v>
      </c>
      <c r="B72" t="s">
        <v>71</v>
      </c>
      <c r="C72" t="s">
        <v>33</v>
      </c>
      <c r="D72" t="s">
        <v>6</v>
      </c>
      <c r="E72" s="16">
        <v>56000</v>
      </c>
    </row>
    <row r="73" spans="1:5" x14ac:dyDescent="0.25">
      <c r="A73" t="s">
        <v>165</v>
      </c>
      <c r="B73" t="s">
        <v>72</v>
      </c>
      <c r="C73" t="s">
        <v>33</v>
      </c>
      <c r="D73" t="s">
        <v>6</v>
      </c>
      <c r="E73" s="16">
        <v>56000</v>
      </c>
    </row>
    <row r="74" spans="1:5" x14ac:dyDescent="0.25">
      <c r="A74" t="s">
        <v>171</v>
      </c>
      <c r="B74" t="s">
        <v>80</v>
      </c>
      <c r="C74" t="s">
        <v>33</v>
      </c>
      <c r="D74" t="s">
        <v>5</v>
      </c>
      <c r="E74">
        <f>I83*O83</f>
        <v>0</v>
      </c>
    </row>
    <row r="75" spans="1:5" x14ac:dyDescent="0.25">
      <c r="A75" t="s">
        <v>171</v>
      </c>
      <c r="B75" t="s">
        <v>81</v>
      </c>
      <c r="C75" t="s">
        <v>33</v>
      </c>
      <c r="D75" t="s">
        <v>5</v>
      </c>
      <c r="E75">
        <f>I83*O83</f>
        <v>0</v>
      </c>
    </row>
    <row r="76" spans="1:5" x14ac:dyDescent="0.25">
      <c r="A76" t="s">
        <v>171</v>
      </c>
      <c r="B76" t="s">
        <v>79</v>
      </c>
      <c r="C76" t="s">
        <v>33</v>
      </c>
      <c r="D76" t="s">
        <v>5</v>
      </c>
      <c r="E76">
        <f>I83*O84</f>
        <v>0</v>
      </c>
    </row>
    <row r="77" spans="1:5" x14ac:dyDescent="0.25">
      <c r="A77" t="s">
        <v>171</v>
      </c>
      <c r="B77" t="s">
        <v>78</v>
      </c>
      <c r="C77" t="s">
        <v>33</v>
      </c>
      <c r="D77" t="s">
        <v>5</v>
      </c>
      <c r="E77">
        <f>I83*O84</f>
        <v>0</v>
      </c>
    </row>
    <row r="78" spans="1:5" x14ac:dyDescent="0.25">
      <c r="A78" t="s">
        <v>171</v>
      </c>
      <c r="B78" t="s">
        <v>70</v>
      </c>
      <c r="C78" t="s">
        <v>33</v>
      </c>
      <c r="D78" t="s">
        <v>5</v>
      </c>
      <c r="E78">
        <f>I83*O85</f>
        <v>0</v>
      </c>
    </row>
    <row r="79" spans="1:5" x14ac:dyDescent="0.25">
      <c r="A79" t="s">
        <v>171</v>
      </c>
      <c r="B79" t="s">
        <v>77</v>
      </c>
      <c r="C79" t="s">
        <v>33</v>
      </c>
      <c r="D79" t="s">
        <v>5</v>
      </c>
      <c r="E79">
        <f>I83*O85</f>
        <v>0</v>
      </c>
    </row>
    <row r="80" spans="1:5" x14ac:dyDescent="0.25">
      <c r="A80" t="s">
        <v>171</v>
      </c>
      <c r="B80" t="s">
        <v>75</v>
      </c>
      <c r="C80" t="s">
        <v>33</v>
      </c>
      <c r="D80" t="s">
        <v>5</v>
      </c>
      <c r="E80">
        <v>5600.0000000000009</v>
      </c>
    </row>
    <row r="81" spans="1:5" x14ac:dyDescent="0.25">
      <c r="A81" t="s">
        <v>171</v>
      </c>
      <c r="B81" t="s">
        <v>76</v>
      </c>
      <c r="C81" t="s">
        <v>33</v>
      </c>
      <c r="D81" t="s">
        <v>5</v>
      </c>
      <c r="E81">
        <v>5600.0000000000009</v>
      </c>
    </row>
    <row r="82" spans="1:5" x14ac:dyDescent="0.25">
      <c r="A82" t="s">
        <v>171</v>
      </c>
      <c r="B82" t="s">
        <v>74</v>
      </c>
      <c r="C82" t="s">
        <v>33</v>
      </c>
      <c r="D82" t="s">
        <v>5</v>
      </c>
      <c r="E82" s="16">
        <v>44000</v>
      </c>
    </row>
    <row r="83" spans="1:5" x14ac:dyDescent="0.25">
      <c r="A83" t="s">
        <v>171</v>
      </c>
      <c r="B83" t="s">
        <v>73</v>
      </c>
      <c r="C83" t="s">
        <v>33</v>
      </c>
      <c r="D83" t="s">
        <v>5</v>
      </c>
      <c r="E83" s="16">
        <v>44000</v>
      </c>
    </row>
    <row r="84" spans="1:5" x14ac:dyDescent="0.25">
      <c r="A84" t="s">
        <v>171</v>
      </c>
      <c r="B84" t="s">
        <v>71</v>
      </c>
      <c r="C84" t="s">
        <v>33</v>
      </c>
      <c r="D84" t="s">
        <v>5</v>
      </c>
      <c r="E84" s="16">
        <v>56000</v>
      </c>
    </row>
    <row r="85" spans="1:5" x14ac:dyDescent="0.25">
      <c r="A85" t="s">
        <v>171</v>
      </c>
      <c r="B85" t="s">
        <v>72</v>
      </c>
      <c r="C85" t="s">
        <v>33</v>
      </c>
      <c r="D85" t="s">
        <v>5</v>
      </c>
      <c r="E85" s="16">
        <v>56000</v>
      </c>
    </row>
    <row r="86" spans="1:5" x14ac:dyDescent="0.25">
      <c r="A86" t="s">
        <v>171</v>
      </c>
      <c r="B86" t="s">
        <v>80</v>
      </c>
      <c r="C86" t="s">
        <v>33</v>
      </c>
      <c r="D86" t="s">
        <v>69</v>
      </c>
      <c r="E86" s="16">
        <v>5600.0000000000009</v>
      </c>
    </row>
    <row r="87" spans="1:5" x14ac:dyDescent="0.25">
      <c r="A87" t="s">
        <v>171</v>
      </c>
      <c r="B87" t="s">
        <v>81</v>
      </c>
      <c r="C87" t="s">
        <v>33</v>
      </c>
      <c r="D87" t="s">
        <v>69</v>
      </c>
      <c r="E87" s="16">
        <v>5600.0000000000009</v>
      </c>
    </row>
    <row r="88" spans="1:5" x14ac:dyDescent="0.25">
      <c r="A88" t="s">
        <v>171</v>
      </c>
      <c r="B88" t="s">
        <v>79</v>
      </c>
      <c r="C88" t="s">
        <v>33</v>
      </c>
      <c r="D88" t="s">
        <v>69</v>
      </c>
      <c r="E88" s="16">
        <v>44000</v>
      </c>
    </row>
    <row r="89" spans="1:5" x14ac:dyDescent="0.25">
      <c r="A89" t="s">
        <v>171</v>
      </c>
      <c r="B89" t="s">
        <v>78</v>
      </c>
      <c r="C89" t="s">
        <v>33</v>
      </c>
      <c r="D89" t="s">
        <v>69</v>
      </c>
      <c r="E89" s="16">
        <v>44000</v>
      </c>
    </row>
    <row r="90" spans="1:5" x14ac:dyDescent="0.25">
      <c r="A90" t="s">
        <v>171</v>
      </c>
      <c r="B90" t="s">
        <v>70</v>
      </c>
      <c r="C90" t="s">
        <v>33</v>
      </c>
      <c r="D90" t="s">
        <v>69</v>
      </c>
      <c r="E90" s="16">
        <v>56000</v>
      </c>
    </row>
    <row r="91" spans="1:5" x14ac:dyDescent="0.25">
      <c r="A91" t="s">
        <v>171</v>
      </c>
      <c r="B91" t="s">
        <v>77</v>
      </c>
      <c r="C91" t="s">
        <v>33</v>
      </c>
      <c r="D91" t="s">
        <v>69</v>
      </c>
      <c r="E91" s="16">
        <v>56000</v>
      </c>
    </row>
    <row r="92" spans="1:5" x14ac:dyDescent="0.25">
      <c r="A92" t="s">
        <v>171</v>
      </c>
      <c r="B92" t="s">
        <v>75</v>
      </c>
      <c r="C92" t="s">
        <v>33</v>
      </c>
      <c r="D92" t="s">
        <v>69</v>
      </c>
      <c r="E92" s="16">
        <v>5600.0000000000009</v>
      </c>
    </row>
    <row r="93" spans="1:5" x14ac:dyDescent="0.25">
      <c r="A93" t="s">
        <v>171</v>
      </c>
      <c r="B93" t="s">
        <v>76</v>
      </c>
      <c r="C93" t="s">
        <v>33</v>
      </c>
      <c r="D93" t="s">
        <v>69</v>
      </c>
      <c r="E93" s="16">
        <v>5600.0000000000009</v>
      </c>
    </row>
    <row r="94" spans="1:5" x14ac:dyDescent="0.25">
      <c r="A94" t="s">
        <v>171</v>
      </c>
      <c r="B94" t="s">
        <v>74</v>
      </c>
      <c r="C94" t="s">
        <v>33</v>
      </c>
      <c r="D94" t="s">
        <v>69</v>
      </c>
      <c r="E94" s="16">
        <v>44000</v>
      </c>
    </row>
    <row r="95" spans="1:5" x14ac:dyDescent="0.25">
      <c r="A95" t="s">
        <v>171</v>
      </c>
      <c r="B95" t="s">
        <v>73</v>
      </c>
      <c r="C95" t="s">
        <v>33</v>
      </c>
      <c r="D95" t="s">
        <v>69</v>
      </c>
      <c r="E95" s="16">
        <v>44000</v>
      </c>
    </row>
    <row r="96" spans="1:5" x14ac:dyDescent="0.25">
      <c r="A96" t="s">
        <v>171</v>
      </c>
      <c r="B96" t="s">
        <v>71</v>
      </c>
      <c r="C96" t="s">
        <v>33</v>
      </c>
      <c r="D96" t="s">
        <v>69</v>
      </c>
      <c r="E96" s="16">
        <v>56000</v>
      </c>
    </row>
    <row r="97" spans="1:5" x14ac:dyDescent="0.25">
      <c r="A97" t="s">
        <v>171</v>
      </c>
      <c r="B97" t="s">
        <v>72</v>
      </c>
      <c r="C97" t="s">
        <v>33</v>
      </c>
      <c r="D97" t="s">
        <v>69</v>
      </c>
      <c r="E97" s="16">
        <v>56000</v>
      </c>
    </row>
    <row r="98" spans="1:5" x14ac:dyDescent="0.25">
      <c r="A98" t="s">
        <v>171</v>
      </c>
      <c r="B98" t="s">
        <v>80</v>
      </c>
      <c r="C98" t="s">
        <v>33</v>
      </c>
      <c r="D98" t="s">
        <v>6</v>
      </c>
      <c r="E98" s="16">
        <v>5600.0000000000009</v>
      </c>
    </row>
    <row r="99" spans="1:5" x14ac:dyDescent="0.25">
      <c r="A99" t="s">
        <v>171</v>
      </c>
      <c r="B99" t="s">
        <v>81</v>
      </c>
      <c r="C99" t="s">
        <v>33</v>
      </c>
      <c r="D99" t="s">
        <v>6</v>
      </c>
      <c r="E99" s="16">
        <v>5600.0000000000009</v>
      </c>
    </row>
    <row r="100" spans="1:5" x14ac:dyDescent="0.25">
      <c r="A100" t="s">
        <v>171</v>
      </c>
      <c r="B100" t="s">
        <v>79</v>
      </c>
      <c r="C100" t="s">
        <v>33</v>
      </c>
      <c r="D100" t="s">
        <v>6</v>
      </c>
      <c r="E100" s="16">
        <v>44000</v>
      </c>
    </row>
    <row r="101" spans="1:5" x14ac:dyDescent="0.25">
      <c r="A101" t="s">
        <v>171</v>
      </c>
      <c r="B101" t="s">
        <v>78</v>
      </c>
      <c r="C101" t="s">
        <v>33</v>
      </c>
      <c r="D101" t="s">
        <v>6</v>
      </c>
      <c r="E101" s="16">
        <v>44000</v>
      </c>
    </row>
    <row r="102" spans="1:5" x14ac:dyDescent="0.25">
      <c r="A102" t="s">
        <v>171</v>
      </c>
      <c r="B102" t="s">
        <v>70</v>
      </c>
      <c r="C102" t="s">
        <v>33</v>
      </c>
      <c r="D102" t="s">
        <v>6</v>
      </c>
      <c r="E102" s="16">
        <v>56000</v>
      </c>
    </row>
    <row r="103" spans="1:5" x14ac:dyDescent="0.25">
      <c r="A103" t="s">
        <v>171</v>
      </c>
      <c r="B103" t="s">
        <v>77</v>
      </c>
      <c r="C103" t="s">
        <v>33</v>
      </c>
      <c r="D103" t="s">
        <v>6</v>
      </c>
      <c r="E103" s="16">
        <v>56000</v>
      </c>
    </row>
    <row r="104" spans="1:5" x14ac:dyDescent="0.25">
      <c r="A104" t="s">
        <v>171</v>
      </c>
      <c r="B104" t="s">
        <v>75</v>
      </c>
      <c r="C104" t="s">
        <v>33</v>
      </c>
      <c r="D104" t="s">
        <v>6</v>
      </c>
      <c r="E104" s="16">
        <v>5600.0000000000009</v>
      </c>
    </row>
    <row r="105" spans="1:5" x14ac:dyDescent="0.25">
      <c r="A105" t="s">
        <v>171</v>
      </c>
      <c r="B105" t="s">
        <v>76</v>
      </c>
      <c r="C105" t="s">
        <v>33</v>
      </c>
      <c r="D105" t="s">
        <v>6</v>
      </c>
      <c r="E105" s="16">
        <v>5600.0000000000009</v>
      </c>
    </row>
    <row r="106" spans="1:5" x14ac:dyDescent="0.25">
      <c r="A106" t="s">
        <v>171</v>
      </c>
      <c r="B106" t="s">
        <v>74</v>
      </c>
      <c r="C106" t="s">
        <v>33</v>
      </c>
      <c r="D106" t="s">
        <v>6</v>
      </c>
      <c r="E106" s="16">
        <v>44000</v>
      </c>
    </row>
    <row r="107" spans="1:5" x14ac:dyDescent="0.25">
      <c r="A107" t="s">
        <v>171</v>
      </c>
      <c r="B107" t="s">
        <v>73</v>
      </c>
      <c r="C107" t="s">
        <v>33</v>
      </c>
      <c r="D107" t="s">
        <v>6</v>
      </c>
      <c r="E107" s="16">
        <v>44000</v>
      </c>
    </row>
    <row r="108" spans="1:5" x14ac:dyDescent="0.25">
      <c r="A108" t="s">
        <v>171</v>
      </c>
      <c r="B108" t="s">
        <v>71</v>
      </c>
      <c r="C108" t="s">
        <v>33</v>
      </c>
      <c r="D108" t="s">
        <v>6</v>
      </c>
      <c r="E108" s="16">
        <v>56000</v>
      </c>
    </row>
    <row r="109" spans="1:5" x14ac:dyDescent="0.25">
      <c r="A109" t="s">
        <v>171</v>
      </c>
      <c r="B109" t="s">
        <v>72</v>
      </c>
      <c r="C109" t="s">
        <v>33</v>
      </c>
      <c r="D109" t="s">
        <v>6</v>
      </c>
      <c r="E109" s="16">
        <v>56000</v>
      </c>
    </row>
    <row r="110" spans="1:5" x14ac:dyDescent="0.25">
      <c r="A110" t="s">
        <v>172</v>
      </c>
      <c r="B110" t="s">
        <v>80</v>
      </c>
      <c r="C110" t="s">
        <v>33</v>
      </c>
      <c r="D110" t="s">
        <v>5</v>
      </c>
      <c r="E110">
        <f>I119*O119</f>
        <v>0</v>
      </c>
    </row>
    <row r="111" spans="1:5" x14ac:dyDescent="0.25">
      <c r="A111" t="s">
        <v>172</v>
      </c>
      <c r="B111" t="s">
        <v>81</v>
      </c>
      <c r="C111" t="s">
        <v>33</v>
      </c>
      <c r="D111" t="s">
        <v>5</v>
      </c>
      <c r="E111">
        <f>I119*O119</f>
        <v>0</v>
      </c>
    </row>
    <row r="112" spans="1:5" x14ac:dyDescent="0.25">
      <c r="A112" t="s">
        <v>172</v>
      </c>
      <c r="B112" t="s">
        <v>79</v>
      </c>
      <c r="C112" t="s">
        <v>33</v>
      </c>
      <c r="D112" t="s">
        <v>5</v>
      </c>
      <c r="E112">
        <f>I119*O120</f>
        <v>0</v>
      </c>
    </row>
    <row r="113" spans="1:5" x14ac:dyDescent="0.25">
      <c r="A113" t="s">
        <v>172</v>
      </c>
      <c r="B113" t="s">
        <v>78</v>
      </c>
      <c r="C113" t="s">
        <v>33</v>
      </c>
      <c r="D113" t="s">
        <v>5</v>
      </c>
      <c r="E113">
        <f>I119*O120</f>
        <v>0</v>
      </c>
    </row>
    <row r="114" spans="1:5" x14ac:dyDescent="0.25">
      <c r="A114" t="s">
        <v>172</v>
      </c>
      <c r="B114" t="s">
        <v>70</v>
      </c>
      <c r="C114" t="s">
        <v>33</v>
      </c>
      <c r="D114" t="s">
        <v>5</v>
      </c>
      <c r="E114">
        <f>I119*O121</f>
        <v>0</v>
      </c>
    </row>
    <row r="115" spans="1:5" x14ac:dyDescent="0.25">
      <c r="A115" t="s">
        <v>172</v>
      </c>
      <c r="B115" t="s">
        <v>77</v>
      </c>
      <c r="C115" t="s">
        <v>33</v>
      </c>
      <c r="D115" t="s">
        <v>5</v>
      </c>
      <c r="E115">
        <f>I119*O121</f>
        <v>0</v>
      </c>
    </row>
    <row r="116" spans="1:5" x14ac:dyDescent="0.25">
      <c r="A116" t="s">
        <v>172</v>
      </c>
      <c r="B116" t="s">
        <v>75</v>
      </c>
      <c r="C116" t="s">
        <v>33</v>
      </c>
      <c r="D116" t="s">
        <v>5</v>
      </c>
      <c r="E116">
        <v>5600.0000000000009</v>
      </c>
    </row>
    <row r="117" spans="1:5" x14ac:dyDescent="0.25">
      <c r="A117" t="s">
        <v>172</v>
      </c>
      <c r="B117" t="s">
        <v>76</v>
      </c>
      <c r="C117" t="s">
        <v>33</v>
      </c>
      <c r="D117" t="s">
        <v>5</v>
      </c>
      <c r="E117">
        <v>5600.0000000000009</v>
      </c>
    </row>
    <row r="118" spans="1:5" x14ac:dyDescent="0.25">
      <c r="A118" t="s">
        <v>172</v>
      </c>
      <c r="B118" t="s">
        <v>74</v>
      </c>
      <c r="C118" t="s">
        <v>33</v>
      </c>
      <c r="D118" t="s">
        <v>5</v>
      </c>
      <c r="E118" s="16">
        <v>44000</v>
      </c>
    </row>
    <row r="119" spans="1:5" x14ac:dyDescent="0.25">
      <c r="A119" t="s">
        <v>172</v>
      </c>
      <c r="B119" t="s">
        <v>73</v>
      </c>
      <c r="C119" t="s">
        <v>33</v>
      </c>
      <c r="D119" t="s">
        <v>5</v>
      </c>
      <c r="E119" s="16">
        <v>44000</v>
      </c>
    </row>
    <row r="120" spans="1:5" x14ac:dyDescent="0.25">
      <c r="A120" t="s">
        <v>172</v>
      </c>
      <c r="B120" t="s">
        <v>71</v>
      </c>
      <c r="C120" t="s">
        <v>33</v>
      </c>
      <c r="D120" t="s">
        <v>5</v>
      </c>
      <c r="E120" s="16">
        <v>56000</v>
      </c>
    </row>
    <row r="121" spans="1:5" x14ac:dyDescent="0.25">
      <c r="A121" t="s">
        <v>172</v>
      </c>
      <c r="B121" t="s">
        <v>72</v>
      </c>
      <c r="C121" t="s">
        <v>33</v>
      </c>
      <c r="D121" t="s">
        <v>5</v>
      </c>
      <c r="E121" s="16">
        <v>56000</v>
      </c>
    </row>
    <row r="122" spans="1:5" x14ac:dyDescent="0.25">
      <c r="A122" t="s">
        <v>172</v>
      </c>
      <c r="B122" t="s">
        <v>80</v>
      </c>
      <c r="C122" t="s">
        <v>33</v>
      </c>
      <c r="D122" t="s">
        <v>69</v>
      </c>
      <c r="E122" s="16">
        <v>5600.0000000000009</v>
      </c>
    </row>
    <row r="123" spans="1:5" x14ac:dyDescent="0.25">
      <c r="A123" t="s">
        <v>172</v>
      </c>
      <c r="B123" t="s">
        <v>81</v>
      </c>
      <c r="C123" t="s">
        <v>33</v>
      </c>
      <c r="D123" t="s">
        <v>69</v>
      </c>
      <c r="E123" s="16">
        <v>5600.0000000000009</v>
      </c>
    </row>
    <row r="124" spans="1:5" x14ac:dyDescent="0.25">
      <c r="A124" t="s">
        <v>172</v>
      </c>
      <c r="B124" t="s">
        <v>79</v>
      </c>
      <c r="C124" t="s">
        <v>33</v>
      </c>
      <c r="D124" t="s">
        <v>69</v>
      </c>
      <c r="E124" s="16">
        <v>44000</v>
      </c>
    </row>
    <row r="125" spans="1:5" x14ac:dyDescent="0.25">
      <c r="A125" t="s">
        <v>172</v>
      </c>
      <c r="B125" t="s">
        <v>78</v>
      </c>
      <c r="C125" t="s">
        <v>33</v>
      </c>
      <c r="D125" t="s">
        <v>69</v>
      </c>
      <c r="E125" s="16">
        <v>44000</v>
      </c>
    </row>
    <row r="126" spans="1:5" x14ac:dyDescent="0.25">
      <c r="A126" t="s">
        <v>172</v>
      </c>
      <c r="B126" t="s">
        <v>70</v>
      </c>
      <c r="C126" t="s">
        <v>33</v>
      </c>
      <c r="D126" t="s">
        <v>69</v>
      </c>
      <c r="E126" s="16">
        <v>56000</v>
      </c>
    </row>
    <row r="127" spans="1:5" x14ac:dyDescent="0.25">
      <c r="A127" t="s">
        <v>172</v>
      </c>
      <c r="B127" t="s">
        <v>77</v>
      </c>
      <c r="C127" t="s">
        <v>33</v>
      </c>
      <c r="D127" t="s">
        <v>69</v>
      </c>
      <c r="E127" s="16">
        <v>56000</v>
      </c>
    </row>
    <row r="128" spans="1:5" x14ac:dyDescent="0.25">
      <c r="A128" t="s">
        <v>172</v>
      </c>
      <c r="B128" t="s">
        <v>75</v>
      </c>
      <c r="C128" t="s">
        <v>33</v>
      </c>
      <c r="D128" t="s">
        <v>69</v>
      </c>
      <c r="E128" s="16">
        <v>5600.0000000000009</v>
      </c>
    </row>
    <row r="129" spans="1:5" x14ac:dyDescent="0.25">
      <c r="A129" t="s">
        <v>172</v>
      </c>
      <c r="B129" t="s">
        <v>76</v>
      </c>
      <c r="C129" t="s">
        <v>33</v>
      </c>
      <c r="D129" t="s">
        <v>69</v>
      </c>
      <c r="E129" s="16">
        <v>5600.0000000000009</v>
      </c>
    </row>
    <row r="130" spans="1:5" x14ac:dyDescent="0.25">
      <c r="A130" t="s">
        <v>172</v>
      </c>
      <c r="B130" t="s">
        <v>74</v>
      </c>
      <c r="C130" t="s">
        <v>33</v>
      </c>
      <c r="D130" t="s">
        <v>69</v>
      </c>
      <c r="E130" s="16">
        <v>44000</v>
      </c>
    </row>
    <row r="131" spans="1:5" x14ac:dyDescent="0.25">
      <c r="A131" t="s">
        <v>172</v>
      </c>
      <c r="B131" t="s">
        <v>73</v>
      </c>
      <c r="C131" t="s">
        <v>33</v>
      </c>
      <c r="D131" t="s">
        <v>69</v>
      </c>
      <c r="E131" s="16">
        <v>44000</v>
      </c>
    </row>
    <row r="132" spans="1:5" x14ac:dyDescent="0.25">
      <c r="A132" t="s">
        <v>172</v>
      </c>
      <c r="B132" t="s">
        <v>71</v>
      </c>
      <c r="C132" t="s">
        <v>33</v>
      </c>
      <c r="D132" t="s">
        <v>69</v>
      </c>
      <c r="E132" s="16">
        <v>56000</v>
      </c>
    </row>
    <row r="133" spans="1:5" x14ac:dyDescent="0.25">
      <c r="A133" t="s">
        <v>172</v>
      </c>
      <c r="B133" t="s">
        <v>72</v>
      </c>
      <c r="C133" t="s">
        <v>33</v>
      </c>
      <c r="D133" t="s">
        <v>69</v>
      </c>
      <c r="E133" s="16">
        <v>56000</v>
      </c>
    </row>
    <row r="134" spans="1:5" x14ac:dyDescent="0.25">
      <c r="A134" t="s">
        <v>172</v>
      </c>
      <c r="B134" t="s">
        <v>80</v>
      </c>
      <c r="C134" t="s">
        <v>33</v>
      </c>
      <c r="D134" t="s">
        <v>6</v>
      </c>
      <c r="E134" s="16">
        <v>5600.0000000000009</v>
      </c>
    </row>
    <row r="135" spans="1:5" x14ac:dyDescent="0.25">
      <c r="A135" t="s">
        <v>172</v>
      </c>
      <c r="B135" t="s">
        <v>81</v>
      </c>
      <c r="C135" t="s">
        <v>33</v>
      </c>
      <c r="D135" t="s">
        <v>6</v>
      </c>
      <c r="E135" s="16">
        <v>5600.0000000000009</v>
      </c>
    </row>
    <row r="136" spans="1:5" x14ac:dyDescent="0.25">
      <c r="A136" t="s">
        <v>172</v>
      </c>
      <c r="B136" t="s">
        <v>79</v>
      </c>
      <c r="C136" t="s">
        <v>33</v>
      </c>
      <c r="D136" t="s">
        <v>6</v>
      </c>
      <c r="E136" s="16">
        <v>44000</v>
      </c>
    </row>
    <row r="137" spans="1:5" x14ac:dyDescent="0.25">
      <c r="A137" t="s">
        <v>172</v>
      </c>
      <c r="B137" t="s">
        <v>78</v>
      </c>
      <c r="C137" t="s">
        <v>33</v>
      </c>
      <c r="D137" t="s">
        <v>6</v>
      </c>
      <c r="E137" s="16">
        <v>44000</v>
      </c>
    </row>
    <row r="138" spans="1:5" x14ac:dyDescent="0.25">
      <c r="A138" t="s">
        <v>172</v>
      </c>
      <c r="B138" t="s">
        <v>70</v>
      </c>
      <c r="C138" t="s">
        <v>33</v>
      </c>
      <c r="D138" t="s">
        <v>6</v>
      </c>
      <c r="E138" s="16">
        <v>56000</v>
      </c>
    </row>
    <row r="139" spans="1:5" x14ac:dyDescent="0.25">
      <c r="A139" t="s">
        <v>172</v>
      </c>
      <c r="B139" t="s">
        <v>77</v>
      </c>
      <c r="C139" t="s">
        <v>33</v>
      </c>
      <c r="D139" t="s">
        <v>6</v>
      </c>
      <c r="E139" s="16">
        <v>56000</v>
      </c>
    </row>
    <row r="140" spans="1:5" x14ac:dyDescent="0.25">
      <c r="A140" t="s">
        <v>172</v>
      </c>
      <c r="B140" t="s">
        <v>75</v>
      </c>
      <c r="C140" t="s">
        <v>33</v>
      </c>
      <c r="D140" t="s">
        <v>6</v>
      </c>
      <c r="E140" s="16">
        <v>5600.0000000000009</v>
      </c>
    </row>
    <row r="141" spans="1:5" x14ac:dyDescent="0.25">
      <c r="A141" t="s">
        <v>172</v>
      </c>
      <c r="B141" t="s">
        <v>76</v>
      </c>
      <c r="C141" t="s">
        <v>33</v>
      </c>
      <c r="D141" t="s">
        <v>6</v>
      </c>
      <c r="E141" s="16">
        <v>5600.0000000000009</v>
      </c>
    </row>
    <row r="142" spans="1:5" x14ac:dyDescent="0.25">
      <c r="A142" t="s">
        <v>172</v>
      </c>
      <c r="B142" t="s">
        <v>74</v>
      </c>
      <c r="C142" t="s">
        <v>33</v>
      </c>
      <c r="D142" t="s">
        <v>6</v>
      </c>
      <c r="E142" s="16">
        <v>44000</v>
      </c>
    </row>
    <row r="143" spans="1:5" x14ac:dyDescent="0.25">
      <c r="A143" t="s">
        <v>172</v>
      </c>
      <c r="B143" t="s">
        <v>73</v>
      </c>
      <c r="C143" t="s">
        <v>33</v>
      </c>
      <c r="D143" t="s">
        <v>6</v>
      </c>
      <c r="E143" s="16">
        <v>44000</v>
      </c>
    </row>
    <row r="144" spans="1:5" x14ac:dyDescent="0.25">
      <c r="A144" t="s">
        <v>172</v>
      </c>
      <c r="B144" t="s">
        <v>71</v>
      </c>
      <c r="C144" t="s">
        <v>33</v>
      </c>
      <c r="D144" t="s">
        <v>6</v>
      </c>
      <c r="E144" s="16">
        <v>56000</v>
      </c>
    </row>
    <row r="145" spans="1:5" x14ac:dyDescent="0.25">
      <c r="A145" t="s">
        <v>172</v>
      </c>
      <c r="B145" t="s">
        <v>72</v>
      </c>
      <c r="C145" t="s">
        <v>33</v>
      </c>
      <c r="D145" t="s">
        <v>6</v>
      </c>
      <c r="E145" s="16">
        <v>56000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H2" sqref="H2"/>
    </sheetView>
  </sheetViews>
  <sheetFormatPr defaultRowHeight="15" x14ac:dyDescent="0.25"/>
  <cols>
    <col min="2" max="2" width="21.28515625" customWidth="1"/>
    <col min="11" max="11" width="35.42578125" customWidth="1"/>
  </cols>
  <sheetData>
    <row r="1" spans="1:21" x14ac:dyDescent="0.25">
      <c r="B1" t="s">
        <v>90</v>
      </c>
      <c r="C1" t="s">
        <v>91</v>
      </c>
      <c r="G1" t="s">
        <v>93</v>
      </c>
      <c r="H1" t="s">
        <v>92</v>
      </c>
      <c r="J1" t="s">
        <v>97</v>
      </c>
      <c r="K1" t="s">
        <v>96</v>
      </c>
    </row>
    <row r="2" spans="1:21" x14ac:dyDescent="0.25">
      <c r="A2" s="1" t="s">
        <v>81</v>
      </c>
      <c r="B2">
        <v>50000</v>
      </c>
      <c r="C2" s="24">
        <v>45000</v>
      </c>
      <c r="G2">
        <v>600</v>
      </c>
      <c r="H2">
        <v>315</v>
      </c>
      <c r="J2" t="s">
        <v>116</v>
      </c>
    </row>
    <row r="3" spans="1:21" x14ac:dyDescent="0.25">
      <c r="A3" s="1" t="s">
        <v>80</v>
      </c>
      <c r="B3" s="24">
        <v>50000</v>
      </c>
      <c r="C3" s="24">
        <v>45000</v>
      </c>
      <c r="G3">
        <f>G2*0.75</f>
        <v>450</v>
      </c>
      <c r="J3" t="s">
        <v>117</v>
      </c>
      <c r="O3" t="s">
        <v>135</v>
      </c>
      <c r="U3" t="s">
        <v>140</v>
      </c>
    </row>
    <row r="4" spans="1:21" x14ac:dyDescent="0.25">
      <c r="A4" s="1" t="s">
        <v>78</v>
      </c>
      <c r="B4">
        <f>G10</f>
        <v>135560</v>
      </c>
      <c r="C4">
        <f>H10*0.9</f>
        <v>122004</v>
      </c>
      <c r="J4" t="s">
        <v>118</v>
      </c>
      <c r="O4" t="s">
        <v>136</v>
      </c>
      <c r="Q4">
        <v>292501</v>
      </c>
      <c r="R4" t="s">
        <v>137</v>
      </c>
      <c r="S4">
        <f>Q4/1000</f>
        <v>292.50099999999998</v>
      </c>
      <c r="T4" t="s">
        <v>138</v>
      </c>
      <c r="U4">
        <v>2015</v>
      </c>
    </row>
    <row r="5" spans="1:21" x14ac:dyDescent="0.25">
      <c r="A5" s="1" t="s">
        <v>79</v>
      </c>
      <c r="B5">
        <f>G11</f>
        <v>135560</v>
      </c>
      <c r="C5">
        <f>H11*0.9</f>
        <v>122004</v>
      </c>
      <c r="O5" t="s">
        <v>139</v>
      </c>
      <c r="Q5">
        <v>315107</v>
      </c>
      <c r="R5" t="s">
        <v>137</v>
      </c>
      <c r="S5">
        <f>Q5/1000</f>
        <v>315.10700000000003</v>
      </c>
      <c r="T5" t="s">
        <v>138</v>
      </c>
      <c r="U5">
        <v>2015</v>
      </c>
    </row>
    <row r="6" spans="1:21" x14ac:dyDescent="0.25">
      <c r="A6" s="1" t="s">
        <v>70</v>
      </c>
      <c r="B6">
        <f>G12</f>
        <v>135560</v>
      </c>
      <c r="C6">
        <f>H12*0.9</f>
        <v>122004</v>
      </c>
    </row>
    <row r="7" spans="1:21" x14ac:dyDescent="0.25">
      <c r="A7" s="1" t="s">
        <v>77</v>
      </c>
      <c r="B7">
        <f>G13</f>
        <v>135560</v>
      </c>
      <c r="C7">
        <f>H13*0.9</f>
        <v>122004</v>
      </c>
    </row>
    <row r="8" spans="1:21" x14ac:dyDescent="0.25">
      <c r="A8" s="1" t="s">
        <v>76</v>
      </c>
      <c r="B8" s="24">
        <v>50000</v>
      </c>
      <c r="C8" s="24">
        <v>45000</v>
      </c>
    </row>
    <row r="9" spans="1:21" x14ac:dyDescent="0.25">
      <c r="A9" s="1" t="s">
        <v>75</v>
      </c>
      <c r="B9" s="24">
        <v>50000</v>
      </c>
      <c r="C9" s="24">
        <v>45000</v>
      </c>
    </row>
    <row r="10" spans="1:21" x14ac:dyDescent="0.25">
      <c r="A10" s="1" t="s">
        <v>73</v>
      </c>
      <c r="B10">
        <f>G10*1.2*0.8</f>
        <v>130137.60000000001</v>
      </c>
      <c r="C10">
        <f>B10*0.9</f>
        <v>117123.84000000001</v>
      </c>
      <c r="G10">
        <v>135560</v>
      </c>
      <c r="H10">
        <v>135560</v>
      </c>
    </row>
    <row r="11" spans="1:21" x14ac:dyDescent="0.25">
      <c r="A11" s="1" t="s">
        <v>74</v>
      </c>
      <c r="B11">
        <f t="shared" ref="B11" si="0">G11*1.2</f>
        <v>162672</v>
      </c>
      <c r="C11" s="24">
        <f t="shared" ref="C11:C12" si="1">B11*0.9</f>
        <v>146404.80000000002</v>
      </c>
      <c r="G11">
        <v>135560</v>
      </c>
      <c r="H11">
        <v>135560</v>
      </c>
    </row>
    <row r="12" spans="1:21" x14ac:dyDescent="0.25">
      <c r="A12" s="1" t="s">
        <v>71</v>
      </c>
      <c r="B12">
        <f>G12*1.2*0.8</f>
        <v>130137.60000000001</v>
      </c>
      <c r="C12" s="24">
        <f t="shared" si="1"/>
        <v>117123.84000000001</v>
      </c>
      <c r="G12">
        <v>135560</v>
      </c>
      <c r="H12">
        <v>135560</v>
      </c>
    </row>
    <row r="13" spans="1:21" x14ac:dyDescent="0.25">
      <c r="A13" s="1" t="s">
        <v>72</v>
      </c>
      <c r="B13">
        <f>G13*1.2*0.7</f>
        <v>113870.39999999999</v>
      </c>
      <c r="C13" s="24">
        <f>B13*0.9</f>
        <v>102483.36</v>
      </c>
      <c r="G13">
        <v>135560</v>
      </c>
      <c r="H13">
        <v>135560</v>
      </c>
    </row>
    <row r="14" spans="1:21" x14ac:dyDescent="0.25">
      <c r="A14" s="1" t="s">
        <v>81</v>
      </c>
      <c r="B14">
        <v>0</v>
      </c>
      <c r="C14">
        <v>0</v>
      </c>
    </row>
    <row r="15" spans="1:21" ht="14.45" x14ac:dyDescent="0.3">
      <c r="A15" s="1" t="s">
        <v>80</v>
      </c>
      <c r="B15">
        <v>0</v>
      </c>
      <c r="C15">
        <v>0</v>
      </c>
    </row>
    <row r="16" spans="1:21" ht="14.45" x14ac:dyDescent="0.3">
      <c r="A16" s="1" t="s">
        <v>78</v>
      </c>
      <c r="B16">
        <f t="shared" ref="B16:C19" si="2">G22</f>
        <v>0</v>
      </c>
      <c r="C16">
        <f t="shared" si="2"/>
        <v>0</v>
      </c>
    </row>
    <row r="17" spans="1:14" ht="14.45" x14ac:dyDescent="0.3">
      <c r="A17" s="1" t="s">
        <v>79</v>
      </c>
      <c r="B17">
        <f t="shared" si="2"/>
        <v>0</v>
      </c>
      <c r="C17">
        <f t="shared" si="2"/>
        <v>0</v>
      </c>
      <c r="M17" s="9"/>
      <c r="N17" s="9"/>
    </row>
    <row r="18" spans="1:14" ht="14.45" x14ac:dyDescent="0.3">
      <c r="A18" s="1" t="s">
        <v>88</v>
      </c>
      <c r="B18">
        <f t="shared" si="2"/>
        <v>0</v>
      </c>
      <c r="C18">
        <f t="shared" si="2"/>
        <v>0</v>
      </c>
    </row>
    <row r="19" spans="1:14" ht="14.45" x14ac:dyDescent="0.3">
      <c r="A19" s="1" t="s">
        <v>70</v>
      </c>
      <c r="B19">
        <f t="shared" si="2"/>
        <v>0</v>
      </c>
      <c r="C19">
        <f t="shared" si="2"/>
        <v>0</v>
      </c>
    </row>
    <row r="20" spans="1:14" ht="14.45" x14ac:dyDescent="0.3">
      <c r="A20" s="1" t="s">
        <v>76</v>
      </c>
      <c r="B20">
        <v>0</v>
      </c>
      <c r="C20">
        <v>0</v>
      </c>
    </row>
    <row r="21" spans="1:14" ht="14.45" x14ac:dyDescent="0.3">
      <c r="A21" s="1" t="s">
        <v>75</v>
      </c>
      <c r="B21">
        <v>0</v>
      </c>
      <c r="C21">
        <v>0</v>
      </c>
      <c r="I21">
        <f>130000/(0.6*250)</f>
        <v>866.66666666666663</v>
      </c>
    </row>
    <row r="22" spans="1:14" ht="15.75" x14ac:dyDescent="0.25">
      <c r="A22" s="1" t="s">
        <v>73</v>
      </c>
      <c r="B22">
        <f>G22</f>
        <v>0</v>
      </c>
      <c r="C22">
        <f>G22</f>
        <v>0</v>
      </c>
      <c r="K22" s="21"/>
    </row>
    <row r="23" spans="1:14" ht="14.45" x14ac:dyDescent="0.3">
      <c r="A23" s="1" t="s">
        <v>74</v>
      </c>
      <c r="B23">
        <f>G23</f>
        <v>0</v>
      </c>
      <c r="C23">
        <f>G23</f>
        <v>0</v>
      </c>
    </row>
    <row r="24" spans="1:14" x14ac:dyDescent="0.25">
      <c r="A24" s="1" t="s">
        <v>89</v>
      </c>
      <c r="B24">
        <f>G24</f>
        <v>0</v>
      </c>
      <c r="C24">
        <f>G24</f>
        <v>0</v>
      </c>
    </row>
    <row r="25" spans="1:14" x14ac:dyDescent="0.25">
      <c r="A25" s="1" t="s">
        <v>71</v>
      </c>
      <c r="B25">
        <f>G25</f>
        <v>0</v>
      </c>
      <c r="C25">
        <f>G25</f>
        <v>0</v>
      </c>
    </row>
    <row r="26" spans="1:14" x14ac:dyDescent="0.25">
      <c r="B26" s="1"/>
    </row>
    <row r="29" spans="1:14" x14ac:dyDescent="0.25">
      <c r="A29" s="1" t="s">
        <v>98</v>
      </c>
      <c r="B29" s="1" t="s">
        <v>99</v>
      </c>
      <c r="C29" s="1" t="s">
        <v>100</v>
      </c>
      <c r="D29" s="1" t="s">
        <v>101</v>
      </c>
      <c r="E29" s="1" t="s">
        <v>102</v>
      </c>
      <c r="F29" s="9" t="s">
        <v>103</v>
      </c>
      <c r="G29" s="9" t="s">
        <v>113</v>
      </c>
      <c r="H29" t="s">
        <v>114</v>
      </c>
      <c r="I29" t="s">
        <v>115</v>
      </c>
      <c r="J29" s="9" t="s">
        <v>68</v>
      </c>
      <c r="K29" s="9" t="s">
        <v>104</v>
      </c>
      <c r="L29" s="9" t="s">
        <v>128</v>
      </c>
    </row>
    <row r="30" spans="1:1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600</v>
      </c>
      <c r="H30">
        <v>600</v>
      </c>
      <c r="I30">
        <v>400</v>
      </c>
      <c r="J30">
        <v>0</v>
      </c>
      <c r="K30">
        <v>0</v>
      </c>
      <c r="L30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RowHeight="15" x14ac:dyDescent="0.25"/>
  <cols>
    <col min="1" max="1" width="14.85546875" customWidth="1"/>
  </cols>
  <sheetData>
    <row r="1" spans="1:5" x14ac:dyDescent="0.25">
      <c r="C1" t="s">
        <v>85</v>
      </c>
    </row>
    <row r="2" spans="1:5" x14ac:dyDescent="0.25">
      <c r="A2" t="s">
        <v>41</v>
      </c>
      <c r="B2" t="s">
        <v>31</v>
      </c>
      <c r="C2" t="s">
        <v>6</v>
      </c>
      <c r="D2" t="s">
        <v>69</v>
      </c>
      <c r="E2" t="s">
        <v>5</v>
      </c>
    </row>
    <row r="3" spans="1:5" x14ac:dyDescent="0.25">
      <c r="A3" t="s">
        <v>71</v>
      </c>
      <c r="B3" t="s">
        <v>33</v>
      </c>
      <c r="C3">
        <v>0.04</v>
      </c>
      <c r="D3">
        <v>0.04</v>
      </c>
      <c r="E3">
        <v>0.04</v>
      </c>
    </row>
    <row r="4" spans="1:5" x14ac:dyDescent="0.25">
      <c r="A4" t="s">
        <v>76</v>
      </c>
      <c r="B4" t="s">
        <v>33</v>
      </c>
      <c r="C4">
        <v>0.24</v>
      </c>
      <c r="D4">
        <v>0.24</v>
      </c>
      <c r="E4">
        <v>0.24</v>
      </c>
    </row>
    <row r="5" spans="1:5" x14ac:dyDescent="0.25">
      <c r="A5" t="s">
        <v>75</v>
      </c>
      <c r="B5" t="s">
        <v>33</v>
      </c>
      <c r="C5">
        <v>0.24</v>
      </c>
      <c r="D5">
        <v>0.24</v>
      </c>
      <c r="E5">
        <v>0.24</v>
      </c>
    </row>
    <row r="6" spans="1:5" x14ac:dyDescent="0.25">
      <c r="A6" t="s">
        <v>73</v>
      </c>
      <c r="B6" t="s">
        <v>33</v>
      </c>
      <c r="C6">
        <v>0.25</v>
      </c>
      <c r="D6">
        <v>0.25</v>
      </c>
      <c r="E6">
        <v>0.25</v>
      </c>
    </row>
    <row r="7" spans="1:5" x14ac:dyDescent="0.25">
      <c r="A7" t="s">
        <v>74</v>
      </c>
      <c r="B7" t="s">
        <v>33</v>
      </c>
      <c r="C7">
        <v>0.25</v>
      </c>
      <c r="D7">
        <v>0.25</v>
      </c>
      <c r="E7">
        <v>0.25</v>
      </c>
    </row>
    <row r="8" spans="1:5" x14ac:dyDescent="0.25">
      <c r="A8" t="s">
        <v>72</v>
      </c>
      <c r="B8" t="s">
        <v>33</v>
      </c>
      <c r="C8">
        <v>0.04</v>
      </c>
      <c r="D8">
        <v>0.04</v>
      </c>
      <c r="E8">
        <v>0.04</v>
      </c>
    </row>
    <row r="9" spans="1:5" x14ac:dyDescent="0.25">
      <c r="A9" t="s">
        <v>70</v>
      </c>
      <c r="B9" t="s">
        <v>33</v>
      </c>
      <c r="C9">
        <v>0.06</v>
      </c>
      <c r="D9">
        <v>0.04</v>
      </c>
      <c r="E9">
        <v>0.02</v>
      </c>
    </row>
    <row r="10" spans="1:5" x14ac:dyDescent="0.25">
      <c r="A10" t="s">
        <v>81</v>
      </c>
      <c r="B10" t="s">
        <v>33</v>
      </c>
      <c r="C10">
        <v>0.24</v>
      </c>
      <c r="D10">
        <v>0.24</v>
      </c>
      <c r="E10">
        <v>0.18</v>
      </c>
    </row>
    <row r="11" spans="1:5" x14ac:dyDescent="0.25">
      <c r="A11" t="s">
        <v>80</v>
      </c>
      <c r="B11" t="s">
        <v>33</v>
      </c>
      <c r="C11">
        <v>0.24</v>
      </c>
      <c r="D11">
        <v>0.24</v>
      </c>
      <c r="E11">
        <v>0.18</v>
      </c>
    </row>
    <row r="12" spans="1:5" x14ac:dyDescent="0.25">
      <c r="A12" t="s">
        <v>78</v>
      </c>
      <c r="B12" t="s">
        <v>33</v>
      </c>
      <c r="C12">
        <v>0.25</v>
      </c>
      <c r="D12">
        <v>0.25</v>
      </c>
      <c r="E12">
        <v>0.2</v>
      </c>
    </row>
    <row r="13" spans="1:5" x14ac:dyDescent="0.25">
      <c r="A13" t="s">
        <v>79</v>
      </c>
      <c r="B13" t="s">
        <v>33</v>
      </c>
      <c r="C13">
        <v>0.25</v>
      </c>
      <c r="D13">
        <v>0.25</v>
      </c>
      <c r="E13">
        <v>0.2</v>
      </c>
    </row>
    <row r="14" spans="1:5" x14ac:dyDescent="0.25">
      <c r="A14" t="s">
        <v>77</v>
      </c>
      <c r="B14" t="s">
        <v>33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R34" sqref="R34"/>
    </sheetView>
  </sheetViews>
  <sheetFormatPr defaultRowHeight="15" x14ac:dyDescent="0.25"/>
  <sheetData>
    <row r="1" spans="1:13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t="s">
        <v>144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145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128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146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147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148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161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  <row r="24" spans="1:13" x14ac:dyDescent="0.25">
      <c r="A24" s="24" t="s">
        <v>144</v>
      </c>
      <c r="B24" s="24">
        <v>10</v>
      </c>
      <c r="C24" s="24">
        <v>10</v>
      </c>
      <c r="D24" s="24">
        <v>10</v>
      </c>
      <c r="E24" s="24">
        <v>10</v>
      </c>
      <c r="F24" s="24">
        <v>10</v>
      </c>
      <c r="G24" s="24">
        <v>10</v>
      </c>
      <c r="H24" s="24">
        <v>10</v>
      </c>
      <c r="I24" s="24">
        <v>10</v>
      </c>
      <c r="J24" s="24">
        <v>10</v>
      </c>
      <c r="K24" s="24">
        <v>0</v>
      </c>
      <c r="L24" s="24">
        <v>0</v>
      </c>
      <c r="M24" s="24">
        <v>0</v>
      </c>
    </row>
    <row r="25" spans="1:13" x14ac:dyDescent="0.25">
      <c r="A25" s="24" t="s">
        <v>145</v>
      </c>
      <c r="B25" s="24">
        <v>10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10</v>
      </c>
      <c r="K25" s="24">
        <v>10</v>
      </c>
      <c r="L25" s="24">
        <v>10</v>
      </c>
      <c r="M25" s="24">
        <v>10</v>
      </c>
    </row>
    <row r="26" spans="1:13" x14ac:dyDescent="0.25">
      <c r="A26" s="24" t="s">
        <v>147</v>
      </c>
      <c r="B26" s="24">
        <v>10</v>
      </c>
      <c r="C26" s="24">
        <v>10</v>
      </c>
      <c r="D26" s="24">
        <v>10</v>
      </c>
      <c r="E26" s="24">
        <v>10</v>
      </c>
      <c r="F26" s="24">
        <v>10</v>
      </c>
      <c r="G26" s="24">
        <v>10</v>
      </c>
      <c r="H26" s="24">
        <v>10</v>
      </c>
      <c r="I26" s="24">
        <v>10</v>
      </c>
      <c r="J26" s="24">
        <v>10</v>
      </c>
      <c r="K26" s="24">
        <v>10</v>
      </c>
      <c r="L26" s="24">
        <v>10</v>
      </c>
      <c r="M26" s="24">
        <v>10</v>
      </c>
    </row>
    <row r="27" spans="1:13" x14ac:dyDescent="0.25">
      <c r="A27" s="24" t="s">
        <v>189</v>
      </c>
      <c r="B27" s="24">
        <v>10</v>
      </c>
      <c r="C27" s="24">
        <v>10</v>
      </c>
      <c r="D27" s="24">
        <v>10</v>
      </c>
      <c r="E27" s="24">
        <v>10</v>
      </c>
      <c r="F27" s="24">
        <v>10</v>
      </c>
      <c r="G27" s="24">
        <v>10</v>
      </c>
      <c r="H27" s="24">
        <v>10</v>
      </c>
      <c r="I27" s="24">
        <v>10</v>
      </c>
      <c r="J27" s="24">
        <v>10</v>
      </c>
      <c r="K27" s="24">
        <v>10</v>
      </c>
      <c r="L27" s="24">
        <v>10</v>
      </c>
      <c r="M27" s="24">
        <v>10</v>
      </c>
    </row>
    <row r="28" spans="1:13" x14ac:dyDescent="0.25">
      <c r="A28" s="24" t="s">
        <v>148</v>
      </c>
      <c r="B28" s="24">
        <v>0</v>
      </c>
      <c r="C28" s="24">
        <v>5</v>
      </c>
      <c r="D28" s="24">
        <v>10</v>
      </c>
      <c r="E28" s="24">
        <v>10</v>
      </c>
      <c r="F28" s="24">
        <v>10</v>
      </c>
      <c r="G28" s="24">
        <v>10</v>
      </c>
      <c r="H28" s="24">
        <v>10</v>
      </c>
      <c r="I28" s="24">
        <v>10</v>
      </c>
      <c r="J28" s="24">
        <v>10</v>
      </c>
      <c r="K28" s="24">
        <v>10</v>
      </c>
      <c r="L28" s="24">
        <v>10</v>
      </c>
      <c r="M28" s="24">
        <v>0</v>
      </c>
    </row>
    <row r="29" spans="1:13" x14ac:dyDescent="0.25">
      <c r="A29" s="24" t="s">
        <v>190</v>
      </c>
      <c r="B29" s="24">
        <v>0</v>
      </c>
      <c r="C29" s="24">
        <v>0</v>
      </c>
      <c r="D29" s="24">
        <v>10</v>
      </c>
      <c r="E29" s="24">
        <v>10</v>
      </c>
      <c r="F29" s="24">
        <v>10</v>
      </c>
      <c r="G29" s="24">
        <v>5</v>
      </c>
      <c r="H29" s="24">
        <v>5</v>
      </c>
      <c r="I29" s="24">
        <v>5</v>
      </c>
      <c r="J29" s="24">
        <v>5</v>
      </c>
      <c r="K29" s="24">
        <v>5</v>
      </c>
      <c r="L29" s="24">
        <v>5</v>
      </c>
      <c r="M29" s="24">
        <v>10</v>
      </c>
    </row>
    <row r="30" spans="1:13" x14ac:dyDescent="0.25">
      <c r="A30" s="24" t="s">
        <v>197</v>
      </c>
      <c r="B30" s="24">
        <v>2</v>
      </c>
      <c r="C30" s="24">
        <v>2</v>
      </c>
      <c r="D30" s="24">
        <v>2</v>
      </c>
      <c r="E30" s="24">
        <v>2</v>
      </c>
      <c r="F30" s="24">
        <v>2</v>
      </c>
      <c r="G30" s="24">
        <v>2</v>
      </c>
      <c r="H30" s="24">
        <v>2</v>
      </c>
      <c r="I30" s="24">
        <v>2</v>
      </c>
      <c r="J30" s="24">
        <v>2</v>
      </c>
      <c r="K30" s="24">
        <v>2</v>
      </c>
      <c r="L30" s="24">
        <v>2</v>
      </c>
      <c r="M30" s="24">
        <v>2</v>
      </c>
    </row>
    <row r="31" spans="1:13" x14ac:dyDescent="0.25">
      <c r="A31" s="24" t="s">
        <v>128</v>
      </c>
      <c r="B31" s="24">
        <v>2</v>
      </c>
      <c r="C31" s="24">
        <v>2</v>
      </c>
      <c r="D31" s="24">
        <v>2</v>
      </c>
      <c r="E31" s="24">
        <v>2</v>
      </c>
      <c r="F31" s="24">
        <v>2</v>
      </c>
      <c r="G31" s="24">
        <v>2</v>
      </c>
      <c r="H31" s="24">
        <v>2</v>
      </c>
      <c r="I31" s="24">
        <v>2</v>
      </c>
      <c r="J31" s="24">
        <v>2</v>
      </c>
      <c r="K31" s="24">
        <v>2</v>
      </c>
      <c r="L31" s="24">
        <v>2</v>
      </c>
      <c r="M31" s="24">
        <v>2</v>
      </c>
    </row>
    <row r="32" spans="1:13" x14ac:dyDescent="0.25">
      <c r="A32" s="24" t="s">
        <v>161</v>
      </c>
      <c r="B32" s="24">
        <v>2</v>
      </c>
      <c r="C32" s="24">
        <v>2</v>
      </c>
      <c r="D32" s="24">
        <v>2</v>
      </c>
      <c r="E32" s="24">
        <v>2</v>
      </c>
      <c r="F32" s="24">
        <v>2</v>
      </c>
      <c r="G32" s="24">
        <v>2</v>
      </c>
      <c r="H32" s="24">
        <v>2</v>
      </c>
      <c r="I32" s="24">
        <v>2</v>
      </c>
      <c r="J32" s="24">
        <v>2</v>
      </c>
      <c r="K32" s="24">
        <v>2</v>
      </c>
      <c r="L32" s="24">
        <v>2</v>
      </c>
      <c r="M32" s="24">
        <v>2</v>
      </c>
    </row>
    <row r="33" spans="1:13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prodparams</vt:lpstr>
      <vt:lpstr>rangeland_yield</vt:lpstr>
      <vt:lpstr>cropnutrients</vt:lpstr>
      <vt:lpstr>labour</vt:lpstr>
      <vt:lpstr>maintexpenses</vt:lpstr>
      <vt:lpstr>prices</vt:lpstr>
      <vt:lpstr>mortality</vt:lpstr>
      <vt:lpstr>crop_labour</vt:lpstr>
      <vt:lpstr>labour_rate</vt:lpstr>
      <vt:lpstr>crop_yield_off_farm</vt:lpstr>
      <vt:lpstr>harvest_index</vt:lpstr>
    </vt:vector>
  </TitlesOfParts>
  <Company>IFPRI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 Hawkins</cp:lastModifiedBy>
  <dcterms:created xsi:type="dcterms:W3CDTF">2014-09-24T15:49:43Z</dcterms:created>
  <dcterms:modified xsi:type="dcterms:W3CDTF">2018-10-16T06:50:16Z</dcterms:modified>
</cp:coreProperties>
</file>