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SCM-and-NN\02. Appendix - Code\04. Excel\"/>
    </mc:Choice>
  </mc:AlternateContent>
  <xr:revisionPtr revIDLastSave="0" documentId="13_ncr:1_{1DDACC43-FF8E-4509-95FD-0CB76CC73E4E}" xr6:coauthVersionLast="47" xr6:coauthVersionMax="47" xr10:uidLastSave="{00000000-0000-0000-0000-000000000000}"/>
  <bookViews>
    <workbookView xWindow="-28920" yWindow="-120" windowWidth="29040" windowHeight="15840" xr2:uid="{7A23EE7E-FFB7-4D83-B9A0-FB2B2ADC6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8" i="1" l="1"/>
  <c r="T105" i="1"/>
  <c r="T104" i="1"/>
  <c r="T103" i="1"/>
  <c r="T102" i="1"/>
  <c r="T101" i="1"/>
  <c r="T100" i="1"/>
  <c r="T99" i="1"/>
  <c r="S98" i="1"/>
  <c r="R105" i="1"/>
  <c r="R104" i="1"/>
  <c r="R103" i="1"/>
  <c r="R102" i="1"/>
  <c r="S105" i="1"/>
  <c r="S104" i="1"/>
  <c r="S103" i="1"/>
  <c r="S102" i="1"/>
  <c r="S101" i="1"/>
  <c r="S100" i="1"/>
  <c r="S99" i="1"/>
  <c r="O98" i="1"/>
  <c r="M101" i="1"/>
  <c r="M100" i="1"/>
  <c r="M99" i="1"/>
  <c r="B102" i="1"/>
  <c r="C89" i="1"/>
  <c r="D95" i="1" s="1"/>
  <c r="D101" i="1" s="1"/>
  <c r="J85" i="1"/>
  <c r="I84" i="1"/>
  <c r="C85" i="1"/>
  <c r="I85" i="1" s="1"/>
  <c r="F66" i="1"/>
  <c r="C33" i="1"/>
  <c r="C32" i="1"/>
  <c r="C31" i="1"/>
  <c r="C30" i="1"/>
  <c r="C29" i="1"/>
  <c r="C28" i="1"/>
  <c r="C27" i="1"/>
  <c r="C26" i="1"/>
  <c r="F85" i="1" s="1"/>
  <c r="C25" i="1"/>
  <c r="C24" i="1"/>
  <c r="C23" i="1"/>
  <c r="C22" i="1"/>
  <c r="H84" i="1" s="1"/>
  <c r="C21" i="1"/>
  <c r="D70" i="1"/>
  <c r="D69" i="1"/>
  <c r="D68" i="1"/>
  <c r="D67" i="1"/>
  <c r="C67" i="1"/>
  <c r="C68" i="1" s="1"/>
  <c r="C69" i="1" s="1"/>
  <c r="C70" i="1" s="1"/>
  <c r="F65" i="1"/>
  <c r="G65" i="1" s="1"/>
  <c r="H65" i="1" s="1"/>
  <c r="I65" i="1" s="1"/>
  <c r="J65" i="1" s="1"/>
  <c r="K65" i="1" s="1"/>
  <c r="K33" i="1"/>
  <c r="J33" i="1"/>
  <c r="I33" i="1"/>
  <c r="H33" i="1"/>
  <c r="G33" i="1"/>
  <c r="F33" i="1"/>
  <c r="E33" i="1"/>
  <c r="K31" i="1"/>
  <c r="J31" i="1"/>
  <c r="I31" i="1"/>
  <c r="H31" i="1"/>
  <c r="G31" i="1"/>
  <c r="F31" i="1"/>
  <c r="E31" i="1"/>
  <c r="K17" i="1"/>
  <c r="K32" i="1" s="1"/>
  <c r="J17" i="1"/>
  <c r="J32" i="1" s="1"/>
  <c r="I17" i="1"/>
  <c r="I32" i="1" s="1"/>
  <c r="H17" i="1"/>
  <c r="H32" i="1" s="1"/>
  <c r="G17" i="1"/>
  <c r="G32" i="1" s="1"/>
  <c r="F17" i="1"/>
  <c r="F32" i="1" s="1"/>
  <c r="E17" i="1"/>
  <c r="E32" i="1" s="1"/>
  <c r="O9" i="1"/>
  <c r="O105" i="1" s="1"/>
  <c r="J84" i="1" l="1"/>
  <c r="K84" i="1"/>
  <c r="O100" i="1"/>
  <c r="G66" i="1"/>
  <c r="G68" i="1" s="1"/>
  <c r="G70" i="1" s="1"/>
  <c r="K85" i="1"/>
  <c r="O99" i="1"/>
  <c r="K66" i="1"/>
  <c r="K67" i="1" s="1"/>
  <c r="K69" i="1" s="1"/>
  <c r="E85" i="1"/>
  <c r="D105" i="1"/>
  <c r="O101" i="1"/>
  <c r="E84" i="1"/>
  <c r="O102" i="1"/>
  <c r="F84" i="1"/>
  <c r="G85" i="1"/>
  <c r="O103" i="1"/>
  <c r="G84" i="1"/>
  <c r="H85" i="1"/>
  <c r="O104" i="1"/>
  <c r="R101" i="1"/>
  <c r="E101" i="1"/>
  <c r="F101" i="1"/>
  <c r="F68" i="1"/>
  <c r="F70" i="1" s="1"/>
  <c r="H66" i="1"/>
  <c r="H67" i="1" s="1"/>
  <c r="H69" i="1" s="1"/>
  <c r="I66" i="1"/>
  <c r="I67" i="1" s="1"/>
  <c r="I69" i="1" s="1"/>
  <c r="J66" i="1"/>
  <c r="J67" i="1" s="1"/>
  <c r="J69" i="1" s="1"/>
  <c r="F67" i="1"/>
  <c r="F69" i="1" s="1"/>
  <c r="H68" i="1"/>
  <c r="H70" i="1" s="1"/>
  <c r="G67" i="1"/>
  <c r="G69" i="1" s="1"/>
  <c r="J68" i="1"/>
  <c r="J70" i="1" s="1"/>
  <c r="E66" i="1"/>
  <c r="F109" i="1"/>
  <c r="G109" i="1" s="1"/>
  <c r="H109" i="1" s="1"/>
  <c r="I109" i="1" s="1"/>
  <c r="J109" i="1" s="1"/>
  <c r="K109" i="1" s="1"/>
  <c r="F97" i="1"/>
  <c r="G97" i="1" s="1"/>
  <c r="G101" i="1" s="1"/>
  <c r="M98" i="1"/>
  <c r="F91" i="1"/>
  <c r="G91" i="1" s="1"/>
  <c r="H91" i="1" s="1"/>
  <c r="I91" i="1" s="1"/>
  <c r="J91" i="1" s="1"/>
  <c r="K91" i="1" s="1"/>
  <c r="C83" i="1"/>
  <c r="C88" i="1" s="1"/>
  <c r="D94" i="1" s="1"/>
  <c r="C81" i="1"/>
  <c r="C79" i="1"/>
  <c r="F76" i="1"/>
  <c r="G76" i="1" s="1"/>
  <c r="H76" i="1" s="1"/>
  <c r="I76" i="1" s="1"/>
  <c r="J76" i="1" s="1"/>
  <c r="K76" i="1" s="1"/>
  <c r="D60" i="1"/>
  <c r="D59" i="1"/>
  <c r="D50" i="1"/>
  <c r="D49" i="1"/>
  <c r="D48" i="1"/>
  <c r="D58" i="1"/>
  <c r="D40" i="1"/>
  <c r="D39" i="1"/>
  <c r="D47" i="1"/>
  <c r="D57" i="1"/>
  <c r="C57" i="1"/>
  <c r="C58" i="1" s="1"/>
  <c r="C59" i="1" s="1"/>
  <c r="C60" i="1" s="1"/>
  <c r="C47" i="1"/>
  <c r="C48" i="1" s="1"/>
  <c r="C49" i="1" s="1"/>
  <c r="C50" i="1" s="1"/>
  <c r="F55" i="1"/>
  <c r="G55" i="1" s="1"/>
  <c r="H55" i="1" s="1"/>
  <c r="I55" i="1" s="1"/>
  <c r="J55" i="1" s="1"/>
  <c r="K55" i="1" s="1"/>
  <c r="F45" i="1"/>
  <c r="G45" i="1" s="1"/>
  <c r="H45" i="1" s="1"/>
  <c r="I45" i="1" s="1"/>
  <c r="J45" i="1" s="1"/>
  <c r="K45" i="1" s="1"/>
  <c r="K43" i="1"/>
  <c r="K53" i="1" s="1"/>
  <c r="K63" i="1" s="1"/>
  <c r="K73" i="1" s="1"/>
  <c r="J43" i="1"/>
  <c r="J53" i="1" s="1"/>
  <c r="J63" i="1" s="1"/>
  <c r="J73" i="1" s="1"/>
  <c r="I43" i="1"/>
  <c r="I53" i="1" s="1"/>
  <c r="I63" i="1" s="1"/>
  <c r="I73" i="1" s="1"/>
  <c r="H43" i="1"/>
  <c r="H53" i="1" s="1"/>
  <c r="H63" i="1" s="1"/>
  <c r="H73" i="1" s="1"/>
  <c r="G43" i="1"/>
  <c r="G53" i="1" s="1"/>
  <c r="G63" i="1" s="1"/>
  <c r="G73" i="1" s="1"/>
  <c r="F43" i="1"/>
  <c r="F53" i="1" s="1"/>
  <c r="F63" i="1" s="1"/>
  <c r="F73" i="1" s="1"/>
  <c r="E43" i="1"/>
  <c r="E53" i="1" s="1"/>
  <c r="E63" i="1" s="1"/>
  <c r="E73" i="1" s="1"/>
  <c r="K42" i="1"/>
  <c r="K52" i="1" s="1"/>
  <c r="K62" i="1" s="1"/>
  <c r="K72" i="1" s="1"/>
  <c r="J42" i="1"/>
  <c r="J52" i="1" s="1"/>
  <c r="J62" i="1" s="1"/>
  <c r="J72" i="1" s="1"/>
  <c r="I42" i="1"/>
  <c r="I52" i="1" s="1"/>
  <c r="I62" i="1" s="1"/>
  <c r="I72" i="1" s="1"/>
  <c r="H42" i="1"/>
  <c r="H52" i="1" s="1"/>
  <c r="H62" i="1" s="1"/>
  <c r="H72" i="1" s="1"/>
  <c r="G42" i="1"/>
  <c r="G52" i="1" s="1"/>
  <c r="G62" i="1" s="1"/>
  <c r="G72" i="1" s="1"/>
  <c r="F42" i="1"/>
  <c r="F52" i="1" s="1"/>
  <c r="F62" i="1" s="1"/>
  <c r="F72" i="1" s="1"/>
  <c r="E42" i="1"/>
  <c r="E52" i="1" s="1"/>
  <c r="E62" i="1" s="1"/>
  <c r="E72" i="1" s="1"/>
  <c r="K41" i="1"/>
  <c r="K51" i="1" s="1"/>
  <c r="K61" i="1" s="1"/>
  <c r="J41" i="1"/>
  <c r="J51" i="1" s="1"/>
  <c r="J61" i="1" s="1"/>
  <c r="I41" i="1"/>
  <c r="I51" i="1" s="1"/>
  <c r="I61" i="1" s="1"/>
  <c r="H41" i="1"/>
  <c r="H51" i="1" s="1"/>
  <c r="H61" i="1" s="1"/>
  <c r="G41" i="1"/>
  <c r="G51" i="1" s="1"/>
  <c r="G61" i="1" s="1"/>
  <c r="F41" i="1"/>
  <c r="F51" i="1" s="1"/>
  <c r="F61" i="1" s="1"/>
  <c r="E41" i="1"/>
  <c r="E51" i="1" s="1"/>
  <c r="E61" i="1" s="1"/>
  <c r="K14" i="1"/>
  <c r="K29" i="1" s="1"/>
  <c r="K56" i="1" s="1"/>
  <c r="J14" i="1"/>
  <c r="J29" i="1" s="1"/>
  <c r="J56" i="1" s="1"/>
  <c r="I14" i="1"/>
  <c r="I29" i="1" s="1"/>
  <c r="I56" i="1" s="1"/>
  <c r="H14" i="1"/>
  <c r="H29" i="1" s="1"/>
  <c r="H56" i="1" s="1"/>
  <c r="G14" i="1"/>
  <c r="G29" i="1" s="1"/>
  <c r="G56" i="1" s="1"/>
  <c r="F14" i="1"/>
  <c r="F29" i="1" s="1"/>
  <c r="F56" i="1" s="1"/>
  <c r="E14" i="1"/>
  <c r="E29" i="1" s="1"/>
  <c r="E56" i="1" s="1"/>
  <c r="K11" i="1"/>
  <c r="K26" i="1" s="1"/>
  <c r="K80" i="1" s="1"/>
  <c r="J11" i="1"/>
  <c r="J26" i="1" s="1"/>
  <c r="J46" i="1" s="1"/>
  <c r="I11" i="1"/>
  <c r="I26" i="1" s="1"/>
  <c r="I80" i="1" s="1"/>
  <c r="H11" i="1"/>
  <c r="H26" i="1" s="1"/>
  <c r="H46" i="1" s="1"/>
  <c r="G11" i="1"/>
  <c r="G26" i="1" s="1"/>
  <c r="G46" i="1" s="1"/>
  <c r="F11" i="1"/>
  <c r="F26" i="1" s="1"/>
  <c r="F46" i="1" s="1"/>
  <c r="E11" i="1"/>
  <c r="E26" i="1" s="1"/>
  <c r="E46" i="1" s="1"/>
  <c r="K8" i="1"/>
  <c r="K23" i="1" s="1"/>
  <c r="K38" i="1" s="1"/>
  <c r="J8" i="1"/>
  <c r="J23" i="1" s="1"/>
  <c r="J38" i="1" s="1"/>
  <c r="I8" i="1"/>
  <c r="I23" i="1" s="1"/>
  <c r="I38" i="1" s="1"/>
  <c r="H8" i="1"/>
  <c r="H23" i="1" s="1"/>
  <c r="H38" i="1" s="1"/>
  <c r="G8" i="1"/>
  <c r="G23" i="1" s="1"/>
  <c r="G38" i="1" s="1"/>
  <c r="F8" i="1"/>
  <c r="F23" i="1" s="1"/>
  <c r="F38" i="1" s="1"/>
  <c r="E8" i="1"/>
  <c r="E23" i="1" s="1"/>
  <c r="E38" i="1" s="1"/>
  <c r="F37" i="1"/>
  <c r="G37" i="1" s="1"/>
  <c r="H37" i="1" s="1"/>
  <c r="I37" i="1" s="1"/>
  <c r="J37" i="1" s="1"/>
  <c r="K37" i="1" s="1"/>
  <c r="K30" i="1"/>
  <c r="J30" i="1"/>
  <c r="I30" i="1"/>
  <c r="H30" i="1"/>
  <c r="G30" i="1"/>
  <c r="F30" i="1"/>
  <c r="E30" i="1"/>
  <c r="K28" i="1"/>
  <c r="J28" i="1"/>
  <c r="I28" i="1"/>
  <c r="H28" i="1"/>
  <c r="G28" i="1"/>
  <c r="F28" i="1"/>
  <c r="E28" i="1"/>
  <c r="K27" i="1"/>
  <c r="J27" i="1"/>
  <c r="I27" i="1"/>
  <c r="H27" i="1"/>
  <c r="G27" i="1"/>
  <c r="F27" i="1"/>
  <c r="E27" i="1"/>
  <c r="K25" i="1"/>
  <c r="J25" i="1"/>
  <c r="I25" i="1"/>
  <c r="H25" i="1"/>
  <c r="G25" i="1"/>
  <c r="F25" i="1"/>
  <c r="E25" i="1"/>
  <c r="K24" i="1"/>
  <c r="J24" i="1"/>
  <c r="I24" i="1"/>
  <c r="H24" i="1"/>
  <c r="G24" i="1"/>
  <c r="F24" i="1"/>
  <c r="E24" i="1"/>
  <c r="K22" i="1"/>
  <c r="J22" i="1"/>
  <c r="I22" i="1"/>
  <c r="H22" i="1"/>
  <c r="G22" i="1"/>
  <c r="F22" i="1"/>
  <c r="E22" i="1"/>
  <c r="K21" i="1"/>
  <c r="J21" i="1"/>
  <c r="I21" i="1"/>
  <c r="H21" i="1"/>
  <c r="G21" i="1"/>
  <c r="F21" i="1"/>
  <c r="E21" i="1"/>
  <c r="F20" i="1"/>
  <c r="G20" i="1" s="1"/>
  <c r="H20" i="1" s="1"/>
  <c r="I20" i="1" s="1"/>
  <c r="J20" i="1" s="1"/>
  <c r="K20" i="1" s="1"/>
  <c r="D100" i="1" l="1"/>
  <c r="K68" i="1"/>
  <c r="K70" i="1" s="1"/>
  <c r="E67" i="1"/>
  <c r="E69" i="1" s="1"/>
  <c r="E68" i="1"/>
  <c r="E70" i="1" s="1"/>
  <c r="K77" i="1"/>
  <c r="K89" i="1" s="1"/>
  <c r="K71" i="1"/>
  <c r="E77" i="1"/>
  <c r="E89" i="1" s="1"/>
  <c r="E71" i="1"/>
  <c r="I68" i="1"/>
  <c r="I70" i="1" s="1"/>
  <c r="F77" i="1"/>
  <c r="F89" i="1" s="1"/>
  <c r="F71" i="1"/>
  <c r="I77" i="1"/>
  <c r="I89" i="1" s="1"/>
  <c r="I71" i="1"/>
  <c r="J77" i="1"/>
  <c r="J89" i="1" s="1"/>
  <c r="J71" i="1"/>
  <c r="G77" i="1"/>
  <c r="G89" i="1" s="1"/>
  <c r="G71" i="1"/>
  <c r="B103" i="1"/>
  <c r="H77" i="1"/>
  <c r="H89" i="1" s="1"/>
  <c r="H71" i="1"/>
  <c r="H97" i="1"/>
  <c r="H101" i="1" s="1"/>
  <c r="D112" i="1"/>
  <c r="D104" i="1"/>
  <c r="J47" i="1"/>
  <c r="J49" i="1" s="1"/>
  <c r="H80" i="1"/>
  <c r="H82" i="1"/>
  <c r="G80" i="1"/>
  <c r="G82" i="1"/>
  <c r="I82" i="1"/>
  <c r="J80" i="1"/>
  <c r="J82" i="1"/>
  <c r="E78" i="1"/>
  <c r="K82" i="1"/>
  <c r="K81" i="1"/>
  <c r="K83" i="1"/>
  <c r="K79" i="1"/>
  <c r="E80" i="1"/>
  <c r="E82" i="1"/>
  <c r="C86" i="1"/>
  <c r="N105" i="1" s="1"/>
  <c r="F80" i="1"/>
  <c r="F82" i="1"/>
  <c r="C87" i="1"/>
  <c r="D93" i="1" s="1"/>
  <c r="D99" i="1" s="1"/>
  <c r="M102" i="1"/>
  <c r="E83" i="1"/>
  <c r="F83" i="1"/>
  <c r="G83" i="1"/>
  <c r="H83" i="1"/>
  <c r="I83" i="1"/>
  <c r="J83" i="1"/>
  <c r="E81" i="1"/>
  <c r="F81" i="1"/>
  <c r="G81" i="1"/>
  <c r="H81" i="1"/>
  <c r="I81" i="1"/>
  <c r="J81" i="1"/>
  <c r="I46" i="1"/>
  <c r="I47" i="1" s="1"/>
  <c r="I49" i="1" s="1"/>
  <c r="I78" i="1"/>
  <c r="K46" i="1"/>
  <c r="K48" i="1" s="1"/>
  <c r="K50" i="1" s="1"/>
  <c r="K78" i="1"/>
  <c r="F78" i="1"/>
  <c r="E79" i="1"/>
  <c r="G78" i="1"/>
  <c r="F79" i="1"/>
  <c r="H78" i="1"/>
  <c r="G79" i="1"/>
  <c r="H79" i="1"/>
  <c r="J78" i="1"/>
  <c r="I79" i="1"/>
  <c r="J79" i="1"/>
  <c r="F39" i="1"/>
  <c r="G39" i="1"/>
  <c r="H39" i="1"/>
  <c r="K40" i="1"/>
  <c r="I39" i="1"/>
  <c r="E57" i="1"/>
  <c r="E59" i="1" s="1"/>
  <c r="J40" i="1"/>
  <c r="J39" i="1"/>
  <c r="E40" i="1"/>
  <c r="E39" i="1"/>
  <c r="G47" i="1"/>
  <c r="G49" i="1" s="1"/>
  <c r="F57" i="1"/>
  <c r="F59" i="1" s="1"/>
  <c r="G57" i="1"/>
  <c r="G59" i="1" s="1"/>
  <c r="H58" i="1"/>
  <c r="H60" i="1" s="1"/>
  <c r="I57" i="1"/>
  <c r="I59" i="1" s="1"/>
  <c r="J57" i="1"/>
  <c r="J59" i="1" s="1"/>
  <c r="K58" i="1"/>
  <c r="K60" i="1" s="1"/>
  <c r="E47" i="1"/>
  <c r="E49" i="1" s="1"/>
  <c r="F47" i="1"/>
  <c r="F49" i="1" s="1"/>
  <c r="H47" i="1"/>
  <c r="H49" i="1" s="1"/>
  <c r="I58" i="1"/>
  <c r="I60" i="1" s="1"/>
  <c r="J58" i="1"/>
  <c r="J60" i="1" s="1"/>
  <c r="K57" i="1"/>
  <c r="K59" i="1" s="1"/>
  <c r="H57" i="1"/>
  <c r="H59" i="1" s="1"/>
  <c r="E58" i="1"/>
  <c r="E60" i="1" s="1"/>
  <c r="F58" i="1"/>
  <c r="F60" i="1" s="1"/>
  <c r="G58" i="1"/>
  <c r="G60" i="1" s="1"/>
  <c r="E48" i="1"/>
  <c r="E50" i="1" s="1"/>
  <c r="F48" i="1"/>
  <c r="F50" i="1" s="1"/>
  <c r="G48" i="1"/>
  <c r="G50" i="1" s="1"/>
  <c r="H48" i="1"/>
  <c r="H50" i="1" s="1"/>
  <c r="J48" i="1"/>
  <c r="J50" i="1" s="1"/>
  <c r="K39" i="1"/>
  <c r="F40" i="1"/>
  <c r="G40" i="1"/>
  <c r="H40" i="1"/>
  <c r="I40" i="1"/>
  <c r="N99" i="1" l="1"/>
  <c r="H99" i="1"/>
  <c r="G99" i="1"/>
  <c r="E99" i="1"/>
  <c r="F99" i="1"/>
  <c r="H100" i="1"/>
  <c r="F100" i="1"/>
  <c r="N100" i="1"/>
  <c r="E100" i="1"/>
  <c r="G100" i="1"/>
  <c r="R100" i="1"/>
  <c r="N101" i="1"/>
  <c r="D92" i="1"/>
  <c r="D98" i="1" s="1"/>
  <c r="I97" i="1"/>
  <c r="I101" i="1" s="1"/>
  <c r="E112" i="1"/>
  <c r="H112" i="1"/>
  <c r="F112" i="1"/>
  <c r="J112" i="1"/>
  <c r="K112" i="1"/>
  <c r="I112" i="1"/>
  <c r="G112" i="1"/>
  <c r="H94" i="1"/>
  <c r="N104" i="1"/>
  <c r="D110" i="1"/>
  <c r="D111" i="1"/>
  <c r="I88" i="1"/>
  <c r="J92" i="1"/>
  <c r="I93" i="1"/>
  <c r="J88" i="1"/>
  <c r="K47" i="1"/>
  <c r="K49" i="1" s="1"/>
  <c r="G92" i="1"/>
  <c r="K92" i="1"/>
  <c r="G87" i="1"/>
  <c r="E94" i="1"/>
  <c r="G93" i="1"/>
  <c r="H88" i="1"/>
  <c r="F92" i="1"/>
  <c r="I94" i="1"/>
  <c r="J86" i="1"/>
  <c r="E87" i="1"/>
  <c r="G88" i="1"/>
  <c r="G94" i="1"/>
  <c r="K87" i="1"/>
  <c r="E88" i="1"/>
  <c r="H93" i="1"/>
  <c r="F87" i="1"/>
  <c r="I48" i="1"/>
  <c r="I50" i="1" s="1"/>
  <c r="M103" i="1"/>
  <c r="F93" i="1"/>
  <c r="H86" i="1"/>
  <c r="B104" i="1"/>
  <c r="B105" i="1" s="1"/>
  <c r="I92" i="1"/>
  <c r="K94" i="1"/>
  <c r="F86" i="1"/>
  <c r="G86" i="1"/>
  <c r="I87" i="1"/>
  <c r="E86" i="1"/>
  <c r="K86" i="1"/>
  <c r="F88" i="1"/>
  <c r="K88" i="1"/>
  <c r="F94" i="1"/>
  <c r="J94" i="1"/>
  <c r="I86" i="1"/>
  <c r="E92" i="1"/>
  <c r="H92" i="1"/>
  <c r="J93" i="1"/>
  <c r="K93" i="1"/>
  <c r="E93" i="1"/>
  <c r="H87" i="1"/>
  <c r="J87" i="1"/>
  <c r="F5" i="1"/>
  <c r="G5" i="1" s="1"/>
  <c r="H5" i="1" s="1"/>
  <c r="I5" i="1" s="1"/>
  <c r="J5" i="1" s="1"/>
  <c r="K5" i="1" s="1"/>
  <c r="I99" i="1" l="1"/>
  <c r="I100" i="1"/>
  <c r="I98" i="1"/>
  <c r="H98" i="1"/>
  <c r="G98" i="1"/>
  <c r="F98" i="1"/>
  <c r="E98" i="1"/>
  <c r="H105" i="1"/>
  <c r="I105" i="1"/>
  <c r="J105" i="1"/>
  <c r="E105" i="1"/>
  <c r="G105" i="1"/>
  <c r="M105" i="1"/>
  <c r="F105" i="1"/>
  <c r="J97" i="1"/>
  <c r="J110" i="1"/>
  <c r="I110" i="1"/>
  <c r="H110" i="1"/>
  <c r="G110" i="1"/>
  <c r="K110" i="1"/>
  <c r="F110" i="1"/>
  <c r="E110" i="1"/>
  <c r="R98" i="1"/>
  <c r="D102" i="1"/>
  <c r="N98" i="1"/>
  <c r="R99" i="1"/>
  <c r="D103" i="1"/>
  <c r="K111" i="1"/>
  <c r="J111" i="1"/>
  <c r="I111" i="1"/>
  <c r="H111" i="1"/>
  <c r="G111" i="1"/>
  <c r="F111" i="1"/>
  <c r="E111" i="1"/>
  <c r="J104" i="1"/>
  <c r="F104" i="1"/>
  <c r="I104" i="1"/>
  <c r="M104" i="1"/>
  <c r="E104" i="1"/>
  <c r="H104" i="1"/>
  <c r="G104" i="1"/>
  <c r="J101" i="1" l="1"/>
  <c r="J100" i="1"/>
  <c r="J99" i="1"/>
  <c r="J98" i="1"/>
  <c r="K97" i="1"/>
  <c r="N102" i="1"/>
  <c r="I102" i="1"/>
  <c r="H102" i="1"/>
  <c r="F102" i="1"/>
  <c r="G102" i="1"/>
  <c r="J102" i="1"/>
  <c r="E102" i="1"/>
  <c r="N103" i="1"/>
  <c r="G103" i="1"/>
  <c r="J103" i="1"/>
  <c r="F103" i="1"/>
  <c r="I103" i="1"/>
  <c r="H103" i="1"/>
  <c r="E103" i="1"/>
  <c r="K101" i="1" l="1"/>
  <c r="L101" i="1" s="1"/>
  <c r="K99" i="1"/>
  <c r="K100" i="1"/>
  <c r="L100" i="1" s="1"/>
  <c r="K105" i="1"/>
  <c r="L105" i="1" s="1"/>
  <c r="K98" i="1"/>
  <c r="L99" i="1"/>
  <c r="K103" i="1"/>
  <c r="L103" i="1" s="1"/>
  <c r="K102" i="1"/>
  <c r="L102" i="1" s="1"/>
  <c r="K104" i="1"/>
  <c r="L104" i="1" s="1"/>
  <c r="L98" i="1"/>
</calcChain>
</file>

<file path=xl/sharedStrings.xml><?xml version="1.0" encoding="utf-8"?>
<sst xmlns="http://schemas.openxmlformats.org/spreadsheetml/2006/main" count="155" uniqueCount="29">
  <si>
    <t>Chart the Auto Size</t>
  </si>
  <si>
    <t>SCM</t>
  </si>
  <si>
    <t>RMSE</t>
  </si>
  <si>
    <t>Acutal</t>
  </si>
  <si>
    <t>Series</t>
  </si>
  <si>
    <t>Total</t>
  </si>
  <si>
    <t>Increase</t>
  </si>
  <si>
    <t>NN 1</t>
  </si>
  <si>
    <t>NN 2</t>
  </si>
  <si>
    <t>Data</t>
  </si>
  <si>
    <t>BN</t>
  </si>
  <si>
    <t>Mean</t>
  </si>
  <si>
    <t>Min</t>
  </si>
  <si>
    <t>Max</t>
  </si>
  <si>
    <t>Auto</t>
  </si>
  <si>
    <t>Central</t>
  </si>
  <si>
    <t>Z</t>
  </si>
  <si>
    <t>Start</t>
  </si>
  <si>
    <t>Observation</t>
  </si>
  <si>
    <t>Data Input</t>
  </si>
  <si>
    <t>Charting Data</t>
  </si>
  <si>
    <t>Normal Distribution</t>
  </si>
  <si>
    <t>End</t>
  </si>
  <si>
    <t>Z Score</t>
  </si>
  <si>
    <t>Year</t>
  </si>
  <si>
    <t>SD</t>
  </si>
  <si>
    <t>Auto SD</t>
  </si>
  <si>
    <t>NN 5</t>
  </si>
  <si>
    <t>Z 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</si>
</sst>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11" fontId="1" fillId="0" borderId="0" xfId="0" applyNumberFormat="1" applyFont="1"/>
    <xf numFmtId="0" fontId="1" fillId="2" borderId="1" xfId="0" applyFont="1" applyFill="1" applyBorder="1"/>
    <xf numFmtId="0" fontId="3" fillId="4" borderId="1" xfId="0" applyFont="1" applyFill="1" applyBorder="1"/>
    <xf numFmtId="0" fontId="3" fillId="5" borderId="0" xfId="0" applyFont="1" applyFill="1"/>
    <xf numFmtId="0" fontId="1" fillId="2" borderId="2" xfId="0" applyFont="1" applyFill="1" applyBorder="1"/>
    <xf numFmtId="2" fontId="1" fillId="2" borderId="1" xfId="0" applyNumberFormat="1" applyFont="1" applyFill="1" applyBorder="1"/>
    <xf numFmtId="0" fontId="1" fillId="2" borderId="0" xfId="0" applyFont="1" applyFill="1" applyBorder="1"/>
    <xf numFmtId="2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Sheet1!$C$38:$D$38</c:f>
              <c:strCache>
                <c:ptCount val="2"/>
                <c:pt idx="0">
                  <c:v>SCM</c:v>
                </c:pt>
                <c:pt idx="1">
                  <c:v>Central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Sheet1!$E$38:$K$38</c:f>
              <c:numCache>
                <c:formatCode>General</c:formatCode>
                <c:ptCount val="7"/>
                <c:pt idx="0">
                  <c:v>94.641864406849848</c:v>
                </c:pt>
                <c:pt idx="1">
                  <c:v>105.29855880705004</c:v>
                </c:pt>
                <c:pt idx="2">
                  <c:v>131.73867708521996</c:v>
                </c:pt>
                <c:pt idx="3">
                  <c:v>145.78017597183984</c:v>
                </c:pt>
                <c:pt idx="4">
                  <c:v>159.38466072953003</c:v>
                </c:pt>
                <c:pt idx="5">
                  <c:v>106.21603892541992</c:v>
                </c:pt>
                <c:pt idx="6">
                  <c:v>174.63645106227003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56-4212-A071-2A07F7B8F4B0}"/>
            </c:ext>
          </c:extLst>
        </c:ser>
        <c:ser>
          <c:idx val="1"/>
          <c:order val="1"/>
          <c:tx>
            <c:strRef>
              <c:f>Sheet1!$C$39:$D$39</c:f>
              <c:strCache>
                <c:ptCount val="2"/>
                <c:pt idx="0">
                  <c:v>SCM</c:v>
                </c:pt>
                <c:pt idx="1">
                  <c:v>-1RMSE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Sheet1!$E$39:$K$39</c:f>
              <c:numCache>
                <c:formatCode>General</c:formatCode>
                <c:ptCount val="7"/>
                <c:pt idx="0">
                  <c:v>-123.30308277018382</c:v>
                </c:pt>
                <c:pt idx="1">
                  <c:v>-112.64638836998363</c:v>
                </c:pt>
                <c:pt idx="2">
                  <c:v>-86.206270091813707</c:v>
                </c:pt>
                <c:pt idx="3">
                  <c:v>-72.16477120519383</c:v>
                </c:pt>
                <c:pt idx="4">
                  <c:v>-58.560286447503643</c:v>
                </c:pt>
                <c:pt idx="5">
                  <c:v>-111.72890825161375</c:v>
                </c:pt>
                <c:pt idx="6">
                  <c:v>-43.308496114763642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56-4212-A071-2A07F7B8F4B0}"/>
            </c:ext>
          </c:extLst>
        </c:ser>
        <c:ser>
          <c:idx val="2"/>
          <c:order val="2"/>
          <c:tx>
            <c:strRef>
              <c:f>Sheet1!$C$40:$D$40</c:f>
              <c:strCache>
                <c:ptCount val="2"/>
                <c:pt idx="0">
                  <c:v>SCM</c:v>
                </c:pt>
                <c:pt idx="1">
                  <c:v>+1RMSE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Sheet1!$E$40:$K$40</c:f>
              <c:numCache>
                <c:formatCode>General</c:formatCode>
                <c:ptCount val="7"/>
                <c:pt idx="0">
                  <c:v>312.5868115838835</c:v>
                </c:pt>
                <c:pt idx="1">
                  <c:v>323.2435059840837</c:v>
                </c:pt>
                <c:pt idx="2">
                  <c:v>349.6836242622536</c:v>
                </c:pt>
                <c:pt idx="3">
                  <c:v>363.72512314887354</c:v>
                </c:pt>
                <c:pt idx="4">
                  <c:v>377.32960790656369</c:v>
                </c:pt>
                <c:pt idx="5">
                  <c:v>324.16098610245359</c:v>
                </c:pt>
                <c:pt idx="6">
                  <c:v>392.58139823930367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056-4212-A071-2A07F7B8F4B0}"/>
            </c:ext>
          </c:extLst>
        </c:ser>
        <c:ser>
          <c:idx val="3"/>
          <c:order val="3"/>
          <c:tx>
            <c:strRef>
              <c:f>Sheet1!$C$41:$D$41</c:f>
              <c:strCache>
                <c:ptCount val="2"/>
                <c:pt idx="0">
                  <c:v>Auto</c:v>
                </c:pt>
                <c:pt idx="1">
                  <c:v>Mean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Sheet1!$E$41:$K$41</c:f>
              <c:numCache>
                <c:formatCode>General</c:formatCode>
                <c:ptCount val="7"/>
                <c:pt idx="0">
                  <c:v>2.7676326642517899</c:v>
                </c:pt>
                <c:pt idx="1">
                  <c:v>2.7676326642517899</c:v>
                </c:pt>
                <c:pt idx="2">
                  <c:v>2.7676326642517899</c:v>
                </c:pt>
                <c:pt idx="3">
                  <c:v>2.7676326642517899</c:v>
                </c:pt>
                <c:pt idx="4">
                  <c:v>2.7676326642517899</c:v>
                </c:pt>
                <c:pt idx="5">
                  <c:v>2.7676326642517899</c:v>
                </c:pt>
                <c:pt idx="6">
                  <c:v>2.7676326642517899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56-4212-A071-2A07F7B8F4B0}"/>
            </c:ext>
          </c:extLst>
        </c:ser>
        <c:ser>
          <c:idx val="4"/>
          <c:order val="4"/>
          <c:tx>
            <c:strRef>
              <c:f>Sheet1!$C$42:$D$42</c:f>
              <c:strCache>
                <c:ptCount val="2"/>
                <c:pt idx="0">
                  <c:v>Auto</c:v>
                </c:pt>
                <c:pt idx="1">
                  <c:v>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Sheet1!$E$42:$K$42</c:f>
              <c:numCache>
                <c:formatCode>General</c:formatCode>
                <c:ptCount val="7"/>
                <c:pt idx="0">
                  <c:v>2.5214558225865309</c:v>
                </c:pt>
                <c:pt idx="1">
                  <c:v>2.5214558225865309</c:v>
                </c:pt>
                <c:pt idx="2">
                  <c:v>2.5214558225865309</c:v>
                </c:pt>
                <c:pt idx="3">
                  <c:v>2.5214558225865309</c:v>
                </c:pt>
                <c:pt idx="4">
                  <c:v>2.5214558225865309</c:v>
                </c:pt>
                <c:pt idx="5">
                  <c:v>2.5214558225865309</c:v>
                </c:pt>
                <c:pt idx="6">
                  <c:v>2.5214558225865309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056-4212-A071-2A07F7B8F4B0}"/>
            </c:ext>
          </c:extLst>
        </c:ser>
        <c:ser>
          <c:idx val="5"/>
          <c:order val="5"/>
          <c:tx>
            <c:strRef>
              <c:f>Sheet1!$C$43:$D$43</c:f>
              <c:strCache>
                <c:ptCount val="2"/>
                <c:pt idx="0">
                  <c:v>Auto</c:v>
                </c:pt>
                <c:pt idx="1">
                  <c:v>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Sheet1!$E$43:$K$43</c:f>
              <c:numCache>
                <c:formatCode>General</c:formatCode>
                <c:ptCount val="7"/>
                <c:pt idx="0">
                  <c:v>3.092000919484164</c:v>
                </c:pt>
                <c:pt idx="1">
                  <c:v>3.092000919484164</c:v>
                </c:pt>
                <c:pt idx="2">
                  <c:v>3.092000919484164</c:v>
                </c:pt>
                <c:pt idx="3">
                  <c:v>3.092000919484164</c:v>
                </c:pt>
                <c:pt idx="4">
                  <c:v>3.092000919484164</c:v>
                </c:pt>
                <c:pt idx="5">
                  <c:v>3.092000919484164</c:v>
                </c:pt>
                <c:pt idx="6">
                  <c:v>3.092000919484164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056-4212-A071-2A07F7B8F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804856"/>
        <c:axId val="790804528"/>
      </c:scatterChart>
      <c:valAx>
        <c:axId val="790804856"/>
        <c:scaling>
          <c:orientation val="minMax"/>
          <c:max val="2021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04528"/>
        <c:crosses val="autoZero"/>
        <c:crossBetween val="midCat"/>
      </c:valAx>
      <c:valAx>
        <c:axId val="7908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04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Sheet1!$C$46:$D$46</c:f>
              <c:strCache>
                <c:ptCount val="2"/>
                <c:pt idx="0">
                  <c:v>NN 1</c:v>
                </c:pt>
                <c:pt idx="1">
                  <c:v>Central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Sheet1!$E$46:$K$46</c:f>
              <c:numCache>
                <c:formatCode>General</c:formatCode>
                <c:ptCount val="7"/>
                <c:pt idx="0">
                  <c:v>4.5729556126999515</c:v>
                </c:pt>
                <c:pt idx="1">
                  <c:v>1.9375075688100587</c:v>
                </c:pt>
                <c:pt idx="2">
                  <c:v>10.01132030769995</c:v>
                </c:pt>
                <c:pt idx="3">
                  <c:v>11.41444291702002</c:v>
                </c:pt>
                <c:pt idx="4">
                  <c:v>16.710500088590088</c:v>
                </c:pt>
                <c:pt idx="5">
                  <c:v>-3.800333985</c:v>
                </c:pt>
                <c:pt idx="6">
                  <c:v>36.730597095900144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44-49A0-A68F-EB2362CD3126}"/>
            </c:ext>
          </c:extLst>
        </c:ser>
        <c:ser>
          <c:idx val="1"/>
          <c:order val="1"/>
          <c:tx>
            <c:strRef>
              <c:f>Sheet1!$C$47:$D$47</c:f>
              <c:strCache>
                <c:ptCount val="2"/>
                <c:pt idx="0">
                  <c:v>NN 1</c:v>
                </c:pt>
                <c:pt idx="1">
                  <c:v>-1RMSE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Sheet1!$E$47:$K$47</c:f>
              <c:numCache>
                <c:formatCode>General</c:formatCode>
                <c:ptCount val="7"/>
                <c:pt idx="0">
                  <c:v>-4.8058796028265487</c:v>
                </c:pt>
                <c:pt idx="1">
                  <c:v>-7.4413276467164415</c:v>
                </c:pt>
                <c:pt idx="2">
                  <c:v>0.63248509217345017</c:v>
                </c:pt>
                <c:pt idx="3">
                  <c:v>2.0356077014935199</c:v>
                </c:pt>
                <c:pt idx="4">
                  <c:v>7.3316648730635876</c:v>
                </c:pt>
                <c:pt idx="5">
                  <c:v>-13.1791692005265</c:v>
                </c:pt>
                <c:pt idx="6">
                  <c:v>27.351761880373644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44-49A0-A68F-EB2362CD3126}"/>
            </c:ext>
          </c:extLst>
        </c:ser>
        <c:ser>
          <c:idx val="2"/>
          <c:order val="2"/>
          <c:tx>
            <c:strRef>
              <c:f>Sheet1!$C$48:$D$48</c:f>
              <c:strCache>
                <c:ptCount val="2"/>
                <c:pt idx="0">
                  <c:v>NN 1</c:v>
                </c:pt>
                <c:pt idx="1">
                  <c:v>+1RMSE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Sheet1!$E$48:$K$48</c:f>
              <c:numCache>
                <c:formatCode>General</c:formatCode>
                <c:ptCount val="7"/>
                <c:pt idx="0">
                  <c:v>13.951790828226452</c:v>
                </c:pt>
                <c:pt idx="1">
                  <c:v>11.316342784336559</c:v>
                </c:pt>
                <c:pt idx="2">
                  <c:v>19.390155523226451</c:v>
                </c:pt>
                <c:pt idx="3">
                  <c:v>20.793278132546519</c:v>
                </c:pt>
                <c:pt idx="4">
                  <c:v>26.089335304116588</c:v>
                </c:pt>
                <c:pt idx="5">
                  <c:v>5.5785012305265003</c:v>
                </c:pt>
                <c:pt idx="6">
                  <c:v>46.109432311426644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44-49A0-A68F-EB2362CD3126}"/>
            </c:ext>
          </c:extLst>
        </c:ser>
        <c:ser>
          <c:idx val="3"/>
          <c:order val="3"/>
          <c:tx>
            <c:strRef>
              <c:f>Sheet1!$C$51:$D$51</c:f>
              <c:strCache>
                <c:ptCount val="2"/>
                <c:pt idx="0">
                  <c:v>Auto</c:v>
                </c:pt>
                <c:pt idx="1">
                  <c:v>Mean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Sheet1!$E$51:$K$51</c:f>
              <c:numCache>
                <c:formatCode>General</c:formatCode>
                <c:ptCount val="7"/>
                <c:pt idx="0">
                  <c:v>2.7676326642517899</c:v>
                </c:pt>
                <c:pt idx="1">
                  <c:v>2.7676326642517899</c:v>
                </c:pt>
                <c:pt idx="2">
                  <c:v>2.7676326642517899</c:v>
                </c:pt>
                <c:pt idx="3">
                  <c:v>2.7676326642517899</c:v>
                </c:pt>
                <c:pt idx="4">
                  <c:v>2.7676326642517899</c:v>
                </c:pt>
                <c:pt idx="5">
                  <c:v>2.7676326642517899</c:v>
                </c:pt>
                <c:pt idx="6">
                  <c:v>2.7676326642517899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44-49A0-A68F-EB2362CD3126}"/>
            </c:ext>
          </c:extLst>
        </c:ser>
        <c:ser>
          <c:idx val="4"/>
          <c:order val="4"/>
          <c:tx>
            <c:strRef>
              <c:f>Sheet1!$C$52:$D$52</c:f>
              <c:strCache>
                <c:ptCount val="2"/>
                <c:pt idx="0">
                  <c:v>Auto</c:v>
                </c:pt>
                <c:pt idx="1">
                  <c:v>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Sheet1!$E$52:$K$52</c:f>
              <c:numCache>
                <c:formatCode>General</c:formatCode>
                <c:ptCount val="7"/>
                <c:pt idx="0">
                  <c:v>2.5214558225865309</c:v>
                </c:pt>
                <c:pt idx="1">
                  <c:v>2.5214558225865309</c:v>
                </c:pt>
                <c:pt idx="2">
                  <c:v>2.5214558225865309</c:v>
                </c:pt>
                <c:pt idx="3">
                  <c:v>2.5214558225865309</c:v>
                </c:pt>
                <c:pt idx="4">
                  <c:v>2.5214558225865309</c:v>
                </c:pt>
                <c:pt idx="5">
                  <c:v>2.5214558225865309</c:v>
                </c:pt>
                <c:pt idx="6">
                  <c:v>2.5214558225865309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44-49A0-A68F-EB2362CD3126}"/>
            </c:ext>
          </c:extLst>
        </c:ser>
        <c:ser>
          <c:idx val="5"/>
          <c:order val="5"/>
          <c:tx>
            <c:strRef>
              <c:f>Sheet1!$C$53:$D$53</c:f>
              <c:strCache>
                <c:ptCount val="2"/>
                <c:pt idx="0">
                  <c:v>Auto</c:v>
                </c:pt>
                <c:pt idx="1">
                  <c:v>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Sheet1!$E$53:$K$53</c:f>
              <c:numCache>
                <c:formatCode>General</c:formatCode>
                <c:ptCount val="7"/>
                <c:pt idx="0">
                  <c:v>3.092000919484164</c:v>
                </c:pt>
                <c:pt idx="1">
                  <c:v>3.092000919484164</c:v>
                </c:pt>
                <c:pt idx="2">
                  <c:v>3.092000919484164</c:v>
                </c:pt>
                <c:pt idx="3">
                  <c:v>3.092000919484164</c:v>
                </c:pt>
                <c:pt idx="4">
                  <c:v>3.092000919484164</c:v>
                </c:pt>
                <c:pt idx="5">
                  <c:v>3.092000919484164</c:v>
                </c:pt>
                <c:pt idx="6">
                  <c:v>3.092000919484164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844-49A0-A68F-EB2362CD3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804856"/>
        <c:axId val="790804528"/>
      </c:scatterChart>
      <c:valAx>
        <c:axId val="790804856"/>
        <c:scaling>
          <c:orientation val="minMax"/>
          <c:max val="2021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04528"/>
        <c:crosses val="autoZero"/>
        <c:crossBetween val="midCat"/>
      </c:valAx>
      <c:valAx>
        <c:axId val="7908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04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Sheet1!$C$56:$D$56</c:f>
              <c:strCache>
                <c:ptCount val="2"/>
                <c:pt idx="0">
                  <c:v>NN 2</c:v>
                </c:pt>
                <c:pt idx="1">
                  <c:v>Central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Sheet1!$E$56:$K$56</c:f>
              <c:numCache>
                <c:formatCode>General</c:formatCode>
                <c:ptCount val="7"/>
                <c:pt idx="0">
                  <c:v>2.8849857530200196</c:v>
                </c:pt>
                <c:pt idx="1">
                  <c:v>-16.603090936370116</c:v>
                </c:pt>
                <c:pt idx="2">
                  <c:v>8.5195500907900392</c:v>
                </c:pt>
                <c:pt idx="3">
                  <c:v>29.770987229109863</c:v>
                </c:pt>
                <c:pt idx="4">
                  <c:v>51.714925455120117</c:v>
                </c:pt>
                <c:pt idx="5">
                  <c:v>60.305799824020021</c:v>
                </c:pt>
                <c:pt idx="6">
                  <c:v>108.0783997635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DC-4394-AE3D-9E6AB63ABC1F}"/>
            </c:ext>
          </c:extLst>
        </c:ser>
        <c:ser>
          <c:idx val="1"/>
          <c:order val="1"/>
          <c:tx>
            <c:strRef>
              <c:f>Sheet1!$C$57:$D$57</c:f>
              <c:strCache>
                <c:ptCount val="2"/>
                <c:pt idx="0">
                  <c:v>NN 2</c:v>
                </c:pt>
                <c:pt idx="1">
                  <c:v>-1RMSE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Sheet1!$E$57:$K$57</c:f>
              <c:numCache>
                <c:formatCode>General</c:formatCode>
                <c:ptCount val="7"/>
                <c:pt idx="0">
                  <c:v>-8.6317064804296528</c:v>
                </c:pt>
                <c:pt idx="1">
                  <c:v>-28.11978316981979</c:v>
                </c:pt>
                <c:pt idx="2">
                  <c:v>-2.9971421426596336</c:v>
                </c:pt>
                <c:pt idx="3">
                  <c:v>18.254294995660189</c:v>
                </c:pt>
                <c:pt idx="4">
                  <c:v>40.198233221670442</c:v>
                </c:pt>
                <c:pt idx="5">
                  <c:v>48.789107590570346</c:v>
                </c:pt>
                <c:pt idx="6">
                  <c:v>96.561707530050327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6DC-4394-AE3D-9E6AB63ABC1F}"/>
            </c:ext>
          </c:extLst>
        </c:ser>
        <c:ser>
          <c:idx val="2"/>
          <c:order val="2"/>
          <c:tx>
            <c:strRef>
              <c:f>Sheet1!$C$58:$D$58</c:f>
              <c:strCache>
                <c:ptCount val="2"/>
                <c:pt idx="0">
                  <c:v>NN 2</c:v>
                </c:pt>
                <c:pt idx="1">
                  <c:v>+1RMSE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Sheet1!$E$58:$K$58</c:f>
              <c:numCache>
                <c:formatCode>General</c:formatCode>
                <c:ptCount val="7"/>
                <c:pt idx="0">
                  <c:v>14.401677986469693</c:v>
                </c:pt>
                <c:pt idx="1">
                  <c:v>-5.0863987029204427</c:v>
                </c:pt>
                <c:pt idx="2">
                  <c:v>20.036242324239712</c:v>
                </c:pt>
                <c:pt idx="3">
                  <c:v>41.287679462559538</c:v>
                </c:pt>
                <c:pt idx="4">
                  <c:v>63.231617688569791</c:v>
                </c:pt>
                <c:pt idx="5">
                  <c:v>71.822492057469688</c:v>
                </c:pt>
                <c:pt idx="6">
                  <c:v>119.59509199694968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6DC-4394-AE3D-9E6AB63ABC1F}"/>
            </c:ext>
          </c:extLst>
        </c:ser>
        <c:ser>
          <c:idx val="3"/>
          <c:order val="3"/>
          <c:tx>
            <c:strRef>
              <c:f>Sheet1!$C$61:$D$61</c:f>
              <c:strCache>
                <c:ptCount val="2"/>
                <c:pt idx="0">
                  <c:v>Auto</c:v>
                </c:pt>
                <c:pt idx="1">
                  <c:v>Mean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Sheet1!$E$61:$K$61</c:f>
              <c:numCache>
                <c:formatCode>General</c:formatCode>
                <c:ptCount val="7"/>
                <c:pt idx="0">
                  <c:v>2.7676326642517899</c:v>
                </c:pt>
                <c:pt idx="1">
                  <c:v>2.7676326642517899</c:v>
                </c:pt>
                <c:pt idx="2">
                  <c:v>2.7676326642517899</c:v>
                </c:pt>
                <c:pt idx="3">
                  <c:v>2.7676326642517899</c:v>
                </c:pt>
                <c:pt idx="4">
                  <c:v>2.7676326642517899</c:v>
                </c:pt>
                <c:pt idx="5">
                  <c:v>2.7676326642517899</c:v>
                </c:pt>
                <c:pt idx="6">
                  <c:v>2.7676326642517899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6DC-4394-AE3D-9E6AB63ABC1F}"/>
            </c:ext>
          </c:extLst>
        </c:ser>
        <c:ser>
          <c:idx val="4"/>
          <c:order val="4"/>
          <c:tx>
            <c:strRef>
              <c:f>Sheet1!$C$62:$D$62</c:f>
              <c:strCache>
                <c:ptCount val="2"/>
                <c:pt idx="0">
                  <c:v>Auto</c:v>
                </c:pt>
                <c:pt idx="1">
                  <c:v>Min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Sheet1!$E$62:$K$62</c:f>
              <c:numCache>
                <c:formatCode>General</c:formatCode>
                <c:ptCount val="7"/>
                <c:pt idx="0">
                  <c:v>2.5214558225865309</c:v>
                </c:pt>
                <c:pt idx="1">
                  <c:v>2.5214558225865309</c:v>
                </c:pt>
                <c:pt idx="2">
                  <c:v>2.5214558225865309</c:v>
                </c:pt>
                <c:pt idx="3">
                  <c:v>2.5214558225865309</c:v>
                </c:pt>
                <c:pt idx="4">
                  <c:v>2.5214558225865309</c:v>
                </c:pt>
                <c:pt idx="5">
                  <c:v>2.5214558225865309</c:v>
                </c:pt>
                <c:pt idx="6">
                  <c:v>2.5214558225865309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6DC-4394-AE3D-9E6AB63ABC1F}"/>
            </c:ext>
          </c:extLst>
        </c:ser>
        <c:ser>
          <c:idx val="5"/>
          <c:order val="5"/>
          <c:tx>
            <c:strRef>
              <c:f>Sheet1!$C$63:$D$63</c:f>
              <c:strCache>
                <c:ptCount val="2"/>
                <c:pt idx="0">
                  <c:v>Auto</c:v>
                </c:pt>
                <c:pt idx="1">
                  <c:v>Max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Sheet1!$E$37:$K$37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Sheet1!$E$63:$K$63</c:f>
              <c:numCache>
                <c:formatCode>General</c:formatCode>
                <c:ptCount val="7"/>
                <c:pt idx="0">
                  <c:v>3.092000919484164</c:v>
                </c:pt>
                <c:pt idx="1">
                  <c:v>3.092000919484164</c:v>
                </c:pt>
                <c:pt idx="2">
                  <c:v>3.092000919484164</c:v>
                </c:pt>
                <c:pt idx="3">
                  <c:v>3.092000919484164</c:v>
                </c:pt>
                <c:pt idx="4">
                  <c:v>3.092000919484164</c:v>
                </c:pt>
                <c:pt idx="5">
                  <c:v>3.092000919484164</c:v>
                </c:pt>
                <c:pt idx="6">
                  <c:v>3.092000919484164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6DC-4394-AE3D-9E6AB63AB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804856"/>
        <c:axId val="790804528"/>
      </c:scatterChart>
      <c:valAx>
        <c:axId val="790804856"/>
        <c:scaling>
          <c:orientation val="minMax"/>
          <c:max val="2021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04528"/>
        <c:crosses val="autoZero"/>
        <c:crossBetween val="midCat"/>
      </c:valAx>
      <c:valAx>
        <c:axId val="7908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804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NN Model 1 -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Sheet1!$C$46:$D$46</c:f>
              <c:strCache>
                <c:ptCount val="2"/>
                <c:pt idx="0">
                  <c:v>NN 1</c:v>
                </c:pt>
                <c:pt idx="1">
                  <c:v>Central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Sheet1!$E$46:$K$46</c:f>
              <c:numCache>
                <c:formatCode>General</c:formatCode>
                <c:ptCount val="7"/>
                <c:pt idx="0">
                  <c:v>4.5729556126999515</c:v>
                </c:pt>
                <c:pt idx="1">
                  <c:v>1.9375075688100587</c:v>
                </c:pt>
                <c:pt idx="2">
                  <c:v>10.01132030769995</c:v>
                </c:pt>
                <c:pt idx="3">
                  <c:v>11.41444291702002</c:v>
                </c:pt>
                <c:pt idx="4">
                  <c:v>16.710500088590088</c:v>
                </c:pt>
                <c:pt idx="5">
                  <c:v>-3.800333985</c:v>
                </c:pt>
                <c:pt idx="6">
                  <c:v>36.730597095900144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A7-4781-9310-A8F4860E6E44}"/>
            </c:ext>
          </c:extLst>
        </c:ser>
        <c:ser>
          <c:idx val="1"/>
          <c:order val="1"/>
          <c:tx>
            <c:strRef>
              <c:f>Sheet1!$C$47:$D$47</c:f>
              <c:strCache>
                <c:ptCount val="2"/>
                <c:pt idx="0">
                  <c:v>NN 1</c:v>
                </c:pt>
                <c:pt idx="1">
                  <c:v>-1RMSE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Sheet1!$E$47:$K$47</c:f>
              <c:numCache>
                <c:formatCode>General</c:formatCode>
                <c:ptCount val="7"/>
                <c:pt idx="0">
                  <c:v>-4.8058796028265487</c:v>
                </c:pt>
                <c:pt idx="1">
                  <c:v>-7.4413276467164415</c:v>
                </c:pt>
                <c:pt idx="2">
                  <c:v>0.63248509217345017</c:v>
                </c:pt>
                <c:pt idx="3">
                  <c:v>2.0356077014935199</c:v>
                </c:pt>
                <c:pt idx="4">
                  <c:v>7.3316648730635876</c:v>
                </c:pt>
                <c:pt idx="5">
                  <c:v>-13.1791692005265</c:v>
                </c:pt>
                <c:pt idx="6">
                  <c:v>27.351761880373644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A7-4781-9310-A8F4860E6E44}"/>
            </c:ext>
          </c:extLst>
        </c:ser>
        <c:ser>
          <c:idx val="2"/>
          <c:order val="2"/>
          <c:tx>
            <c:strRef>
              <c:f>Sheet1!$C$48:$D$48</c:f>
              <c:strCache>
                <c:ptCount val="2"/>
                <c:pt idx="0">
                  <c:v>NN 1</c:v>
                </c:pt>
                <c:pt idx="1">
                  <c:v>+1RMSE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Sheet1!$E$48:$K$48</c:f>
              <c:numCache>
                <c:formatCode>General</c:formatCode>
                <c:ptCount val="7"/>
                <c:pt idx="0">
                  <c:v>13.951790828226452</c:v>
                </c:pt>
                <c:pt idx="1">
                  <c:v>11.316342784336559</c:v>
                </c:pt>
                <c:pt idx="2">
                  <c:v>19.390155523226451</c:v>
                </c:pt>
                <c:pt idx="3">
                  <c:v>20.793278132546519</c:v>
                </c:pt>
                <c:pt idx="4">
                  <c:v>26.089335304116588</c:v>
                </c:pt>
                <c:pt idx="5">
                  <c:v>5.5785012305265003</c:v>
                </c:pt>
                <c:pt idx="6">
                  <c:v>46.109432311426644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A7-4781-9310-A8F4860E6E44}"/>
            </c:ext>
          </c:extLst>
        </c:ser>
        <c:ser>
          <c:idx val="3"/>
          <c:order val="3"/>
          <c:tx>
            <c:strRef>
              <c:f>Sheet1!$C$49:$D$49</c:f>
              <c:strCache>
                <c:ptCount val="2"/>
                <c:pt idx="0">
                  <c:v>NN 1</c:v>
                </c:pt>
                <c:pt idx="1">
                  <c:v>-2RMSE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Sheet1!$E$49:$K$49</c:f>
              <c:numCache>
                <c:formatCode>General</c:formatCode>
                <c:ptCount val="7"/>
                <c:pt idx="0">
                  <c:v>-14.184714818353049</c:v>
                </c:pt>
                <c:pt idx="1">
                  <c:v>-16.820162862242942</c:v>
                </c:pt>
                <c:pt idx="2">
                  <c:v>-8.7463501233530501</c:v>
                </c:pt>
                <c:pt idx="3">
                  <c:v>-7.3432275140329804</c:v>
                </c:pt>
                <c:pt idx="4">
                  <c:v>-2.0471703424629126</c:v>
                </c:pt>
                <c:pt idx="5">
                  <c:v>-22.558004416053002</c:v>
                </c:pt>
                <c:pt idx="6">
                  <c:v>17.972926664847144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A7-4781-9310-A8F4860E6E44}"/>
            </c:ext>
          </c:extLst>
        </c:ser>
        <c:ser>
          <c:idx val="4"/>
          <c:order val="4"/>
          <c:tx>
            <c:strRef>
              <c:f>Sheet1!$C$50:$D$50</c:f>
              <c:strCache>
                <c:ptCount val="2"/>
                <c:pt idx="0">
                  <c:v>NN 1</c:v>
                </c:pt>
                <c:pt idx="1">
                  <c:v>+2RMSE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Sheet1!$E$50:$K$50</c:f>
              <c:numCache>
                <c:formatCode>General</c:formatCode>
                <c:ptCount val="7"/>
                <c:pt idx="0">
                  <c:v>23.33062604375295</c:v>
                </c:pt>
                <c:pt idx="1">
                  <c:v>20.695177999863059</c:v>
                </c:pt>
                <c:pt idx="2">
                  <c:v>28.768990738752951</c:v>
                </c:pt>
                <c:pt idx="3">
                  <c:v>30.172113348073019</c:v>
                </c:pt>
                <c:pt idx="4">
                  <c:v>35.468170519643088</c:v>
                </c:pt>
                <c:pt idx="5">
                  <c:v>14.957336446053001</c:v>
                </c:pt>
                <c:pt idx="6">
                  <c:v>55.488267526953145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A7-4781-9310-A8F4860E6E44}"/>
            </c:ext>
          </c:extLst>
        </c:ser>
        <c:ser>
          <c:idx val="5"/>
          <c:order val="5"/>
          <c:tx>
            <c:strRef>
              <c:f>Sheet1!$C$51:$D$51</c:f>
              <c:strCache>
                <c:ptCount val="2"/>
                <c:pt idx="0">
                  <c:v>Auto</c:v>
                </c:pt>
                <c:pt idx="1">
                  <c:v>Mean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Sheet1!$E$51:$K$51</c:f>
              <c:numCache>
                <c:formatCode>General</c:formatCode>
                <c:ptCount val="7"/>
                <c:pt idx="0">
                  <c:v>2.7676326642517899</c:v>
                </c:pt>
                <c:pt idx="1">
                  <c:v>2.7676326642517899</c:v>
                </c:pt>
                <c:pt idx="2">
                  <c:v>2.7676326642517899</c:v>
                </c:pt>
                <c:pt idx="3">
                  <c:v>2.7676326642517899</c:v>
                </c:pt>
                <c:pt idx="4">
                  <c:v>2.7676326642517899</c:v>
                </c:pt>
                <c:pt idx="5">
                  <c:v>2.7676326642517899</c:v>
                </c:pt>
                <c:pt idx="6">
                  <c:v>2.7676326642517899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A7-4781-9310-A8F4860E6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923136"/>
        <c:axId val="788922808"/>
      </c:scatterChart>
      <c:valAx>
        <c:axId val="788923136"/>
        <c:scaling>
          <c:orientation val="minMax"/>
          <c:max val="2021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22808"/>
        <c:crosses val="autoZero"/>
        <c:crossBetween val="midCat"/>
      </c:valAx>
      <c:valAx>
        <c:axId val="78892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Annual Value</a:t>
                </a:r>
                <a:r>
                  <a:rPr lang="en-GB" baseline="0"/>
                  <a:t> of Auto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2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NN Model 2 -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Sheet1!$C$56:$D$56</c:f>
              <c:strCache>
                <c:ptCount val="2"/>
                <c:pt idx="0">
                  <c:v>NN 2</c:v>
                </c:pt>
                <c:pt idx="1">
                  <c:v>Central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Sheet1!$E$56:$K$56</c:f>
              <c:numCache>
                <c:formatCode>General</c:formatCode>
                <c:ptCount val="7"/>
                <c:pt idx="0">
                  <c:v>2.8849857530200196</c:v>
                </c:pt>
                <c:pt idx="1">
                  <c:v>-16.603090936370116</c:v>
                </c:pt>
                <c:pt idx="2">
                  <c:v>8.5195500907900392</c:v>
                </c:pt>
                <c:pt idx="3">
                  <c:v>29.770987229109863</c:v>
                </c:pt>
                <c:pt idx="4">
                  <c:v>51.714925455120117</c:v>
                </c:pt>
                <c:pt idx="5">
                  <c:v>60.305799824020021</c:v>
                </c:pt>
                <c:pt idx="6">
                  <c:v>108.0783997635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09-4672-ABDE-F34AA10A5912}"/>
            </c:ext>
          </c:extLst>
        </c:ser>
        <c:ser>
          <c:idx val="1"/>
          <c:order val="1"/>
          <c:tx>
            <c:strRef>
              <c:f>Sheet1!$C$57:$D$57</c:f>
              <c:strCache>
                <c:ptCount val="2"/>
                <c:pt idx="0">
                  <c:v>NN 2</c:v>
                </c:pt>
                <c:pt idx="1">
                  <c:v>-1RMSE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Sheet1!$E$57:$K$57</c:f>
              <c:numCache>
                <c:formatCode>General</c:formatCode>
                <c:ptCount val="7"/>
                <c:pt idx="0">
                  <c:v>-8.6317064804296528</c:v>
                </c:pt>
                <c:pt idx="1">
                  <c:v>-28.11978316981979</c:v>
                </c:pt>
                <c:pt idx="2">
                  <c:v>-2.9971421426596336</c:v>
                </c:pt>
                <c:pt idx="3">
                  <c:v>18.254294995660189</c:v>
                </c:pt>
                <c:pt idx="4">
                  <c:v>40.198233221670442</c:v>
                </c:pt>
                <c:pt idx="5">
                  <c:v>48.789107590570346</c:v>
                </c:pt>
                <c:pt idx="6">
                  <c:v>96.561707530050327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09-4672-ABDE-F34AA10A5912}"/>
            </c:ext>
          </c:extLst>
        </c:ser>
        <c:ser>
          <c:idx val="2"/>
          <c:order val="2"/>
          <c:tx>
            <c:strRef>
              <c:f>Sheet1!$C$58:$D$58</c:f>
              <c:strCache>
                <c:ptCount val="2"/>
                <c:pt idx="0">
                  <c:v>NN 2</c:v>
                </c:pt>
                <c:pt idx="1">
                  <c:v>+1RMSE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Sheet1!$E$58:$K$58</c:f>
              <c:numCache>
                <c:formatCode>General</c:formatCode>
                <c:ptCount val="7"/>
                <c:pt idx="0">
                  <c:v>14.401677986469693</c:v>
                </c:pt>
                <c:pt idx="1">
                  <c:v>-5.0863987029204427</c:v>
                </c:pt>
                <c:pt idx="2">
                  <c:v>20.036242324239712</c:v>
                </c:pt>
                <c:pt idx="3">
                  <c:v>41.287679462559538</c:v>
                </c:pt>
                <c:pt idx="4">
                  <c:v>63.231617688569791</c:v>
                </c:pt>
                <c:pt idx="5">
                  <c:v>71.822492057469688</c:v>
                </c:pt>
                <c:pt idx="6">
                  <c:v>119.59509199694968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09-4672-ABDE-F34AA10A5912}"/>
            </c:ext>
          </c:extLst>
        </c:ser>
        <c:ser>
          <c:idx val="3"/>
          <c:order val="3"/>
          <c:tx>
            <c:strRef>
              <c:f>Sheet1!$C$59:$D$59</c:f>
              <c:strCache>
                <c:ptCount val="2"/>
                <c:pt idx="0">
                  <c:v>NN 2</c:v>
                </c:pt>
                <c:pt idx="1">
                  <c:v>-2RMSE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Sheet1!$E$59:$K$59</c:f>
              <c:numCache>
                <c:formatCode>General</c:formatCode>
                <c:ptCount val="7"/>
                <c:pt idx="0">
                  <c:v>-20.148398713879324</c:v>
                </c:pt>
                <c:pt idx="1">
                  <c:v>-39.636475403269465</c:v>
                </c:pt>
                <c:pt idx="2">
                  <c:v>-14.513834376109306</c:v>
                </c:pt>
                <c:pt idx="3">
                  <c:v>6.7376027622105159</c:v>
                </c:pt>
                <c:pt idx="4">
                  <c:v>28.681540988220767</c:v>
                </c:pt>
                <c:pt idx="5">
                  <c:v>37.272415357120671</c:v>
                </c:pt>
                <c:pt idx="6">
                  <c:v>85.045015296600653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09-4672-ABDE-F34AA10A5912}"/>
            </c:ext>
          </c:extLst>
        </c:ser>
        <c:ser>
          <c:idx val="4"/>
          <c:order val="4"/>
          <c:tx>
            <c:strRef>
              <c:f>Sheet1!$C$60:$D$60</c:f>
              <c:strCache>
                <c:ptCount val="2"/>
                <c:pt idx="0">
                  <c:v>NN 2</c:v>
                </c:pt>
                <c:pt idx="1">
                  <c:v>+2RMSE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Sheet1!$E$60:$K$60</c:f>
              <c:numCache>
                <c:formatCode>General</c:formatCode>
                <c:ptCount val="7"/>
                <c:pt idx="0">
                  <c:v>25.918370219919368</c:v>
                </c:pt>
                <c:pt idx="1">
                  <c:v>6.4302935305292301</c:v>
                </c:pt>
                <c:pt idx="2">
                  <c:v>31.552934557689383</c:v>
                </c:pt>
                <c:pt idx="3">
                  <c:v>52.804371696009213</c:v>
                </c:pt>
                <c:pt idx="4">
                  <c:v>74.748309922019459</c:v>
                </c:pt>
                <c:pt idx="5">
                  <c:v>83.339184290919363</c:v>
                </c:pt>
                <c:pt idx="6">
                  <c:v>131.11178423039934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A09-4672-ABDE-F34AA10A5912}"/>
            </c:ext>
          </c:extLst>
        </c:ser>
        <c:ser>
          <c:idx val="5"/>
          <c:order val="5"/>
          <c:tx>
            <c:strRef>
              <c:f>Sheet1!$C$61:$D$61</c:f>
              <c:strCache>
                <c:ptCount val="2"/>
                <c:pt idx="0">
                  <c:v>Auto</c:v>
                </c:pt>
                <c:pt idx="1">
                  <c:v>Mean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Sheet1!$E$61:$K$61</c:f>
              <c:numCache>
                <c:formatCode>General</c:formatCode>
                <c:ptCount val="7"/>
                <c:pt idx="0">
                  <c:v>2.7676326642517899</c:v>
                </c:pt>
                <c:pt idx="1">
                  <c:v>2.7676326642517899</c:v>
                </c:pt>
                <c:pt idx="2">
                  <c:v>2.7676326642517899</c:v>
                </c:pt>
                <c:pt idx="3">
                  <c:v>2.7676326642517899</c:v>
                </c:pt>
                <c:pt idx="4">
                  <c:v>2.7676326642517899</c:v>
                </c:pt>
                <c:pt idx="5">
                  <c:v>2.7676326642517899</c:v>
                </c:pt>
                <c:pt idx="6">
                  <c:v>2.7676326642517899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A09-4672-ABDE-F34AA10A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923136"/>
        <c:axId val="788922808"/>
      </c:scatterChart>
      <c:valAx>
        <c:axId val="788923136"/>
        <c:scaling>
          <c:orientation val="minMax"/>
          <c:max val="2021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22808"/>
        <c:crosses val="autoZero"/>
        <c:crossBetween val="midCat"/>
      </c:valAx>
      <c:valAx>
        <c:axId val="78892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Annual Value</a:t>
                </a:r>
                <a:r>
                  <a:rPr lang="en-GB" baseline="0"/>
                  <a:t> of Auto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2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Sheet1!$D$92</c:f>
              <c:strCache>
                <c:ptCount val="1"/>
                <c:pt idx="0">
                  <c:v>SCM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Sheet1!$F$91:$K$91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Sheet1!$F$92:$K$92</c:f>
              <c:numCache>
                <c:formatCode>General</c:formatCode>
                <c:ptCount val="6"/>
                <c:pt idx="0">
                  <c:v>0.31901886253675243</c:v>
                </c:pt>
                <c:pt idx="1">
                  <c:v>0.27700574441411685</c:v>
                </c:pt>
                <c:pt idx="2">
                  <c:v>0.25585205040173631</c:v>
                </c:pt>
                <c:pt idx="3">
                  <c:v>0.23619117712805077</c:v>
                </c:pt>
                <c:pt idx="4">
                  <c:v>0.31751686181884753</c:v>
                </c:pt>
                <c:pt idx="5">
                  <c:v>0.2151763584998892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1-478E-97BC-6F9FFF7E22D8}"/>
            </c:ext>
          </c:extLst>
        </c:ser>
        <c:ser>
          <c:idx val="1"/>
          <c:order val="1"/>
          <c:tx>
            <c:strRef>
              <c:f>Sheet1!$D$93</c:f>
              <c:strCache>
                <c:ptCount val="1"/>
                <c:pt idx="0">
                  <c:v>NN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Sheet1!$F$91:$K$91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Sheet1!$F$93:$K$93</c:f>
              <c:numCache>
                <c:formatCode>General</c:formatCode>
                <c:ptCount val="6"/>
                <c:pt idx="0">
                  <c:v>0.53526451768519256</c:v>
                </c:pt>
                <c:pt idx="1">
                  <c:v>0.21995533891312216</c:v>
                </c:pt>
                <c:pt idx="2">
                  <c:v>0.17827751957053198</c:v>
                </c:pt>
                <c:pt idx="3">
                  <c:v>6.8556144299812924E-2</c:v>
                </c:pt>
                <c:pt idx="4">
                  <c:v>0.75812896052946854</c:v>
                </c:pt>
                <c:pt idx="5">
                  <c:v>1.4660013221910013E-4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1-478E-97BC-6F9FFF7E22D8}"/>
            </c:ext>
          </c:extLst>
        </c:ser>
        <c:ser>
          <c:idx val="2"/>
          <c:order val="2"/>
          <c:tx>
            <c:strRef>
              <c:f>Sheet1!$D$94</c:f>
              <c:strCache>
                <c:ptCount val="1"/>
                <c:pt idx="0">
                  <c:v>NN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Sheet1!$F$91:$K$91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Sheet1!$F$94:$K$94</c:f>
              <c:numCache>
                <c:formatCode>General</c:formatCode>
                <c:ptCount val="6"/>
                <c:pt idx="0">
                  <c:v>0.95371261038205335</c:v>
                </c:pt>
                <c:pt idx="1">
                  <c:v>0.3087340912279436</c:v>
                </c:pt>
                <c:pt idx="2">
                  <c:v>9.5208286132710158E-3</c:v>
                </c:pt>
                <c:pt idx="3">
                  <c:v>1.0682930226487439E-5</c:v>
                </c:pt>
                <c:pt idx="4">
                  <c:v>2.9255654592971176E-7</c:v>
                </c:pt>
                <c:pt idx="5">
                  <c:v>3.0040518818754436E-20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1-478E-97BC-6F9FFF7E2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634168"/>
        <c:axId val="620636464"/>
      </c:lineChart>
      <c:catAx>
        <c:axId val="62063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636464"/>
        <c:crosses val="autoZero"/>
        <c:auto val="1"/>
        <c:lblAlgn val="ctr"/>
        <c:lblOffset val="100"/>
        <c:noMultiLvlLbl val="0"/>
      </c:catAx>
      <c:valAx>
        <c:axId val="6206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63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NN Model 5 -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Sheet1!$C$66:$D$66</c:f>
              <c:strCache>
                <c:ptCount val="2"/>
                <c:pt idx="0">
                  <c:v>NN 5</c:v>
                </c:pt>
                <c:pt idx="1">
                  <c:v>Central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Sheet1!$E$66:$K$66</c:f>
              <c:numCache>
                <c:formatCode>General</c:formatCode>
                <c:ptCount val="7"/>
                <c:pt idx="0">
                  <c:v>9.3706378323498534</c:v>
                </c:pt>
                <c:pt idx="1">
                  <c:v>-2.7888672409899904</c:v>
                </c:pt>
                <c:pt idx="2">
                  <c:v>-5.1356533447099606</c:v>
                </c:pt>
                <c:pt idx="3">
                  <c:v>0.17035754696997071</c:v>
                </c:pt>
                <c:pt idx="4">
                  <c:v>5.7348173497199708</c:v>
                </c:pt>
                <c:pt idx="5">
                  <c:v>-14.948967558399902</c:v>
                </c:pt>
                <c:pt idx="6">
                  <c:v>42.355572657360106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83-441C-A743-7E8B08FE1214}"/>
            </c:ext>
          </c:extLst>
        </c:ser>
        <c:ser>
          <c:idx val="1"/>
          <c:order val="1"/>
          <c:tx>
            <c:strRef>
              <c:f>Sheet1!$C$67:$D$67</c:f>
              <c:strCache>
                <c:ptCount val="2"/>
                <c:pt idx="0">
                  <c:v>NN 5</c:v>
                </c:pt>
                <c:pt idx="1">
                  <c:v>-1RMSE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Sheet1!$E$67:$K$67</c:f>
              <c:numCache>
                <c:formatCode>General</c:formatCode>
                <c:ptCount val="7"/>
                <c:pt idx="0">
                  <c:v>2.2445970981933741</c:v>
                </c:pt>
                <c:pt idx="1">
                  <c:v>-9.9149079751464697</c:v>
                </c:pt>
                <c:pt idx="2">
                  <c:v>-12.261694078866441</c:v>
                </c:pt>
                <c:pt idx="3">
                  <c:v>-6.9556831871865086</c:v>
                </c:pt>
                <c:pt idx="4">
                  <c:v>-1.3912233844365085</c:v>
                </c:pt>
                <c:pt idx="5">
                  <c:v>-22.075008292556383</c:v>
                </c:pt>
                <c:pt idx="6">
                  <c:v>35.229531923203623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83-441C-A743-7E8B08FE1214}"/>
            </c:ext>
          </c:extLst>
        </c:ser>
        <c:ser>
          <c:idx val="2"/>
          <c:order val="2"/>
          <c:tx>
            <c:strRef>
              <c:f>Sheet1!$C$68:$D$68</c:f>
              <c:strCache>
                <c:ptCount val="2"/>
                <c:pt idx="0">
                  <c:v>NN 5</c:v>
                </c:pt>
                <c:pt idx="1">
                  <c:v>+1RMSE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Sheet1!$E$68:$K$68</c:f>
              <c:numCache>
                <c:formatCode>General</c:formatCode>
                <c:ptCount val="7"/>
                <c:pt idx="0">
                  <c:v>16.496678566506333</c:v>
                </c:pt>
                <c:pt idx="1">
                  <c:v>4.3371734931664889</c:v>
                </c:pt>
                <c:pt idx="2">
                  <c:v>1.9903873894465187</c:v>
                </c:pt>
                <c:pt idx="3">
                  <c:v>7.2963982811264501</c:v>
                </c:pt>
                <c:pt idx="4">
                  <c:v>12.860858083876451</c:v>
                </c:pt>
                <c:pt idx="5">
                  <c:v>-7.8229268242434227</c:v>
                </c:pt>
                <c:pt idx="6">
                  <c:v>49.481613391516589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83-441C-A743-7E8B08FE1214}"/>
            </c:ext>
          </c:extLst>
        </c:ser>
        <c:ser>
          <c:idx val="3"/>
          <c:order val="3"/>
          <c:tx>
            <c:strRef>
              <c:f>Sheet1!$C$69:$D$69</c:f>
              <c:strCache>
                <c:ptCount val="2"/>
                <c:pt idx="0">
                  <c:v>NN 5</c:v>
                </c:pt>
                <c:pt idx="1">
                  <c:v>-2RMSE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Sheet1!$E$69:$K$69</c:f>
              <c:numCache>
                <c:formatCode>General</c:formatCode>
                <c:ptCount val="7"/>
                <c:pt idx="0">
                  <c:v>-4.8814436359631053</c:v>
                </c:pt>
                <c:pt idx="1">
                  <c:v>-17.040948709302949</c:v>
                </c:pt>
                <c:pt idx="2">
                  <c:v>-19.38773481302292</c:v>
                </c:pt>
                <c:pt idx="3">
                  <c:v>-14.081723921342988</c:v>
                </c:pt>
                <c:pt idx="4">
                  <c:v>-8.5172641185929869</c:v>
                </c:pt>
                <c:pt idx="5">
                  <c:v>-29.201049026712862</c:v>
                </c:pt>
                <c:pt idx="6">
                  <c:v>28.103491189047144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83-441C-A743-7E8B08FE1214}"/>
            </c:ext>
          </c:extLst>
        </c:ser>
        <c:ser>
          <c:idx val="4"/>
          <c:order val="4"/>
          <c:tx>
            <c:strRef>
              <c:f>Sheet1!$C$70:$D$70</c:f>
              <c:strCache>
                <c:ptCount val="2"/>
                <c:pt idx="0">
                  <c:v>NN 5</c:v>
                </c:pt>
                <c:pt idx="1">
                  <c:v>+2RMSE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Sheet1!$E$70:$K$70</c:f>
              <c:numCache>
                <c:formatCode>General</c:formatCode>
                <c:ptCount val="7"/>
                <c:pt idx="0">
                  <c:v>23.622719300662812</c:v>
                </c:pt>
                <c:pt idx="1">
                  <c:v>11.463214227322968</c:v>
                </c:pt>
                <c:pt idx="2">
                  <c:v>9.1164281236029971</c:v>
                </c:pt>
                <c:pt idx="3">
                  <c:v>14.422439015282929</c:v>
                </c:pt>
                <c:pt idx="4">
                  <c:v>19.98689881803293</c:v>
                </c:pt>
                <c:pt idx="5">
                  <c:v>-0.69688609008694336</c:v>
                </c:pt>
                <c:pt idx="6">
                  <c:v>56.607654125673065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83-441C-A743-7E8B08FE1214}"/>
            </c:ext>
          </c:extLst>
        </c:ser>
        <c:ser>
          <c:idx val="5"/>
          <c:order val="5"/>
          <c:tx>
            <c:strRef>
              <c:f>Sheet1!$C$71:$D$71</c:f>
              <c:strCache>
                <c:ptCount val="2"/>
                <c:pt idx="0">
                  <c:v>Auto</c:v>
                </c:pt>
                <c:pt idx="1">
                  <c:v>Mean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Sheet1!$E$45:$K$45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Sheet1!$E$71:$K$71</c:f>
              <c:numCache>
                <c:formatCode>General</c:formatCode>
                <c:ptCount val="7"/>
                <c:pt idx="0">
                  <c:v>2.7676326642517899</c:v>
                </c:pt>
                <c:pt idx="1">
                  <c:v>2.7676326642517899</c:v>
                </c:pt>
                <c:pt idx="2">
                  <c:v>2.7676326642517899</c:v>
                </c:pt>
                <c:pt idx="3">
                  <c:v>2.7676326642517899</c:v>
                </c:pt>
                <c:pt idx="4">
                  <c:v>2.7676326642517899</c:v>
                </c:pt>
                <c:pt idx="5">
                  <c:v>2.7676326642517899</c:v>
                </c:pt>
                <c:pt idx="6">
                  <c:v>2.7676326642517899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883-441C-A743-7E8B08FE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923136"/>
        <c:axId val="788922808"/>
      </c:scatterChart>
      <c:valAx>
        <c:axId val="788923136"/>
        <c:scaling>
          <c:orientation val="minMax"/>
          <c:max val="2021"/>
          <c:min val="20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22808"/>
        <c:crosses val="autoZero"/>
        <c:crossBetween val="midCat"/>
      </c:valAx>
      <c:valAx>
        <c:axId val="78892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Annual Value</a:t>
                </a:r>
                <a:r>
                  <a:rPr lang="en-GB" baseline="0"/>
                  <a:t> of Auto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92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290512</xdr:colOff>
      <xdr:row>4</xdr:row>
      <xdr:rowOff>161924</xdr:rowOff>
    </xdr:from>
    <xdr:to>
      <xdr:col>34</xdr:col>
      <xdr:colOff>80962</xdr:colOff>
      <xdr:row>33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C99A0-FD33-D1A5-E905-412F38DBD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500062</xdr:colOff>
      <xdr:row>6</xdr:row>
      <xdr:rowOff>57150</xdr:rowOff>
    </xdr:from>
    <xdr:to>
      <xdr:col>47</xdr:col>
      <xdr:colOff>290512</xdr:colOff>
      <xdr:row>37</xdr:row>
      <xdr:rowOff>109538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2A6DCD-9E88-4241-AF23-D454407F8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400050</xdr:colOff>
      <xdr:row>7</xdr:row>
      <xdr:rowOff>9525</xdr:rowOff>
    </xdr:from>
    <xdr:to>
      <xdr:col>58</xdr:col>
      <xdr:colOff>504825</xdr:colOff>
      <xdr:row>35</xdr:row>
      <xdr:rowOff>90488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2C361A-CD74-40A3-9927-1561D74379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33336</xdr:colOff>
      <xdr:row>36</xdr:row>
      <xdr:rowOff>61912</xdr:rowOff>
    </xdr:from>
    <xdr:to>
      <xdr:col>33</xdr:col>
      <xdr:colOff>9524</xdr:colOff>
      <xdr:row>58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2EDA56-5DE8-BAA6-2C08-760BF48C5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538163</xdr:colOff>
      <xdr:row>42</xdr:row>
      <xdr:rowOff>47625</xdr:rowOff>
    </xdr:from>
    <xdr:to>
      <xdr:col>45</xdr:col>
      <xdr:colOff>523876</xdr:colOff>
      <xdr:row>74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BACE5F-E38F-4FB5-AAA6-4A2558864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237282</xdr:colOff>
      <xdr:row>90</xdr:row>
      <xdr:rowOff>155760</xdr:rowOff>
    </xdr:from>
    <xdr:to>
      <xdr:col>34</xdr:col>
      <xdr:colOff>337296</xdr:colOff>
      <xdr:row>124</xdr:row>
      <xdr:rowOff>97210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347BD85-EB8C-951F-D602-5A3150E09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257735</xdr:colOff>
      <xdr:row>61</xdr:row>
      <xdr:rowOff>33618</xdr:rowOff>
    </xdr:from>
    <xdr:to>
      <xdr:col>26</xdr:col>
      <xdr:colOff>233922</xdr:colOff>
      <xdr:row>82</xdr:row>
      <xdr:rowOff>170050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2D983C-6A1A-4011-87D3-B4BC0C662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630D-368F-4551-A35E-6C46249AFE61}">
  <dimension ref="B1:T112"/>
  <sheetViews>
    <sheetView tabSelected="1" topLeftCell="A66" zoomScale="85" zoomScaleNormal="85" workbookViewId="0">
      <selection activeCell="H101" sqref="H101"/>
    </sheetView>
  </sheetViews>
  <sheetFormatPr defaultRowHeight="14.25" x14ac:dyDescent="0.2"/>
  <cols>
    <col min="1" max="2" width="9.140625" style="1"/>
    <col min="3" max="3" width="20.85546875" style="1" bestFit="1" customWidth="1"/>
    <col min="4" max="4" width="9.140625" style="1"/>
    <col min="5" max="5" width="14.140625" style="1" bestFit="1" customWidth="1"/>
    <col min="6" max="6" width="13.7109375" style="1" bestFit="1" customWidth="1"/>
    <col min="7" max="12" width="9.140625" style="1"/>
    <col min="13" max="13" width="13.7109375" style="1" bestFit="1" customWidth="1"/>
    <col min="14" max="14" width="14.140625" style="1" bestFit="1" customWidth="1"/>
    <col min="15" max="16384" width="9.140625" style="1"/>
  </cols>
  <sheetData>
    <row r="1" spans="3:18" s="2" customFormat="1" ht="15" x14ac:dyDescent="0.25">
      <c r="C1" s="3" t="s">
        <v>0</v>
      </c>
    </row>
    <row r="3" spans="3:18" ht="15" x14ac:dyDescent="0.25">
      <c r="C3" s="7" t="s">
        <v>19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5" spans="3:18" ht="15" x14ac:dyDescent="0.25">
      <c r="C5" s="6" t="s">
        <v>4</v>
      </c>
      <c r="D5" s="6" t="s">
        <v>9</v>
      </c>
      <c r="E5" s="6">
        <v>2015</v>
      </c>
      <c r="F5" s="6">
        <f>E5+1</f>
        <v>2016</v>
      </c>
      <c r="G5" s="6">
        <f t="shared" ref="G5:K5" si="0">F5+1</f>
        <v>2017</v>
      </c>
      <c r="H5" s="6">
        <f t="shared" si="0"/>
        <v>2018</v>
      </c>
      <c r="I5" s="6">
        <f t="shared" si="0"/>
        <v>2019</v>
      </c>
      <c r="J5" s="6">
        <f t="shared" si="0"/>
        <v>2020</v>
      </c>
      <c r="K5" s="6">
        <f t="shared" si="0"/>
        <v>2021</v>
      </c>
      <c r="N5" s="6" t="s">
        <v>14</v>
      </c>
      <c r="O5" s="6" t="s">
        <v>10</v>
      </c>
      <c r="Q5" s="6" t="s">
        <v>24</v>
      </c>
      <c r="R5" s="6" t="s">
        <v>14</v>
      </c>
    </row>
    <row r="6" spans="3:18" x14ac:dyDescent="0.2">
      <c r="C6" s="5" t="s">
        <v>3</v>
      </c>
      <c r="D6" s="5" t="s">
        <v>5</v>
      </c>
      <c r="E6" s="5">
        <v>1350615691821.28</v>
      </c>
      <c r="F6" s="5">
        <v>1387494901475.28</v>
      </c>
      <c r="G6" s="5">
        <v>1419160083157.0601</v>
      </c>
      <c r="H6" s="5">
        <v>1460075108728.8501</v>
      </c>
      <c r="I6" s="5">
        <v>1491779124514.4099</v>
      </c>
      <c r="J6" s="5">
        <v>1491020027693.27</v>
      </c>
      <c r="K6" s="5">
        <v>1524362403027.1599</v>
      </c>
      <c r="N6" s="5" t="s">
        <v>11</v>
      </c>
      <c r="O6" s="5">
        <v>2.7676326642517899</v>
      </c>
      <c r="Q6" s="1">
        <v>2010</v>
      </c>
      <c r="R6" s="1">
        <v>2.9226803054606947</v>
      </c>
    </row>
    <row r="7" spans="3:18" x14ac:dyDescent="0.2">
      <c r="C7" s="5" t="s">
        <v>1</v>
      </c>
      <c r="D7" s="5" t="s">
        <v>5</v>
      </c>
      <c r="E7" s="5">
        <v>1445257556228.1299</v>
      </c>
      <c r="F7" s="5">
        <v>1492793460282.3301</v>
      </c>
      <c r="G7" s="5">
        <v>1550898760242.28</v>
      </c>
      <c r="H7" s="5">
        <v>1605855284700.6899</v>
      </c>
      <c r="I7" s="5">
        <v>1651163785243.9399</v>
      </c>
      <c r="J7" s="5">
        <v>1597236066618.6899</v>
      </c>
      <c r="K7" s="5">
        <v>1698998854089.4299</v>
      </c>
      <c r="N7" s="5" t="s">
        <v>12</v>
      </c>
      <c r="O7" s="5">
        <v>2.5214558225865309</v>
      </c>
      <c r="Q7" s="1">
        <v>2011</v>
      </c>
      <c r="R7" s="1">
        <v>2.5740269618727898</v>
      </c>
    </row>
    <row r="8" spans="3:18" x14ac:dyDescent="0.2">
      <c r="C8" s="5" t="s">
        <v>1</v>
      </c>
      <c r="D8" s="5" t="s">
        <v>6</v>
      </c>
      <c r="E8" s="5">
        <f>E7-E$6</f>
        <v>94641864406.849854</v>
      </c>
      <c r="F8" s="5">
        <f t="shared" ref="F8:K8" si="1">F7-F$6</f>
        <v>105298558807.05005</v>
      </c>
      <c r="G8" s="5">
        <f t="shared" si="1"/>
        <v>131738677085.21997</v>
      </c>
      <c r="H8" s="5">
        <f t="shared" si="1"/>
        <v>145780175971.83984</v>
      </c>
      <c r="I8" s="5">
        <f t="shared" si="1"/>
        <v>159384660729.53003</v>
      </c>
      <c r="J8" s="5">
        <f t="shared" si="1"/>
        <v>106216038925.41992</v>
      </c>
      <c r="K8" s="5">
        <f t="shared" si="1"/>
        <v>174636451062.27002</v>
      </c>
      <c r="N8" s="5" t="s">
        <v>13</v>
      </c>
      <c r="O8" s="5">
        <v>3.092000919484164</v>
      </c>
      <c r="Q8" s="1">
        <v>2012</v>
      </c>
      <c r="R8" s="1">
        <v>2.5214558225865309</v>
      </c>
    </row>
    <row r="9" spans="3:18" x14ac:dyDescent="0.2">
      <c r="C9" s="5" t="s">
        <v>1</v>
      </c>
      <c r="D9" s="5" t="s">
        <v>2</v>
      </c>
      <c r="E9" s="5">
        <v>217944947177.03366</v>
      </c>
      <c r="F9" s="5">
        <v>217944947177.03366</v>
      </c>
      <c r="G9" s="5">
        <v>217944947177.03366</v>
      </c>
      <c r="H9" s="5">
        <v>217944947177.03366</v>
      </c>
      <c r="I9" s="5">
        <v>217944947177.03366</v>
      </c>
      <c r="J9" s="5">
        <v>217944947177.03366</v>
      </c>
      <c r="K9" s="5">
        <v>217944947177.03366</v>
      </c>
      <c r="N9" s="5" t="s">
        <v>25</v>
      </c>
      <c r="O9" s="5">
        <f>SQRT(_xlfn.VAR.P(R6:R11))</f>
        <v>0.2003755267014509</v>
      </c>
      <c r="Q9" s="1">
        <v>2013</v>
      </c>
      <c r="R9" s="1">
        <v>3.092000919484164</v>
      </c>
    </row>
    <row r="10" spans="3:18" x14ac:dyDescent="0.2">
      <c r="C10" s="5" t="s">
        <v>7</v>
      </c>
      <c r="D10" s="5" t="s">
        <v>5</v>
      </c>
      <c r="E10" s="5">
        <v>1355188647433.98</v>
      </c>
      <c r="F10" s="5">
        <v>1389432409044.0901</v>
      </c>
      <c r="G10" s="5">
        <v>1429171403464.76</v>
      </c>
      <c r="H10" s="5">
        <v>1471489551645.8701</v>
      </c>
      <c r="I10" s="5">
        <v>1508489624603</v>
      </c>
      <c r="J10" s="5">
        <v>1487219693708.27</v>
      </c>
      <c r="K10" s="5">
        <v>1561093000123.0601</v>
      </c>
      <c r="Q10" s="1">
        <v>2014</v>
      </c>
      <c r="R10" s="1">
        <v>2.827740851147631</v>
      </c>
    </row>
    <row r="11" spans="3:18" x14ac:dyDescent="0.2">
      <c r="C11" s="5" t="s">
        <v>7</v>
      </c>
      <c r="D11" s="5" t="s">
        <v>6</v>
      </c>
      <c r="E11" s="5">
        <f>E10-E$6</f>
        <v>4572955612.6999512</v>
      </c>
      <c r="F11" s="5">
        <f t="shared" ref="F11" si="2">F10-F$6</f>
        <v>1937507568.8100586</v>
      </c>
      <c r="G11" s="5">
        <f t="shared" ref="G11" si="3">G10-G$6</f>
        <v>10011320307.699951</v>
      </c>
      <c r="H11" s="5">
        <f t="shared" ref="H11" si="4">H10-H$6</f>
        <v>11414442917.02002</v>
      </c>
      <c r="I11" s="5">
        <f t="shared" ref="I11" si="5">I10-I$6</f>
        <v>16710500088.590088</v>
      </c>
      <c r="J11" s="5">
        <f t="shared" ref="J11" si="6">J10-J$6</f>
        <v>-3800333985</v>
      </c>
      <c r="K11" s="5">
        <f t="shared" ref="K11" si="7">K10-K$6</f>
        <v>36730597095.900146</v>
      </c>
      <c r="Q11" s="1">
        <v>2015</v>
      </c>
      <c r="R11" s="1">
        <v>2.6678911249589259</v>
      </c>
    </row>
    <row r="12" spans="3:18" x14ac:dyDescent="0.2">
      <c r="C12" s="5" t="s">
        <v>7</v>
      </c>
      <c r="D12" s="5" t="s">
        <v>2</v>
      </c>
      <c r="E12" s="5">
        <v>9378835215.5265007</v>
      </c>
      <c r="F12" s="5">
        <v>9378835215.5265007</v>
      </c>
      <c r="G12" s="5">
        <v>9378835215.5265007</v>
      </c>
      <c r="H12" s="5">
        <v>9378835215.5265007</v>
      </c>
      <c r="I12" s="5">
        <v>9378835215.5265007</v>
      </c>
      <c r="J12" s="5">
        <v>9378835215.5265007</v>
      </c>
      <c r="K12" s="5">
        <v>9378835215.5265007</v>
      </c>
    </row>
    <row r="13" spans="3:18" x14ac:dyDescent="0.2">
      <c r="C13" s="5" t="s">
        <v>8</v>
      </c>
      <c r="D13" s="5" t="s">
        <v>5</v>
      </c>
      <c r="E13" s="5">
        <v>1353500677574.3</v>
      </c>
      <c r="F13" s="5">
        <v>1370891810538.9099</v>
      </c>
      <c r="G13" s="5">
        <v>1427679633247.8501</v>
      </c>
      <c r="H13" s="5">
        <v>1489846095957.96</v>
      </c>
      <c r="I13" s="5">
        <v>1543494049969.53</v>
      </c>
      <c r="J13" s="5">
        <v>1551325827517.29</v>
      </c>
      <c r="K13" s="5">
        <v>1632440802790.6599</v>
      </c>
    </row>
    <row r="14" spans="3:18" x14ac:dyDescent="0.2">
      <c r="C14" s="5" t="s">
        <v>8</v>
      </c>
      <c r="D14" s="5" t="s">
        <v>6</v>
      </c>
      <c r="E14" s="5">
        <f>E13-E$6</f>
        <v>2884985753.0200195</v>
      </c>
      <c r="F14" s="5">
        <f t="shared" ref="F14" si="8">F13-F$6</f>
        <v>-16603090936.370117</v>
      </c>
      <c r="G14" s="5">
        <f t="shared" ref="G14" si="9">G13-G$6</f>
        <v>8519550090.7900391</v>
      </c>
      <c r="H14" s="5">
        <f t="shared" ref="H14" si="10">H13-H$6</f>
        <v>29770987229.109863</v>
      </c>
      <c r="I14" s="5">
        <f t="shared" ref="I14" si="11">I13-I$6</f>
        <v>51714925455.120117</v>
      </c>
      <c r="J14" s="5">
        <f t="shared" ref="J14" si="12">J13-J$6</f>
        <v>60305799824.02002</v>
      </c>
      <c r="K14" s="5">
        <f t="shared" ref="K14" si="13">K13-K$6</f>
        <v>108078399763.5</v>
      </c>
      <c r="O14" s="4"/>
    </row>
    <row r="15" spans="3:18" x14ac:dyDescent="0.2">
      <c r="C15" s="5" t="s">
        <v>8</v>
      </c>
      <c r="D15" s="5" t="s">
        <v>2</v>
      </c>
      <c r="E15" s="5">
        <v>11516692233.449673</v>
      </c>
      <c r="F15" s="5">
        <v>11516692233.449673</v>
      </c>
      <c r="G15" s="5">
        <v>11516692233.449673</v>
      </c>
      <c r="H15" s="5">
        <v>11516692233.449673</v>
      </c>
      <c r="I15" s="5">
        <v>11516692233.449673</v>
      </c>
      <c r="J15" s="5">
        <v>11516692233.449673</v>
      </c>
      <c r="K15" s="5">
        <v>11516692233.449673</v>
      </c>
    </row>
    <row r="16" spans="3:18" x14ac:dyDescent="0.2">
      <c r="C16" s="5" t="s">
        <v>27</v>
      </c>
      <c r="D16" s="5" t="s">
        <v>5</v>
      </c>
      <c r="E16" s="5">
        <v>1359986329653.6299</v>
      </c>
      <c r="F16" s="5">
        <v>1384706034234.29</v>
      </c>
      <c r="G16" s="5">
        <v>1414024429812.3501</v>
      </c>
      <c r="H16" s="5">
        <v>1460245466275.8201</v>
      </c>
      <c r="I16" s="5">
        <v>1497513941864.1299</v>
      </c>
      <c r="J16" s="5">
        <v>1476071060134.8701</v>
      </c>
      <c r="K16" s="5">
        <v>1566717975684.52</v>
      </c>
    </row>
    <row r="17" spans="3:11" x14ac:dyDescent="0.2">
      <c r="C17" s="5" t="s">
        <v>27</v>
      </c>
      <c r="D17" s="5" t="s">
        <v>6</v>
      </c>
      <c r="E17" s="5">
        <f>E16-E$6</f>
        <v>9370637832.3498535</v>
      </c>
      <c r="F17" s="5">
        <f t="shared" ref="F17:K17" si="14">F16-F$6</f>
        <v>-2788867240.9899902</v>
      </c>
      <c r="G17" s="5">
        <f t="shared" si="14"/>
        <v>-5135653344.7099609</v>
      </c>
      <c r="H17" s="5">
        <f t="shared" si="14"/>
        <v>170357546.9699707</v>
      </c>
      <c r="I17" s="5">
        <f t="shared" si="14"/>
        <v>5734817349.7199707</v>
      </c>
      <c r="J17" s="5">
        <f t="shared" si="14"/>
        <v>-14948967558.399902</v>
      </c>
      <c r="K17" s="5">
        <f t="shared" si="14"/>
        <v>42355572657.360107</v>
      </c>
    </row>
    <row r="18" spans="3:11" x14ac:dyDescent="0.2">
      <c r="C18" s="5" t="s">
        <v>27</v>
      </c>
      <c r="D18" s="5" t="s">
        <v>2</v>
      </c>
      <c r="E18" s="10">
        <v>7126040734.1564789</v>
      </c>
      <c r="F18" s="10">
        <v>7126040734.1564789</v>
      </c>
      <c r="G18" s="10">
        <v>7126040734.1564789</v>
      </c>
      <c r="H18" s="10">
        <v>7126040734.1564789</v>
      </c>
      <c r="I18" s="10">
        <v>7126040734.1564789</v>
      </c>
      <c r="J18" s="10">
        <v>7126040734.1564789</v>
      </c>
      <c r="K18" s="10">
        <v>7126040734.1564789</v>
      </c>
    </row>
    <row r="20" spans="3:11" ht="15" x14ac:dyDescent="0.25">
      <c r="C20" s="6" t="s">
        <v>4</v>
      </c>
      <c r="D20" s="6" t="s">
        <v>9</v>
      </c>
      <c r="E20" s="6">
        <v>2015</v>
      </c>
      <c r="F20" s="6">
        <f>E20+1</f>
        <v>2016</v>
      </c>
      <c r="G20" s="6">
        <f t="shared" ref="G20:K20" si="15">F20+1</f>
        <v>2017</v>
      </c>
      <c r="H20" s="6">
        <f t="shared" si="15"/>
        <v>2018</v>
      </c>
      <c r="I20" s="6">
        <f t="shared" si="15"/>
        <v>2019</v>
      </c>
      <c r="J20" s="6">
        <f t="shared" si="15"/>
        <v>2020</v>
      </c>
      <c r="K20" s="6">
        <f t="shared" si="15"/>
        <v>2021</v>
      </c>
    </row>
    <row r="21" spans="3:11" x14ac:dyDescent="0.2">
      <c r="C21" s="5" t="str">
        <f>C6</f>
        <v>Acutal</v>
      </c>
      <c r="D21" s="5" t="s">
        <v>5</v>
      </c>
      <c r="E21" s="5">
        <f>E6/10^9</f>
        <v>1350.6156918212801</v>
      </c>
      <c r="F21" s="5">
        <f t="shared" ref="F21:K21" si="16">F6/10^9</f>
        <v>1387.4949014752801</v>
      </c>
      <c r="G21" s="5">
        <f t="shared" si="16"/>
        <v>1419.1600831570602</v>
      </c>
      <c r="H21" s="5">
        <f t="shared" si="16"/>
        <v>1460.0751087288502</v>
      </c>
      <c r="I21" s="5">
        <f t="shared" si="16"/>
        <v>1491.7791245144099</v>
      </c>
      <c r="J21" s="5">
        <f t="shared" si="16"/>
        <v>1491.0200276932701</v>
      </c>
      <c r="K21" s="5">
        <f t="shared" si="16"/>
        <v>1524.3624030271599</v>
      </c>
    </row>
    <row r="22" spans="3:11" x14ac:dyDescent="0.2">
      <c r="C22" s="5" t="str">
        <f t="shared" ref="C22:C33" si="17">C7</f>
        <v>SCM</v>
      </c>
      <c r="D22" s="5" t="s">
        <v>5</v>
      </c>
      <c r="E22" s="5">
        <f t="shared" ref="E22:K22" si="18">E7/10^9</f>
        <v>1445.2575562281299</v>
      </c>
      <c r="F22" s="5">
        <f t="shared" si="18"/>
        <v>1492.79346028233</v>
      </c>
      <c r="G22" s="5">
        <f t="shared" si="18"/>
        <v>1550.8987602422801</v>
      </c>
      <c r="H22" s="5">
        <f t="shared" si="18"/>
        <v>1605.8552847006899</v>
      </c>
      <c r="I22" s="5">
        <f t="shared" si="18"/>
        <v>1651.1637852439399</v>
      </c>
      <c r="J22" s="5">
        <f t="shared" si="18"/>
        <v>1597.2360666186898</v>
      </c>
      <c r="K22" s="5">
        <f t="shared" si="18"/>
        <v>1698.9988540894299</v>
      </c>
    </row>
    <row r="23" spans="3:11" x14ac:dyDescent="0.2">
      <c r="C23" s="5" t="str">
        <f t="shared" si="17"/>
        <v>SCM</v>
      </c>
      <c r="D23" s="5" t="s">
        <v>6</v>
      </c>
      <c r="E23" s="5">
        <f t="shared" ref="E23:K23" si="19">E8/10^9</f>
        <v>94.641864406849848</v>
      </c>
      <c r="F23" s="5">
        <f t="shared" si="19"/>
        <v>105.29855880705004</v>
      </c>
      <c r="G23" s="5">
        <f t="shared" si="19"/>
        <v>131.73867708521996</v>
      </c>
      <c r="H23" s="5">
        <f t="shared" si="19"/>
        <v>145.78017597183984</v>
      </c>
      <c r="I23" s="5">
        <f t="shared" si="19"/>
        <v>159.38466072953003</v>
      </c>
      <c r="J23" s="5">
        <f t="shared" si="19"/>
        <v>106.21603892541992</v>
      </c>
      <c r="K23" s="5">
        <f t="shared" si="19"/>
        <v>174.63645106227003</v>
      </c>
    </row>
    <row r="24" spans="3:11" x14ac:dyDescent="0.2">
      <c r="C24" s="5" t="str">
        <f t="shared" si="17"/>
        <v>SCM</v>
      </c>
      <c r="D24" s="5" t="s">
        <v>2</v>
      </c>
      <c r="E24" s="5">
        <f t="shared" ref="E24:K24" si="20">E9/10^9</f>
        <v>217.94494717703367</v>
      </c>
      <c r="F24" s="5">
        <f t="shared" si="20"/>
        <v>217.94494717703367</v>
      </c>
      <c r="G24" s="5">
        <f t="shared" si="20"/>
        <v>217.94494717703367</v>
      </c>
      <c r="H24" s="5">
        <f t="shared" si="20"/>
        <v>217.94494717703367</v>
      </c>
      <c r="I24" s="5">
        <f t="shared" si="20"/>
        <v>217.94494717703367</v>
      </c>
      <c r="J24" s="5">
        <f t="shared" si="20"/>
        <v>217.94494717703367</v>
      </c>
      <c r="K24" s="5">
        <f t="shared" si="20"/>
        <v>217.94494717703367</v>
      </c>
    </row>
    <row r="25" spans="3:11" x14ac:dyDescent="0.2">
      <c r="C25" s="5" t="str">
        <f t="shared" si="17"/>
        <v>NN 1</v>
      </c>
      <c r="D25" s="5" t="s">
        <v>5</v>
      </c>
      <c r="E25" s="5">
        <f t="shared" ref="E25:K25" si="21">E10/10^9</f>
        <v>1355.1886474339799</v>
      </c>
      <c r="F25" s="5">
        <f t="shared" si="21"/>
        <v>1389.43240904409</v>
      </c>
      <c r="G25" s="5">
        <f t="shared" si="21"/>
        <v>1429.17140346476</v>
      </c>
      <c r="H25" s="5">
        <f t="shared" si="21"/>
        <v>1471.4895516458701</v>
      </c>
      <c r="I25" s="5">
        <f t="shared" si="21"/>
        <v>1508.489624603</v>
      </c>
      <c r="J25" s="5">
        <f t="shared" si="21"/>
        <v>1487.2196937082699</v>
      </c>
      <c r="K25" s="5">
        <f t="shared" si="21"/>
        <v>1561.0930001230602</v>
      </c>
    </row>
    <row r="26" spans="3:11" x14ac:dyDescent="0.2">
      <c r="C26" s="5" t="str">
        <f t="shared" si="17"/>
        <v>NN 1</v>
      </c>
      <c r="D26" s="5" t="s">
        <v>6</v>
      </c>
      <c r="E26" s="5">
        <f t="shared" ref="E26:K26" si="22">E11/10^9</f>
        <v>4.5729556126999515</v>
      </c>
      <c r="F26" s="5">
        <f t="shared" si="22"/>
        <v>1.9375075688100587</v>
      </c>
      <c r="G26" s="5">
        <f t="shared" si="22"/>
        <v>10.01132030769995</v>
      </c>
      <c r="H26" s="5">
        <f t="shared" si="22"/>
        <v>11.41444291702002</v>
      </c>
      <c r="I26" s="5">
        <f t="shared" si="22"/>
        <v>16.710500088590088</v>
      </c>
      <c r="J26" s="5">
        <f t="shared" si="22"/>
        <v>-3.800333985</v>
      </c>
      <c r="K26" s="5">
        <f t="shared" si="22"/>
        <v>36.730597095900144</v>
      </c>
    </row>
    <row r="27" spans="3:11" x14ac:dyDescent="0.2">
      <c r="C27" s="5" t="str">
        <f t="shared" si="17"/>
        <v>NN 1</v>
      </c>
      <c r="D27" s="5" t="s">
        <v>2</v>
      </c>
      <c r="E27" s="5">
        <f t="shared" ref="E27:K27" si="23">E12/10^9</f>
        <v>9.3788352155265002</v>
      </c>
      <c r="F27" s="5">
        <f t="shared" si="23"/>
        <v>9.3788352155265002</v>
      </c>
      <c r="G27" s="5">
        <f t="shared" si="23"/>
        <v>9.3788352155265002</v>
      </c>
      <c r="H27" s="5">
        <f t="shared" si="23"/>
        <v>9.3788352155265002</v>
      </c>
      <c r="I27" s="5">
        <f t="shared" si="23"/>
        <v>9.3788352155265002</v>
      </c>
      <c r="J27" s="5">
        <f t="shared" si="23"/>
        <v>9.3788352155265002</v>
      </c>
      <c r="K27" s="5">
        <f t="shared" si="23"/>
        <v>9.3788352155265002</v>
      </c>
    </row>
    <row r="28" spans="3:11" x14ac:dyDescent="0.2">
      <c r="C28" s="5" t="str">
        <f t="shared" si="17"/>
        <v>NN 2</v>
      </c>
      <c r="D28" s="5" t="s">
        <v>5</v>
      </c>
      <c r="E28" s="5">
        <f t="shared" ref="E28:K28" si="24">E13/10^9</f>
        <v>1353.5006775743</v>
      </c>
      <c r="F28" s="5">
        <f t="shared" si="24"/>
        <v>1370.89181053891</v>
      </c>
      <c r="G28" s="5">
        <f t="shared" si="24"/>
        <v>1427.67963324785</v>
      </c>
      <c r="H28" s="5">
        <f t="shared" si="24"/>
        <v>1489.84609595796</v>
      </c>
      <c r="I28" s="5">
        <f t="shared" si="24"/>
        <v>1543.4940499695301</v>
      </c>
      <c r="J28" s="5">
        <f t="shared" si="24"/>
        <v>1551.32582751729</v>
      </c>
      <c r="K28" s="5">
        <f t="shared" si="24"/>
        <v>1632.44080279066</v>
      </c>
    </row>
    <row r="29" spans="3:11" x14ac:dyDescent="0.2">
      <c r="C29" s="5" t="str">
        <f t="shared" si="17"/>
        <v>NN 2</v>
      </c>
      <c r="D29" s="5" t="s">
        <v>6</v>
      </c>
      <c r="E29" s="5">
        <f t="shared" ref="E29:K29" si="25">E14/10^9</f>
        <v>2.8849857530200196</v>
      </c>
      <c r="F29" s="5">
        <f t="shared" si="25"/>
        <v>-16.603090936370116</v>
      </c>
      <c r="G29" s="5">
        <f t="shared" si="25"/>
        <v>8.5195500907900392</v>
      </c>
      <c r="H29" s="5">
        <f t="shared" si="25"/>
        <v>29.770987229109863</v>
      </c>
      <c r="I29" s="5">
        <f t="shared" si="25"/>
        <v>51.714925455120117</v>
      </c>
      <c r="J29" s="5">
        <f t="shared" si="25"/>
        <v>60.305799824020021</v>
      </c>
      <c r="K29" s="5">
        <f t="shared" si="25"/>
        <v>108.0783997635</v>
      </c>
    </row>
    <row r="30" spans="3:11" x14ac:dyDescent="0.2">
      <c r="C30" s="5" t="str">
        <f t="shared" si="17"/>
        <v>NN 2</v>
      </c>
      <c r="D30" s="5" t="s">
        <v>2</v>
      </c>
      <c r="E30" s="5">
        <f t="shared" ref="E30:K30" si="26">E15/10^9</f>
        <v>11.516692233449673</v>
      </c>
      <c r="F30" s="5">
        <f t="shared" si="26"/>
        <v>11.516692233449673</v>
      </c>
      <c r="G30" s="5">
        <f t="shared" si="26"/>
        <v>11.516692233449673</v>
      </c>
      <c r="H30" s="5">
        <f t="shared" si="26"/>
        <v>11.516692233449673</v>
      </c>
      <c r="I30" s="5">
        <f t="shared" si="26"/>
        <v>11.516692233449673</v>
      </c>
      <c r="J30" s="5">
        <f t="shared" si="26"/>
        <v>11.516692233449673</v>
      </c>
      <c r="K30" s="5">
        <f t="shared" si="26"/>
        <v>11.516692233449673</v>
      </c>
    </row>
    <row r="31" spans="3:11" x14ac:dyDescent="0.2">
      <c r="C31" s="5" t="str">
        <f t="shared" si="17"/>
        <v>NN 5</v>
      </c>
      <c r="D31" s="5" t="s">
        <v>5</v>
      </c>
      <c r="E31" s="5">
        <f t="shared" ref="E31:K31" si="27">E16/10^9</f>
        <v>1359.9863296536298</v>
      </c>
      <c r="F31" s="5">
        <f t="shared" si="27"/>
        <v>1384.70603423429</v>
      </c>
      <c r="G31" s="5">
        <f t="shared" si="27"/>
        <v>1414.02442981235</v>
      </c>
      <c r="H31" s="5">
        <f t="shared" si="27"/>
        <v>1460.24546627582</v>
      </c>
      <c r="I31" s="5">
        <f t="shared" si="27"/>
        <v>1497.5139418641299</v>
      </c>
      <c r="J31" s="5">
        <f t="shared" si="27"/>
        <v>1476.0710601348701</v>
      </c>
      <c r="K31" s="5">
        <f t="shared" si="27"/>
        <v>1566.7179756845201</v>
      </c>
    </row>
    <row r="32" spans="3:11" x14ac:dyDescent="0.2">
      <c r="C32" s="5" t="str">
        <f t="shared" si="17"/>
        <v>NN 5</v>
      </c>
      <c r="D32" s="5" t="s">
        <v>6</v>
      </c>
      <c r="E32" s="5">
        <f t="shared" ref="E32:K32" si="28">E17/10^9</f>
        <v>9.3706378323498534</v>
      </c>
      <c r="F32" s="5">
        <f t="shared" si="28"/>
        <v>-2.7888672409899904</v>
      </c>
      <c r="G32" s="5">
        <f t="shared" si="28"/>
        <v>-5.1356533447099606</v>
      </c>
      <c r="H32" s="5">
        <f t="shared" si="28"/>
        <v>0.17035754696997071</v>
      </c>
      <c r="I32" s="5">
        <f t="shared" si="28"/>
        <v>5.7348173497199708</v>
      </c>
      <c r="J32" s="5">
        <f t="shared" si="28"/>
        <v>-14.948967558399902</v>
      </c>
      <c r="K32" s="5">
        <f t="shared" si="28"/>
        <v>42.355572657360106</v>
      </c>
    </row>
    <row r="33" spans="2:15" x14ac:dyDescent="0.2">
      <c r="C33" s="5" t="str">
        <f t="shared" si="17"/>
        <v>NN 5</v>
      </c>
      <c r="D33" s="5" t="s">
        <v>2</v>
      </c>
      <c r="E33" s="5">
        <f t="shared" ref="E33:K33" si="29">E18/10^9</f>
        <v>7.1260407341564793</v>
      </c>
      <c r="F33" s="5">
        <f t="shared" si="29"/>
        <v>7.1260407341564793</v>
      </c>
      <c r="G33" s="5">
        <f t="shared" si="29"/>
        <v>7.1260407341564793</v>
      </c>
      <c r="H33" s="5">
        <f t="shared" si="29"/>
        <v>7.1260407341564793</v>
      </c>
      <c r="I33" s="5">
        <f t="shared" si="29"/>
        <v>7.1260407341564793</v>
      </c>
      <c r="J33" s="5">
        <f t="shared" si="29"/>
        <v>7.1260407341564793</v>
      </c>
      <c r="K33" s="5">
        <f t="shared" si="29"/>
        <v>7.1260407341564793</v>
      </c>
    </row>
    <row r="35" spans="2:15" ht="15" x14ac:dyDescent="0.25">
      <c r="C35" s="7" t="s">
        <v>20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7" spans="2:15" ht="15" x14ac:dyDescent="0.25">
      <c r="C37" s="6" t="s">
        <v>4</v>
      </c>
      <c r="D37" s="6" t="s">
        <v>9</v>
      </c>
      <c r="E37" s="6">
        <v>2015</v>
      </c>
      <c r="F37" s="6">
        <f>E37+1</f>
        <v>2016</v>
      </c>
      <c r="G37" s="6">
        <f t="shared" ref="G37:K37" si="30">F37+1</f>
        <v>2017</v>
      </c>
      <c r="H37" s="6">
        <f t="shared" si="30"/>
        <v>2018</v>
      </c>
      <c r="I37" s="6">
        <f t="shared" si="30"/>
        <v>2019</v>
      </c>
      <c r="J37" s="6">
        <f t="shared" si="30"/>
        <v>2020</v>
      </c>
      <c r="K37" s="6">
        <f t="shared" si="30"/>
        <v>2021</v>
      </c>
    </row>
    <row r="38" spans="2:15" x14ac:dyDescent="0.2">
      <c r="B38" s="5" t="s">
        <v>6</v>
      </c>
      <c r="C38" s="5" t="s">
        <v>1</v>
      </c>
      <c r="D38" s="5" t="s">
        <v>15</v>
      </c>
      <c r="E38" s="5">
        <f>SUMIFS(E$21:E$30,$C$21:$C$30,$C38,$D$21:$D$30,$B38)</f>
        <v>94.641864406849848</v>
      </c>
      <c r="F38" s="5">
        <f t="shared" ref="F38:K38" si="31">SUMIFS(F$21:F$30,$C$21:$C$30,$C38,$D$21:$D$30,$B38)</f>
        <v>105.29855880705004</v>
      </c>
      <c r="G38" s="5">
        <f t="shared" si="31"/>
        <v>131.73867708521996</v>
      </c>
      <c r="H38" s="5">
        <f t="shared" si="31"/>
        <v>145.78017597183984</v>
      </c>
      <c r="I38" s="5">
        <f t="shared" si="31"/>
        <v>159.38466072953003</v>
      </c>
      <c r="J38" s="5">
        <f t="shared" si="31"/>
        <v>106.21603892541992</v>
      </c>
      <c r="K38" s="5">
        <f t="shared" si="31"/>
        <v>174.63645106227003</v>
      </c>
    </row>
    <row r="39" spans="2:15" x14ac:dyDescent="0.2">
      <c r="B39" s="5" t="s">
        <v>2</v>
      </c>
      <c r="C39" s="5" t="s">
        <v>1</v>
      </c>
      <c r="D39" s="5" t="str">
        <f>"-1RMSE"</f>
        <v>-1RMSE</v>
      </c>
      <c r="E39" s="5">
        <f>E38-SUMIFS(E$21:E$30,$C$21:$C$30,$C39,$D$21:$D$30,$B39)</f>
        <v>-123.30308277018382</v>
      </c>
      <c r="F39" s="5">
        <f t="shared" ref="F39:K39" si="32">F38-SUMIFS(F$21:F$30,$C$21:$C$30,$C39,$D$21:$D$30,$B39)</f>
        <v>-112.64638836998363</v>
      </c>
      <c r="G39" s="5">
        <f t="shared" si="32"/>
        <v>-86.206270091813707</v>
      </c>
      <c r="H39" s="5">
        <f t="shared" si="32"/>
        <v>-72.16477120519383</v>
      </c>
      <c r="I39" s="5">
        <f t="shared" si="32"/>
        <v>-58.560286447503643</v>
      </c>
      <c r="J39" s="5">
        <f t="shared" si="32"/>
        <v>-111.72890825161375</v>
      </c>
      <c r="K39" s="5">
        <f t="shared" si="32"/>
        <v>-43.308496114763642</v>
      </c>
    </row>
    <row r="40" spans="2:15" x14ac:dyDescent="0.2">
      <c r="B40" s="5" t="s">
        <v>2</v>
      </c>
      <c r="C40" s="5" t="s">
        <v>1</v>
      </c>
      <c r="D40" s="5" t="str">
        <f>"+1RMSE"</f>
        <v>+1RMSE</v>
      </c>
      <c r="E40" s="5">
        <f>E38+SUMIFS(E$21:E$30,$C$21:$C$30,$C40,$D$21:$D$30,$B40)</f>
        <v>312.5868115838835</v>
      </c>
      <c r="F40" s="5">
        <f t="shared" ref="F40:K40" si="33">F38+SUMIFS(F$21:F$30,$C$21:$C$30,$C40,$D$21:$D$30,$B40)</f>
        <v>323.2435059840837</v>
      </c>
      <c r="G40" s="5">
        <f t="shared" si="33"/>
        <v>349.6836242622536</v>
      </c>
      <c r="H40" s="5">
        <f t="shared" si="33"/>
        <v>363.72512314887354</v>
      </c>
      <c r="I40" s="5">
        <f t="shared" si="33"/>
        <v>377.32960790656369</v>
      </c>
      <c r="J40" s="5">
        <f t="shared" si="33"/>
        <v>324.16098610245359</v>
      </c>
      <c r="K40" s="5">
        <f t="shared" si="33"/>
        <v>392.58139823930367</v>
      </c>
    </row>
    <row r="41" spans="2:15" x14ac:dyDescent="0.2">
      <c r="C41" s="5" t="s">
        <v>14</v>
      </c>
      <c r="D41" s="5" t="s">
        <v>11</v>
      </c>
      <c r="E41" s="5">
        <f t="shared" ref="E41:K43" si="34">$O6</f>
        <v>2.7676326642517899</v>
      </c>
      <c r="F41" s="5">
        <f t="shared" si="34"/>
        <v>2.7676326642517899</v>
      </c>
      <c r="G41" s="5">
        <f t="shared" si="34"/>
        <v>2.7676326642517899</v>
      </c>
      <c r="H41" s="5">
        <f t="shared" si="34"/>
        <v>2.7676326642517899</v>
      </c>
      <c r="I41" s="5">
        <f t="shared" si="34"/>
        <v>2.7676326642517899</v>
      </c>
      <c r="J41" s="5">
        <f t="shared" si="34"/>
        <v>2.7676326642517899</v>
      </c>
      <c r="K41" s="5">
        <f t="shared" si="34"/>
        <v>2.7676326642517899</v>
      </c>
    </row>
    <row r="42" spans="2:15" x14ac:dyDescent="0.2">
      <c r="C42" s="5" t="s">
        <v>14</v>
      </c>
      <c r="D42" s="5" t="s">
        <v>12</v>
      </c>
      <c r="E42" s="5">
        <f t="shared" si="34"/>
        <v>2.5214558225865309</v>
      </c>
      <c r="F42" s="5">
        <f t="shared" si="34"/>
        <v>2.5214558225865309</v>
      </c>
      <c r="G42" s="5">
        <f t="shared" si="34"/>
        <v>2.5214558225865309</v>
      </c>
      <c r="H42" s="5">
        <f t="shared" si="34"/>
        <v>2.5214558225865309</v>
      </c>
      <c r="I42" s="5">
        <f t="shared" si="34"/>
        <v>2.5214558225865309</v>
      </c>
      <c r="J42" s="5">
        <f t="shared" si="34"/>
        <v>2.5214558225865309</v>
      </c>
      <c r="K42" s="5">
        <f t="shared" si="34"/>
        <v>2.5214558225865309</v>
      </c>
    </row>
    <row r="43" spans="2:15" x14ac:dyDescent="0.2">
      <c r="C43" s="5" t="s">
        <v>14</v>
      </c>
      <c r="D43" s="5" t="s">
        <v>13</v>
      </c>
      <c r="E43" s="5">
        <f t="shared" si="34"/>
        <v>3.092000919484164</v>
      </c>
      <c r="F43" s="5">
        <f t="shared" si="34"/>
        <v>3.092000919484164</v>
      </c>
      <c r="G43" s="5">
        <f t="shared" si="34"/>
        <v>3.092000919484164</v>
      </c>
      <c r="H43" s="5">
        <f t="shared" si="34"/>
        <v>3.092000919484164</v>
      </c>
      <c r="I43" s="5">
        <f t="shared" si="34"/>
        <v>3.092000919484164</v>
      </c>
      <c r="J43" s="5">
        <f t="shared" si="34"/>
        <v>3.092000919484164</v>
      </c>
      <c r="K43" s="5">
        <f t="shared" si="34"/>
        <v>3.092000919484164</v>
      </c>
    </row>
    <row r="45" spans="2:15" ht="15" x14ac:dyDescent="0.25">
      <c r="C45" s="6" t="s">
        <v>4</v>
      </c>
      <c r="D45" s="6" t="s">
        <v>9</v>
      </c>
      <c r="E45" s="6">
        <v>2015</v>
      </c>
      <c r="F45" s="6">
        <f>E45+1</f>
        <v>2016</v>
      </c>
      <c r="G45" s="6">
        <f t="shared" ref="G45:K45" si="35">F45+1</f>
        <v>2017</v>
      </c>
      <c r="H45" s="6">
        <f t="shared" si="35"/>
        <v>2018</v>
      </c>
      <c r="I45" s="6">
        <f t="shared" si="35"/>
        <v>2019</v>
      </c>
      <c r="J45" s="6">
        <f t="shared" si="35"/>
        <v>2020</v>
      </c>
      <c r="K45" s="6">
        <f t="shared" si="35"/>
        <v>2021</v>
      </c>
    </row>
    <row r="46" spans="2:15" x14ac:dyDescent="0.2">
      <c r="B46" s="5" t="s">
        <v>6</v>
      </c>
      <c r="C46" s="5" t="s">
        <v>7</v>
      </c>
      <c r="D46" s="5" t="s">
        <v>15</v>
      </c>
      <c r="E46" s="5">
        <f>SUMIFS(E$21:E$30,$C$21:$C$30,$C46,$D$21:$D$30,$B46)</f>
        <v>4.5729556126999515</v>
      </c>
      <c r="F46" s="5">
        <f t="shared" ref="F46:K46" si="36">SUMIFS(F$21:F$30,$C$21:$C$30,$C46,$D$21:$D$30,$B46)</f>
        <v>1.9375075688100587</v>
      </c>
      <c r="G46" s="5">
        <f t="shared" si="36"/>
        <v>10.01132030769995</v>
      </c>
      <c r="H46" s="5">
        <f t="shared" si="36"/>
        <v>11.41444291702002</v>
      </c>
      <c r="I46" s="5">
        <f t="shared" si="36"/>
        <v>16.710500088590088</v>
      </c>
      <c r="J46" s="5">
        <f t="shared" si="36"/>
        <v>-3.800333985</v>
      </c>
      <c r="K46" s="5">
        <f t="shared" si="36"/>
        <v>36.730597095900144</v>
      </c>
    </row>
    <row r="47" spans="2:15" x14ac:dyDescent="0.2">
      <c r="B47" s="5" t="s">
        <v>2</v>
      </c>
      <c r="C47" s="5" t="str">
        <f>C46</f>
        <v>NN 1</v>
      </c>
      <c r="D47" s="5" t="str">
        <f>"-1RMSE"</f>
        <v>-1RMSE</v>
      </c>
      <c r="E47" s="5">
        <f>E46-SUMIFS(E$21:E$30,$C$21:$C$30,$C47,$D$21:$D$30,$B47)</f>
        <v>-4.8058796028265487</v>
      </c>
      <c r="F47" s="5">
        <f t="shared" ref="F47" si="37">F46-SUMIFS(F$21:F$30,$C$21:$C$30,$C47,$D$21:$D$30,$B47)</f>
        <v>-7.4413276467164415</v>
      </c>
      <c r="G47" s="5">
        <f t="shared" ref="G47" si="38">G46-SUMIFS(G$21:G$30,$C$21:$C$30,$C47,$D$21:$D$30,$B47)</f>
        <v>0.63248509217345017</v>
      </c>
      <c r="H47" s="5">
        <f t="shared" ref="H47" si="39">H46-SUMIFS(H$21:H$30,$C$21:$C$30,$C47,$D$21:$D$30,$B47)</f>
        <v>2.0356077014935199</v>
      </c>
      <c r="I47" s="5">
        <f t="shared" ref="I47" si="40">I46-SUMIFS(I$21:I$30,$C$21:$C$30,$C47,$D$21:$D$30,$B47)</f>
        <v>7.3316648730635876</v>
      </c>
      <c r="J47" s="5">
        <f t="shared" ref="J47" si="41">J46-SUMIFS(J$21:J$30,$C$21:$C$30,$C47,$D$21:$D$30,$B47)</f>
        <v>-13.1791692005265</v>
      </c>
      <c r="K47" s="5">
        <f t="shared" ref="K47" si="42">K46-SUMIFS(K$21:K$30,$C$21:$C$30,$C47,$D$21:$D$30,$B47)</f>
        <v>27.351761880373644</v>
      </c>
    </row>
    <row r="48" spans="2:15" x14ac:dyDescent="0.2">
      <c r="B48" s="5" t="s">
        <v>2</v>
      </c>
      <c r="C48" s="5" t="str">
        <f>C47</f>
        <v>NN 1</v>
      </c>
      <c r="D48" s="5" t="str">
        <f>"+1RMSE"</f>
        <v>+1RMSE</v>
      </c>
      <c r="E48" s="5">
        <f>E46+SUMIFS(E$21:E$30,$C$21:$C$30,$C48,$D$21:$D$30,$B48)</f>
        <v>13.951790828226452</v>
      </c>
      <c r="F48" s="5">
        <f t="shared" ref="F48:K48" si="43">F46+SUMIFS(F$21:F$30,$C$21:$C$30,$C48,$D$21:$D$30,$B48)</f>
        <v>11.316342784336559</v>
      </c>
      <c r="G48" s="5">
        <f t="shared" si="43"/>
        <v>19.390155523226451</v>
      </c>
      <c r="H48" s="5">
        <f t="shared" si="43"/>
        <v>20.793278132546519</v>
      </c>
      <c r="I48" s="5">
        <f t="shared" si="43"/>
        <v>26.089335304116588</v>
      </c>
      <c r="J48" s="5">
        <f t="shared" si="43"/>
        <v>5.5785012305265003</v>
      </c>
      <c r="K48" s="5">
        <f t="shared" si="43"/>
        <v>46.109432311426644</v>
      </c>
    </row>
    <row r="49" spans="2:11" x14ac:dyDescent="0.2">
      <c r="B49" s="5" t="s">
        <v>2</v>
      </c>
      <c r="C49" s="5" t="str">
        <f>C48</f>
        <v>NN 1</v>
      </c>
      <c r="D49" s="5" t="str">
        <f>"-2RMSE"</f>
        <v>-2RMSE</v>
      </c>
      <c r="E49" s="5">
        <f>E47-SUMIFS(E$21:E$30,$C$21:$C$30,$C49,$D$21:$D$30,$B49)</f>
        <v>-14.184714818353049</v>
      </c>
      <c r="F49" s="5">
        <f t="shared" ref="F49:K49" si="44">F47-SUMIFS(F$21:F$30,$C$21:$C$30,$C49,$D$21:$D$30,$B49)</f>
        <v>-16.820162862242942</v>
      </c>
      <c r="G49" s="5">
        <f t="shared" si="44"/>
        <v>-8.7463501233530501</v>
      </c>
      <c r="H49" s="5">
        <f t="shared" si="44"/>
        <v>-7.3432275140329804</v>
      </c>
      <c r="I49" s="5">
        <f t="shared" si="44"/>
        <v>-2.0471703424629126</v>
      </c>
      <c r="J49" s="5">
        <f t="shared" si="44"/>
        <v>-22.558004416053002</v>
      </c>
      <c r="K49" s="5">
        <f t="shared" si="44"/>
        <v>17.972926664847144</v>
      </c>
    </row>
    <row r="50" spans="2:11" x14ac:dyDescent="0.2">
      <c r="B50" s="5" t="s">
        <v>2</v>
      </c>
      <c r="C50" s="5" t="str">
        <f>C49</f>
        <v>NN 1</v>
      </c>
      <c r="D50" s="5" t="str">
        <f>"+2RMSE"</f>
        <v>+2RMSE</v>
      </c>
      <c r="E50" s="5">
        <f>E48+SUMIFS(E$21:E$30,$C$21:$C$30,$C50,$D$21:$D$30,$B50)</f>
        <v>23.33062604375295</v>
      </c>
      <c r="F50" s="5">
        <f t="shared" ref="F50:K50" si="45">F48+SUMIFS(F$21:F$30,$C$21:$C$30,$C50,$D$21:$D$30,$B50)</f>
        <v>20.695177999863059</v>
      </c>
      <c r="G50" s="5">
        <f t="shared" si="45"/>
        <v>28.768990738752951</v>
      </c>
      <c r="H50" s="5">
        <f t="shared" si="45"/>
        <v>30.172113348073019</v>
      </c>
      <c r="I50" s="5">
        <f t="shared" si="45"/>
        <v>35.468170519643088</v>
      </c>
      <c r="J50" s="5">
        <f t="shared" si="45"/>
        <v>14.957336446053001</v>
      </c>
      <c r="K50" s="5">
        <f t="shared" si="45"/>
        <v>55.488267526953145</v>
      </c>
    </row>
    <row r="51" spans="2:11" x14ac:dyDescent="0.2">
      <c r="C51" s="5" t="s">
        <v>14</v>
      </c>
      <c r="D51" s="5" t="s">
        <v>11</v>
      </c>
      <c r="E51" s="5">
        <f>E41</f>
        <v>2.7676326642517899</v>
      </c>
      <c r="F51" s="5">
        <f t="shared" ref="F51:K51" si="46">F41</f>
        <v>2.7676326642517899</v>
      </c>
      <c r="G51" s="5">
        <f t="shared" si="46"/>
        <v>2.7676326642517899</v>
      </c>
      <c r="H51" s="5">
        <f t="shared" si="46"/>
        <v>2.7676326642517899</v>
      </c>
      <c r="I51" s="5">
        <f t="shared" si="46"/>
        <v>2.7676326642517899</v>
      </c>
      <c r="J51" s="5">
        <f t="shared" si="46"/>
        <v>2.7676326642517899</v>
      </c>
      <c r="K51" s="5">
        <f t="shared" si="46"/>
        <v>2.7676326642517899</v>
      </c>
    </row>
    <row r="52" spans="2:11" x14ac:dyDescent="0.2">
      <c r="C52" s="5" t="s">
        <v>14</v>
      </c>
      <c r="D52" s="5" t="s">
        <v>12</v>
      </c>
      <c r="E52" s="5">
        <f t="shared" ref="E52:K52" si="47">E42</f>
        <v>2.5214558225865309</v>
      </c>
      <c r="F52" s="5">
        <f t="shared" si="47"/>
        <v>2.5214558225865309</v>
      </c>
      <c r="G52" s="5">
        <f t="shared" si="47"/>
        <v>2.5214558225865309</v>
      </c>
      <c r="H52" s="5">
        <f t="shared" si="47"/>
        <v>2.5214558225865309</v>
      </c>
      <c r="I52" s="5">
        <f t="shared" si="47"/>
        <v>2.5214558225865309</v>
      </c>
      <c r="J52" s="5">
        <f t="shared" si="47"/>
        <v>2.5214558225865309</v>
      </c>
      <c r="K52" s="5">
        <f t="shared" si="47"/>
        <v>2.5214558225865309</v>
      </c>
    </row>
    <row r="53" spans="2:11" x14ac:dyDescent="0.2">
      <c r="C53" s="5" t="s">
        <v>14</v>
      </c>
      <c r="D53" s="5" t="s">
        <v>13</v>
      </c>
      <c r="E53" s="5">
        <f t="shared" ref="E53:K53" si="48">E43</f>
        <v>3.092000919484164</v>
      </c>
      <c r="F53" s="5">
        <f t="shared" si="48"/>
        <v>3.092000919484164</v>
      </c>
      <c r="G53" s="5">
        <f t="shared" si="48"/>
        <v>3.092000919484164</v>
      </c>
      <c r="H53" s="5">
        <f t="shared" si="48"/>
        <v>3.092000919484164</v>
      </c>
      <c r="I53" s="5">
        <f t="shared" si="48"/>
        <v>3.092000919484164</v>
      </c>
      <c r="J53" s="5">
        <f t="shared" si="48"/>
        <v>3.092000919484164</v>
      </c>
      <c r="K53" s="5">
        <f t="shared" si="48"/>
        <v>3.092000919484164</v>
      </c>
    </row>
    <row r="55" spans="2:11" ht="15" x14ac:dyDescent="0.25">
      <c r="C55" s="6" t="s">
        <v>4</v>
      </c>
      <c r="D55" s="6" t="s">
        <v>9</v>
      </c>
      <c r="E55" s="6">
        <v>2015</v>
      </c>
      <c r="F55" s="6">
        <f>E55+1</f>
        <v>2016</v>
      </c>
      <c r="G55" s="6">
        <f t="shared" ref="G55:K55" si="49">F55+1</f>
        <v>2017</v>
      </c>
      <c r="H55" s="6">
        <f t="shared" si="49"/>
        <v>2018</v>
      </c>
      <c r="I55" s="6">
        <f t="shared" si="49"/>
        <v>2019</v>
      </c>
      <c r="J55" s="6">
        <f t="shared" si="49"/>
        <v>2020</v>
      </c>
      <c r="K55" s="6">
        <f t="shared" si="49"/>
        <v>2021</v>
      </c>
    </row>
    <row r="56" spans="2:11" x14ac:dyDescent="0.2">
      <c r="B56" s="5" t="s">
        <v>6</v>
      </c>
      <c r="C56" s="5" t="s">
        <v>8</v>
      </c>
      <c r="D56" s="5" t="s">
        <v>15</v>
      </c>
      <c r="E56" s="5">
        <f>SUMIFS(E$21:E$30,$C$21:$C$30,$C56,$D$21:$D$30,$B56)</f>
        <v>2.8849857530200196</v>
      </c>
      <c r="F56" s="5">
        <f t="shared" ref="F56:K56" si="50">SUMIFS(F$21:F$30,$C$21:$C$30,$C56,$D$21:$D$30,$B56)</f>
        <v>-16.603090936370116</v>
      </c>
      <c r="G56" s="5">
        <f t="shared" si="50"/>
        <v>8.5195500907900392</v>
      </c>
      <c r="H56" s="5">
        <f t="shared" si="50"/>
        <v>29.770987229109863</v>
      </c>
      <c r="I56" s="5">
        <f t="shared" si="50"/>
        <v>51.714925455120117</v>
      </c>
      <c r="J56" s="5">
        <f t="shared" si="50"/>
        <v>60.305799824020021</v>
      </c>
      <c r="K56" s="5">
        <f t="shared" si="50"/>
        <v>108.0783997635</v>
      </c>
    </row>
    <row r="57" spans="2:11" x14ac:dyDescent="0.2">
      <c r="B57" s="5" t="s">
        <v>2</v>
      </c>
      <c r="C57" s="5" t="str">
        <f>C56</f>
        <v>NN 2</v>
      </c>
      <c r="D57" s="5" t="str">
        <f>"-1RMSE"</f>
        <v>-1RMSE</v>
      </c>
      <c r="E57" s="5">
        <f>E56-SUMIFS(E$21:E$30,$C$21:$C$30,$C57,$D$21:$D$30,$B57)</f>
        <v>-8.6317064804296528</v>
      </c>
      <c r="F57" s="5">
        <f t="shared" ref="F57" si="51">F56-SUMIFS(F$21:F$30,$C$21:$C$30,$C57,$D$21:$D$30,$B57)</f>
        <v>-28.11978316981979</v>
      </c>
      <c r="G57" s="5">
        <f t="shared" ref="G57" si="52">G56-SUMIFS(G$21:G$30,$C$21:$C$30,$C57,$D$21:$D$30,$B57)</f>
        <v>-2.9971421426596336</v>
      </c>
      <c r="H57" s="5">
        <f t="shared" ref="H57" si="53">H56-SUMIFS(H$21:H$30,$C$21:$C$30,$C57,$D$21:$D$30,$B57)</f>
        <v>18.254294995660189</v>
      </c>
      <c r="I57" s="5">
        <f t="shared" ref="I57" si="54">I56-SUMIFS(I$21:I$30,$C$21:$C$30,$C57,$D$21:$D$30,$B57)</f>
        <v>40.198233221670442</v>
      </c>
      <c r="J57" s="5">
        <f t="shared" ref="J57" si="55">J56-SUMIFS(J$21:J$30,$C$21:$C$30,$C57,$D$21:$D$30,$B57)</f>
        <v>48.789107590570346</v>
      </c>
      <c r="K57" s="5">
        <f t="shared" ref="K57" si="56">K56-SUMIFS(K$21:K$30,$C$21:$C$30,$C57,$D$21:$D$30,$B57)</f>
        <v>96.561707530050327</v>
      </c>
    </row>
    <row r="58" spans="2:11" x14ac:dyDescent="0.2">
      <c r="B58" s="5" t="s">
        <v>2</v>
      </c>
      <c r="C58" s="5" t="str">
        <f>C57</f>
        <v>NN 2</v>
      </c>
      <c r="D58" s="5" t="str">
        <f>"+1RMSE"</f>
        <v>+1RMSE</v>
      </c>
      <c r="E58" s="5">
        <f>E56+SUMIFS(E$21:E$30,$C$21:$C$30,$C58,$D$21:$D$30,$B58)</f>
        <v>14.401677986469693</v>
      </c>
      <c r="F58" s="5">
        <f t="shared" ref="F58:K58" si="57">F56+SUMIFS(F$21:F$30,$C$21:$C$30,$C58,$D$21:$D$30,$B58)</f>
        <v>-5.0863987029204427</v>
      </c>
      <c r="G58" s="5">
        <f t="shared" si="57"/>
        <v>20.036242324239712</v>
      </c>
      <c r="H58" s="5">
        <f t="shared" si="57"/>
        <v>41.287679462559538</v>
      </c>
      <c r="I58" s="5">
        <f t="shared" si="57"/>
        <v>63.231617688569791</v>
      </c>
      <c r="J58" s="5">
        <f t="shared" si="57"/>
        <v>71.822492057469688</v>
      </c>
      <c r="K58" s="5">
        <f t="shared" si="57"/>
        <v>119.59509199694968</v>
      </c>
    </row>
    <row r="59" spans="2:11" x14ac:dyDescent="0.2">
      <c r="B59" s="5" t="s">
        <v>2</v>
      </c>
      <c r="C59" s="5" t="str">
        <f>C58</f>
        <v>NN 2</v>
      </c>
      <c r="D59" s="5" t="str">
        <f>"-2RMSE"</f>
        <v>-2RMSE</v>
      </c>
      <c r="E59" s="5">
        <f>E57-SUMIFS(E$21:E$30,$C$21:$C$30,$C59,$D$21:$D$30,$B59)</f>
        <v>-20.148398713879324</v>
      </c>
      <c r="F59" s="5">
        <f t="shared" ref="F59:K59" si="58">F57-SUMIFS(F$21:F$30,$C$21:$C$30,$C59,$D$21:$D$30,$B59)</f>
        <v>-39.636475403269465</v>
      </c>
      <c r="G59" s="5">
        <f t="shared" si="58"/>
        <v>-14.513834376109306</v>
      </c>
      <c r="H59" s="5">
        <f t="shared" si="58"/>
        <v>6.7376027622105159</v>
      </c>
      <c r="I59" s="5">
        <f t="shared" si="58"/>
        <v>28.681540988220767</v>
      </c>
      <c r="J59" s="5">
        <f t="shared" si="58"/>
        <v>37.272415357120671</v>
      </c>
      <c r="K59" s="5">
        <f t="shared" si="58"/>
        <v>85.045015296600653</v>
      </c>
    </row>
    <row r="60" spans="2:11" x14ac:dyDescent="0.2">
      <c r="B60" s="5" t="s">
        <v>2</v>
      </c>
      <c r="C60" s="5" t="str">
        <f>C59</f>
        <v>NN 2</v>
      </c>
      <c r="D60" s="5" t="str">
        <f>"+2RMSE"</f>
        <v>+2RMSE</v>
      </c>
      <c r="E60" s="5">
        <f>E58+SUMIFS(E$21:E$30,$C$21:$C$30,$C60,$D$21:$D$30,$B60)</f>
        <v>25.918370219919368</v>
      </c>
      <c r="F60" s="5">
        <f t="shared" ref="F60:K60" si="59">F58+SUMIFS(F$21:F$30,$C$21:$C$30,$C60,$D$21:$D$30,$B60)</f>
        <v>6.4302935305292301</v>
      </c>
      <c r="G60" s="5">
        <f t="shared" si="59"/>
        <v>31.552934557689383</v>
      </c>
      <c r="H60" s="5">
        <f t="shared" si="59"/>
        <v>52.804371696009213</v>
      </c>
      <c r="I60" s="5">
        <f t="shared" si="59"/>
        <v>74.748309922019459</v>
      </c>
      <c r="J60" s="5">
        <f t="shared" si="59"/>
        <v>83.339184290919363</v>
      </c>
      <c r="K60" s="5">
        <f t="shared" si="59"/>
        <v>131.11178423039934</v>
      </c>
    </row>
    <row r="61" spans="2:11" x14ac:dyDescent="0.2">
      <c r="C61" s="5" t="s">
        <v>14</v>
      </c>
      <c r="D61" s="5" t="s">
        <v>11</v>
      </c>
      <c r="E61" s="5">
        <f>E51</f>
        <v>2.7676326642517899</v>
      </c>
      <c r="F61" s="5">
        <f t="shared" ref="F61:K61" si="60">F51</f>
        <v>2.7676326642517899</v>
      </c>
      <c r="G61" s="5">
        <f t="shared" si="60"/>
        <v>2.7676326642517899</v>
      </c>
      <c r="H61" s="5">
        <f t="shared" si="60"/>
        <v>2.7676326642517899</v>
      </c>
      <c r="I61" s="5">
        <f t="shared" si="60"/>
        <v>2.7676326642517899</v>
      </c>
      <c r="J61" s="5">
        <f t="shared" si="60"/>
        <v>2.7676326642517899</v>
      </c>
      <c r="K61" s="5">
        <f t="shared" si="60"/>
        <v>2.7676326642517899</v>
      </c>
    </row>
    <row r="62" spans="2:11" x14ac:dyDescent="0.2">
      <c r="C62" s="5" t="s">
        <v>14</v>
      </c>
      <c r="D62" s="5" t="s">
        <v>12</v>
      </c>
      <c r="E62" s="5">
        <f t="shared" ref="E62:K62" si="61">E52</f>
        <v>2.5214558225865309</v>
      </c>
      <c r="F62" s="5">
        <f t="shared" si="61"/>
        <v>2.5214558225865309</v>
      </c>
      <c r="G62" s="5">
        <f t="shared" si="61"/>
        <v>2.5214558225865309</v>
      </c>
      <c r="H62" s="5">
        <f t="shared" si="61"/>
        <v>2.5214558225865309</v>
      </c>
      <c r="I62" s="5">
        <f t="shared" si="61"/>
        <v>2.5214558225865309</v>
      </c>
      <c r="J62" s="5">
        <f t="shared" si="61"/>
        <v>2.5214558225865309</v>
      </c>
      <c r="K62" s="5">
        <f t="shared" si="61"/>
        <v>2.5214558225865309</v>
      </c>
    </row>
    <row r="63" spans="2:11" x14ac:dyDescent="0.2">
      <c r="C63" s="5" t="s">
        <v>14</v>
      </c>
      <c r="D63" s="5" t="s">
        <v>13</v>
      </c>
      <c r="E63" s="5">
        <f t="shared" ref="E63:K63" si="62">E53</f>
        <v>3.092000919484164</v>
      </c>
      <c r="F63" s="5">
        <f t="shared" si="62"/>
        <v>3.092000919484164</v>
      </c>
      <c r="G63" s="5">
        <f t="shared" si="62"/>
        <v>3.092000919484164</v>
      </c>
      <c r="H63" s="5">
        <f t="shared" si="62"/>
        <v>3.092000919484164</v>
      </c>
      <c r="I63" s="5">
        <f t="shared" si="62"/>
        <v>3.092000919484164</v>
      </c>
      <c r="J63" s="5">
        <f t="shared" si="62"/>
        <v>3.092000919484164</v>
      </c>
      <c r="K63" s="5">
        <f t="shared" si="62"/>
        <v>3.092000919484164</v>
      </c>
    </row>
    <row r="64" spans="2:11" x14ac:dyDescent="0.2">
      <c r="C64" s="10"/>
      <c r="D64" s="10"/>
      <c r="E64" s="10"/>
      <c r="F64" s="10"/>
      <c r="G64" s="10"/>
      <c r="H64" s="10"/>
      <c r="I64" s="10"/>
      <c r="J64" s="10"/>
      <c r="K64" s="10"/>
    </row>
    <row r="65" spans="2:15" ht="15" x14ac:dyDescent="0.25">
      <c r="C65" s="6" t="s">
        <v>4</v>
      </c>
      <c r="D65" s="6" t="s">
        <v>9</v>
      </c>
      <c r="E65" s="6">
        <v>2015</v>
      </c>
      <c r="F65" s="6">
        <f>E65+1</f>
        <v>2016</v>
      </c>
      <c r="G65" s="6">
        <f t="shared" ref="G65" si="63">F65+1</f>
        <v>2017</v>
      </c>
      <c r="H65" s="6">
        <f t="shared" ref="H65" si="64">G65+1</f>
        <v>2018</v>
      </c>
      <c r="I65" s="6">
        <f t="shared" ref="I65" si="65">H65+1</f>
        <v>2019</v>
      </c>
      <c r="J65" s="6">
        <f t="shared" ref="J65" si="66">I65+1</f>
        <v>2020</v>
      </c>
      <c r="K65" s="6">
        <f t="shared" ref="K65" si="67">J65+1</f>
        <v>2021</v>
      </c>
    </row>
    <row r="66" spans="2:15" x14ac:dyDescent="0.2">
      <c r="B66" s="5" t="s">
        <v>6</v>
      </c>
      <c r="C66" s="5" t="s">
        <v>27</v>
      </c>
      <c r="D66" s="5" t="s">
        <v>15</v>
      </c>
      <c r="E66" s="5">
        <f>SUMIFS(E$21:E$33,$C$21:$C$33,$C66,$D$21:$D$33,$B66)</f>
        <v>9.3706378323498534</v>
      </c>
      <c r="F66" s="5">
        <f t="shared" ref="F66:K66" si="68">SUMIFS(F$21:F$33,$C$21:$C$33,$C66,$D$21:$D$33,$B66)</f>
        <v>-2.7888672409899904</v>
      </c>
      <c r="G66" s="5">
        <f t="shared" si="68"/>
        <v>-5.1356533447099606</v>
      </c>
      <c r="H66" s="5">
        <f t="shared" si="68"/>
        <v>0.17035754696997071</v>
      </c>
      <c r="I66" s="5">
        <f t="shared" si="68"/>
        <v>5.7348173497199708</v>
      </c>
      <c r="J66" s="5">
        <f t="shared" si="68"/>
        <v>-14.948967558399902</v>
      </c>
      <c r="K66" s="5">
        <f t="shared" si="68"/>
        <v>42.355572657360106</v>
      </c>
    </row>
    <row r="67" spans="2:15" x14ac:dyDescent="0.2">
      <c r="B67" s="5" t="s">
        <v>2</v>
      </c>
      <c r="C67" s="5" t="str">
        <f>C66</f>
        <v>NN 5</v>
      </c>
      <c r="D67" s="5" t="str">
        <f>"-1RMSE"</f>
        <v>-1RMSE</v>
      </c>
      <c r="E67" s="5">
        <f>E66-SUMIFS(E$21:E$33,$C$21:$C$33,$C67,$D$21:$D$33,$B67)</f>
        <v>2.2445970981933741</v>
      </c>
      <c r="F67" s="5">
        <f t="shared" ref="F67:K67" si="69">F66-SUMIFS(F$21:F$33,$C$21:$C$33,$C67,$D$21:$D$33,$B67)</f>
        <v>-9.9149079751464697</v>
      </c>
      <c r="G67" s="5">
        <f t="shared" si="69"/>
        <v>-12.261694078866441</v>
      </c>
      <c r="H67" s="5">
        <f t="shared" si="69"/>
        <v>-6.9556831871865086</v>
      </c>
      <c r="I67" s="5">
        <f t="shared" si="69"/>
        <v>-1.3912233844365085</v>
      </c>
      <c r="J67" s="5">
        <f t="shared" si="69"/>
        <v>-22.075008292556383</v>
      </c>
      <c r="K67" s="5">
        <f t="shared" si="69"/>
        <v>35.229531923203623</v>
      </c>
    </row>
    <row r="68" spans="2:15" x14ac:dyDescent="0.2">
      <c r="B68" s="5" t="s">
        <v>2</v>
      </c>
      <c r="C68" s="5" t="str">
        <f>C67</f>
        <v>NN 5</v>
      </c>
      <c r="D68" s="5" t="str">
        <f>"+1RMSE"</f>
        <v>+1RMSE</v>
      </c>
      <c r="E68" s="5">
        <f>E66+SUMIFS(E$21:E$33,$C$21:$C$33,$C68,$D$21:$D$33,$B68)</f>
        <v>16.496678566506333</v>
      </c>
      <c r="F68" s="5">
        <f t="shared" ref="F68:K68" si="70">F66+SUMIFS(F$21:F$33,$C$21:$C$33,$C68,$D$21:$D$33,$B68)</f>
        <v>4.3371734931664889</v>
      </c>
      <c r="G68" s="5">
        <f t="shared" si="70"/>
        <v>1.9903873894465187</v>
      </c>
      <c r="H68" s="5">
        <f t="shared" si="70"/>
        <v>7.2963982811264501</v>
      </c>
      <c r="I68" s="5">
        <f t="shared" si="70"/>
        <v>12.860858083876451</v>
      </c>
      <c r="J68" s="5">
        <f t="shared" si="70"/>
        <v>-7.8229268242434227</v>
      </c>
      <c r="K68" s="5">
        <f t="shared" si="70"/>
        <v>49.481613391516589</v>
      </c>
    </row>
    <row r="69" spans="2:15" x14ac:dyDescent="0.2">
      <c r="B69" s="5" t="s">
        <v>2</v>
      </c>
      <c r="C69" s="5" t="str">
        <f>C68</f>
        <v>NN 5</v>
      </c>
      <c r="D69" s="5" t="str">
        <f>"-2RMSE"</f>
        <v>-2RMSE</v>
      </c>
      <c r="E69" s="5">
        <f>E67-SUMIFS(E$21:E$33,$C$21:$C$33,$C69,$D$21:$D$33,$B69)</f>
        <v>-4.8814436359631053</v>
      </c>
      <c r="F69" s="5">
        <f t="shared" ref="F69:K69" si="71">F67-SUMIFS(F$21:F$33,$C$21:$C$33,$C69,$D$21:$D$33,$B69)</f>
        <v>-17.040948709302949</v>
      </c>
      <c r="G69" s="5">
        <f t="shared" si="71"/>
        <v>-19.38773481302292</v>
      </c>
      <c r="H69" s="5">
        <f t="shared" si="71"/>
        <v>-14.081723921342988</v>
      </c>
      <c r="I69" s="5">
        <f t="shared" si="71"/>
        <v>-8.5172641185929869</v>
      </c>
      <c r="J69" s="5">
        <f t="shared" si="71"/>
        <v>-29.201049026712862</v>
      </c>
      <c r="K69" s="5">
        <f t="shared" si="71"/>
        <v>28.103491189047144</v>
      </c>
    </row>
    <row r="70" spans="2:15" x14ac:dyDescent="0.2">
      <c r="B70" s="5" t="s">
        <v>2</v>
      </c>
      <c r="C70" s="5" t="str">
        <f>C69</f>
        <v>NN 5</v>
      </c>
      <c r="D70" s="5" t="str">
        <f>"+2RMSE"</f>
        <v>+2RMSE</v>
      </c>
      <c r="E70" s="5">
        <f>E68+SUMIFS(E$21:E$33,$C$21:$C$33,$C70,$D$21:$D$33,$B70)</f>
        <v>23.622719300662812</v>
      </c>
      <c r="F70" s="5">
        <f t="shared" ref="F70:K70" si="72">F68+SUMIFS(F$21:F$33,$C$21:$C$33,$C70,$D$21:$D$33,$B70)</f>
        <v>11.463214227322968</v>
      </c>
      <c r="G70" s="5">
        <f t="shared" si="72"/>
        <v>9.1164281236029971</v>
      </c>
      <c r="H70" s="5">
        <f t="shared" si="72"/>
        <v>14.422439015282929</v>
      </c>
      <c r="I70" s="5">
        <f t="shared" si="72"/>
        <v>19.98689881803293</v>
      </c>
      <c r="J70" s="5">
        <f t="shared" si="72"/>
        <v>-0.69688609008694336</v>
      </c>
      <c r="K70" s="5">
        <f t="shared" si="72"/>
        <v>56.607654125673065</v>
      </c>
    </row>
    <row r="71" spans="2:15" x14ac:dyDescent="0.2">
      <c r="C71" s="5" t="s">
        <v>14</v>
      </c>
      <c r="D71" s="5" t="s">
        <v>11</v>
      </c>
      <c r="E71" s="5">
        <f>E61</f>
        <v>2.7676326642517899</v>
      </c>
      <c r="F71" s="5">
        <f t="shared" ref="F71:K71" si="73">F61</f>
        <v>2.7676326642517899</v>
      </c>
      <c r="G71" s="5">
        <f t="shared" si="73"/>
        <v>2.7676326642517899</v>
      </c>
      <c r="H71" s="5">
        <f t="shared" si="73"/>
        <v>2.7676326642517899</v>
      </c>
      <c r="I71" s="5">
        <f t="shared" si="73"/>
        <v>2.7676326642517899</v>
      </c>
      <c r="J71" s="5">
        <f t="shared" si="73"/>
        <v>2.7676326642517899</v>
      </c>
      <c r="K71" s="5">
        <f t="shared" si="73"/>
        <v>2.7676326642517899</v>
      </c>
    </row>
    <row r="72" spans="2:15" x14ac:dyDescent="0.2">
      <c r="C72" s="5" t="s">
        <v>14</v>
      </c>
      <c r="D72" s="5" t="s">
        <v>12</v>
      </c>
      <c r="E72" s="5">
        <f t="shared" ref="E72:K72" si="74">E62</f>
        <v>2.5214558225865309</v>
      </c>
      <c r="F72" s="5">
        <f t="shared" si="74"/>
        <v>2.5214558225865309</v>
      </c>
      <c r="G72" s="5">
        <f t="shared" si="74"/>
        <v>2.5214558225865309</v>
      </c>
      <c r="H72" s="5">
        <f t="shared" si="74"/>
        <v>2.5214558225865309</v>
      </c>
      <c r="I72" s="5">
        <f t="shared" si="74"/>
        <v>2.5214558225865309</v>
      </c>
      <c r="J72" s="5">
        <f t="shared" si="74"/>
        <v>2.5214558225865309</v>
      </c>
      <c r="K72" s="5">
        <f t="shared" si="74"/>
        <v>2.5214558225865309</v>
      </c>
    </row>
    <row r="73" spans="2:15" x14ac:dyDescent="0.2">
      <c r="C73" s="5" t="s">
        <v>14</v>
      </c>
      <c r="D73" s="5" t="s">
        <v>13</v>
      </c>
      <c r="E73" s="5">
        <f t="shared" ref="E73:K73" si="75">E63</f>
        <v>3.092000919484164</v>
      </c>
      <c r="F73" s="5">
        <f t="shared" si="75"/>
        <v>3.092000919484164</v>
      </c>
      <c r="G73" s="5">
        <f t="shared" si="75"/>
        <v>3.092000919484164</v>
      </c>
      <c r="H73" s="5">
        <f t="shared" si="75"/>
        <v>3.092000919484164</v>
      </c>
      <c r="I73" s="5">
        <f t="shared" si="75"/>
        <v>3.092000919484164</v>
      </c>
      <c r="J73" s="5">
        <f t="shared" si="75"/>
        <v>3.092000919484164</v>
      </c>
      <c r="K73" s="5">
        <f t="shared" si="75"/>
        <v>3.092000919484164</v>
      </c>
    </row>
    <row r="74" spans="2:15" ht="15" x14ac:dyDescent="0.25">
      <c r="C74" s="7" t="s">
        <v>21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6" spans="2:15" ht="15" x14ac:dyDescent="0.25">
      <c r="C76" s="6" t="s">
        <v>4</v>
      </c>
      <c r="D76" s="6" t="s">
        <v>9</v>
      </c>
      <c r="E76" s="6">
        <v>2015</v>
      </c>
      <c r="F76" s="6">
        <f>E76+1</f>
        <v>2016</v>
      </c>
      <c r="G76" s="6">
        <f t="shared" ref="G76:K76" si="76">F76+1</f>
        <v>2017</v>
      </c>
      <c r="H76" s="6">
        <f t="shared" si="76"/>
        <v>2018</v>
      </c>
      <c r="I76" s="6">
        <f t="shared" si="76"/>
        <v>2019</v>
      </c>
      <c r="J76" s="6">
        <f t="shared" si="76"/>
        <v>2020</v>
      </c>
      <c r="K76" s="6">
        <f t="shared" si="76"/>
        <v>2021</v>
      </c>
    </row>
    <row r="77" spans="2:15" x14ac:dyDescent="0.2">
      <c r="C77" s="5" t="s">
        <v>14</v>
      </c>
      <c r="D77" s="5" t="s">
        <v>11</v>
      </c>
      <c r="E77" s="5">
        <f>E61</f>
        <v>2.7676326642517899</v>
      </c>
      <c r="F77" s="5">
        <f t="shared" ref="F77:K77" si="77">F61</f>
        <v>2.7676326642517899</v>
      </c>
      <c r="G77" s="5">
        <f t="shared" si="77"/>
        <v>2.7676326642517899</v>
      </c>
      <c r="H77" s="5">
        <f t="shared" si="77"/>
        <v>2.7676326642517899</v>
      </c>
      <c r="I77" s="5">
        <f t="shared" si="77"/>
        <v>2.7676326642517899</v>
      </c>
      <c r="J77" s="5">
        <f t="shared" si="77"/>
        <v>2.7676326642517899</v>
      </c>
      <c r="K77" s="5">
        <f t="shared" si="77"/>
        <v>2.7676326642517899</v>
      </c>
    </row>
    <row r="78" spans="2:15" x14ac:dyDescent="0.2">
      <c r="B78" s="8" t="s">
        <v>6</v>
      </c>
      <c r="C78" s="5" t="s">
        <v>1</v>
      </c>
      <c r="D78" s="5" t="s">
        <v>15</v>
      </c>
      <c r="E78" s="5">
        <f t="shared" ref="E78:E83" si="78">SUMIFS(E$21:E$30,$C$21:$C$30,$C78,$D$21:$D$30,$B78)</f>
        <v>94.641864406849848</v>
      </c>
      <c r="F78" s="5">
        <f t="shared" ref="F78:K83" si="79">SUMIFS(F$21:F$30,$C$21:$C$30,$C78,$D$21:$D$30,$B78)</f>
        <v>105.29855880705004</v>
      </c>
      <c r="G78" s="5">
        <f t="shared" si="79"/>
        <v>131.73867708521996</v>
      </c>
      <c r="H78" s="5">
        <f t="shared" si="79"/>
        <v>145.78017597183984</v>
      </c>
      <c r="I78" s="5">
        <f t="shared" si="79"/>
        <v>159.38466072953003</v>
      </c>
      <c r="J78" s="5">
        <f t="shared" si="79"/>
        <v>106.21603892541992</v>
      </c>
      <c r="K78" s="5">
        <f t="shared" si="79"/>
        <v>174.63645106227003</v>
      </c>
    </row>
    <row r="79" spans="2:15" x14ac:dyDescent="0.2">
      <c r="B79" s="8" t="s">
        <v>2</v>
      </c>
      <c r="C79" s="5" t="str">
        <f>C78</f>
        <v>SCM</v>
      </c>
      <c r="D79" s="5" t="s">
        <v>2</v>
      </c>
      <c r="E79" s="5">
        <f t="shared" si="78"/>
        <v>217.94494717703367</v>
      </c>
      <c r="F79" s="5">
        <f t="shared" si="79"/>
        <v>217.94494717703367</v>
      </c>
      <c r="G79" s="5">
        <f t="shared" si="79"/>
        <v>217.94494717703367</v>
      </c>
      <c r="H79" s="5">
        <f t="shared" si="79"/>
        <v>217.94494717703367</v>
      </c>
      <c r="I79" s="5">
        <f t="shared" si="79"/>
        <v>217.94494717703367</v>
      </c>
      <c r="J79" s="5">
        <f t="shared" si="79"/>
        <v>217.94494717703367</v>
      </c>
      <c r="K79" s="5">
        <f t="shared" si="79"/>
        <v>217.94494717703367</v>
      </c>
    </row>
    <row r="80" spans="2:15" x14ac:dyDescent="0.2">
      <c r="B80" s="8" t="s">
        <v>6</v>
      </c>
      <c r="C80" s="5" t="s">
        <v>7</v>
      </c>
      <c r="D80" s="5" t="s">
        <v>15</v>
      </c>
      <c r="E80" s="5">
        <f t="shared" si="78"/>
        <v>4.5729556126999515</v>
      </c>
      <c r="F80" s="5">
        <f t="shared" si="79"/>
        <v>1.9375075688100587</v>
      </c>
      <c r="G80" s="5">
        <f t="shared" si="79"/>
        <v>10.01132030769995</v>
      </c>
      <c r="H80" s="5">
        <f t="shared" si="79"/>
        <v>11.41444291702002</v>
      </c>
      <c r="I80" s="5">
        <f t="shared" si="79"/>
        <v>16.710500088590088</v>
      </c>
      <c r="J80" s="5">
        <f t="shared" si="79"/>
        <v>-3.800333985</v>
      </c>
      <c r="K80" s="5">
        <f t="shared" si="79"/>
        <v>36.730597095900144</v>
      </c>
    </row>
    <row r="81" spans="2:11" x14ac:dyDescent="0.2">
      <c r="B81" s="8" t="s">
        <v>2</v>
      </c>
      <c r="C81" s="5" t="str">
        <f>C80</f>
        <v>NN 1</v>
      </c>
      <c r="D81" s="5" t="s">
        <v>2</v>
      </c>
      <c r="E81" s="5">
        <f t="shared" si="78"/>
        <v>9.3788352155265002</v>
      </c>
      <c r="F81" s="5">
        <f t="shared" si="79"/>
        <v>9.3788352155265002</v>
      </c>
      <c r="G81" s="5">
        <f t="shared" si="79"/>
        <v>9.3788352155265002</v>
      </c>
      <c r="H81" s="5">
        <f t="shared" si="79"/>
        <v>9.3788352155265002</v>
      </c>
      <c r="I81" s="5">
        <f t="shared" si="79"/>
        <v>9.3788352155265002</v>
      </c>
      <c r="J81" s="5">
        <f t="shared" si="79"/>
        <v>9.3788352155265002</v>
      </c>
      <c r="K81" s="5">
        <f t="shared" si="79"/>
        <v>9.3788352155265002</v>
      </c>
    </row>
    <row r="82" spans="2:11" x14ac:dyDescent="0.2">
      <c r="B82" s="8" t="s">
        <v>6</v>
      </c>
      <c r="C82" s="5" t="s">
        <v>8</v>
      </c>
      <c r="D82" s="5" t="s">
        <v>15</v>
      </c>
      <c r="E82" s="5">
        <f t="shared" si="78"/>
        <v>2.8849857530200196</v>
      </c>
      <c r="F82" s="5">
        <f t="shared" si="79"/>
        <v>-16.603090936370116</v>
      </c>
      <c r="G82" s="5">
        <f t="shared" si="79"/>
        <v>8.5195500907900392</v>
      </c>
      <c r="H82" s="5">
        <f t="shared" si="79"/>
        <v>29.770987229109863</v>
      </c>
      <c r="I82" s="5">
        <f t="shared" si="79"/>
        <v>51.714925455120117</v>
      </c>
      <c r="J82" s="5">
        <f t="shared" si="79"/>
        <v>60.305799824020021</v>
      </c>
      <c r="K82" s="5">
        <f t="shared" si="79"/>
        <v>108.0783997635</v>
      </c>
    </row>
    <row r="83" spans="2:11" x14ac:dyDescent="0.2">
      <c r="B83" s="8" t="s">
        <v>2</v>
      </c>
      <c r="C83" s="5" t="str">
        <f>C82</f>
        <v>NN 2</v>
      </c>
      <c r="D83" s="5" t="s">
        <v>2</v>
      </c>
      <c r="E83" s="5">
        <f t="shared" si="78"/>
        <v>11.516692233449673</v>
      </c>
      <c r="F83" s="5">
        <f t="shared" si="79"/>
        <v>11.516692233449673</v>
      </c>
      <c r="G83" s="5">
        <f t="shared" si="79"/>
        <v>11.516692233449673</v>
      </c>
      <c r="H83" s="5">
        <f t="shared" si="79"/>
        <v>11.516692233449673</v>
      </c>
      <c r="I83" s="5">
        <f t="shared" si="79"/>
        <v>11.516692233449673</v>
      </c>
      <c r="J83" s="5">
        <f t="shared" si="79"/>
        <v>11.516692233449673</v>
      </c>
      <c r="K83" s="5">
        <f t="shared" si="79"/>
        <v>11.516692233449673</v>
      </c>
    </row>
    <row r="84" spans="2:11" x14ac:dyDescent="0.2">
      <c r="B84" s="8" t="s">
        <v>6</v>
      </c>
      <c r="C84" s="5" t="s">
        <v>27</v>
      </c>
      <c r="D84" s="5" t="s">
        <v>15</v>
      </c>
      <c r="E84" s="5">
        <f>SUMIFS(E$21:E$33,$C$21:$C$33,$C84,$D$21:$D$33,$B84)</f>
        <v>9.3706378323498534</v>
      </c>
      <c r="F84" s="5">
        <f t="shared" ref="F84:K85" si="80">SUMIFS(F$21:F$33,$C$21:$C$33,$C84,$D$21:$D$33,$B84)</f>
        <v>-2.7888672409899904</v>
      </c>
      <c r="G84" s="5">
        <f t="shared" si="80"/>
        <v>-5.1356533447099606</v>
      </c>
      <c r="H84" s="5">
        <f t="shared" si="80"/>
        <v>0.17035754696997071</v>
      </c>
      <c r="I84" s="5">
        <f t="shared" si="80"/>
        <v>5.7348173497199708</v>
      </c>
      <c r="J84" s="5">
        <f t="shared" si="80"/>
        <v>-14.948967558399902</v>
      </c>
      <c r="K84" s="5">
        <f t="shared" si="80"/>
        <v>42.355572657360106</v>
      </c>
    </row>
    <row r="85" spans="2:11" x14ac:dyDescent="0.2">
      <c r="B85" s="8" t="s">
        <v>2</v>
      </c>
      <c r="C85" s="5" t="str">
        <f>C84</f>
        <v>NN 5</v>
      </c>
      <c r="D85" s="5" t="s">
        <v>2</v>
      </c>
      <c r="E85" s="5">
        <f>SUMIFS(E$21:E$33,$C$21:$C$33,$C85,$D$21:$D$33,$B85)</f>
        <v>7.1260407341564793</v>
      </c>
      <c r="F85" s="5">
        <f t="shared" si="80"/>
        <v>7.1260407341564793</v>
      </c>
      <c r="G85" s="5">
        <f t="shared" si="80"/>
        <v>7.1260407341564793</v>
      </c>
      <c r="H85" s="5">
        <f t="shared" si="80"/>
        <v>7.1260407341564793</v>
      </c>
      <c r="I85" s="5">
        <f t="shared" si="80"/>
        <v>7.1260407341564793</v>
      </c>
      <c r="J85" s="5">
        <f t="shared" si="80"/>
        <v>7.1260407341564793</v>
      </c>
      <c r="K85" s="5">
        <f t="shared" si="80"/>
        <v>7.1260407341564793</v>
      </c>
    </row>
    <row r="86" spans="2:11" x14ac:dyDescent="0.2">
      <c r="C86" s="5" t="str">
        <f>C79</f>
        <v>SCM</v>
      </c>
      <c r="D86" s="5" t="s">
        <v>16</v>
      </c>
      <c r="E86" s="5">
        <f>(E$77-SUMIFS(E$77:E$83,$C$77:$C$83,$C86,$B$77:$B$83,$B$78))/SUMIFS(E$77:E$83,$C$77:$C$83,$C86,$B$77:$B$83,$B$79)</f>
        <v>-0.4215478859804439</v>
      </c>
      <c r="F86" s="5">
        <f t="shared" ref="F86:K86" si="81">(F$77-SUMIFS(F$77:F$83,$C$77:$C$83,$C86,$B$77:$B$83,$B$78))/SUMIFS(F$77:F$83,$C$77:$C$83,$C86,$B$77:$B$83,$B$79)</f>
        <v>-0.47044415330956857</v>
      </c>
      <c r="G86" s="5">
        <f t="shared" si="81"/>
        <v>-0.59175973607778476</v>
      </c>
      <c r="H86" s="5">
        <f t="shared" si="81"/>
        <v>-0.65618655151211625</v>
      </c>
      <c r="I86" s="5">
        <f t="shared" si="81"/>
        <v>-0.71860820860444363</v>
      </c>
      <c r="J86" s="5">
        <f t="shared" si="81"/>
        <v>-0.47465384080291811</v>
      </c>
      <c r="K86" s="5">
        <f t="shared" si="81"/>
        <v>-0.78858822204495327</v>
      </c>
    </row>
    <row r="87" spans="2:11" x14ac:dyDescent="0.2">
      <c r="C87" s="5" t="str">
        <f>C81</f>
        <v>NN 1</v>
      </c>
      <c r="D87" s="5" t="s">
        <v>16</v>
      </c>
      <c r="E87" s="5">
        <f t="shared" ref="E87:K88" si="82">(E$77-SUMIFS(E$77:E$83,$C$77:$C$83,$C87,$B$77:$B$83,$B$78))/SUMIFS(E$77:E$83,$C$77:$C$83,$C87,$B$77:$B$83,$B$79)</f>
        <v>-0.19248903589429534</v>
      </c>
      <c r="F87" s="5">
        <f t="shared" si="82"/>
        <v>8.8510468130144071E-2</v>
      </c>
      <c r="G87" s="5">
        <f t="shared" si="82"/>
        <v>-0.77234405733628408</v>
      </c>
      <c r="H87" s="5">
        <f t="shared" si="82"/>
        <v>-0.92194926705328872</v>
      </c>
      <c r="I87" s="5">
        <f t="shared" si="82"/>
        <v>-1.4866310265539286</v>
      </c>
      <c r="J87" s="5">
        <f t="shared" si="82"/>
        <v>0.70029662514793245</v>
      </c>
      <c r="K87" s="5">
        <f t="shared" si="82"/>
        <v>-3.6212347963447793</v>
      </c>
    </row>
    <row r="88" spans="2:11" x14ac:dyDescent="0.2">
      <c r="C88" s="5" t="str">
        <f>C83</f>
        <v>NN 2</v>
      </c>
      <c r="D88" s="5" t="s">
        <v>16</v>
      </c>
      <c r="E88" s="5">
        <f t="shared" si="82"/>
        <v>-1.0189825897003946E-2</v>
      </c>
      <c r="F88" s="5">
        <f t="shared" si="82"/>
        <v>1.6819693717576805</v>
      </c>
      <c r="G88" s="5">
        <f t="shared" si="82"/>
        <v>-0.49944179369768033</v>
      </c>
      <c r="H88" s="5">
        <f t="shared" si="82"/>
        <v>-2.3447144386152949</v>
      </c>
      <c r="I88" s="5">
        <f t="shared" si="82"/>
        <v>-4.2501172905101425</v>
      </c>
      <c r="J88" s="5">
        <f t="shared" si="82"/>
        <v>-4.9960670992536746</v>
      </c>
      <c r="K88" s="5">
        <f t="shared" si="82"/>
        <v>-9.1441852369188261</v>
      </c>
    </row>
    <row r="89" spans="2:11" x14ac:dyDescent="0.2">
      <c r="C89" s="5" t="str">
        <f>C84</f>
        <v>NN 5</v>
      </c>
      <c r="D89" s="5" t="s">
        <v>16</v>
      </c>
      <c r="E89" s="5">
        <f>(E$77-SUMIFS(E$77:E$85,$C$77:$C$85,$C89,$B$77:$B$85,$B$78))/SUMIFS(E$77:E$85,$C$77:$C$85,$C89,$B$77:$B$85,$B$79)</f>
        <v>-0.92660222056388108</v>
      </c>
      <c r="F89" s="5">
        <f t="shared" ref="F89:K89" si="83">(F$77-SUMIFS(F$77:F$85,$C$77:$C$85,$C89,$B$77:$B$85,$B$78))/SUMIFS(F$77:F$85,$C$77:$C$85,$C89,$B$77:$B$85,$B$79)</f>
        <v>0.77974573996025753</v>
      </c>
      <c r="G89" s="5">
        <f t="shared" si="83"/>
        <v>1.1090711243172924</v>
      </c>
      <c r="H89" s="5">
        <f t="shared" si="83"/>
        <v>0.36447660267118337</v>
      </c>
      <c r="I89" s="5">
        <f t="shared" si="83"/>
        <v>-0.41638615272656188</v>
      </c>
      <c r="J89" s="5">
        <f t="shared" si="83"/>
        <v>2.4861772313105974</v>
      </c>
      <c r="K89" s="5">
        <f t="shared" si="83"/>
        <v>-5.5553906397637789</v>
      </c>
    </row>
    <row r="91" spans="2:11" ht="15" x14ac:dyDescent="0.25">
      <c r="D91" s="6" t="s">
        <v>4</v>
      </c>
      <c r="E91" s="6">
        <v>2015</v>
      </c>
      <c r="F91" s="6">
        <f>E91+1</f>
        <v>2016</v>
      </c>
      <c r="G91" s="6">
        <f t="shared" ref="G91:K91" si="84">F91+1</f>
        <v>2017</v>
      </c>
      <c r="H91" s="6">
        <f t="shared" si="84"/>
        <v>2018</v>
      </c>
      <c r="I91" s="6">
        <f t="shared" si="84"/>
        <v>2019</v>
      </c>
      <c r="J91" s="6">
        <f t="shared" si="84"/>
        <v>2020</v>
      </c>
      <c r="K91" s="6">
        <f t="shared" si="84"/>
        <v>2021</v>
      </c>
    </row>
    <row r="92" spans="2:11" x14ac:dyDescent="0.2">
      <c r="D92" s="5" t="str">
        <f>C86</f>
        <v>SCM</v>
      </c>
      <c r="E92" s="5">
        <f t="shared" ref="E92:K94" si="85">_xlfn.NORM.DIST(E$77,SUMIFS(E$77:E$83,$C$77:$C$83,$D92,$B$77:$B$83,$B$78),SUMIFS(E$77:E$83,$C$77:$C$83,$C86,$B$77:$B$83,$B$79),TRUE)</f>
        <v>0.33667752584576915</v>
      </c>
      <c r="F92" s="5">
        <f t="shared" si="85"/>
        <v>0.31901886253675243</v>
      </c>
      <c r="G92" s="5">
        <f t="shared" si="85"/>
        <v>0.27700574441411685</v>
      </c>
      <c r="H92" s="5">
        <f t="shared" si="85"/>
        <v>0.25585205040173631</v>
      </c>
      <c r="I92" s="5">
        <f t="shared" si="85"/>
        <v>0.23619117712805077</v>
      </c>
      <c r="J92" s="5">
        <f t="shared" si="85"/>
        <v>0.31751686181884753</v>
      </c>
      <c r="K92" s="5">
        <f t="shared" si="85"/>
        <v>0.2151763584998892</v>
      </c>
    </row>
    <row r="93" spans="2:11" x14ac:dyDescent="0.2">
      <c r="D93" s="5" t="str">
        <f>C87</f>
        <v>NN 1</v>
      </c>
      <c r="E93" s="5">
        <f t="shared" si="85"/>
        <v>0.42367957770835424</v>
      </c>
      <c r="F93" s="5">
        <f t="shared" si="85"/>
        <v>0.53526451768519256</v>
      </c>
      <c r="G93" s="5">
        <f t="shared" si="85"/>
        <v>0.21995533891312216</v>
      </c>
      <c r="H93" s="5">
        <f t="shared" si="85"/>
        <v>0.17827751957053198</v>
      </c>
      <c r="I93" s="5">
        <f t="shared" si="85"/>
        <v>6.8556144299812924E-2</v>
      </c>
      <c r="J93" s="5">
        <f t="shared" si="85"/>
        <v>0.75812896052946854</v>
      </c>
      <c r="K93" s="5">
        <f t="shared" si="85"/>
        <v>1.4660013221910013E-4</v>
      </c>
    </row>
    <row r="94" spans="2:11" x14ac:dyDescent="0.2">
      <c r="D94" s="5" t="str">
        <f>C88</f>
        <v>NN 2</v>
      </c>
      <c r="E94" s="5">
        <f t="shared" si="85"/>
        <v>0.49593491796785089</v>
      </c>
      <c r="F94" s="5">
        <f t="shared" si="85"/>
        <v>0.95371261038205335</v>
      </c>
      <c r="G94" s="5">
        <f t="shared" si="85"/>
        <v>0.3087340912279436</v>
      </c>
      <c r="H94" s="5">
        <f t="shared" si="85"/>
        <v>9.5208286132710158E-3</v>
      </c>
      <c r="I94" s="5">
        <f t="shared" si="85"/>
        <v>1.0682930226487439E-5</v>
      </c>
      <c r="J94" s="5">
        <f t="shared" si="85"/>
        <v>2.9255654592971176E-7</v>
      </c>
      <c r="K94" s="5">
        <f t="shared" si="85"/>
        <v>3.0040518818754436E-20</v>
      </c>
    </row>
    <row r="95" spans="2:11" x14ac:dyDescent="0.2">
      <c r="D95" s="5" t="str">
        <f>C89</f>
        <v>NN 5</v>
      </c>
      <c r="E95" s="5"/>
      <c r="F95" s="5"/>
      <c r="G95" s="5"/>
      <c r="H95" s="5"/>
      <c r="I95" s="5"/>
      <c r="J95" s="5"/>
      <c r="K95" s="5"/>
    </row>
    <row r="97" spans="2:20" ht="15" x14ac:dyDescent="0.25">
      <c r="B97" s="6" t="s">
        <v>17</v>
      </c>
      <c r="C97" s="6" t="s">
        <v>22</v>
      </c>
      <c r="D97" s="6" t="s">
        <v>4</v>
      </c>
      <c r="E97" s="6">
        <v>2015</v>
      </c>
      <c r="F97" s="6">
        <f>E97+1</f>
        <v>2016</v>
      </c>
      <c r="G97" s="6">
        <f t="shared" ref="G97:K97" si="86">F97+1</f>
        <v>2017</v>
      </c>
      <c r="H97" s="6">
        <f t="shared" si="86"/>
        <v>2018</v>
      </c>
      <c r="I97" s="6">
        <f t="shared" si="86"/>
        <v>2019</v>
      </c>
      <c r="J97" s="6">
        <f t="shared" si="86"/>
        <v>2020</v>
      </c>
      <c r="K97" s="6">
        <f t="shared" si="86"/>
        <v>2021</v>
      </c>
      <c r="L97" s="6" t="s">
        <v>11</v>
      </c>
      <c r="M97" s="6" t="s">
        <v>18</v>
      </c>
      <c r="N97" s="6" t="s">
        <v>2</v>
      </c>
      <c r="O97" s="6" t="s">
        <v>26</v>
      </c>
      <c r="R97" s="6" t="s">
        <v>4</v>
      </c>
      <c r="S97" s="6" t="s">
        <v>23</v>
      </c>
      <c r="T97" s="6" t="s">
        <v>28</v>
      </c>
    </row>
    <row r="98" spans="2:20" x14ac:dyDescent="0.2">
      <c r="B98" s="5">
        <v>2016</v>
      </c>
      <c r="C98" s="5">
        <v>2019</v>
      </c>
      <c r="D98" s="5" t="str">
        <f>D92</f>
        <v>SCM</v>
      </c>
      <c r="E98" s="5">
        <f>SUMIFS(E$77:E$85,$B$77:$B$85,$B$78,$C$77:$C$85,$D98)*(IF(AND(E$97&gt;=$B98,E$97&lt;=$C98),1,0))</f>
        <v>0</v>
      </c>
      <c r="F98" s="5">
        <f t="shared" ref="F98:K101" si="87">SUMIFS(F$77:F$85,$B$77:$B$85,$B$78,$C$77:$C$85,$D98)*(IF(AND(F$97&gt;=$B98,F$97&lt;=$C98),1,0))</f>
        <v>105.29855880705004</v>
      </c>
      <c r="G98" s="5">
        <f t="shared" si="87"/>
        <v>131.73867708521996</v>
      </c>
      <c r="H98" s="5">
        <f t="shared" si="87"/>
        <v>145.78017597183984</v>
      </c>
      <c r="I98" s="5">
        <f t="shared" si="87"/>
        <v>159.38466072953003</v>
      </c>
      <c r="J98" s="5">
        <f t="shared" si="87"/>
        <v>0</v>
      </c>
      <c r="K98" s="5">
        <f t="shared" si="87"/>
        <v>0</v>
      </c>
      <c r="L98" s="5">
        <f>SUM(E98:K98)/M98</f>
        <v>135.55051814840999</v>
      </c>
      <c r="M98" s="5">
        <f t="shared" ref="M98" si="88">C98-B98+1</f>
        <v>4</v>
      </c>
      <c r="N98" s="5">
        <f>SUMIFS($E$77:$E$88,$C$77:$C$88,D98,$D$77:$D$88,N$97)</f>
        <v>217.94494717703367</v>
      </c>
      <c r="O98" s="5">
        <f>$O$9</f>
        <v>0.2003755267014509</v>
      </c>
      <c r="R98" s="5" t="str">
        <f>D98</f>
        <v>SCM</v>
      </c>
      <c r="S98" s="9">
        <f t="shared" ref="S98:S105" si="89">(L98-$O$6)/(N98/SQRT(M98))</f>
        <v>1.2184993247519569</v>
      </c>
      <c r="T98" s="9">
        <f>(I98-$O$6)/(N98/SQRT(1))</f>
        <v>0.71860820860444363</v>
      </c>
    </row>
    <row r="99" spans="2:20" x14ac:dyDescent="0.2">
      <c r="B99" s="5">
        <v>2016</v>
      </c>
      <c r="C99" s="5">
        <v>2019</v>
      </c>
      <c r="D99" s="5" t="str">
        <f t="shared" ref="D99:D101" si="90">D93</f>
        <v>NN 1</v>
      </c>
      <c r="E99" s="5">
        <f t="shared" ref="E99:E101" si="91">SUMIFS(E$77:E$85,$B$77:$B$85,$B$78,$C$77:$C$85,$D99)*(IF(AND(E$97&gt;=$B99,E$97&lt;=$C99),1,0))</f>
        <v>0</v>
      </c>
      <c r="F99" s="5">
        <f t="shared" si="87"/>
        <v>1.9375075688100587</v>
      </c>
      <c r="G99" s="5">
        <f t="shared" si="87"/>
        <v>10.01132030769995</v>
      </c>
      <c r="H99" s="5">
        <f t="shared" si="87"/>
        <v>11.41444291702002</v>
      </c>
      <c r="I99" s="5">
        <f t="shared" si="87"/>
        <v>16.710500088590088</v>
      </c>
      <c r="J99" s="5">
        <f t="shared" si="87"/>
        <v>0</v>
      </c>
      <c r="K99" s="5">
        <f t="shared" si="87"/>
        <v>0</v>
      </c>
      <c r="L99" s="5">
        <f t="shared" ref="L99:L101" si="92">SUM(E99:K99)/M99</f>
        <v>10.018442720530029</v>
      </c>
      <c r="M99" s="5">
        <f t="shared" ref="M99:M101" si="93">C99-B99+1</f>
        <v>4</v>
      </c>
      <c r="N99" s="5">
        <f t="shared" ref="N99:N101" si="94">SUMIFS($E$77:$E$88,$C$77:$C$88,D99,$D$77:$D$88,N$97)</f>
        <v>9.3788352155265002</v>
      </c>
      <c r="O99" s="5">
        <f t="shared" ref="O99:O105" si="95">$O$9</f>
        <v>0.2003755267014509</v>
      </c>
      <c r="R99" s="5" t="str">
        <f>D99</f>
        <v>NN 1</v>
      </c>
      <c r="S99" s="9">
        <f t="shared" si="89"/>
        <v>1.5462069414066786</v>
      </c>
      <c r="T99" s="9">
        <f t="shared" ref="T99:T105" si="96">(I99-$O$6)/(N99/SQRT(1))</f>
        <v>1.4866310265539286</v>
      </c>
    </row>
    <row r="100" spans="2:20" x14ac:dyDescent="0.2">
      <c r="B100" s="5">
        <v>2016</v>
      </c>
      <c r="C100" s="5">
        <v>2019</v>
      </c>
      <c r="D100" s="5" t="str">
        <f t="shared" si="90"/>
        <v>NN 2</v>
      </c>
      <c r="E100" s="5">
        <f t="shared" si="91"/>
        <v>0</v>
      </c>
      <c r="F100" s="5">
        <f t="shared" si="87"/>
        <v>-16.603090936370116</v>
      </c>
      <c r="G100" s="5">
        <f t="shared" si="87"/>
        <v>8.5195500907900392</v>
      </c>
      <c r="H100" s="5">
        <f t="shared" si="87"/>
        <v>29.770987229109863</v>
      </c>
      <c r="I100" s="5">
        <f t="shared" si="87"/>
        <v>51.714925455120117</v>
      </c>
      <c r="J100" s="5">
        <f t="shared" si="87"/>
        <v>0</v>
      </c>
      <c r="K100" s="5">
        <f t="shared" si="87"/>
        <v>0</v>
      </c>
      <c r="L100" s="5">
        <f t="shared" si="92"/>
        <v>18.350592959662478</v>
      </c>
      <c r="M100" s="5">
        <f t="shared" si="93"/>
        <v>4</v>
      </c>
      <c r="N100" s="5">
        <f t="shared" si="94"/>
        <v>11.516692233449673</v>
      </c>
      <c r="O100" s="5">
        <f t="shared" si="95"/>
        <v>0.2003755267014509</v>
      </c>
      <c r="R100" s="5" t="str">
        <f>D100</f>
        <v>NN 2</v>
      </c>
      <c r="S100" s="9">
        <f t="shared" si="89"/>
        <v>2.7061520755327186</v>
      </c>
      <c r="T100" s="9">
        <f t="shared" si="96"/>
        <v>4.2501172905101425</v>
      </c>
    </row>
    <row r="101" spans="2:20" x14ac:dyDescent="0.2">
      <c r="B101" s="5">
        <v>2016</v>
      </c>
      <c r="C101" s="5">
        <v>2019</v>
      </c>
      <c r="D101" s="5" t="str">
        <f t="shared" si="90"/>
        <v>NN 5</v>
      </c>
      <c r="E101" s="5">
        <f t="shared" si="91"/>
        <v>0</v>
      </c>
      <c r="F101" s="5">
        <f t="shared" si="87"/>
        <v>-2.7888672409899904</v>
      </c>
      <c r="G101" s="5">
        <f t="shared" si="87"/>
        <v>-5.1356533447099606</v>
      </c>
      <c r="H101" s="5">
        <f t="shared" si="87"/>
        <v>0.17035754696997071</v>
      </c>
      <c r="I101" s="5">
        <f t="shared" si="87"/>
        <v>5.7348173497199708</v>
      </c>
      <c r="J101" s="5">
        <f t="shared" si="87"/>
        <v>0</v>
      </c>
      <c r="K101" s="5">
        <f t="shared" si="87"/>
        <v>0</v>
      </c>
      <c r="L101" s="5">
        <f t="shared" si="92"/>
        <v>-0.50483642225250236</v>
      </c>
      <c r="M101" s="5">
        <f t="shared" si="93"/>
        <v>4</v>
      </c>
      <c r="N101" s="5">
        <f t="shared" si="94"/>
        <v>7.1260407341564793</v>
      </c>
      <c r="O101" s="5">
        <f t="shared" si="95"/>
        <v>0.2003755267014509</v>
      </c>
      <c r="R101" s="5" t="str">
        <f>D101</f>
        <v>NN 5</v>
      </c>
      <c r="S101" s="9">
        <f t="shared" si="89"/>
        <v>-0.91845365711108573</v>
      </c>
      <c r="T101" s="9">
        <f t="shared" si="96"/>
        <v>0.41638615272656188</v>
      </c>
    </row>
    <row r="102" spans="2:20" x14ac:dyDescent="0.2">
      <c r="B102" s="5">
        <f>B101</f>
        <v>2016</v>
      </c>
      <c r="C102" s="5">
        <v>2021</v>
      </c>
      <c r="D102" s="5" t="str">
        <f>D98</f>
        <v>SCM</v>
      </c>
      <c r="E102" s="5">
        <f>SUMIFS(E$77:E$83,$B$77:$B$83,$B$78,$C$77:$C$83,$D102)*(IF(AND(E$97&gt;=$B102,E$97&lt;=$C102),1,0))</f>
        <v>0</v>
      </c>
      <c r="F102" s="5">
        <f>SUMIFS(F$77:F$83,$B$77:$B$83,$B$78,$C$77:$C$83,$D102)*(IF(AND(F$97&gt;=$B102,F$97&lt;=$C102),1,0))</f>
        <v>105.29855880705004</v>
      </c>
      <c r="G102" s="5">
        <f>SUMIFS(G$77:G$83,$B$77:$B$83,$B$78,$C$77:$C$83,$D102)*(IF(AND(G$97&gt;=$B102,G$97&lt;=$C102),1,0))</f>
        <v>131.73867708521996</v>
      </c>
      <c r="H102" s="5">
        <f>SUMIFS(H$77:H$83,$B$77:$B$83,$B$78,$C$77:$C$83,$D102)*(IF(AND(H$97&gt;=$B102,H$97&lt;=$C102),1,0))</f>
        <v>145.78017597183984</v>
      </c>
      <c r="I102" s="5">
        <f>SUMIFS(I$77:I$83,$B$77:$B$83,$B$78,$C$77:$C$83,$D102)*(IF(AND(I$97&gt;=$B102,I$97&lt;=$C102),1,0))</f>
        <v>159.38466072953003</v>
      </c>
      <c r="J102" s="5">
        <f>SUMIFS(J$77:J$83,$B$77:$B$83,$B$78,$C$77:$C$83,$D102)*(IF(AND(J$97&gt;=$B102,J$97&lt;=$C102),1,0))</f>
        <v>106.21603892541992</v>
      </c>
      <c r="K102" s="5">
        <f>SUMIFS(K$77:K$83,$B$77:$B$83,$B$78,$C$77:$C$83,$D102)*(IF(AND(K$97&gt;=$B102,K$97&lt;=$C102),1,0))</f>
        <v>174.63645106227003</v>
      </c>
      <c r="L102" s="5">
        <f>SUM(E102:K102)/M102</f>
        <v>137.17576043022166</v>
      </c>
      <c r="M102" s="5">
        <f>C102-B102+1</f>
        <v>6</v>
      </c>
      <c r="N102" s="5">
        <f>SUMIFS($E$77:$E$88,$C$77:$C$88,D102,$D$77:$D$88,N$97)</f>
        <v>217.94494717703367</v>
      </c>
      <c r="O102" s="5">
        <f t="shared" si="95"/>
        <v>0.2003755267014509</v>
      </c>
      <c r="R102" s="5" t="str">
        <f>D102</f>
        <v>SCM</v>
      </c>
      <c r="S102" s="9">
        <f t="shared" si="89"/>
        <v>1.510616945122403</v>
      </c>
      <c r="T102" s="9">
        <f t="shared" si="96"/>
        <v>0.71860820860444363</v>
      </c>
    </row>
    <row r="103" spans="2:20" x14ac:dyDescent="0.2">
      <c r="B103" s="5">
        <f>B102</f>
        <v>2016</v>
      </c>
      <c r="C103" s="5">
        <v>2021</v>
      </c>
      <c r="D103" s="5" t="str">
        <f>D99</f>
        <v>NN 1</v>
      </c>
      <c r="E103" s="5">
        <f>SUMIFS(E$77:E$83,$B$77:$B$83,$B$78,$C$77:$C$83,$D103)*(IF(AND(E$97&gt;=$B103,E$97&lt;=$C103),1,0))</f>
        <v>0</v>
      </c>
      <c r="F103" s="5">
        <f>SUMIFS(F$77:F$83,$B$77:$B$83,$B$78,$C$77:$C$83,$D103)*(IF(AND(F$97&gt;=$B103,F$97&lt;=$C103),1,0))</f>
        <v>1.9375075688100587</v>
      </c>
      <c r="G103" s="5">
        <f>SUMIFS(G$77:G$83,$B$77:$B$83,$B$78,$C$77:$C$83,$D103)*(IF(AND(G$97&gt;=$B103,G$97&lt;=$C103),1,0))</f>
        <v>10.01132030769995</v>
      </c>
      <c r="H103" s="5">
        <f>SUMIFS(H$77:H$83,$B$77:$B$83,$B$78,$C$77:$C$83,$D103)*(IF(AND(H$97&gt;=$B103,H$97&lt;=$C103),1,0))</f>
        <v>11.41444291702002</v>
      </c>
      <c r="I103" s="5">
        <f>SUMIFS(I$77:I$83,$B$77:$B$83,$B$78,$C$77:$C$83,$D103)*(IF(AND(I$97&gt;=$B103,I$97&lt;=$C103),1,0))</f>
        <v>16.710500088590088</v>
      </c>
      <c r="J103" s="5">
        <f>SUMIFS(J$77:J$83,$B$77:$B$83,$B$78,$C$77:$C$83,$D103)*(IF(AND(J$97&gt;=$B103,J$97&lt;=$C103),1,0))</f>
        <v>-3.800333985</v>
      </c>
      <c r="K103" s="5">
        <f>SUMIFS(K$77:K$83,$B$77:$B$83,$B$78,$C$77:$C$83,$D103)*(IF(AND(K$97&gt;=$B103,K$97&lt;=$C103),1,0))</f>
        <v>36.730597095900144</v>
      </c>
      <c r="L103" s="5">
        <f>SUM(E103:K103)/M103</f>
        <v>12.16733899883671</v>
      </c>
      <c r="M103" s="5">
        <f>C103-B103+1</f>
        <v>6</v>
      </c>
      <c r="N103" s="5">
        <f>SUMIFS($E$77:$E$88,$C$77:$C$88,D103,$D$77:$D$88,N$97)</f>
        <v>9.3788352155265002</v>
      </c>
      <c r="O103" s="5">
        <f t="shared" si="95"/>
        <v>0.2003755267014509</v>
      </c>
      <c r="R103" s="5" t="str">
        <f>D103</f>
        <v>NN 1</v>
      </c>
      <c r="S103" s="9">
        <f t="shared" si="89"/>
        <v>2.454940696007025</v>
      </c>
      <c r="T103" s="9">
        <f t="shared" si="96"/>
        <v>1.4866310265539286</v>
      </c>
    </row>
    <row r="104" spans="2:20" x14ac:dyDescent="0.2">
      <c r="B104" s="5">
        <f>B103</f>
        <v>2016</v>
      </c>
      <c r="C104" s="5">
        <v>2021</v>
      </c>
      <c r="D104" s="5" t="str">
        <f>D100</f>
        <v>NN 2</v>
      </c>
      <c r="E104" s="5">
        <f>SUMIFS(E$77:E$83,$B$77:$B$83,$B$78,$C$77:$C$83,$D104)*(IF(AND(E$97&gt;=$B104,E$97&lt;=$C104),1,0))</f>
        <v>0</v>
      </c>
      <c r="F104" s="5">
        <f>SUMIFS(F$77:F$83,$B$77:$B$83,$B$78,$C$77:$C$83,$D104)*(IF(AND(F$97&gt;=$B104,F$97&lt;=$C104),1,0))</f>
        <v>-16.603090936370116</v>
      </c>
      <c r="G104" s="5">
        <f>SUMIFS(G$77:G$83,$B$77:$B$83,$B$78,$C$77:$C$83,$D104)*(IF(AND(G$97&gt;=$B104,G$97&lt;=$C104),1,0))</f>
        <v>8.5195500907900392</v>
      </c>
      <c r="H104" s="5">
        <f>SUMIFS(H$77:H$83,$B$77:$B$83,$B$78,$C$77:$C$83,$D104)*(IF(AND(H$97&gt;=$B104,H$97&lt;=$C104),1,0))</f>
        <v>29.770987229109863</v>
      </c>
      <c r="I104" s="5">
        <f>SUMIFS(I$77:I$83,$B$77:$B$83,$B$78,$C$77:$C$83,$D104)*(IF(AND(I$97&gt;=$B104,I$97&lt;=$C104),1,0))</f>
        <v>51.714925455120117</v>
      </c>
      <c r="J104" s="5">
        <f>SUMIFS(J$77:J$83,$B$77:$B$83,$B$78,$C$77:$C$83,$D104)*(IF(AND(J$97&gt;=$B104,J$97&lt;=$C104),1,0))</f>
        <v>60.305799824020021</v>
      </c>
      <c r="K104" s="5">
        <f>SUMIFS(K$77:K$83,$B$77:$B$83,$B$78,$C$77:$C$83,$D104)*(IF(AND(K$97&gt;=$B104,K$97&lt;=$C104),1,0))</f>
        <v>108.0783997635</v>
      </c>
      <c r="L104" s="5">
        <f>SUM(E104:K104)/M104</f>
        <v>40.297761904361657</v>
      </c>
      <c r="M104" s="5">
        <f>C104-B104+1</f>
        <v>6</v>
      </c>
      <c r="N104" s="5">
        <f>SUMIFS($E$77:$E$88,$C$77:$C$88,D104,$D$77:$D$88,N$97)</f>
        <v>11.516692233449673</v>
      </c>
      <c r="O104" s="5">
        <f t="shared" si="95"/>
        <v>0.2003755267014509</v>
      </c>
      <c r="R104" s="5" t="str">
        <f>D104</f>
        <v>NN 2</v>
      </c>
      <c r="S104" s="9">
        <f t="shared" si="89"/>
        <v>7.9822977601130027</v>
      </c>
      <c r="T104" s="9">
        <f t="shared" si="96"/>
        <v>4.2501172905101425</v>
      </c>
    </row>
    <row r="105" spans="2:20" x14ac:dyDescent="0.2">
      <c r="B105" s="5">
        <f>B104</f>
        <v>2016</v>
      </c>
      <c r="C105" s="5">
        <v>2021</v>
      </c>
      <c r="D105" s="5" t="str">
        <f>C89</f>
        <v>NN 5</v>
      </c>
      <c r="E105" s="5">
        <f>SUMIFS(E$77:E$85,$B$77:$B$85,$B$78,$C$77:$C$85,$D105)*(IF(AND(E$97&gt;=$B105,E$97&lt;=$C105),1,0))</f>
        <v>0</v>
      </c>
      <c r="F105" s="5">
        <f t="shared" ref="F105:K105" si="97">SUMIFS(F$77:F$85,$B$77:$B$85,$B$78,$C$77:$C$85,$D105)*(IF(AND(F$97&gt;=$B105,F$97&lt;=$C105),1,0))</f>
        <v>-2.7888672409899904</v>
      </c>
      <c r="G105" s="5">
        <f t="shared" si="97"/>
        <v>-5.1356533447099606</v>
      </c>
      <c r="H105" s="5">
        <f t="shared" si="97"/>
        <v>0.17035754696997071</v>
      </c>
      <c r="I105" s="5">
        <f t="shared" si="97"/>
        <v>5.7348173497199708</v>
      </c>
      <c r="J105" s="5">
        <f t="shared" si="97"/>
        <v>-14.948967558399902</v>
      </c>
      <c r="K105" s="5">
        <f t="shared" si="97"/>
        <v>42.355572657360106</v>
      </c>
      <c r="L105" s="5">
        <f t="shared" ref="L105" si="98">SUM(E105:K105)/M105</f>
        <v>4.2312099016583664</v>
      </c>
      <c r="M105" s="5">
        <f t="shared" ref="M105" si="99">C105-B105+1</f>
        <v>6</v>
      </c>
      <c r="N105" s="5">
        <f t="shared" ref="N105" si="100">SUMIFS($E$77:$E$88,$C$77:$C$88,D105,$D$77:$D$88,N$97)</f>
        <v>7.1260407341564793</v>
      </c>
      <c r="O105" s="5">
        <f t="shared" si="95"/>
        <v>0.2003755267014509</v>
      </c>
      <c r="R105" s="5" t="str">
        <f>D105</f>
        <v>NN 5</v>
      </c>
      <c r="S105" s="9">
        <f t="shared" si="89"/>
        <v>0.50308685629801042</v>
      </c>
      <c r="T105" s="9">
        <f t="shared" si="96"/>
        <v>0.41638615272656188</v>
      </c>
    </row>
    <row r="106" spans="2:20" x14ac:dyDescent="0.2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S106" s="11"/>
    </row>
    <row r="109" spans="2:20" ht="15" x14ac:dyDescent="0.25">
      <c r="D109" s="6" t="s">
        <v>4</v>
      </c>
      <c r="E109" s="6">
        <v>2015</v>
      </c>
      <c r="F109" s="6">
        <f>E109+1</f>
        <v>2016</v>
      </c>
      <c r="G109" s="6">
        <f t="shared" ref="G109:K109" si="101">F109+1</f>
        <v>2017</v>
      </c>
      <c r="H109" s="6">
        <f t="shared" si="101"/>
        <v>2018</v>
      </c>
      <c r="I109" s="6">
        <f t="shared" si="101"/>
        <v>2019</v>
      </c>
      <c r="J109" s="6">
        <f t="shared" si="101"/>
        <v>2020</v>
      </c>
      <c r="K109" s="6">
        <f t="shared" si="101"/>
        <v>2021</v>
      </c>
    </row>
    <row r="110" spans="2:20" x14ac:dyDescent="0.2">
      <c r="D110" s="5" t="str">
        <f>D92</f>
        <v>SCM</v>
      </c>
      <c r="E110" s="5">
        <f>(SUMIFS(E$77:E$83,$C$77:$C$83,$D110,$B$77:$B$83,$B$78)-$O$6)/SUMIFS(E$77:E$83,$C$77:$C$83,$D110,$B$77:$B$83,$B$79)</f>
        <v>0.4215478859804439</v>
      </c>
      <c r="F110" s="5">
        <f>(SUMIFS(F$77:F$83,$C$77:$C$83,$D110,$B$77:$B$83,$B$78)-$O$6)/SUMIFS(F$77:F$83,$C$77:$C$83,$D110,$B$77:$B$83,$B$79)</f>
        <v>0.47044415330956857</v>
      </c>
      <c r="G110" s="5">
        <f>(SUMIFS(G$77:G$83,$C$77:$C$83,$D110,$B$77:$B$83,$B$78)-$O$6)/SUMIFS(G$77:G$83,$C$77:$C$83,$D110,$B$77:$B$83,$B$79)</f>
        <v>0.59175973607778476</v>
      </c>
      <c r="H110" s="5">
        <f>(SUMIFS(H$77:H$83,$C$77:$C$83,$D110,$B$77:$B$83,$B$78)-$O$6)/SUMIFS(H$77:H$83,$C$77:$C$83,$D110,$B$77:$B$83,$B$79)</f>
        <v>0.65618655151211625</v>
      </c>
      <c r="I110" s="5">
        <f>(SUMIFS(I$77:I$83,$C$77:$C$83,$D110,$B$77:$B$83,$B$78)-$O$6)/SUMIFS(I$77:I$83,$C$77:$C$83,$D110,$B$77:$B$83,$B$79)</f>
        <v>0.71860820860444363</v>
      </c>
      <c r="J110" s="5">
        <f>(SUMIFS(J$77:J$83,$C$77:$C$83,$D110,$B$77:$B$83,$B$78)-$O$6)/SUMIFS(J$77:J$83,$C$77:$C$83,$D110,$B$77:$B$83,$B$79)</f>
        <v>0.47465384080291811</v>
      </c>
      <c r="K110" s="5">
        <f>(SUMIFS(K$77:K$83,$C$77:$C$83,$D110,$B$77:$B$83,$B$78)-$O$6)/SUMIFS(K$77:K$83,$C$77:$C$83,$D110,$B$77:$B$83,$B$79)</f>
        <v>0.78858822204495327</v>
      </c>
    </row>
    <row r="111" spans="2:20" x14ac:dyDescent="0.2">
      <c r="D111" s="5" t="str">
        <f>D93</f>
        <v>NN 1</v>
      </c>
      <c r="E111" s="5">
        <f>(SUMIFS(E$77:E$83,$C$77:$C$83,$D111,$B$77:$B$83,$B$78)-$O$6)/SUMIFS(E$77:E$83,$C$77:$C$83,$D111,$B$77:$B$83,$B$79)</f>
        <v>0.19248903589429534</v>
      </c>
      <c r="F111" s="5">
        <f>(SUMIFS(F$77:F$83,$C$77:$C$83,$D111,$B$77:$B$83,$B$78)-$O$6)/SUMIFS(F$77:F$83,$C$77:$C$83,$D111,$B$77:$B$83,$B$79)</f>
        <v>-8.8510468130144071E-2</v>
      </c>
      <c r="G111" s="5">
        <f>(SUMIFS(G$77:G$83,$C$77:$C$83,$D111,$B$77:$B$83,$B$78)-$O$6)/SUMIFS(G$77:G$83,$C$77:$C$83,$D111,$B$77:$B$83,$B$79)</f>
        <v>0.77234405733628408</v>
      </c>
      <c r="H111" s="5">
        <f>(SUMIFS(H$77:H$83,$C$77:$C$83,$D111,$B$77:$B$83,$B$78)-$O$6)/SUMIFS(H$77:H$83,$C$77:$C$83,$D111,$B$77:$B$83,$B$79)</f>
        <v>0.92194926705328872</v>
      </c>
      <c r="I111" s="5">
        <f>(SUMIFS(I$77:I$83,$C$77:$C$83,$D111,$B$77:$B$83,$B$78)-$O$6)/SUMIFS(I$77:I$83,$C$77:$C$83,$D111,$B$77:$B$83,$B$79)</f>
        <v>1.4866310265539286</v>
      </c>
      <c r="J111" s="5">
        <f>(SUMIFS(J$77:J$83,$C$77:$C$83,$D111,$B$77:$B$83,$B$78)-$O$6)/SUMIFS(J$77:J$83,$C$77:$C$83,$D111,$B$77:$B$83,$B$79)</f>
        <v>-0.70029662514793245</v>
      </c>
      <c r="K111" s="5">
        <f>(SUMIFS(K$77:K$83,$C$77:$C$83,$D111,$B$77:$B$83,$B$78)-$O$6)/SUMIFS(K$77:K$83,$C$77:$C$83,$D111,$B$77:$B$83,$B$79)</f>
        <v>3.6212347963447793</v>
      </c>
    </row>
    <row r="112" spans="2:20" x14ac:dyDescent="0.2">
      <c r="D112" s="5" t="str">
        <f>D94</f>
        <v>NN 2</v>
      </c>
      <c r="E112" s="5">
        <f>(SUMIFS(E$77:E$83,$C$77:$C$83,$D112,$B$77:$B$83,$B$78)-$O$6)/SUMIFS(E$77:E$83,$C$77:$C$83,$D112,$B$77:$B$83,$B$79)</f>
        <v>1.0189825897003946E-2</v>
      </c>
      <c r="F112" s="5">
        <f>(SUMIFS(F$77:F$83,$C$77:$C$83,$D112,$B$77:$B$83,$B$78)-$O$6)/SUMIFS(F$77:F$83,$C$77:$C$83,$D112,$B$77:$B$83,$B$79)</f>
        <v>-1.6819693717576805</v>
      </c>
      <c r="G112" s="5">
        <f>(SUMIFS(G$77:G$83,$C$77:$C$83,$D112,$B$77:$B$83,$B$78)-$O$6)/SUMIFS(G$77:G$83,$C$77:$C$83,$D112,$B$77:$B$83,$B$79)</f>
        <v>0.49944179369768033</v>
      </c>
      <c r="H112" s="5">
        <f>(SUMIFS(H$77:H$83,$C$77:$C$83,$D112,$B$77:$B$83,$B$78)-$O$6)/SUMIFS(H$77:H$83,$C$77:$C$83,$D112,$B$77:$B$83,$B$79)</f>
        <v>2.3447144386152949</v>
      </c>
      <c r="I112" s="5">
        <f>(SUMIFS(I$77:I$83,$C$77:$C$83,$D112,$B$77:$B$83,$B$78)-$O$6)/SUMIFS(I$77:I$83,$C$77:$C$83,$D112,$B$77:$B$83,$B$79)</f>
        <v>4.2501172905101425</v>
      </c>
      <c r="J112" s="5">
        <f>(SUMIFS(J$77:J$83,$C$77:$C$83,$D112,$B$77:$B$83,$B$78)-$O$6)/SUMIFS(J$77:J$83,$C$77:$C$83,$D112,$B$77:$B$83,$B$79)</f>
        <v>4.9960670992536746</v>
      </c>
      <c r="K112" s="5">
        <f>(SUMIFS(K$77:K$83,$C$77:$C$83,$D112,$B$77:$B$83,$B$78)-$O$6)/SUMIFS(K$77:K$83,$C$77:$C$83,$D112,$B$77:$B$83,$B$79)</f>
        <v>9.1441852369188261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Lambert</dc:creator>
  <cp:lastModifiedBy>James Lambert</cp:lastModifiedBy>
  <dcterms:created xsi:type="dcterms:W3CDTF">2023-02-16T10:25:50Z</dcterms:created>
  <dcterms:modified xsi:type="dcterms:W3CDTF">2023-02-17T16:32:00Z</dcterms:modified>
</cp:coreProperties>
</file>