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00. EMAP\189. Big Data\05. Project\"/>
    </mc:Choice>
  </mc:AlternateContent>
  <xr:revisionPtr revIDLastSave="0" documentId="13_ncr:1_{6B8505DD-E4E9-4781-8DE7-C9F7A3BEAF82}" xr6:coauthVersionLast="47" xr6:coauthVersionMax="47" xr10:uidLastSave="{00000000-0000-0000-0000-000000000000}"/>
  <bookViews>
    <workbookView xWindow="-120" yWindow="-120" windowWidth="29040" windowHeight="15840" xr2:uid="{7A23EE7E-FFB7-4D83-B9A0-FB2B2ADC6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3" i="1" l="1"/>
  <c r="T82" i="1"/>
  <c r="T81" i="1"/>
  <c r="O83" i="1"/>
  <c r="O84" i="1" s="1"/>
  <c r="O85" i="1" s="1"/>
  <c r="O86" i="1" s="1"/>
  <c r="O82" i="1"/>
  <c r="O81" i="1"/>
  <c r="O9" i="1"/>
  <c r="R83" i="1" l="1"/>
  <c r="R82" i="1"/>
  <c r="R81" i="1"/>
  <c r="D86" i="1"/>
  <c r="D85" i="1"/>
  <c r="D84" i="1"/>
  <c r="D83" i="1"/>
  <c r="D82" i="1"/>
  <c r="N82" i="1" s="1"/>
  <c r="D81" i="1"/>
  <c r="K91" i="1"/>
  <c r="J91" i="1"/>
  <c r="I91" i="1"/>
  <c r="H91" i="1"/>
  <c r="G91" i="1"/>
  <c r="F91" i="1"/>
  <c r="E91" i="1"/>
  <c r="K90" i="1"/>
  <c r="J90" i="1"/>
  <c r="I90" i="1"/>
  <c r="H90" i="1"/>
  <c r="G90" i="1"/>
  <c r="F90" i="1"/>
  <c r="E90" i="1"/>
  <c r="K89" i="1"/>
  <c r="J89" i="1"/>
  <c r="I89" i="1"/>
  <c r="H89" i="1"/>
  <c r="G89" i="1"/>
  <c r="F89" i="1"/>
  <c r="E89" i="1"/>
  <c r="D91" i="1"/>
  <c r="D90" i="1"/>
  <c r="D89" i="1"/>
  <c r="F88" i="1"/>
  <c r="G88" i="1" s="1"/>
  <c r="H88" i="1" s="1"/>
  <c r="I88" i="1" s="1"/>
  <c r="J88" i="1" s="1"/>
  <c r="K88" i="1" s="1"/>
  <c r="N86" i="1"/>
  <c r="N85" i="1"/>
  <c r="N83" i="1"/>
  <c r="N81" i="1"/>
  <c r="F80" i="1"/>
  <c r="G80" i="1" s="1"/>
  <c r="H80" i="1" s="1"/>
  <c r="I80" i="1" s="1"/>
  <c r="J80" i="1" s="1"/>
  <c r="K80" i="1" s="1"/>
  <c r="B83" i="1"/>
  <c r="B84" i="1" s="1"/>
  <c r="M82" i="1"/>
  <c r="M81" i="1"/>
  <c r="F74" i="1"/>
  <c r="G74" i="1" s="1"/>
  <c r="H74" i="1" s="1"/>
  <c r="I74" i="1" s="1"/>
  <c r="J74" i="1" s="1"/>
  <c r="K74" i="1" s="1"/>
  <c r="C68" i="1"/>
  <c r="C71" i="1" s="1"/>
  <c r="D77" i="1" s="1"/>
  <c r="C66" i="1"/>
  <c r="C64" i="1"/>
  <c r="F61" i="1"/>
  <c r="G61" i="1" s="1"/>
  <c r="H61" i="1" s="1"/>
  <c r="I61" i="1" s="1"/>
  <c r="J61" i="1" s="1"/>
  <c r="K61" i="1" s="1"/>
  <c r="D54" i="1"/>
  <c r="D53" i="1"/>
  <c r="D44" i="1"/>
  <c r="D43" i="1"/>
  <c r="D42" i="1"/>
  <c r="D52" i="1"/>
  <c r="D34" i="1"/>
  <c r="D33" i="1"/>
  <c r="D41" i="1"/>
  <c r="D51" i="1"/>
  <c r="C51" i="1"/>
  <c r="C52" i="1" s="1"/>
  <c r="C53" i="1" s="1"/>
  <c r="C54" i="1" s="1"/>
  <c r="C41" i="1"/>
  <c r="C42" i="1" s="1"/>
  <c r="C43" i="1" s="1"/>
  <c r="C44" i="1" s="1"/>
  <c r="F49" i="1"/>
  <c r="G49" i="1" s="1"/>
  <c r="H49" i="1" s="1"/>
  <c r="I49" i="1" s="1"/>
  <c r="J49" i="1" s="1"/>
  <c r="K49" i="1" s="1"/>
  <c r="F39" i="1"/>
  <c r="G39" i="1" s="1"/>
  <c r="H39" i="1" s="1"/>
  <c r="I39" i="1" s="1"/>
  <c r="J39" i="1" s="1"/>
  <c r="K39" i="1" s="1"/>
  <c r="K37" i="1"/>
  <c r="K47" i="1" s="1"/>
  <c r="K57" i="1" s="1"/>
  <c r="J37" i="1"/>
  <c r="J47" i="1" s="1"/>
  <c r="J57" i="1" s="1"/>
  <c r="I37" i="1"/>
  <c r="I47" i="1" s="1"/>
  <c r="I57" i="1" s="1"/>
  <c r="H37" i="1"/>
  <c r="H47" i="1" s="1"/>
  <c r="H57" i="1" s="1"/>
  <c r="G37" i="1"/>
  <c r="G47" i="1" s="1"/>
  <c r="G57" i="1" s="1"/>
  <c r="F37" i="1"/>
  <c r="F47" i="1" s="1"/>
  <c r="F57" i="1" s="1"/>
  <c r="E37" i="1"/>
  <c r="E47" i="1" s="1"/>
  <c r="E57" i="1" s="1"/>
  <c r="K36" i="1"/>
  <c r="K46" i="1" s="1"/>
  <c r="K56" i="1" s="1"/>
  <c r="J36" i="1"/>
  <c r="J46" i="1" s="1"/>
  <c r="J56" i="1" s="1"/>
  <c r="I36" i="1"/>
  <c r="I46" i="1" s="1"/>
  <c r="I56" i="1" s="1"/>
  <c r="H36" i="1"/>
  <c r="H46" i="1" s="1"/>
  <c r="H56" i="1" s="1"/>
  <c r="G36" i="1"/>
  <c r="G46" i="1" s="1"/>
  <c r="G56" i="1" s="1"/>
  <c r="F36" i="1"/>
  <c r="F46" i="1" s="1"/>
  <c r="F56" i="1" s="1"/>
  <c r="E36" i="1"/>
  <c r="E46" i="1" s="1"/>
  <c r="E56" i="1" s="1"/>
  <c r="K35" i="1"/>
  <c r="K45" i="1" s="1"/>
  <c r="K55" i="1" s="1"/>
  <c r="K62" i="1" s="1"/>
  <c r="J35" i="1"/>
  <c r="J45" i="1" s="1"/>
  <c r="J55" i="1" s="1"/>
  <c r="J62" i="1" s="1"/>
  <c r="I35" i="1"/>
  <c r="I45" i="1" s="1"/>
  <c r="I55" i="1" s="1"/>
  <c r="I62" i="1" s="1"/>
  <c r="H35" i="1"/>
  <c r="H45" i="1" s="1"/>
  <c r="H55" i="1" s="1"/>
  <c r="H62" i="1" s="1"/>
  <c r="G35" i="1"/>
  <c r="G45" i="1" s="1"/>
  <c r="G55" i="1" s="1"/>
  <c r="G62" i="1" s="1"/>
  <c r="F35" i="1"/>
  <c r="F45" i="1" s="1"/>
  <c r="F55" i="1" s="1"/>
  <c r="F62" i="1" s="1"/>
  <c r="E35" i="1"/>
  <c r="E45" i="1" s="1"/>
  <c r="E55" i="1" s="1"/>
  <c r="E62" i="1" s="1"/>
  <c r="K14" i="1"/>
  <c r="K26" i="1" s="1"/>
  <c r="K50" i="1" s="1"/>
  <c r="J14" i="1"/>
  <c r="I14" i="1"/>
  <c r="H14" i="1"/>
  <c r="H26" i="1" s="1"/>
  <c r="H50" i="1" s="1"/>
  <c r="G14" i="1"/>
  <c r="G26" i="1" s="1"/>
  <c r="G50" i="1" s="1"/>
  <c r="F14" i="1"/>
  <c r="F26" i="1" s="1"/>
  <c r="F50" i="1" s="1"/>
  <c r="E14" i="1"/>
  <c r="E26" i="1" s="1"/>
  <c r="E50" i="1" s="1"/>
  <c r="K11" i="1"/>
  <c r="K23" i="1" s="1"/>
  <c r="K65" i="1" s="1"/>
  <c r="K83" i="1" s="1"/>
  <c r="J11" i="1"/>
  <c r="J23" i="1" s="1"/>
  <c r="J40" i="1" s="1"/>
  <c r="I11" i="1"/>
  <c r="I23" i="1" s="1"/>
  <c r="I65" i="1" s="1"/>
  <c r="I83" i="1" s="1"/>
  <c r="H11" i="1"/>
  <c r="G11" i="1"/>
  <c r="G23" i="1" s="1"/>
  <c r="G40" i="1" s="1"/>
  <c r="F11" i="1"/>
  <c r="F23" i="1" s="1"/>
  <c r="F40" i="1" s="1"/>
  <c r="E11" i="1"/>
  <c r="E23" i="1" s="1"/>
  <c r="E40" i="1" s="1"/>
  <c r="K8" i="1"/>
  <c r="K20" i="1" s="1"/>
  <c r="K32" i="1" s="1"/>
  <c r="J8" i="1"/>
  <c r="J20" i="1" s="1"/>
  <c r="J32" i="1" s="1"/>
  <c r="I8" i="1"/>
  <c r="I20" i="1" s="1"/>
  <c r="I32" i="1" s="1"/>
  <c r="H8" i="1"/>
  <c r="H20" i="1" s="1"/>
  <c r="H32" i="1" s="1"/>
  <c r="G8" i="1"/>
  <c r="F8" i="1"/>
  <c r="F20" i="1" s="1"/>
  <c r="F32" i="1" s="1"/>
  <c r="E8" i="1"/>
  <c r="E20" i="1" s="1"/>
  <c r="E32" i="1" s="1"/>
  <c r="F31" i="1"/>
  <c r="G31" i="1" s="1"/>
  <c r="H31" i="1" s="1"/>
  <c r="I31" i="1" s="1"/>
  <c r="J31" i="1" s="1"/>
  <c r="K31" i="1" s="1"/>
  <c r="K27" i="1"/>
  <c r="J27" i="1"/>
  <c r="I27" i="1"/>
  <c r="H27" i="1"/>
  <c r="G27" i="1"/>
  <c r="F27" i="1"/>
  <c r="E27" i="1"/>
  <c r="J26" i="1"/>
  <c r="J50" i="1" s="1"/>
  <c r="I26" i="1"/>
  <c r="I50" i="1" s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H23" i="1"/>
  <c r="H40" i="1" s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G20" i="1"/>
  <c r="G32" i="1" s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F17" i="1"/>
  <c r="G17" i="1" s="1"/>
  <c r="H17" i="1" s="1"/>
  <c r="I17" i="1" s="1"/>
  <c r="J17" i="1" s="1"/>
  <c r="K17" i="1" s="1"/>
  <c r="N84" i="1" l="1"/>
  <c r="J41" i="1"/>
  <c r="J43" i="1" s="1"/>
  <c r="H65" i="1"/>
  <c r="H83" i="1" s="1"/>
  <c r="H67" i="1"/>
  <c r="G65" i="1"/>
  <c r="G83" i="1" s="1"/>
  <c r="G67" i="1"/>
  <c r="H84" i="1"/>
  <c r="I67" i="1"/>
  <c r="J65" i="1"/>
  <c r="J83" i="1" s="1"/>
  <c r="J67" i="1"/>
  <c r="K84" i="1"/>
  <c r="I84" i="1"/>
  <c r="E63" i="1"/>
  <c r="E81" i="1" s="1"/>
  <c r="K67" i="1"/>
  <c r="K66" i="1"/>
  <c r="K68" i="1"/>
  <c r="M83" i="1"/>
  <c r="K64" i="1"/>
  <c r="E65" i="1"/>
  <c r="E83" i="1" s="1"/>
  <c r="E67" i="1"/>
  <c r="C69" i="1"/>
  <c r="D75" i="1" s="1"/>
  <c r="F65" i="1"/>
  <c r="F83" i="1" s="1"/>
  <c r="F67" i="1"/>
  <c r="C70" i="1"/>
  <c r="D76" i="1" s="1"/>
  <c r="B85" i="1"/>
  <c r="H85" i="1" s="1"/>
  <c r="M84" i="1"/>
  <c r="E68" i="1"/>
  <c r="F68" i="1"/>
  <c r="G68" i="1"/>
  <c r="H68" i="1"/>
  <c r="H77" i="1" s="1"/>
  <c r="I68" i="1"/>
  <c r="J68" i="1"/>
  <c r="E66" i="1"/>
  <c r="F66" i="1"/>
  <c r="G66" i="1"/>
  <c r="H66" i="1"/>
  <c r="I66" i="1"/>
  <c r="J66" i="1"/>
  <c r="I40" i="1"/>
  <c r="I41" i="1" s="1"/>
  <c r="I43" i="1" s="1"/>
  <c r="I63" i="1"/>
  <c r="I81" i="1" s="1"/>
  <c r="K40" i="1"/>
  <c r="K42" i="1" s="1"/>
  <c r="K44" i="1" s="1"/>
  <c r="K63" i="1"/>
  <c r="K81" i="1" s="1"/>
  <c r="F63" i="1"/>
  <c r="F81" i="1" s="1"/>
  <c r="E64" i="1"/>
  <c r="G63" i="1"/>
  <c r="F64" i="1"/>
  <c r="H63" i="1"/>
  <c r="H81" i="1" s="1"/>
  <c r="G64" i="1"/>
  <c r="H64" i="1"/>
  <c r="J63" i="1"/>
  <c r="J81" i="1" s="1"/>
  <c r="I64" i="1"/>
  <c r="J64" i="1"/>
  <c r="F33" i="1"/>
  <c r="G33" i="1"/>
  <c r="H33" i="1"/>
  <c r="K34" i="1"/>
  <c r="I33" i="1"/>
  <c r="E51" i="1"/>
  <c r="E53" i="1" s="1"/>
  <c r="J34" i="1"/>
  <c r="J33" i="1"/>
  <c r="E34" i="1"/>
  <c r="E33" i="1"/>
  <c r="G41" i="1"/>
  <c r="G43" i="1" s="1"/>
  <c r="F51" i="1"/>
  <c r="F53" i="1" s="1"/>
  <c r="G51" i="1"/>
  <c r="G53" i="1" s="1"/>
  <c r="H52" i="1"/>
  <c r="H54" i="1" s="1"/>
  <c r="I51" i="1"/>
  <c r="I53" i="1" s="1"/>
  <c r="J51" i="1"/>
  <c r="J53" i="1" s="1"/>
  <c r="K52" i="1"/>
  <c r="K54" i="1" s="1"/>
  <c r="E41" i="1"/>
  <c r="E43" i="1" s="1"/>
  <c r="F41" i="1"/>
  <c r="F43" i="1" s="1"/>
  <c r="H41" i="1"/>
  <c r="H43" i="1" s="1"/>
  <c r="I52" i="1"/>
  <c r="I54" i="1" s="1"/>
  <c r="J52" i="1"/>
  <c r="J54" i="1" s="1"/>
  <c r="K51" i="1"/>
  <c r="K53" i="1" s="1"/>
  <c r="H51" i="1"/>
  <c r="H53" i="1" s="1"/>
  <c r="E52" i="1"/>
  <c r="E54" i="1" s="1"/>
  <c r="F52" i="1"/>
  <c r="F54" i="1" s="1"/>
  <c r="G52" i="1"/>
  <c r="G54" i="1" s="1"/>
  <c r="E42" i="1"/>
  <c r="E44" i="1" s="1"/>
  <c r="F42" i="1"/>
  <c r="F44" i="1" s="1"/>
  <c r="G42" i="1"/>
  <c r="G44" i="1" s="1"/>
  <c r="H42" i="1"/>
  <c r="H44" i="1" s="1"/>
  <c r="J42" i="1"/>
  <c r="J44" i="1" s="1"/>
  <c r="K33" i="1"/>
  <c r="F34" i="1"/>
  <c r="G34" i="1"/>
  <c r="H34" i="1"/>
  <c r="I34" i="1"/>
  <c r="I71" i="1" l="1"/>
  <c r="J75" i="1"/>
  <c r="I76" i="1"/>
  <c r="K82" i="1"/>
  <c r="J71" i="1"/>
  <c r="K41" i="1"/>
  <c r="K43" i="1" s="1"/>
  <c r="G85" i="1"/>
  <c r="G75" i="1"/>
  <c r="J84" i="1"/>
  <c r="K75" i="1"/>
  <c r="G70" i="1"/>
  <c r="E77" i="1"/>
  <c r="G76" i="1"/>
  <c r="H71" i="1"/>
  <c r="F75" i="1"/>
  <c r="I77" i="1"/>
  <c r="J69" i="1"/>
  <c r="H82" i="1"/>
  <c r="E70" i="1"/>
  <c r="E84" i="1"/>
  <c r="G71" i="1"/>
  <c r="F85" i="1"/>
  <c r="K85" i="1"/>
  <c r="G77" i="1"/>
  <c r="K70" i="1"/>
  <c r="E71" i="1"/>
  <c r="H76" i="1"/>
  <c r="F70" i="1"/>
  <c r="I42" i="1"/>
  <c r="I44" i="1" s="1"/>
  <c r="M85" i="1"/>
  <c r="F84" i="1"/>
  <c r="F76" i="1"/>
  <c r="H69" i="1"/>
  <c r="G81" i="1"/>
  <c r="L81" i="1" s="1"/>
  <c r="S81" i="1" s="1"/>
  <c r="G82" i="1"/>
  <c r="B86" i="1"/>
  <c r="K86" i="1" s="1"/>
  <c r="I75" i="1"/>
  <c r="I85" i="1"/>
  <c r="K77" i="1"/>
  <c r="F69" i="1"/>
  <c r="G69" i="1"/>
  <c r="I70" i="1"/>
  <c r="E69" i="1"/>
  <c r="E85" i="1"/>
  <c r="I82" i="1"/>
  <c r="K69" i="1"/>
  <c r="F71" i="1"/>
  <c r="G84" i="1"/>
  <c r="L83" i="1"/>
  <c r="S83" i="1" s="1"/>
  <c r="J85" i="1"/>
  <c r="K71" i="1"/>
  <c r="F77" i="1"/>
  <c r="J77" i="1"/>
  <c r="I69" i="1"/>
  <c r="E75" i="1"/>
  <c r="H75" i="1"/>
  <c r="J76" i="1"/>
  <c r="J82" i="1"/>
  <c r="F82" i="1"/>
  <c r="K76" i="1"/>
  <c r="E76" i="1"/>
  <c r="H70" i="1"/>
  <c r="J70" i="1"/>
  <c r="E82" i="1"/>
  <c r="F5" i="1"/>
  <c r="G5" i="1" s="1"/>
  <c r="H5" i="1" s="1"/>
  <c r="I5" i="1" s="1"/>
  <c r="J5" i="1" s="1"/>
  <c r="K5" i="1" s="1"/>
  <c r="J86" i="1" l="1"/>
  <c r="F86" i="1"/>
  <c r="L84" i="1"/>
  <c r="S84" i="1" s="1"/>
  <c r="I86" i="1"/>
  <c r="L85" i="1"/>
  <c r="S85" i="1" s="1"/>
  <c r="L82" i="1"/>
  <c r="S82" i="1" s="1"/>
  <c r="M86" i="1"/>
  <c r="E86" i="1"/>
  <c r="H86" i="1"/>
  <c r="G86" i="1"/>
  <c r="L86" i="1" l="1"/>
  <c r="S86" i="1" s="1"/>
</calcChain>
</file>

<file path=xl/sharedStrings.xml><?xml version="1.0" encoding="utf-8"?>
<sst xmlns="http://schemas.openxmlformats.org/spreadsheetml/2006/main" count="135" uniqueCount="27">
  <si>
    <t>Chart the Auto Size</t>
  </si>
  <si>
    <t>SCM</t>
  </si>
  <si>
    <t>RMSE</t>
  </si>
  <si>
    <t>Acutal</t>
  </si>
  <si>
    <t>Series</t>
  </si>
  <si>
    <t>Total</t>
  </si>
  <si>
    <t>Increase</t>
  </si>
  <si>
    <t>NN 1</t>
  </si>
  <si>
    <t>NN 2</t>
  </si>
  <si>
    <t>Data</t>
  </si>
  <si>
    <t>BN</t>
  </si>
  <si>
    <t>Mean</t>
  </si>
  <si>
    <t>Min</t>
  </si>
  <si>
    <t>Max</t>
  </si>
  <si>
    <t>Auto</t>
  </si>
  <si>
    <t>Central</t>
  </si>
  <si>
    <t>Z</t>
  </si>
  <si>
    <t>Start</t>
  </si>
  <si>
    <t>Observation</t>
  </si>
  <si>
    <t>Data Input</t>
  </si>
  <si>
    <t>Charting Data</t>
  </si>
  <si>
    <t>Normal Distribution</t>
  </si>
  <si>
    <t>End</t>
  </si>
  <si>
    <t>Z Score</t>
  </si>
  <si>
    <t>Year</t>
  </si>
  <si>
    <t>SD</t>
  </si>
  <si>
    <t>Auto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</si>
</sst>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11" fontId="1" fillId="0" borderId="0" xfId="0" applyNumberFormat="1" applyFont="1"/>
    <xf numFmtId="0" fontId="1" fillId="2" borderId="1" xfId="0" applyFont="1" applyFill="1" applyBorder="1"/>
    <xf numFmtId="0" fontId="3" fillId="4" borderId="1" xfId="0" applyFont="1" applyFill="1" applyBorder="1"/>
    <xf numFmtId="0" fontId="1" fillId="2" borderId="0" xfId="0" applyFont="1" applyFill="1" applyBorder="1"/>
    <xf numFmtId="0" fontId="3" fillId="5" borderId="0" xfId="0" applyFont="1" applyFill="1"/>
    <xf numFmtId="0" fontId="1" fillId="2" borderId="2" xfId="0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Sheet1!$C$32:$D$32</c:f>
              <c:strCache>
                <c:ptCount val="2"/>
                <c:pt idx="0">
                  <c:v>SCM</c:v>
                </c:pt>
                <c:pt idx="1">
                  <c:v>Central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Sheet1!$E$32:$K$32</c:f>
              <c:numCache>
                <c:formatCode>General</c:formatCode>
                <c:ptCount val="7"/>
                <c:pt idx="0">
                  <c:v>94.641864406849848</c:v>
                </c:pt>
                <c:pt idx="1">
                  <c:v>105.29855880705004</c:v>
                </c:pt>
                <c:pt idx="2">
                  <c:v>131.73867708521996</c:v>
                </c:pt>
                <c:pt idx="3">
                  <c:v>145.78017597183984</c:v>
                </c:pt>
                <c:pt idx="4">
                  <c:v>159.38466072953003</c:v>
                </c:pt>
                <c:pt idx="5">
                  <c:v>106.21603892541992</c:v>
                </c:pt>
                <c:pt idx="6">
                  <c:v>174.63645106227003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6-4212-A071-2A07F7B8F4B0}"/>
            </c:ext>
          </c:extLst>
        </c:ser>
        <c:ser>
          <c:idx val="1"/>
          <c:order val="1"/>
          <c:tx>
            <c:strRef>
              <c:f>Sheet1!$C$33:$D$33</c:f>
              <c:strCache>
                <c:ptCount val="2"/>
                <c:pt idx="0">
                  <c:v>SCM</c:v>
                </c:pt>
                <c:pt idx="1">
                  <c:v>-1RMSE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Sheet1!$E$33:$K$33</c:f>
              <c:numCache>
                <c:formatCode>General</c:formatCode>
                <c:ptCount val="7"/>
                <c:pt idx="0">
                  <c:v>-123.30308277018382</c:v>
                </c:pt>
                <c:pt idx="1">
                  <c:v>-112.64638836998363</c:v>
                </c:pt>
                <c:pt idx="2">
                  <c:v>-86.206270091813707</c:v>
                </c:pt>
                <c:pt idx="3">
                  <c:v>-72.16477120519383</c:v>
                </c:pt>
                <c:pt idx="4">
                  <c:v>-58.560286447503643</c:v>
                </c:pt>
                <c:pt idx="5">
                  <c:v>-111.72890825161375</c:v>
                </c:pt>
                <c:pt idx="6">
                  <c:v>-43.308496114763642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6-4212-A071-2A07F7B8F4B0}"/>
            </c:ext>
          </c:extLst>
        </c:ser>
        <c:ser>
          <c:idx val="2"/>
          <c:order val="2"/>
          <c:tx>
            <c:strRef>
              <c:f>Sheet1!$C$34:$D$34</c:f>
              <c:strCache>
                <c:ptCount val="2"/>
                <c:pt idx="0">
                  <c:v>SCM</c:v>
                </c:pt>
                <c:pt idx="1">
                  <c:v>+1RMSE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Sheet1!$E$34:$K$34</c:f>
              <c:numCache>
                <c:formatCode>General</c:formatCode>
                <c:ptCount val="7"/>
                <c:pt idx="0">
                  <c:v>312.5868115838835</c:v>
                </c:pt>
                <c:pt idx="1">
                  <c:v>323.2435059840837</c:v>
                </c:pt>
                <c:pt idx="2">
                  <c:v>349.6836242622536</c:v>
                </c:pt>
                <c:pt idx="3">
                  <c:v>363.72512314887354</c:v>
                </c:pt>
                <c:pt idx="4">
                  <c:v>377.32960790656369</c:v>
                </c:pt>
                <c:pt idx="5">
                  <c:v>324.16098610245359</c:v>
                </c:pt>
                <c:pt idx="6">
                  <c:v>392.58139823930367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56-4212-A071-2A07F7B8F4B0}"/>
            </c:ext>
          </c:extLst>
        </c:ser>
        <c:ser>
          <c:idx val="3"/>
          <c:order val="3"/>
          <c:tx>
            <c:strRef>
              <c:f>Sheet1!$C$35:$D$35</c:f>
              <c:strCache>
                <c:ptCount val="2"/>
                <c:pt idx="0">
                  <c:v>Auto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Sheet1!$E$35:$K$35</c:f>
              <c:numCache>
                <c:formatCode>General</c:formatCode>
                <c:ptCount val="7"/>
                <c:pt idx="0">
                  <c:v>2.7676326642517899</c:v>
                </c:pt>
                <c:pt idx="1">
                  <c:v>2.7676326642517899</c:v>
                </c:pt>
                <c:pt idx="2">
                  <c:v>2.7676326642517899</c:v>
                </c:pt>
                <c:pt idx="3">
                  <c:v>2.7676326642517899</c:v>
                </c:pt>
                <c:pt idx="4">
                  <c:v>2.7676326642517899</c:v>
                </c:pt>
                <c:pt idx="5">
                  <c:v>2.7676326642517899</c:v>
                </c:pt>
                <c:pt idx="6">
                  <c:v>2.7676326642517899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56-4212-A071-2A07F7B8F4B0}"/>
            </c:ext>
          </c:extLst>
        </c:ser>
        <c:ser>
          <c:idx val="4"/>
          <c:order val="4"/>
          <c:tx>
            <c:strRef>
              <c:f>Sheet1!$C$36:$D$36</c:f>
              <c:strCache>
                <c:ptCount val="2"/>
                <c:pt idx="0">
                  <c:v>Auto</c:v>
                </c:pt>
                <c:pt idx="1">
                  <c:v>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Sheet1!$E$36:$K$36</c:f>
              <c:numCache>
                <c:formatCode>General</c:formatCode>
                <c:ptCount val="7"/>
                <c:pt idx="0">
                  <c:v>2.5214558225865309</c:v>
                </c:pt>
                <c:pt idx="1">
                  <c:v>2.5214558225865309</c:v>
                </c:pt>
                <c:pt idx="2">
                  <c:v>2.5214558225865309</c:v>
                </c:pt>
                <c:pt idx="3">
                  <c:v>2.5214558225865309</c:v>
                </c:pt>
                <c:pt idx="4">
                  <c:v>2.5214558225865309</c:v>
                </c:pt>
                <c:pt idx="5">
                  <c:v>2.5214558225865309</c:v>
                </c:pt>
                <c:pt idx="6">
                  <c:v>2.5214558225865309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56-4212-A071-2A07F7B8F4B0}"/>
            </c:ext>
          </c:extLst>
        </c:ser>
        <c:ser>
          <c:idx val="5"/>
          <c:order val="5"/>
          <c:tx>
            <c:strRef>
              <c:f>Sheet1!$C$37:$D$37</c:f>
              <c:strCache>
                <c:ptCount val="2"/>
                <c:pt idx="0">
                  <c:v>Auto</c:v>
                </c:pt>
                <c:pt idx="1">
                  <c:v>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Sheet1!$E$37:$K$37</c:f>
              <c:numCache>
                <c:formatCode>General</c:formatCode>
                <c:ptCount val="7"/>
                <c:pt idx="0">
                  <c:v>3.092000919484164</c:v>
                </c:pt>
                <c:pt idx="1">
                  <c:v>3.092000919484164</c:v>
                </c:pt>
                <c:pt idx="2">
                  <c:v>3.092000919484164</c:v>
                </c:pt>
                <c:pt idx="3">
                  <c:v>3.092000919484164</c:v>
                </c:pt>
                <c:pt idx="4">
                  <c:v>3.092000919484164</c:v>
                </c:pt>
                <c:pt idx="5">
                  <c:v>3.092000919484164</c:v>
                </c:pt>
                <c:pt idx="6">
                  <c:v>3.092000919484164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56-4212-A071-2A07F7B8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04856"/>
        <c:axId val="790804528"/>
      </c:scatterChart>
      <c:valAx>
        <c:axId val="790804856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528"/>
        <c:crosses val="autoZero"/>
        <c:crossBetween val="midCat"/>
      </c:valAx>
      <c:valAx>
        <c:axId val="790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Sheet1!$C$40:$D$40</c:f>
              <c:strCache>
                <c:ptCount val="2"/>
                <c:pt idx="0">
                  <c:v>NN 1</c:v>
                </c:pt>
                <c:pt idx="1">
                  <c:v>Central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Sheet1!$E$40:$K$40</c:f>
              <c:numCache>
                <c:formatCode>General</c:formatCode>
                <c:ptCount val="7"/>
                <c:pt idx="0">
                  <c:v>4.5729556126999515</c:v>
                </c:pt>
                <c:pt idx="1">
                  <c:v>1.9375075688100587</c:v>
                </c:pt>
                <c:pt idx="2">
                  <c:v>10.01132030769995</c:v>
                </c:pt>
                <c:pt idx="3">
                  <c:v>11.41444291702002</c:v>
                </c:pt>
                <c:pt idx="4">
                  <c:v>16.710500088590088</c:v>
                </c:pt>
                <c:pt idx="5">
                  <c:v>-3.800333985</c:v>
                </c:pt>
                <c:pt idx="6">
                  <c:v>36.730597095900144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4-49A0-A68F-EB2362CD3126}"/>
            </c:ext>
          </c:extLst>
        </c:ser>
        <c:ser>
          <c:idx val="1"/>
          <c:order val="1"/>
          <c:tx>
            <c:strRef>
              <c:f>Sheet1!$C$41:$D$41</c:f>
              <c:strCache>
                <c:ptCount val="2"/>
                <c:pt idx="0">
                  <c:v>NN 1</c:v>
                </c:pt>
                <c:pt idx="1">
                  <c:v>-1RMSE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Sheet1!$E$41:$K$41</c:f>
              <c:numCache>
                <c:formatCode>General</c:formatCode>
                <c:ptCount val="7"/>
                <c:pt idx="0">
                  <c:v>-4.8058796028265487</c:v>
                </c:pt>
                <c:pt idx="1">
                  <c:v>-7.4413276467164415</c:v>
                </c:pt>
                <c:pt idx="2">
                  <c:v>0.63248509217345017</c:v>
                </c:pt>
                <c:pt idx="3">
                  <c:v>2.0356077014935199</c:v>
                </c:pt>
                <c:pt idx="4">
                  <c:v>7.3316648730635876</c:v>
                </c:pt>
                <c:pt idx="5">
                  <c:v>-13.1791692005265</c:v>
                </c:pt>
                <c:pt idx="6">
                  <c:v>27.351761880373644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4-49A0-A68F-EB2362CD3126}"/>
            </c:ext>
          </c:extLst>
        </c:ser>
        <c:ser>
          <c:idx val="2"/>
          <c:order val="2"/>
          <c:tx>
            <c:strRef>
              <c:f>Sheet1!$C$42:$D$42</c:f>
              <c:strCache>
                <c:ptCount val="2"/>
                <c:pt idx="0">
                  <c:v>NN 1</c:v>
                </c:pt>
                <c:pt idx="1">
                  <c:v>+1RMSE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Sheet1!$E$42:$K$42</c:f>
              <c:numCache>
                <c:formatCode>General</c:formatCode>
                <c:ptCount val="7"/>
                <c:pt idx="0">
                  <c:v>13.951790828226452</c:v>
                </c:pt>
                <c:pt idx="1">
                  <c:v>11.316342784336559</c:v>
                </c:pt>
                <c:pt idx="2">
                  <c:v>19.390155523226451</c:v>
                </c:pt>
                <c:pt idx="3">
                  <c:v>20.793278132546519</c:v>
                </c:pt>
                <c:pt idx="4">
                  <c:v>26.089335304116588</c:v>
                </c:pt>
                <c:pt idx="5">
                  <c:v>5.5785012305265003</c:v>
                </c:pt>
                <c:pt idx="6">
                  <c:v>46.109432311426644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44-49A0-A68F-EB2362CD3126}"/>
            </c:ext>
          </c:extLst>
        </c:ser>
        <c:ser>
          <c:idx val="3"/>
          <c:order val="3"/>
          <c:tx>
            <c:strRef>
              <c:f>Sheet1!$C$45:$D$45</c:f>
              <c:strCache>
                <c:ptCount val="2"/>
                <c:pt idx="0">
                  <c:v>Auto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Sheet1!$E$45:$K$45</c:f>
              <c:numCache>
                <c:formatCode>General</c:formatCode>
                <c:ptCount val="7"/>
                <c:pt idx="0">
                  <c:v>2.7676326642517899</c:v>
                </c:pt>
                <c:pt idx="1">
                  <c:v>2.7676326642517899</c:v>
                </c:pt>
                <c:pt idx="2">
                  <c:v>2.7676326642517899</c:v>
                </c:pt>
                <c:pt idx="3">
                  <c:v>2.7676326642517899</c:v>
                </c:pt>
                <c:pt idx="4">
                  <c:v>2.7676326642517899</c:v>
                </c:pt>
                <c:pt idx="5">
                  <c:v>2.7676326642517899</c:v>
                </c:pt>
                <c:pt idx="6">
                  <c:v>2.7676326642517899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44-49A0-A68F-EB2362CD3126}"/>
            </c:ext>
          </c:extLst>
        </c:ser>
        <c:ser>
          <c:idx val="4"/>
          <c:order val="4"/>
          <c:tx>
            <c:strRef>
              <c:f>Sheet1!$C$46:$D$46</c:f>
              <c:strCache>
                <c:ptCount val="2"/>
                <c:pt idx="0">
                  <c:v>Auto</c:v>
                </c:pt>
                <c:pt idx="1">
                  <c:v>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Sheet1!$E$46:$K$46</c:f>
              <c:numCache>
                <c:formatCode>General</c:formatCode>
                <c:ptCount val="7"/>
                <c:pt idx="0">
                  <c:v>2.5214558225865309</c:v>
                </c:pt>
                <c:pt idx="1">
                  <c:v>2.5214558225865309</c:v>
                </c:pt>
                <c:pt idx="2">
                  <c:v>2.5214558225865309</c:v>
                </c:pt>
                <c:pt idx="3">
                  <c:v>2.5214558225865309</c:v>
                </c:pt>
                <c:pt idx="4">
                  <c:v>2.5214558225865309</c:v>
                </c:pt>
                <c:pt idx="5">
                  <c:v>2.5214558225865309</c:v>
                </c:pt>
                <c:pt idx="6">
                  <c:v>2.5214558225865309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44-49A0-A68F-EB2362CD3126}"/>
            </c:ext>
          </c:extLst>
        </c:ser>
        <c:ser>
          <c:idx val="5"/>
          <c:order val="5"/>
          <c:tx>
            <c:strRef>
              <c:f>Sheet1!$C$47:$D$47</c:f>
              <c:strCache>
                <c:ptCount val="2"/>
                <c:pt idx="0">
                  <c:v>Auto</c:v>
                </c:pt>
                <c:pt idx="1">
                  <c:v>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Sheet1!$E$47:$K$47</c:f>
              <c:numCache>
                <c:formatCode>General</c:formatCode>
                <c:ptCount val="7"/>
                <c:pt idx="0">
                  <c:v>3.092000919484164</c:v>
                </c:pt>
                <c:pt idx="1">
                  <c:v>3.092000919484164</c:v>
                </c:pt>
                <c:pt idx="2">
                  <c:v>3.092000919484164</c:v>
                </c:pt>
                <c:pt idx="3">
                  <c:v>3.092000919484164</c:v>
                </c:pt>
                <c:pt idx="4">
                  <c:v>3.092000919484164</c:v>
                </c:pt>
                <c:pt idx="5">
                  <c:v>3.092000919484164</c:v>
                </c:pt>
                <c:pt idx="6">
                  <c:v>3.092000919484164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44-49A0-A68F-EB2362CD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04856"/>
        <c:axId val="790804528"/>
      </c:scatterChart>
      <c:valAx>
        <c:axId val="790804856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528"/>
        <c:crosses val="autoZero"/>
        <c:crossBetween val="midCat"/>
      </c:valAx>
      <c:valAx>
        <c:axId val="790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Sheet1!$C$50:$D$50</c:f>
              <c:strCache>
                <c:ptCount val="2"/>
                <c:pt idx="0">
                  <c:v>NN 2</c:v>
                </c:pt>
                <c:pt idx="1">
                  <c:v>Central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Sheet1!$E$50:$K$50</c:f>
              <c:numCache>
                <c:formatCode>General</c:formatCode>
                <c:ptCount val="7"/>
                <c:pt idx="0">
                  <c:v>2.8849857530200196</c:v>
                </c:pt>
                <c:pt idx="1">
                  <c:v>-16.603090936370116</c:v>
                </c:pt>
                <c:pt idx="2">
                  <c:v>8.5195500907900392</c:v>
                </c:pt>
                <c:pt idx="3">
                  <c:v>29.770987229109863</c:v>
                </c:pt>
                <c:pt idx="4">
                  <c:v>51.714925455120117</c:v>
                </c:pt>
                <c:pt idx="5">
                  <c:v>60.305799824020021</c:v>
                </c:pt>
                <c:pt idx="6">
                  <c:v>108.0783997635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C-4394-AE3D-9E6AB63ABC1F}"/>
            </c:ext>
          </c:extLst>
        </c:ser>
        <c:ser>
          <c:idx val="1"/>
          <c:order val="1"/>
          <c:tx>
            <c:strRef>
              <c:f>Sheet1!$C$51:$D$51</c:f>
              <c:strCache>
                <c:ptCount val="2"/>
                <c:pt idx="0">
                  <c:v>NN 2</c:v>
                </c:pt>
                <c:pt idx="1">
                  <c:v>-1RMSE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Sheet1!$E$51:$K$51</c:f>
              <c:numCache>
                <c:formatCode>General</c:formatCode>
                <c:ptCount val="7"/>
                <c:pt idx="0">
                  <c:v>-8.6317064804296528</c:v>
                </c:pt>
                <c:pt idx="1">
                  <c:v>-28.11978316981979</c:v>
                </c:pt>
                <c:pt idx="2">
                  <c:v>-2.9971421426596336</c:v>
                </c:pt>
                <c:pt idx="3">
                  <c:v>18.254294995660189</c:v>
                </c:pt>
                <c:pt idx="4">
                  <c:v>40.198233221670442</c:v>
                </c:pt>
                <c:pt idx="5">
                  <c:v>48.789107590570346</c:v>
                </c:pt>
                <c:pt idx="6">
                  <c:v>96.561707530050327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C-4394-AE3D-9E6AB63ABC1F}"/>
            </c:ext>
          </c:extLst>
        </c:ser>
        <c:ser>
          <c:idx val="2"/>
          <c:order val="2"/>
          <c:tx>
            <c:strRef>
              <c:f>Sheet1!$C$52:$D$52</c:f>
              <c:strCache>
                <c:ptCount val="2"/>
                <c:pt idx="0">
                  <c:v>NN 2</c:v>
                </c:pt>
                <c:pt idx="1">
                  <c:v>+1RMSE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Sheet1!$E$52:$K$52</c:f>
              <c:numCache>
                <c:formatCode>General</c:formatCode>
                <c:ptCount val="7"/>
                <c:pt idx="0">
                  <c:v>14.401677986469693</c:v>
                </c:pt>
                <c:pt idx="1">
                  <c:v>-5.0863987029204427</c:v>
                </c:pt>
                <c:pt idx="2">
                  <c:v>20.036242324239712</c:v>
                </c:pt>
                <c:pt idx="3">
                  <c:v>41.287679462559538</c:v>
                </c:pt>
                <c:pt idx="4">
                  <c:v>63.231617688569791</c:v>
                </c:pt>
                <c:pt idx="5">
                  <c:v>71.822492057469688</c:v>
                </c:pt>
                <c:pt idx="6">
                  <c:v>119.59509199694968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DC-4394-AE3D-9E6AB63ABC1F}"/>
            </c:ext>
          </c:extLst>
        </c:ser>
        <c:ser>
          <c:idx val="3"/>
          <c:order val="3"/>
          <c:tx>
            <c:strRef>
              <c:f>Sheet1!$C$55:$D$55</c:f>
              <c:strCache>
                <c:ptCount val="2"/>
                <c:pt idx="0">
                  <c:v>Auto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Sheet1!$E$55:$K$55</c:f>
              <c:numCache>
                <c:formatCode>General</c:formatCode>
                <c:ptCount val="7"/>
                <c:pt idx="0">
                  <c:v>2.7676326642517899</c:v>
                </c:pt>
                <c:pt idx="1">
                  <c:v>2.7676326642517899</c:v>
                </c:pt>
                <c:pt idx="2">
                  <c:v>2.7676326642517899</c:v>
                </c:pt>
                <c:pt idx="3">
                  <c:v>2.7676326642517899</c:v>
                </c:pt>
                <c:pt idx="4">
                  <c:v>2.7676326642517899</c:v>
                </c:pt>
                <c:pt idx="5">
                  <c:v>2.7676326642517899</c:v>
                </c:pt>
                <c:pt idx="6">
                  <c:v>2.7676326642517899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DC-4394-AE3D-9E6AB63ABC1F}"/>
            </c:ext>
          </c:extLst>
        </c:ser>
        <c:ser>
          <c:idx val="4"/>
          <c:order val="4"/>
          <c:tx>
            <c:strRef>
              <c:f>Sheet1!$C$56:$D$56</c:f>
              <c:strCache>
                <c:ptCount val="2"/>
                <c:pt idx="0">
                  <c:v>Auto</c:v>
                </c:pt>
                <c:pt idx="1">
                  <c:v>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Sheet1!$E$56:$K$56</c:f>
              <c:numCache>
                <c:formatCode>General</c:formatCode>
                <c:ptCount val="7"/>
                <c:pt idx="0">
                  <c:v>2.5214558225865309</c:v>
                </c:pt>
                <c:pt idx="1">
                  <c:v>2.5214558225865309</c:v>
                </c:pt>
                <c:pt idx="2">
                  <c:v>2.5214558225865309</c:v>
                </c:pt>
                <c:pt idx="3">
                  <c:v>2.5214558225865309</c:v>
                </c:pt>
                <c:pt idx="4">
                  <c:v>2.5214558225865309</c:v>
                </c:pt>
                <c:pt idx="5">
                  <c:v>2.5214558225865309</c:v>
                </c:pt>
                <c:pt idx="6">
                  <c:v>2.5214558225865309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DC-4394-AE3D-9E6AB63ABC1F}"/>
            </c:ext>
          </c:extLst>
        </c:ser>
        <c:ser>
          <c:idx val="5"/>
          <c:order val="5"/>
          <c:tx>
            <c:strRef>
              <c:f>Sheet1!$C$57:$D$57</c:f>
              <c:strCache>
                <c:ptCount val="2"/>
                <c:pt idx="0">
                  <c:v>Auto</c:v>
                </c:pt>
                <c:pt idx="1">
                  <c:v>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Sheet1!$E$31:$K$31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Sheet1!$E$57:$K$57</c:f>
              <c:numCache>
                <c:formatCode>General</c:formatCode>
                <c:ptCount val="7"/>
                <c:pt idx="0">
                  <c:v>3.092000919484164</c:v>
                </c:pt>
                <c:pt idx="1">
                  <c:v>3.092000919484164</c:v>
                </c:pt>
                <c:pt idx="2">
                  <c:v>3.092000919484164</c:v>
                </c:pt>
                <c:pt idx="3">
                  <c:v>3.092000919484164</c:v>
                </c:pt>
                <c:pt idx="4">
                  <c:v>3.092000919484164</c:v>
                </c:pt>
                <c:pt idx="5">
                  <c:v>3.092000919484164</c:v>
                </c:pt>
                <c:pt idx="6">
                  <c:v>3.092000919484164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DC-4394-AE3D-9E6AB63A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04856"/>
        <c:axId val="790804528"/>
      </c:scatterChart>
      <c:valAx>
        <c:axId val="790804856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528"/>
        <c:crosses val="autoZero"/>
        <c:crossBetween val="midCat"/>
      </c:valAx>
      <c:valAx>
        <c:axId val="790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 Model 1 -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Sheet1!$C$40:$D$40</c:f>
              <c:strCache>
                <c:ptCount val="2"/>
                <c:pt idx="0">
                  <c:v>NN 1</c:v>
                </c:pt>
                <c:pt idx="1">
                  <c:v>Central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Sheet1!$E$40:$K$40</c:f>
              <c:numCache>
                <c:formatCode>General</c:formatCode>
                <c:ptCount val="7"/>
                <c:pt idx="0">
                  <c:v>4.5729556126999515</c:v>
                </c:pt>
                <c:pt idx="1">
                  <c:v>1.9375075688100587</c:v>
                </c:pt>
                <c:pt idx="2">
                  <c:v>10.01132030769995</c:v>
                </c:pt>
                <c:pt idx="3">
                  <c:v>11.41444291702002</c:v>
                </c:pt>
                <c:pt idx="4">
                  <c:v>16.710500088590088</c:v>
                </c:pt>
                <c:pt idx="5">
                  <c:v>-3.800333985</c:v>
                </c:pt>
                <c:pt idx="6">
                  <c:v>36.730597095900144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7-4781-9310-A8F4860E6E44}"/>
            </c:ext>
          </c:extLst>
        </c:ser>
        <c:ser>
          <c:idx val="1"/>
          <c:order val="1"/>
          <c:tx>
            <c:strRef>
              <c:f>Sheet1!$C$41:$D$41</c:f>
              <c:strCache>
                <c:ptCount val="2"/>
                <c:pt idx="0">
                  <c:v>NN 1</c:v>
                </c:pt>
                <c:pt idx="1">
                  <c:v>-1RMSE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Sheet1!$E$41:$K$41</c:f>
              <c:numCache>
                <c:formatCode>General</c:formatCode>
                <c:ptCount val="7"/>
                <c:pt idx="0">
                  <c:v>-4.8058796028265487</c:v>
                </c:pt>
                <c:pt idx="1">
                  <c:v>-7.4413276467164415</c:v>
                </c:pt>
                <c:pt idx="2">
                  <c:v>0.63248509217345017</c:v>
                </c:pt>
                <c:pt idx="3">
                  <c:v>2.0356077014935199</c:v>
                </c:pt>
                <c:pt idx="4">
                  <c:v>7.3316648730635876</c:v>
                </c:pt>
                <c:pt idx="5">
                  <c:v>-13.1791692005265</c:v>
                </c:pt>
                <c:pt idx="6">
                  <c:v>27.351761880373644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A7-4781-9310-A8F4860E6E44}"/>
            </c:ext>
          </c:extLst>
        </c:ser>
        <c:ser>
          <c:idx val="2"/>
          <c:order val="2"/>
          <c:tx>
            <c:strRef>
              <c:f>Sheet1!$C$42:$D$42</c:f>
              <c:strCache>
                <c:ptCount val="2"/>
                <c:pt idx="0">
                  <c:v>NN 1</c:v>
                </c:pt>
                <c:pt idx="1">
                  <c:v>+1RMSE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Sheet1!$E$42:$K$42</c:f>
              <c:numCache>
                <c:formatCode>General</c:formatCode>
                <c:ptCount val="7"/>
                <c:pt idx="0">
                  <c:v>13.951790828226452</c:v>
                </c:pt>
                <c:pt idx="1">
                  <c:v>11.316342784336559</c:v>
                </c:pt>
                <c:pt idx="2">
                  <c:v>19.390155523226451</c:v>
                </c:pt>
                <c:pt idx="3">
                  <c:v>20.793278132546519</c:v>
                </c:pt>
                <c:pt idx="4">
                  <c:v>26.089335304116588</c:v>
                </c:pt>
                <c:pt idx="5">
                  <c:v>5.5785012305265003</c:v>
                </c:pt>
                <c:pt idx="6">
                  <c:v>46.109432311426644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A7-4781-9310-A8F4860E6E44}"/>
            </c:ext>
          </c:extLst>
        </c:ser>
        <c:ser>
          <c:idx val="3"/>
          <c:order val="3"/>
          <c:tx>
            <c:strRef>
              <c:f>Sheet1!$C$43:$D$43</c:f>
              <c:strCache>
                <c:ptCount val="2"/>
                <c:pt idx="0">
                  <c:v>NN 1</c:v>
                </c:pt>
                <c:pt idx="1">
                  <c:v>-2RMSE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Sheet1!$E$43:$K$43</c:f>
              <c:numCache>
                <c:formatCode>General</c:formatCode>
                <c:ptCount val="7"/>
                <c:pt idx="0">
                  <c:v>-14.184714818353049</c:v>
                </c:pt>
                <c:pt idx="1">
                  <c:v>-16.820162862242942</c:v>
                </c:pt>
                <c:pt idx="2">
                  <c:v>-8.7463501233530501</c:v>
                </c:pt>
                <c:pt idx="3">
                  <c:v>-7.3432275140329804</c:v>
                </c:pt>
                <c:pt idx="4">
                  <c:v>-2.0471703424629126</c:v>
                </c:pt>
                <c:pt idx="5">
                  <c:v>-22.558004416053002</c:v>
                </c:pt>
                <c:pt idx="6">
                  <c:v>17.972926664847144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A7-4781-9310-A8F4860E6E44}"/>
            </c:ext>
          </c:extLst>
        </c:ser>
        <c:ser>
          <c:idx val="4"/>
          <c:order val="4"/>
          <c:tx>
            <c:strRef>
              <c:f>Sheet1!$C$44:$D$44</c:f>
              <c:strCache>
                <c:ptCount val="2"/>
                <c:pt idx="0">
                  <c:v>NN 1</c:v>
                </c:pt>
                <c:pt idx="1">
                  <c:v>+2RMSE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Sheet1!$E$44:$K$44</c:f>
              <c:numCache>
                <c:formatCode>General</c:formatCode>
                <c:ptCount val="7"/>
                <c:pt idx="0">
                  <c:v>23.33062604375295</c:v>
                </c:pt>
                <c:pt idx="1">
                  <c:v>20.695177999863059</c:v>
                </c:pt>
                <c:pt idx="2">
                  <c:v>28.768990738752951</c:v>
                </c:pt>
                <c:pt idx="3">
                  <c:v>30.172113348073019</c:v>
                </c:pt>
                <c:pt idx="4">
                  <c:v>35.468170519643088</c:v>
                </c:pt>
                <c:pt idx="5">
                  <c:v>14.957336446053001</c:v>
                </c:pt>
                <c:pt idx="6">
                  <c:v>55.488267526953145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A7-4781-9310-A8F4860E6E44}"/>
            </c:ext>
          </c:extLst>
        </c:ser>
        <c:ser>
          <c:idx val="5"/>
          <c:order val="5"/>
          <c:tx>
            <c:strRef>
              <c:f>Sheet1!$C$45:$D$45</c:f>
              <c:strCache>
                <c:ptCount val="2"/>
                <c:pt idx="0">
                  <c:v>Auto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Sheet1!$E$45:$K$45</c:f>
              <c:numCache>
                <c:formatCode>General</c:formatCode>
                <c:ptCount val="7"/>
                <c:pt idx="0">
                  <c:v>2.7676326642517899</c:v>
                </c:pt>
                <c:pt idx="1">
                  <c:v>2.7676326642517899</c:v>
                </c:pt>
                <c:pt idx="2">
                  <c:v>2.7676326642517899</c:v>
                </c:pt>
                <c:pt idx="3">
                  <c:v>2.7676326642517899</c:v>
                </c:pt>
                <c:pt idx="4">
                  <c:v>2.7676326642517899</c:v>
                </c:pt>
                <c:pt idx="5">
                  <c:v>2.7676326642517899</c:v>
                </c:pt>
                <c:pt idx="6">
                  <c:v>2.7676326642517899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A7-4781-9310-A8F4860E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3136"/>
        <c:axId val="788922808"/>
      </c:scatterChart>
      <c:valAx>
        <c:axId val="788923136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2808"/>
        <c:crosses val="autoZero"/>
        <c:crossBetween val="midCat"/>
      </c:valAx>
      <c:valAx>
        <c:axId val="788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Value</a:t>
                </a:r>
                <a:r>
                  <a:rPr lang="en-GB" baseline="0"/>
                  <a:t> of Auto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 Model 2 -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Sheet1!$C$50:$D$50</c:f>
              <c:strCache>
                <c:ptCount val="2"/>
                <c:pt idx="0">
                  <c:v>NN 2</c:v>
                </c:pt>
                <c:pt idx="1">
                  <c:v>Central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Sheet1!$E$50:$K$50</c:f>
              <c:numCache>
                <c:formatCode>General</c:formatCode>
                <c:ptCount val="7"/>
                <c:pt idx="0">
                  <c:v>2.8849857530200196</c:v>
                </c:pt>
                <c:pt idx="1">
                  <c:v>-16.603090936370116</c:v>
                </c:pt>
                <c:pt idx="2">
                  <c:v>8.5195500907900392</c:v>
                </c:pt>
                <c:pt idx="3">
                  <c:v>29.770987229109863</c:v>
                </c:pt>
                <c:pt idx="4">
                  <c:v>51.714925455120117</c:v>
                </c:pt>
                <c:pt idx="5">
                  <c:v>60.305799824020021</c:v>
                </c:pt>
                <c:pt idx="6">
                  <c:v>108.0783997635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9-4672-ABDE-F34AA10A5912}"/>
            </c:ext>
          </c:extLst>
        </c:ser>
        <c:ser>
          <c:idx val="1"/>
          <c:order val="1"/>
          <c:tx>
            <c:strRef>
              <c:f>Sheet1!$C$51:$D$51</c:f>
              <c:strCache>
                <c:ptCount val="2"/>
                <c:pt idx="0">
                  <c:v>NN 2</c:v>
                </c:pt>
                <c:pt idx="1">
                  <c:v>-1RMSE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Sheet1!$E$51:$K$51</c:f>
              <c:numCache>
                <c:formatCode>General</c:formatCode>
                <c:ptCount val="7"/>
                <c:pt idx="0">
                  <c:v>-8.6317064804296528</c:v>
                </c:pt>
                <c:pt idx="1">
                  <c:v>-28.11978316981979</c:v>
                </c:pt>
                <c:pt idx="2">
                  <c:v>-2.9971421426596336</c:v>
                </c:pt>
                <c:pt idx="3">
                  <c:v>18.254294995660189</c:v>
                </c:pt>
                <c:pt idx="4">
                  <c:v>40.198233221670442</c:v>
                </c:pt>
                <c:pt idx="5">
                  <c:v>48.789107590570346</c:v>
                </c:pt>
                <c:pt idx="6">
                  <c:v>96.561707530050327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9-4672-ABDE-F34AA10A5912}"/>
            </c:ext>
          </c:extLst>
        </c:ser>
        <c:ser>
          <c:idx val="2"/>
          <c:order val="2"/>
          <c:tx>
            <c:strRef>
              <c:f>Sheet1!$C$52:$D$52</c:f>
              <c:strCache>
                <c:ptCount val="2"/>
                <c:pt idx="0">
                  <c:v>NN 2</c:v>
                </c:pt>
                <c:pt idx="1">
                  <c:v>+1RMSE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Sheet1!$E$52:$K$52</c:f>
              <c:numCache>
                <c:formatCode>General</c:formatCode>
                <c:ptCount val="7"/>
                <c:pt idx="0">
                  <c:v>14.401677986469693</c:v>
                </c:pt>
                <c:pt idx="1">
                  <c:v>-5.0863987029204427</c:v>
                </c:pt>
                <c:pt idx="2">
                  <c:v>20.036242324239712</c:v>
                </c:pt>
                <c:pt idx="3">
                  <c:v>41.287679462559538</c:v>
                </c:pt>
                <c:pt idx="4">
                  <c:v>63.231617688569791</c:v>
                </c:pt>
                <c:pt idx="5">
                  <c:v>71.822492057469688</c:v>
                </c:pt>
                <c:pt idx="6">
                  <c:v>119.59509199694968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09-4672-ABDE-F34AA10A5912}"/>
            </c:ext>
          </c:extLst>
        </c:ser>
        <c:ser>
          <c:idx val="3"/>
          <c:order val="3"/>
          <c:tx>
            <c:strRef>
              <c:f>Sheet1!$C$53:$D$53</c:f>
              <c:strCache>
                <c:ptCount val="2"/>
                <c:pt idx="0">
                  <c:v>NN 2</c:v>
                </c:pt>
                <c:pt idx="1">
                  <c:v>-2RMSE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Sheet1!$E$53:$K$53</c:f>
              <c:numCache>
                <c:formatCode>General</c:formatCode>
                <c:ptCount val="7"/>
                <c:pt idx="0">
                  <c:v>-20.148398713879324</c:v>
                </c:pt>
                <c:pt idx="1">
                  <c:v>-39.636475403269465</c:v>
                </c:pt>
                <c:pt idx="2">
                  <c:v>-14.513834376109306</c:v>
                </c:pt>
                <c:pt idx="3">
                  <c:v>6.7376027622105159</c:v>
                </c:pt>
                <c:pt idx="4">
                  <c:v>28.681540988220767</c:v>
                </c:pt>
                <c:pt idx="5">
                  <c:v>37.272415357120671</c:v>
                </c:pt>
                <c:pt idx="6">
                  <c:v>85.045015296600653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09-4672-ABDE-F34AA10A5912}"/>
            </c:ext>
          </c:extLst>
        </c:ser>
        <c:ser>
          <c:idx val="4"/>
          <c:order val="4"/>
          <c:tx>
            <c:strRef>
              <c:f>Sheet1!$C$54:$D$54</c:f>
              <c:strCache>
                <c:ptCount val="2"/>
                <c:pt idx="0">
                  <c:v>NN 2</c:v>
                </c:pt>
                <c:pt idx="1">
                  <c:v>+2RMSE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Sheet1!$E$54:$K$54</c:f>
              <c:numCache>
                <c:formatCode>General</c:formatCode>
                <c:ptCount val="7"/>
                <c:pt idx="0">
                  <c:v>25.918370219919368</c:v>
                </c:pt>
                <c:pt idx="1">
                  <c:v>6.4302935305292301</c:v>
                </c:pt>
                <c:pt idx="2">
                  <c:v>31.552934557689383</c:v>
                </c:pt>
                <c:pt idx="3">
                  <c:v>52.804371696009213</c:v>
                </c:pt>
                <c:pt idx="4">
                  <c:v>74.748309922019459</c:v>
                </c:pt>
                <c:pt idx="5">
                  <c:v>83.339184290919363</c:v>
                </c:pt>
                <c:pt idx="6">
                  <c:v>131.11178423039934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09-4672-ABDE-F34AA10A5912}"/>
            </c:ext>
          </c:extLst>
        </c:ser>
        <c:ser>
          <c:idx val="5"/>
          <c:order val="5"/>
          <c:tx>
            <c:strRef>
              <c:f>Sheet1!$C$55:$D$55</c:f>
              <c:strCache>
                <c:ptCount val="2"/>
                <c:pt idx="0">
                  <c:v>Auto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Sheet1!$E$39:$K$39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Sheet1!$E$55:$K$55</c:f>
              <c:numCache>
                <c:formatCode>General</c:formatCode>
                <c:ptCount val="7"/>
                <c:pt idx="0">
                  <c:v>2.7676326642517899</c:v>
                </c:pt>
                <c:pt idx="1">
                  <c:v>2.7676326642517899</c:v>
                </c:pt>
                <c:pt idx="2">
                  <c:v>2.7676326642517899</c:v>
                </c:pt>
                <c:pt idx="3">
                  <c:v>2.7676326642517899</c:v>
                </c:pt>
                <c:pt idx="4">
                  <c:v>2.7676326642517899</c:v>
                </c:pt>
                <c:pt idx="5">
                  <c:v>2.7676326642517899</c:v>
                </c:pt>
                <c:pt idx="6">
                  <c:v>2.7676326642517899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09-4672-ABDE-F34AA10A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3136"/>
        <c:axId val="788922808"/>
      </c:scatterChart>
      <c:valAx>
        <c:axId val="788923136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2808"/>
        <c:crosses val="autoZero"/>
        <c:crossBetween val="midCat"/>
      </c:valAx>
      <c:valAx>
        <c:axId val="788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Value</a:t>
                </a:r>
                <a:r>
                  <a:rPr lang="en-GB" baseline="0"/>
                  <a:t> of Auto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SCM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Sheet1!$F$74:$K$74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Sheet1!$F$75:$K$75</c:f>
              <c:numCache>
                <c:formatCode>General</c:formatCode>
                <c:ptCount val="6"/>
                <c:pt idx="0">
                  <c:v>0.31901886253675243</c:v>
                </c:pt>
                <c:pt idx="1">
                  <c:v>0.27700574441411685</c:v>
                </c:pt>
                <c:pt idx="2">
                  <c:v>0.25585205040173631</c:v>
                </c:pt>
                <c:pt idx="3">
                  <c:v>0.23619117712805077</c:v>
                </c:pt>
                <c:pt idx="4">
                  <c:v>0.31751686181884753</c:v>
                </c:pt>
                <c:pt idx="5">
                  <c:v>0.2151763584998892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78E-97BC-6F9FFF7E22D8}"/>
            </c:ext>
          </c:extLst>
        </c:ser>
        <c:ser>
          <c:idx val="1"/>
          <c:order val="1"/>
          <c:tx>
            <c:strRef>
              <c:f>Sheet1!$D$76</c:f>
              <c:strCache>
                <c:ptCount val="1"/>
                <c:pt idx="0">
                  <c:v>NN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Sheet1!$F$74:$K$74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Sheet1!$F$76:$K$76</c:f>
              <c:numCache>
                <c:formatCode>General</c:formatCode>
                <c:ptCount val="6"/>
                <c:pt idx="0">
                  <c:v>0.53526451768519256</c:v>
                </c:pt>
                <c:pt idx="1">
                  <c:v>0.21995533891312216</c:v>
                </c:pt>
                <c:pt idx="2">
                  <c:v>0.17827751957053198</c:v>
                </c:pt>
                <c:pt idx="3">
                  <c:v>6.8556144299812924E-2</c:v>
                </c:pt>
                <c:pt idx="4">
                  <c:v>0.75812896052946854</c:v>
                </c:pt>
                <c:pt idx="5">
                  <c:v>1.4660013221910013E-4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1-478E-97BC-6F9FFF7E22D8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NN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Sheet1!$F$74:$K$74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Sheet1!$F$77:$K$77</c:f>
              <c:numCache>
                <c:formatCode>General</c:formatCode>
                <c:ptCount val="6"/>
                <c:pt idx="0">
                  <c:v>0.95371261038205335</c:v>
                </c:pt>
                <c:pt idx="1">
                  <c:v>0.3087340912279436</c:v>
                </c:pt>
                <c:pt idx="2">
                  <c:v>9.5208286132710158E-3</c:v>
                </c:pt>
                <c:pt idx="3">
                  <c:v>1.0682930226487439E-5</c:v>
                </c:pt>
                <c:pt idx="4">
                  <c:v>2.9255654592971176E-7</c:v>
                </c:pt>
                <c:pt idx="5">
                  <c:v>3.0040518818754436E-20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1-478E-97BC-6F9FFF7E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34168"/>
        <c:axId val="620636464"/>
      </c:lineChart>
      <c:catAx>
        <c:axId val="6206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6464"/>
        <c:crosses val="autoZero"/>
        <c:auto val="1"/>
        <c:lblAlgn val="ctr"/>
        <c:lblOffset val="100"/>
        <c:noMultiLvlLbl val="0"/>
      </c:catAx>
      <c:valAx>
        <c:axId val="620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290512</xdr:colOff>
      <xdr:row>4</xdr:row>
      <xdr:rowOff>161924</xdr:rowOff>
    </xdr:from>
    <xdr:to>
      <xdr:col>34</xdr:col>
      <xdr:colOff>80962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C99A0-FD33-D1A5-E905-412F38DB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500062</xdr:colOff>
      <xdr:row>6</xdr:row>
      <xdr:rowOff>57150</xdr:rowOff>
    </xdr:from>
    <xdr:to>
      <xdr:col>47</xdr:col>
      <xdr:colOff>290512</xdr:colOff>
      <xdr:row>31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A6DCD-9E88-4241-AF23-D454407F8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400050</xdr:colOff>
      <xdr:row>7</xdr:row>
      <xdr:rowOff>9525</xdr:rowOff>
    </xdr:from>
    <xdr:to>
      <xdr:col>58</xdr:col>
      <xdr:colOff>504825</xdr:colOff>
      <xdr:row>29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C361A-CD74-40A3-9927-1561D743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33336</xdr:colOff>
      <xdr:row>30</xdr:row>
      <xdr:rowOff>61912</xdr:rowOff>
    </xdr:from>
    <xdr:to>
      <xdr:col>33</xdr:col>
      <xdr:colOff>9524</xdr:colOff>
      <xdr:row>52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EDA56-5DE8-BAA6-2C08-760BF48C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538163</xdr:colOff>
      <xdr:row>36</xdr:row>
      <xdr:rowOff>47625</xdr:rowOff>
    </xdr:from>
    <xdr:to>
      <xdr:col>45</xdr:col>
      <xdr:colOff>523876</xdr:colOff>
      <xdr:row>59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ACE5F-E38F-4FB5-AAA6-4A2558864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147636</xdr:colOff>
      <xdr:row>56</xdr:row>
      <xdr:rowOff>133349</xdr:rowOff>
    </xdr:from>
    <xdr:to>
      <xdr:col>32</xdr:col>
      <xdr:colOff>247649</xdr:colOff>
      <xdr:row>80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47BD85-EB8C-951F-D602-5A3150E0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630D-368F-4551-A35E-6C46249AFE61}">
  <dimension ref="B1:T91"/>
  <sheetViews>
    <sheetView tabSelected="1" topLeftCell="A44" zoomScale="85" zoomScaleNormal="85" workbookViewId="0">
      <selection activeCell="L89" sqref="L89"/>
    </sheetView>
  </sheetViews>
  <sheetFormatPr defaultRowHeight="14.25" x14ac:dyDescent="0.2"/>
  <cols>
    <col min="1" max="2" width="9.140625" style="1"/>
    <col min="3" max="3" width="20.85546875" style="1" bestFit="1" customWidth="1"/>
    <col min="4" max="4" width="9.140625" style="1"/>
    <col min="5" max="5" width="14.140625" style="1" bestFit="1" customWidth="1"/>
    <col min="6" max="6" width="13.7109375" style="1" bestFit="1" customWidth="1"/>
    <col min="7" max="12" width="9.140625" style="1"/>
    <col min="13" max="13" width="13.7109375" style="1" bestFit="1" customWidth="1"/>
    <col min="14" max="14" width="14.140625" style="1" bestFit="1" customWidth="1"/>
    <col min="15" max="16384" width="9.140625" style="1"/>
  </cols>
  <sheetData>
    <row r="1" spans="3:18" s="2" customFormat="1" ht="15" x14ac:dyDescent="0.25">
      <c r="C1" s="3" t="s">
        <v>0</v>
      </c>
    </row>
    <row r="3" spans="3:18" ht="15" x14ac:dyDescent="0.25">
      <c r="C3" s="8" t="s">
        <v>19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5" spans="3:18" ht="15" x14ac:dyDescent="0.25">
      <c r="C5" s="6" t="s">
        <v>4</v>
      </c>
      <c r="D5" s="6" t="s">
        <v>9</v>
      </c>
      <c r="E5" s="6">
        <v>2015</v>
      </c>
      <c r="F5" s="6">
        <f>E5+1</f>
        <v>2016</v>
      </c>
      <c r="G5" s="6">
        <f t="shared" ref="G5:K5" si="0">F5+1</f>
        <v>2017</v>
      </c>
      <c r="H5" s="6">
        <f t="shared" si="0"/>
        <v>2018</v>
      </c>
      <c r="I5" s="6">
        <f t="shared" si="0"/>
        <v>2019</v>
      </c>
      <c r="J5" s="6">
        <f t="shared" si="0"/>
        <v>2020</v>
      </c>
      <c r="K5" s="6">
        <f t="shared" si="0"/>
        <v>2021</v>
      </c>
      <c r="N5" s="6" t="s">
        <v>14</v>
      </c>
      <c r="O5" s="6" t="s">
        <v>10</v>
      </c>
      <c r="Q5" s="6" t="s">
        <v>24</v>
      </c>
      <c r="R5" s="6" t="s">
        <v>14</v>
      </c>
    </row>
    <row r="6" spans="3:18" x14ac:dyDescent="0.2">
      <c r="C6" s="5" t="s">
        <v>3</v>
      </c>
      <c r="D6" s="5" t="s">
        <v>5</v>
      </c>
      <c r="E6" s="5">
        <v>1350615691821.28</v>
      </c>
      <c r="F6" s="5">
        <v>1387494901475.28</v>
      </c>
      <c r="G6" s="5">
        <v>1419160083157.0601</v>
      </c>
      <c r="H6" s="5">
        <v>1460075108728.8501</v>
      </c>
      <c r="I6" s="5">
        <v>1491779124514.4099</v>
      </c>
      <c r="J6" s="5">
        <v>1491020027693.27</v>
      </c>
      <c r="K6" s="5">
        <v>1524362403027.1599</v>
      </c>
      <c r="N6" s="5" t="s">
        <v>11</v>
      </c>
      <c r="O6" s="5">
        <v>2.7676326642517899</v>
      </c>
      <c r="Q6" s="1">
        <v>2010</v>
      </c>
      <c r="R6" s="1">
        <v>2.9226803054606947</v>
      </c>
    </row>
    <row r="7" spans="3:18" x14ac:dyDescent="0.2">
      <c r="C7" s="5" t="s">
        <v>1</v>
      </c>
      <c r="D7" s="5" t="s">
        <v>5</v>
      </c>
      <c r="E7" s="5">
        <v>1445257556228.1299</v>
      </c>
      <c r="F7" s="5">
        <v>1492793460282.3301</v>
      </c>
      <c r="G7" s="5">
        <v>1550898760242.28</v>
      </c>
      <c r="H7" s="5">
        <v>1605855284700.6899</v>
      </c>
      <c r="I7" s="5">
        <v>1651163785243.9399</v>
      </c>
      <c r="J7" s="5">
        <v>1597236066618.6899</v>
      </c>
      <c r="K7" s="5">
        <v>1698998854089.4299</v>
      </c>
      <c r="N7" s="5" t="s">
        <v>12</v>
      </c>
      <c r="O7" s="5">
        <v>2.5214558225865309</v>
      </c>
      <c r="Q7" s="1">
        <v>2011</v>
      </c>
      <c r="R7" s="1">
        <v>2.5740269618727898</v>
      </c>
    </row>
    <row r="8" spans="3:18" x14ac:dyDescent="0.2">
      <c r="C8" s="5" t="s">
        <v>1</v>
      </c>
      <c r="D8" s="5" t="s">
        <v>6</v>
      </c>
      <c r="E8" s="5">
        <f>E7-E$6</f>
        <v>94641864406.849854</v>
      </c>
      <c r="F8" s="5">
        <f t="shared" ref="F8:K8" si="1">F7-F$6</f>
        <v>105298558807.05005</v>
      </c>
      <c r="G8" s="5">
        <f t="shared" si="1"/>
        <v>131738677085.21997</v>
      </c>
      <c r="H8" s="5">
        <f t="shared" si="1"/>
        <v>145780175971.83984</v>
      </c>
      <c r="I8" s="5">
        <f t="shared" si="1"/>
        <v>159384660729.53003</v>
      </c>
      <c r="J8" s="5">
        <f t="shared" si="1"/>
        <v>106216038925.41992</v>
      </c>
      <c r="K8" s="5">
        <f t="shared" si="1"/>
        <v>174636451062.27002</v>
      </c>
      <c r="N8" s="5" t="s">
        <v>13</v>
      </c>
      <c r="O8" s="5">
        <v>3.092000919484164</v>
      </c>
      <c r="Q8" s="1">
        <v>2012</v>
      </c>
      <c r="R8" s="1">
        <v>2.5214558225865309</v>
      </c>
    </row>
    <row r="9" spans="3:18" x14ac:dyDescent="0.2">
      <c r="C9" s="5" t="s">
        <v>1</v>
      </c>
      <c r="D9" s="5" t="s">
        <v>2</v>
      </c>
      <c r="E9" s="5">
        <v>217944947177.03366</v>
      </c>
      <c r="F9" s="5">
        <v>217944947177.03366</v>
      </c>
      <c r="G9" s="5">
        <v>217944947177.03366</v>
      </c>
      <c r="H9" s="5">
        <v>217944947177.03366</v>
      </c>
      <c r="I9" s="5">
        <v>217944947177.03366</v>
      </c>
      <c r="J9" s="5">
        <v>217944947177.03366</v>
      </c>
      <c r="K9" s="5">
        <v>217944947177.03366</v>
      </c>
      <c r="N9" s="5" t="s">
        <v>25</v>
      </c>
      <c r="O9" s="5">
        <f>SQRT(_xlfn.VAR.P(R6:R11))</f>
        <v>0.2003755267014509</v>
      </c>
      <c r="Q9" s="1">
        <v>2013</v>
      </c>
      <c r="R9" s="1">
        <v>3.092000919484164</v>
      </c>
    </row>
    <row r="10" spans="3:18" x14ac:dyDescent="0.2">
      <c r="C10" s="5" t="s">
        <v>7</v>
      </c>
      <c r="D10" s="5" t="s">
        <v>5</v>
      </c>
      <c r="E10" s="5">
        <v>1355188647433.98</v>
      </c>
      <c r="F10" s="5">
        <v>1389432409044.0901</v>
      </c>
      <c r="G10" s="5">
        <v>1429171403464.76</v>
      </c>
      <c r="H10" s="5">
        <v>1471489551645.8701</v>
      </c>
      <c r="I10" s="5">
        <v>1508489624603</v>
      </c>
      <c r="J10" s="5">
        <v>1487219693708.27</v>
      </c>
      <c r="K10" s="5">
        <v>1561093000123.0601</v>
      </c>
      <c r="Q10" s="1">
        <v>2014</v>
      </c>
      <c r="R10" s="1">
        <v>2.827740851147631</v>
      </c>
    </row>
    <row r="11" spans="3:18" x14ac:dyDescent="0.2">
      <c r="C11" s="5" t="s">
        <v>7</v>
      </c>
      <c r="D11" s="5" t="s">
        <v>6</v>
      </c>
      <c r="E11" s="5">
        <f>E10-E$6</f>
        <v>4572955612.6999512</v>
      </c>
      <c r="F11" s="5">
        <f t="shared" ref="F11" si="2">F10-F$6</f>
        <v>1937507568.8100586</v>
      </c>
      <c r="G11" s="5">
        <f t="shared" ref="G11" si="3">G10-G$6</f>
        <v>10011320307.699951</v>
      </c>
      <c r="H11" s="5">
        <f t="shared" ref="H11" si="4">H10-H$6</f>
        <v>11414442917.02002</v>
      </c>
      <c r="I11" s="5">
        <f t="shared" ref="I11" si="5">I10-I$6</f>
        <v>16710500088.590088</v>
      </c>
      <c r="J11" s="5">
        <f t="shared" ref="J11" si="6">J10-J$6</f>
        <v>-3800333985</v>
      </c>
      <c r="K11" s="5">
        <f t="shared" ref="K11" si="7">K10-K$6</f>
        <v>36730597095.900146</v>
      </c>
      <c r="Q11" s="1">
        <v>2015</v>
      </c>
      <c r="R11" s="1">
        <v>2.6678911249589259</v>
      </c>
    </row>
    <row r="12" spans="3:18" x14ac:dyDescent="0.2">
      <c r="C12" s="5" t="s">
        <v>7</v>
      </c>
      <c r="D12" s="5" t="s">
        <v>2</v>
      </c>
      <c r="E12" s="5">
        <v>9378835215.5265007</v>
      </c>
      <c r="F12" s="5">
        <v>9378835215.5265007</v>
      </c>
      <c r="G12" s="5">
        <v>9378835215.5265007</v>
      </c>
      <c r="H12" s="5">
        <v>9378835215.5265007</v>
      </c>
      <c r="I12" s="5">
        <v>9378835215.5265007</v>
      </c>
      <c r="J12" s="5">
        <v>9378835215.5265007</v>
      </c>
      <c r="K12" s="5">
        <v>9378835215.5265007</v>
      </c>
    </row>
    <row r="13" spans="3:18" x14ac:dyDescent="0.2">
      <c r="C13" s="5" t="s">
        <v>8</v>
      </c>
      <c r="D13" s="5" t="s">
        <v>5</v>
      </c>
      <c r="E13" s="5">
        <v>1353500677574.3</v>
      </c>
      <c r="F13" s="5">
        <v>1370891810538.9099</v>
      </c>
      <c r="G13" s="5">
        <v>1427679633247.8501</v>
      </c>
      <c r="H13" s="5">
        <v>1489846095957.96</v>
      </c>
      <c r="I13" s="5">
        <v>1543494049969.53</v>
      </c>
      <c r="J13" s="5">
        <v>1551325827517.29</v>
      </c>
      <c r="K13" s="5">
        <v>1632440802790.6599</v>
      </c>
    </row>
    <row r="14" spans="3:18" x14ac:dyDescent="0.2">
      <c r="C14" s="5" t="s">
        <v>8</v>
      </c>
      <c r="D14" s="5" t="s">
        <v>6</v>
      </c>
      <c r="E14" s="5">
        <f>E13-E$6</f>
        <v>2884985753.0200195</v>
      </c>
      <c r="F14" s="5">
        <f t="shared" ref="F14" si="8">F13-F$6</f>
        <v>-16603090936.370117</v>
      </c>
      <c r="G14" s="5">
        <f t="shared" ref="G14" si="9">G13-G$6</f>
        <v>8519550090.7900391</v>
      </c>
      <c r="H14" s="5">
        <f t="shared" ref="H14" si="10">H13-H$6</f>
        <v>29770987229.109863</v>
      </c>
      <c r="I14" s="5">
        <f t="shared" ref="I14" si="11">I13-I$6</f>
        <v>51714925455.120117</v>
      </c>
      <c r="J14" s="5">
        <f t="shared" ref="J14" si="12">J13-J$6</f>
        <v>60305799824.02002</v>
      </c>
      <c r="K14" s="5">
        <f t="shared" ref="K14" si="13">K13-K$6</f>
        <v>108078399763.5</v>
      </c>
      <c r="O14" s="4"/>
    </row>
    <row r="15" spans="3:18" x14ac:dyDescent="0.2">
      <c r="C15" s="5" t="s">
        <v>8</v>
      </c>
      <c r="D15" s="5" t="s">
        <v>2</v>
      </c>
      <c r="E15" s="5">
        <v>11516692233.449673</v>
      </c>
      <c r="F15" s="5">
        <v>11516692233.449673</v>
      </c>
      <c r="G15" s="5">
        <v>11516692233.449673</v>
      </c>
      <c r="H15" s="5">
        <v>11516692233.449673</v>
      </c>
      <c r="I15" s="5">
        <v>11516692233.449673</v>
      </c>
      <c r="J15" s="5">
        <v>11516692233.449673</v>
      </c>
      <c r="K15" s="5">
        <v>11516692233.449673</v>
      </c>
    </row>
    <row r="17" spans="2:15" ht="15" x14ac:dyDescent="0.25">
      <c r="C17" s="6" t="s">
        <v>4</v>
      </c>
      <c r="D17" s="6" t="s">
        <v>9</v>
      </c>
      <c r="E17" s="6">
        <v>2015</v>
      </c>
      <c r="F17" s="6">
        <f>E17+1</f>
        <v>2016</v>
      </c>
      <c r="G17" s="6">
        <f t="shared" ref="G17:K17" si="14">F17+1</f>
        <v>2017</v>
      </c>
      <c r="H17" s="6">
        <f t="shared" si="14"/>
        <v>2018</v>
      </c>
      <c r="I17" s="6">
        <f t="shared" si="14"/>
        <v>2019</v>
      </c>
      <c r="J17" s="6">
        <f t="shared" si="14"/>
        <v>2020</v>
      </c>
      <c r="K17" s="6">
        <f t="shared" si="14"/>
        <v>2021</v>
      </c>
    </row>
    <row r="18" spans="2:15" x14ac:dyDescent="0.2">
      <c r="C18" s="5" t="s">
        <v>3</v>
      </c>
      <c r="D18" s="5" t="s">
        <v>5</v>
      </c>
      <c r="E18" s="5">
        <f>E6/10^9</f>
        <v>1350.6156918212801</v>
      </c>
      <c r="F18" s="5">
        <f t="shared" ref="F18:K18" si="15">F6/10^9</f>
        <v>1387.4949014752801</v>
      </c>
      <c r="G18" s="5">
        <f t="shared" si="15"/>
        <v>1419.1600831570602</v>
      </c>
      <c r="H18" s="5">
        <f t="shared" si="15"/>
        <v>1460.0751087288502</v>
      </c>
      <c r="I18" s="5">
        <f t="shared" si="15"/>
        <v>1491.7791245144099</v>
      </c>
      <c r="J18" s="5">
        <f t="shared" si="15"/>
        <v>1491.0200276932701</v>
      </c>
      <c r="K18" s="5">
        <f t="shared" si="15"/>
        <v>1524.3624030271599</v>
      </c>
    </row>
    <row r="19" spans="2:15" x14ac:dyDescent="0.2">
      <c r="C19" s="5" t="s">
        <v>1</v>
      </c>
      <c r="D19" s="5" t="s">
        <v>5</v>
      </c>
      <c r="E19" s="5">
        <f t="shared" ref="E19:K19" si="16">E7/10^9</f>
        <v>1445.2575562281299</v>
      </c>
      <c r="F19" s="5">
        <f t="shared" si="16"/>
        <v>1492.79346028233</v>
      </c>
      <c r="G19" s="5">
        <f t="shared" si="16"/>
        <v>1550.8987602422801</v>
      </c>
      <c r="H19" s="5">
        <f t="shared" si="16"/>
        <v>1605.8552847006899</v>
      </c>
      <c r="I19" s="5">
        <f t="shared" si="16"/>
        <v>1651.1637852439399</v>
      </c>
      <c r="J19" s="5">
        <f t="shared" si="16"/>
        <v>1597.2360666186898</v>
      </c>
      <c r="K19" s="5">
        <f t="shared" si="16"/>
        <v>1698.9988540894299</v>
      </c>
    </row>
    <row r="20" spans="2:15" x14ac:dyDescent="0.2">
      <c r="C20" s="5" t="s">
        <v>1</v>
      </c>
      <c r="D20" s="5" t="s">
        <v>6</v>
      </c>
      <c r="E20" s="5">
        <f t="shared" ref="E20:K20" si="17">E8/10^9</f>
        <v>94.641864406849848</v>
      </c>
      <c r="F20" s="5">
        <f t="shared" si="17"/>
        <v>105.29855880705004</v>
      </c>
      <c r="G20" s="5">
        <f t="shared" si="17"/>
        <v>131.73867708521996</v>
      </c>
      <c r="H20" s="5">
        <f t="shared" si="17"/>
        <v>145.78017597183984</v>
      </c>
      <c r="I20" s="5">
        <f t="shared" si="17"/>
        <v>159.38466072953003</v>
      </c>
      <c r="J20" s="5">
        <f t="shared" si="17"/>
        <v>106.21603892541992</v>
      </c>
      <c r="K20" s="5">
        <f t="shared" si="17"/>
        <v>174.63645106227003</v>
      </c>
    </row>
    <row r="21" spans="2:15" x14ac:dyDescent="0.2">
      <c r="C21" s="5" t="s">
        <v>1</v>
      </c>
      <c r="D21" s="5" t="s">
        <v>2</v>
      </c>
      <c r="E21" s="5">
        <f t="shared" ref="E21:K21" si="18">E9/10^9</f>
        <v>217.94494717703367</v>
      </c>
      <c r="F21" s="5">
        <f t="shared" si="18"/>
        <v>217.94494717703367</v>
      </c>
      <c r="G21" s="5">
        <f t="shared" si="18"/>
        <v>217.94494717703367</v>
      </c>
      <c r="H21" s="5">
        <f t="shared" si="18"/>
        <v>217.94494717703367</v>
      </c>
      <c r="I21" s="5">
        <f t="shared" si="18"/>
        <v>217.94494717703367</v>
      </c>
      <c r="J21" s="5">
        <f t="shared" si="18"/>
        <v>217.94494717703367</v>
      </c>
      <c r="K21" s="5">
        <f t="shared" si="18"/>
        <v>217.94494717703367</v>
      </c>
    </row>
    <row r="22" spans="2:15" x14ac:dyDescent="0.2">
      <c r="C22" s="5" t="s">
        <v>7</v>
      </c>
      <c r="D22" s="5" t="s">
        <v>5</v>
      </c>
      <c r="E22" s="5">
        <f t="shared" ref="E22:K22" si="19">E10/10^9</f>
        <v>1355.1886474339799</v>
      </c>
      <c r="F22" s="5">
        <f t="shared" si="19"/>
        <v>1389.43240904409</v>
      </c>
      <c r="G22" s="5">
        <f t="shared" si="19"/>
        <v>1429.17140346476</v>
      </c>
      <c r="H22" s="5">
        <f t="shared" si="19"/>
        <v>1471.4895516458701</v>
      </c>
      <c r="I22" s="5">
        <f t="shared" si="19"/>
        <v>1508.489624603</v>
      </c>
      <c r="J22" s="5">
        <f t="shared" si="19"/>
        <v>1487.2196937082699</v>
      </c>
      <c r="K22" s="5">
        <f t="shared" si="19"/>
        <v>1561.0930001230602</v>
      </c>
    </row>
    <row r="23" spans="2:15" x14ac:dyDescent="0.2">
      <c r="C23" s="5" t="s">
        <v>7</v>
      </c>
      <c r="D23" s="5" t="s">
        <v>6</v>
      </c>
      <c r="E23" s="5">
        <f t="shared" ref="E23:K23" si="20">E11/10^9</f>
        <v>4.5729556126999515</v>
      </c>
      <c r="F23" s="5">
        <f t="shared" si="20"/>
        <v>1.9375075688100587</v>
      </c>
      <c r="G23" s="5">
        <f t="shared" si="20"/>
        <v>10.01132030769995</v>
      </c>
      <c r="H23" s="5">
        <f t="shared" si="20"/>
        <v>11.41444291702002</v>
      </c>
      <c r="I23" s="5">
        <f t="shared" si="20"/>
        <v>16.710500088590088</v>
      </c>
      <c r="J23" s="5">
        <f t="shared" si="20"/>
        <v>-3.800333985</v>
      </c>
      <c r="K23" s="5">
        <f t="shared" si="20"/>
        <v>36.730597095900144</v>
      </c>
    </row>
    <row r="24" spans="2:15" x14ac:dyDescent="0.2">
      <c r="C24" s="5" t="s">
        <v>7</v>
      </c>
      <c r="D24" s="5" t="s">
        <v>2</v>
      </c>
      <c r="E24" s="5">
        <f t="shared" ref="E24:K24" si="21">E12/10^9</f>
        <v>9.3788352155265002</v>
      </c>
      <c r="F24" s="5">
        <f t="shared" si="21"/>
        <v>9.3788352155265002</v>
      </c>
      <c r="G24" s="5">
        <f t="shared" si="21"/>
        <v>9.3788352155265002</v>
      </c>
      <c r="H24" s="5">
        <f t="shared" si="21"/>
        <v>9.3788352155265002</v>
      </c>
      <c r="I24" s="5">
        <f t="shared" si="21"/>
        <v>9.3788352155265002</v>
      </c>
      <c r="J24" s="5">
        <f t="shared" si="21"/>
        <v>9.3788352155265002</v>
      </c>
      <c r="K24" s="5">
        <f t="shared" si="21"/>
        <v>9.3788352155265002</v>
      </c>
    </row>
    <row r="25" spans="2:15" x14ac:dyDescent="0.2">
      <c r="C25" s="5" t="s">
        <v>8</v>
      </c>
      <c r="D25" s="5" t="s">
        <v>5</v>
      </c>
      <c r="E25" s="5">
        <f t="shared" ref="E25:K25" si="22">E13/10^9</f>
        <v>1353.5006775743</v>
      </c>
      <c r="F25" s="5">
        <f t="shared" si="22"/>
        <v>1370.89181053891</v>
      </c>
      <c r="G25" s="5">
        <f t="shared" si="22"/>
        <v>1427.67963324785</v>
      </c>
      <c r="H25" s="5">
        <f t="shared" si="22"/>
        <v>1489.84609595796</v>
      </c>
      <c r="I25" s="5">
        <f t="shared" si="22"/>
        <v>1543.4940499695301</v>
      </c>
      <c r="J25" s="5">
        <f t="shared" si="22"/>
        <v>1551.32582751729</v>
      </c>
      <c r="K25" s="5">
        <f t="shared" si="22"/>
        <v>1632.44080279066</v>
      </c>
    </row>
    <row r="26" spans="2:15" x14ac:dyDescent="0.2">
      <c r="C26" s="5" t="s">
        <v>8</v>
      </c>
      <c r="D26" s="5" t="s">
        <v>6</v>
      </c>
      <c r="E26" s="5">
        <f t="shared" ref="E26:K26" si="23">E14/10^9</f>
        <v>2.8849857530200196</v>
      </c>
      <c r="F26" s="5">
        <f t="shared" si="23"/>
        <v>-16.603090936370116</v>
      </c>
      <c r="G26" s="5">
        <f t="shared" si="23"/>
        <v>8.5195500907900392</v>
      </c>
      <c r="H26" s="5">
        <f t="shared" si="23"/>
        <v>29.770987229109863</v>
      </c>
      <c r="I26" s="5">
        <f t="shared" si="23"/>
        <v>51.714925455120117</v>
      </c>
      <c r="J26" s="5">
        <f t="shared" si="23"/>
        <v>60.305799824020021</v>
      </c>
      <c r="K26" s="5">
        <f t="shared" si="23"/>
        <v>108.0783997635</v>
      </c>
    </row>
    <row r="27" spans="2:15" x14ac:dyDescent="0.2">
      <c r="C27" s="5" t="s">
        <v>8</v>
      </c>
      <c r="D27" s="5" t="s">
        <v>2</v>
      </c>
      <c r="E27" s="5">
        <f t="shared" ref="E27:K27" si="24">E15/10^9</f>
        <v>11.516692233449673</v>
      </c>
      <c r="F27" s="5">
        <f t="shared" si="24"/>
        <v>11.516692233449673</v>
      </c>
      <c r="G27" s="5">
        <f t="shared" si="24"/>
        <v>11.516692233449673</v>
      </c>
      <c r="H27" s="5">
        <f t="shared" si="24"/>
        <v>11.516692233449673</v>
      </c>
      <c r="I27" s="5">
        <f t="shared" si="24"/>
        <v>11.516692233449673</v>
      </c>
      <c r="J27" s="5">
        <f t="shared" si="24"/>
        <v>11.516692233449673</v>
      </c>
      <c r="K27" s="5">
        <f t="shared" si="24"/>
        <v>11.516692233449673</v>
      </c>
    </row>
    <row r="29" spans="2:15" ht="15" x14ac:dyDescent="0.25">
      <c r="C29" s="8" t="s">
        <v>20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1" spans="2:15" ht="15" x14ac:dyDescent="0.25">
      <c r="C31" s="6" t="s">
        <v>4</v>
      </c>
      <c r="D31" s="6" t="s">
        <v>9</v>
      </c>
      <c r="E31" s="6">
        <v>2015</v>
      </c>
      <c r="F31" s="6">
        <f>E31+1</f>
        <v>2016</v>
      </c>
      <c r="G31" s="6">
        <f t="shared" ref="G31:K31" si="25">F31+1</f>
        <v>2017</v>
      </c>
      <c r="H31" s="6">
        <f t="shared" si="25"/>
        <v>2018</v>
      </c>
      <c r="I31" s="6">
        <f t="shared" si="25"/>
        <v>2019</v>
      </c>
      <c r="J31" s="6">
        <f t="shared" si="25"/>
        <v>2020</v>
      </c>
      <c r="K31" s="6">
        <f t="shared" si="25"/>
        <v>2021</v>
      </c>
    </row>
    <row r="32" spans="2:15" x14ac:dyDescent="0.2">
      <c r="B32" s="5" t="s">
        <v>6</v>
      </c>
      <c r="C32" s="5" t="s">
        <v>1</v>
      </c>
      <c r="D32" s="5" t="s">
        <v>15</v>
      </c>
      <c r="E32" s="5">
        <f>SUMIFS(E$18:E$27,$C$18:$C$27,$C32,$D$18:$D$27,$B32)</f>
        <v>94.641864406849848</v>
      </c>
      <c r="F32" s="5">
        <f t="shared" ref="F32:K32" si="26">SUMIFS(F$18:F$27,$C$18:$C$27,$C32,$D$18:$D$27,$B32)</f>
        <v>105.29855880705004</v>
      </c>
      <c r="G32" s="5">
        <f t="shared" si="26"/>
        <v>131.73867708521996</v>
      </c>
      <c r="H32" s="5">
        <f t="shared" si="26"/>
        <v>145.78017597183984</v>
      </c>
      <c r="I32" s="5">
        <f t="shared" si="26"/>
        <v>159.38466072953003</v>
      </c>
      <c r="J32" s="5">
        <f t="shared" si="26"/>
        <v>106.21603892541992</v>
      </c>
      <c r="K32" s="5">
        <f t="shared" si="26"/>
        <v>174.63645106227003</v>
      </c>
    </row>
    <row r="33" spans="2:11" x14ac:dyDescent="0.2">
      <c r="B33" s="5" t="s">
        <v>2</v>
      </c>
      <c r="C33" s="5" t="s">
        <v>1</v>
      </c>
      <c r="D33" s="5" t="str">
        <f>"-1RMSE"</f>
        <v>-1RMSE</v>
      </c>
      <c r="E33" s="5">
        <f>E32-SUMIFS(E$18:E$27,$C$18:$C$27,$C33,$D$18:$D$27,$B33)</f>
        <v>-123.30308277018382</v>
      </c>
      <c r="F33" s="5">
        <f t="shared" ref="F33:K33" si="27">F32-SUMIFS(F$18:F$27,$C$18:$C$27,$C33,$D$18:$D$27,$B33)</f>
        <v>-112.64638836998363</v>
      </c>
      <c r="G33" s="5">
        <f t="shared" si="27"/>
        <v>-86.206270091813707</v>
      </c>
      <c r="H33" s="5">
        <f t="shared" si="27"/>
        <v>-72.16477120519383</v>
      </c>
      <c r="I33" s="5">
        <f t="shared" si="27"/>
        <v>-58.560286447503643</v>
      </c>
      <c r="J33" s="5">
        <f t="shared" si="27"/>
        <v>-111.72890825161375</v>
      </c>
      <c r="K33" s="5">
        <f t="shared" si="27"/>
        <v>-43.308496114763642</v>
      </c>
    </row>
    <row r="34" spans="2:11" x14ac:dyDescent="0.2">
      <c r="B34" s="5" t="s">
        <v>2</v>
      </c>
      <c r="C34" s="5" t="s">
        <v>1</v>
      </c>
      <c r="D34" s="5" t="str">
        <f>"+1RMSE"</f>
        <v>+1RMSE</v>
      </c>
      <c r="E34" s="5">
        <f>E32+SUMIFS(E$18:E$27,$C$18:$C$27,$C34,$D$18:$D$27,$B34)</f>
        <v>312.5868115838835</v>
      </c>
      <c r="F34" s="5">
        <f t="shared" ref="F34:K34" si="28">F32+SUMIFS(F$18:F$27,$C$18:$C$27,$C34,$D$18:$D$27,$B34)</f>
        <v>323.2435059840837</v>
      </c>
      <c r="G34" s="5">
        <f t="shared" si="28"/>
        <v>349.6836242622536</v>
      </c>
      <c r="H34" s="5">
        <f t="shared" si="28"/>
        <v>363.72512314887354</v>
      </c>
      <c r="I34" s="5">
        <f t="shared" si="28"/>
        <v>377.32960790656369</v>
      </c>
      <c r="J34" s="5">
        <f t="shared" si="28"/>
        <v>324.16098610245359</v>
      </c>
      <c r="K34" s="5">
        <f t="shared" si="28"/>
        <v>392.58139823930367</v>
      </c>
    </row>
    <row r="35" spans="2:11" x14ac:dyDescent="0.2">
      <c r="C35" s="5" t="s">
        <v>14</v>
      </c>
      <c r="D35" s="5" t="s">
        <v>11</v>
      </c>
      <c r="E35" s="5">
        <f>$O6</f>
        <v>2.7676326642517899</v>
      </c>
      <c r="F35" s="5">
        <f>$O6</f>
        <v>2.7676326642517899</v>
      </c>
      <c r="G35" s="5">
        <f>$O6</f>
        <v>2.7676326642517899</v>
      </c>
      <c r="H35" s="5">
        <f>$O6</f>
        <v>2.7676326642517899</v>
      </c>
      <c r="I35" s="5">
        <f>$O6</f>
        <v>2.7676326642517899</v>
      </c>
      <c r="J35" s="5">
        <f>$O6</f>
        <v>2.7676326642517899</v>
      </c>
      <c r="K35" s="5">
        <f>$O6</f>
        <v>2.7676326642517899</v>
      </c>
    </row>
    <row r="36" spans="2:11" x14ac:dyDescent="0.2">
      <c r="C36" s="5" t="s">
        <v>14</v>
      </c>
      <c r="D36" s="5" t="s">
        <v>12</v>
      </c>
      <c r="E36" s="5">
        <f>$O7</f>
        <v>2.5214558225865309</v>
      </c>
      <c r="F36" s="5">
        <f>$O7</f>
        <v>2.5214558225865309</v>
      </c>
      <c r="G36" s="5">
        <f>$O7</f>
        <v>2.5214558225865309</v>
      </c>
      <c r="H36" s="5">
        <f>$O7</f>
        <v>2.5214558225865309</v>
      </c>
      <c r="I36" s="5">
        <f>$O7</f>
        <v>2.5214558225865309</v>
      </c>
      <c r="J36" s="5">
        <f>$O7</f>
        <v>2.5214558225865309</v>
      </c>
      <c r="K36" s="5">
        <f>$O7</f>
        <v>2.5214558225865309</v>
      </c>
    </row>
    <row r="37" spans="2:11" x14ac:dyDescent="0.2">
      <c r="C37" s="5" t="s">
        <v>14</v>
      </c>
      <c r="D37" s="5" t="s">
        <v>13</v>
      </c>
      <c r="E37" s="5">
        <f>$O8</f>
        <v>3.092000919484164</v>
      </c>
      <c r="F37" s="5">
        <f>$O8</f>
        <v>3.092000919484164</v>
      </c>
      <c r="G37" s="5">
        <f>$O8</f>
        <v>3.092000919484164</v>
      </c>
      <c r="H37" s="5">
        <f>$O8</f>
        <v>3.092000919484164</v>
      </c>
      <c r="I37" s="5">
        <f>$O8</f>
        <v>3.092000919484164</v>
      </c>
      <c r="J37" s="5">
        <f>$O8</f>
        <v>3.092000919484164</v>
      </c>
      <c r="K37" s="5">
        <f>$O8</f>
        <v>3.092000919484164</v>
      </c>
    </row>
    <row r="39" spans="2:11" ht="15" x14ac:dyDescent="0.25">
      <c r="C39" s="6" t="s">
        <v>4</v>
      </c>
      <c r="D39" s="6" t="s">
        <v>9</v>
      </c>
      <c r="E39" s="6">
        <v>2015</v>
      </c>
      <c r="F39" s="6">
        <f>E39+1</f>
        <v>2016</v>
      </c>
      <c r="G39" s="6">
        <f t="shared" ref="G39:K39" si="29">F39+1</f>
        <v>2017</v>
      </c>
      <c r="H39" s="6">
        <f t="shared" si="29"/>
        <v>2018</v>
      </c>
      <c r="I39" s="6">
        <f t="shared" si="29"/>
        <v>2019</v>
      </c>
      <c r="J39" s="6">
        <f t="shared" si="29"/>
        <v>2020</v>
      </c>
      <c r="K39" s="6">
        <f t="shared" si="29"/>
        <v>2021</v>
      </c>
    </row>
    <row r="40" spans="2:11" x14ac:dyDescent="0.2">
      <c r="B40" s="5" t="s">
        <v>6</v>
      </c>
      <c r="C40" s="5" t="s">
        <v>7</v>
      </c>
      <c r="D40" s="5" t="s">
        <v>15</v>
      </c>
      <c r="E40" s="5">
        <f>SUMIFS(E$18:E$27,$C$18:$C$27,$C40,$D$18:$D$27,$B40)</f>
        <v>4.5729556126999515</v>
      </c>
      <c r="F40" s="5">
        <f t="shared" ref="F40:K40" si="30">SUMIFS(F$18:F$27,$C$18:$C$27,$C40,$D$18:$D$27,$B40)</f>
        <v>1.9375075688100587</v>
      </c>
      <c r="G40" s="5">
        <f t="shared" si="30"/>
        <v>10.01132030769995</v>
      </c>
      <c r="H40" s="5">
        <f t="shared" si="30"/>
        <v>11.41444291702002</v>
      </c>
      <c r="I40" s="5">
        <f t="shared" si="30"/>
        <v>16.710500088590088</v>
      </c>
      <c r="J40" s="5">
        <f t="shared" si="30"/>
        <v>-3.800333985</v>
      </c>
      <c r="K40" s="5">
        <f t="shared" si="30"/>
        <v>36.730597095900144</v>
      </c>
    </row>
    <row r="41" spans="2:11" x14ac:dyDescent="0.2">
      <c r="B41" s="5" t="s">
        <v>2</v>
      </c>
      <c r="C41" s="5" t="str">
        <f>C40</f>
        <v>NN 1</v>
      </c>
      <c r="D41" s="5" t="str">
        <f>"-1RMSE"</f>
        <v>-1RMSE</v>
      </c>
      <c r="E41" s="5">
        <f>E40-SUMIFS(E$18:E$27,$C$18:$C$27,$C41,$D$18:$D$27,$B41)</f>
        <v>-4.8058796028265487</v>
      </c>
      <c r="F41" s="5">
        <f t="shared" ref="F41" si="31">F40-SUMIFS(F$18:F$27,$C$18:$C$27,$C41,$D$18:$D$27,$B41)</f>
        <v>-7.4413276467164415</v>
      </c>
      <c r="G41" s="5">
        <f t="shared" ref="G41" si="32">G40-SUMIFS(G$18:G$27,$C$18:$C$27,$C41,$D$18:$D$27,$B41)</f>
        <v>0.63248509217345017</v>
      </c>
      <c r="H41" s="5">
        <f t="shared" ref="H41" si="33">H40-SUMIFS(H$18:H$27,$C$18:$C$27,$C41,$D$18:$D$27,$B41)</f>
        <v>2.0356077014935199</v>
      </c>
      <c r="I41" s="5">
        <f t="shared" ref="I41" si="34">I40-SUMIFS(I$18:I$27,$C$18:$C$27,$C41,$D$18:$D$27,$B41)</f>
        <v>7.3316648730635876</v>
      </c>
      <c r="J41" s="5">
        <f t="shared" ref="J41" si="35">J40-SUMIFS(J$18:J$27,$C$18:$C$27,$C41,$D$18:$D$27,$B41)</f>
        <v>-13.1791692005265</v>
      </c>
      <c r="K41" s="5">
        <f t="shared" ref="K41" si="36">K40-SUMIFS(K$18:K$27,$C$18:$C$27,$C41,$D$18:$D$27,$B41)</f>
        <v>27.351761880373644</v>
      </c>
    </row>
    <row r="42" spans="2:11" x14ac:dyDescent="0.2">
      <c r="B42" s="5" t="s">
        <v>2</v>
      </c>
      <c r="C42" s="5" t="str">
        <f>C41</f>
        <v>NN 1</v>
      </c>
      <c r="D42" s="5" t="str">
        <f>"+1RMSE"</f>
        <v>+1RMSE</v>
      </c>
      <c r="E42" s="5">
        <f>E40+SUMIFS(E$18:E$27,$C$18:$C$27,$C42,$D$18:$D$27,$B42)</f>
        <v>13.951790828226452</v>
      </c>
      <c r="F42" s="5">
        <f t="shared" ref="F42:K42" si="37">F40+SUMIFS(F$18:F$27,$C$18:$C$27,$C42,$D$18:$D$27,$B42)</f>
        <v>11.316342784336559</v>
      </c>
      <c r="G42" s="5">
        <f t="shared" si="37"/>
        <v>19.390155523226451</v>
      </c>
      <c r="H42" s="5">
        <f t="shared" si="37"/>
        <v>20.793278132546519</v>
      </c>
      <c r="I42" s="5">
        <f t="shared" si="37"/>
        <v>26.089335304116588</v>
      </c>
      <c r="J42" s="5">
        <f t="shared" si="37"/>
        <v>5.5785012305265003</v>
      </c>
      <c r="K42" s="5">
        <f t="shared" si="37"/>
        <v>46.109432311426644</v>
      </c>
    </row>
    <row r="43" spans="2:11" x14ac:dyDescent="0.2">
      <c r="B43" s="5" t="s">
        <v>2</v>
      </c>
      <c r="C43" s="5" t="str">
        <f>C42</f>
        <v>NN 1</v>
      </c>
      <c r="D43" s="5" t="str">
        <f>"-2RMSE"</f>
        <v>-2RMSE</v>
      </c>
      <c r="E43" s="5">
        <f>E41-SUMIFS(E$18:E$27,$C$18:$C$27,$C43,$D$18:$D$27,$B43)</f>
        <v>-14.184714818353049</v>
      </c>
      <c r="F43" s="5">
        <f t="shared" ref="F43:K43" si="38">F41-SUMIFS(F$18:F$27,$C$18:$C$27,$C43,$D$18:$D$27,$B43)</f>
        <v>-16.820162862242942</v>
      </c>
      <c r="G43" s="5">
        <f t="shared" si="38"/>
        <v>-8.7463501233530501</v>
      </c>
      <c r="H43" s="5">
        <f t="shared" si="38"/>
        <v>-7.3432275140329804</v>
      </c>
      <c r="I43" s="5">
        <f t="shared" si="38"/>
        <v>-2.0471703424629126</v>
      </c>
      <c r="J43" s="5">
        <f t="shared" si="38"/>
        <v>-22.558004416053002</v>
      </c>
      <c r="K43" s="5">
        <f t="shared" si="38"/>
        <v>17.972926664847144</v>
      </c>
    </row>
    <row r="44" spans="2:11" x14ac:dyDescent="0.2">
      <c r="B44" s="5" t="s">
        <v>2</v>
      </c>
      <c r="C44" s="5" t="str">
        <f>C43</f>
        <v>NN 1</v>
      </c>
      <c r="D44" s="5" t="str">
        <f>"+2RMSE"</f>
        <v>+2RMSE</v>
      </c>
      <c r="E44" s="5">
        <f>E42+SUMIFS(E$18:E$27,$C$18:$C$27,$C44,$D$18:$D$27,$B44)</f>
        <v>23.33062604375295</v>
      </c>
      <c r="F44" s="5">
        <f t="shared" ref="F44:K44" si="39">F42+SUMIFS(F$18:F$27,$C$18:$C$27,$C44,$D$18:$D$27,$B44)</f>
        <v>20.695177999863059</v>
      </c>
      <c r="G44" s="5">
        <f t="shared" si="39"/>
        <v>28.768990738752951</v>
      </c>
      <c r="H44" s="5">
        <f t="shared" si="39"/>
        <v>30.172113348073019</v>
      </c>
      <c r="I44" s="5">
        <f t="shared" si="39"/>
        <v>35.468170519643088</v>
      </c>
      <c r="J44" s="5">
        <f t="shared" si="39"/>
        <v>14.957336446053001</v>
      </c>
      <c r="K44" s="5">
        <f t="shared" si="39"/>
        <v>55.488267526953145</v>
      </c>
    </row>
    <row r="45" spans="2:11" x14ac:dyDescent="0.2">
      <c r="C45" s="5" t="s">
        <v>14</v>
      </c>
      <c r="D45" s="5" t="s">
        <v>11</v>
      </c>
      <c r="E45" s="5">
        <f>E35</f>
        <v>2.7676326642517899</v>
      </c>
      <c r="F45" s="5">
        <f t="shared" ref="F45:K45" si="40">F35</f>
        <v>2.7676326642517899</v>
      </c>
      <c r="G45" s="5">
        <f t="shared" si="40"/>
        <v>2.7676326642517899</v>
      </c>
      <c r="H45" s="5">
        <f t="shared" si="40"/>
        <v>2.7676326642517899</v>
      </c>
      <c r="I45" s="5">
        <f t="shared" si="40"/>
        <v>2.7676326642517899</v>
      </c>
      <c r="J45" s="5">
        <f t="shared" si="40"/>
        <v>2.7676326642517899</v>
      </c>
      <c r="K45" s="5">
        <f t="shared" si="40"/>
        <v>2.7676326642517899</v>
      </c>
    </row>
    <row r="46" spans="2:11" x14ac:dyDescent="0.2">
      <c r="C46" s="5" t="s">
        <v>14</v>
      </c>
      <c r="D46" s="5" t="s">
        <v>12</v>
      </c>
      <c r="E46" s="5">
        <f t="shared" ref="E46:K46" si="41">E36</f>
        <v>2.5214558225865309</v>
      </c>
      <c r="F46" s="5">
        <f t="shared" si="41"/>
        <v>2.5214558225865309</v>
      </c>
      <c r="G46" s="5">
        <f t="shared" si="41"/>
        <v>2.5214558225865309</v>
      </c>
      <c r="H46" s="5">
        <f t="shared" si="41"/>
        <v>2.5214558225865309</v>
      </c>
      <c r="I46" s="5">
        <f t="shared" si="41"/>
        <v>2.5214558225865309</v>
      </c>
      <c r="J46" s="5">
        <f t="shared" si="41"/>
        <v>2.5214558225865309</v>
      </c>
      <c r="K46" s="5">
        <f t="shared" si="41"/>
        <v>2.5214558225865309</v>
      </c>
    </row>
    <row r="47" spans="2:11" x14ac:dyDescent="0.2">
      <c r="C47" s="5" t="s">
        <v>14</v>
      </c>
      <c r="D47" s="5" t="s">
        <v>13</v>
      </c>
      <c r="E47" s="5">
        <f t="shared" ref="E47:K47" si="42">E37</f>
        <v>3.092000919484164</v>
      </c>
      <c r="F47" s="5">
        <f t="shared" si="42"/>
        <v>3.092000919484164</v>
      </c>
      <c r="G47" s="5">
        <f t="shared" si="42"/>
        <v>3.092000919484164</v>
      </c>
      <c r="H47" s="5">
        <f t="shared" si="42"/>
        <v>3.092000919484164</v>
      </c>
      <c r="I47" s="5">
        <f t="shared" si="42"/>
        <v>3.092000919484164</v>
      </c>
      <c r="J47" s="5">
        <f t="shared" si="42"/>
        <v>3.092000919484164</v>
      </c>
      <c r="K47" s="5">
        <f t="shared" si="42"/>
        <v>3.092000919484164</v>
      </c>
    </row>
    <row r="49" spans="2:15" ht="15" x14ac:dyDescent="0.25">
      <c r="C49" s="6" t="s">
        <v>4</v>
      </c>
      <c r="D49" s="6" t="s">
        <v>9</v>
      </c>
      <c r="E49" s="6">
        <v>2015</v>
      </c>
      <c r="F49" s="6">
        <f>E49+1</f>
        <v>2016</v>
      </c>
      <c r="G49" s="6">
        <f t="shared" ref="G49:K49" si="43">F49+1</f>
        <v>2017</v>
      </c>
      <c r="H49" s="6">
        <f t="shared" si="43"/>
        <v>2018</v>
      </c>
      <c r="I49" s="6">
        <f t="shared" si="43"/>
        <v>2019</v>
      </c>
      <c r="J49" s="6">
        <f t="shared" si="43"/>
        <v>2020</v>
      </c>
      <c r="K49" s="6">
        <f t="shared" si="43"/>
        <v>2021</v>
      </c>
    </row>
    <row r="50" spans="2:15" x14ac:dyDescent="0.2">
      <c r="B50" s="5" t="s">
        <v>6</v>
      </c>
      <c r="C50" s="5" t="s">
        <v>8</v>
      </c>
      <c r="D50" s="5" t="s">
        <v>15</v>
      </c>
      <c r="E50" s="5">
        <f>SUMIFS(E$18:E$27,$C$18:$C$27,$C50,$D$18:$D$27,$B50)</f>
        <v>2.8849857530200196</v>
      </c>
      <c r="F50" s="5">
        <f t="shared" ref="F50:K50" si="44">SUMIFS(F$18:F$27,$C$18:$C$27,$C50,$D$18:$D$27,$B50)</f>
        <v>-16.603090936370116</v>
      </c>
      <c r="G50" s="5">
        <f t="shared" si="44"/>
        <v>8.5195500907900392</v>
      </c>
      <c r="H50" s="5">
        <f t="shared" si="44"/>
        <v>29.770987229109863</v>
      </c>
      <c r="I50" s="5">
        <f t="shared" si="44"/>
        <v>51.714925455120117</v>
      </c>
      <c r="J50" s="5">
        <f t="shared" si="44"/>
        <v>60.305799824020021</v>
      </c>
      <c r="K50" s="5">
        <f t="shared" si="44"/>
        <v>108.0783997635</v>
      </c>
    </row>
    <row r="51" spans="2:15" x14ac:dyDescent="0.2">
      <c r="B51" s="5" t="s">
        <v>2</v>
      </c>
      <c r="C51" s="5" t="str">
        <f>C50</f>
        <v>NN 2</v>
      </c>
      <c r="D51" s="5" t="str">
        <f>"-1RMSE"</f>
        <v>-1RMSE</v>
      </c>
      <c r="E51" s="5">
        <f>E50-SUMIFS(E$18:E$27,$C$18:$C$27,$C51,$D$18:$D$27,$B51)</f>
        <v>-8.6317064804296528</v>
      </c>
      <c r="F51" s="5">
        <f t="shared" ref="F51" si="45">F50-SUMIFS(F$18:F$27,$C$18:$C$27,$C51,$D$18:$D$27,$B51)</f>
        <v>-28.11978316981979</v>
      </c>
      <c r="G51" s="5">
        <f t="shared" ref="G51" si="46">G50-SUMIFS(G$18:G$27,$C$18:$C$27,$C51,$D$18:$D$27,$B51)</f>
        <v>-2.9971421426596336</v>
      </c>
      <c r="H51" s="5">
        <f t="shared" ref="H51" si="47">H50-SUMIFS(H$18:H$27,$C$18:$C$27,$C51,$D$18:$D$27,$B51)</f>
        <v>18.254294995660189</v>
      </c>
      <c r="I51" s="5">
        <f t="shared" ref="I51" si="48">I50-SUMIFS(I$18:I$27,$C$18:$C$27,$C51,$D$18:$D$27,$B51)</f>
        <v>40.198233221670442</v>
      </c>
      <c r="J51" s="5">
        <f t="shared" ref="J51" si="49">J50-SUMIFS(J$18:J$27,$C$18:$C$27,$C51,$D$18:$D$27,$B51)</f>
        <v>48.789107590570346</v>
      </c>
      <c r="K51" s="5">
        <f t="shared" ref="K51" si="50">K50-SUMIFS(K$18:K$27,$C$18:$C$27,$C51,$D$18:$D$27,$B51)</f>
        <v>96.561707530050327</v>
      </c>
    </row>
    <row r="52" spans="2:15" x14ac:dyDescent="0.2">
      <c r="B52" s="5" t="s">
        <v>2</v>
      </c>
      <c r="C52" s="5" t="str">
        <f>C51</f>
        <v>NN 2</v>
      </c>
      <c r="D52" s="5" t="str">
        <f>"+1RMSE"</f>
        <v>+1RMSE</v>
      </c>
      <c r="E52" s="5">
        <f>E50+SUMIFS(E$18:E$27,$C$18:$C$27,$C52,$D$18:$D$27,$B52)</f>
        <v>14.401677986469693</v>
      </c>
      <c r="F52" s="5">
        <f t="shared" ref="F52:K52" si="51">F50+SUMIFS(F$18:F$27,$C$18:$C$27,$C52,$D$18:$D$27,$B52)</f>
        <v>-5.0863987029204427</v>
      </c>
      <c r="G52" s="5">
        <f t="shared" si="51"/>
        <v>20.036242324239712</v>
      </c>
      <c r="H52" s="5">
        <f t="shared" si="51"/>
        <v>41.287679462559538</v>
      </c>
      <c r="I52" s="5">
        <f t="shared" si="51"/>
        <v>63.231617688569791</v>
      </c>
      <c r="J52" s="5">
        <f t="shared" si="51"/>
        <v>71.822492057469688</v>
      </c>
      <c r="K52" s="5">
        <f t="shared" si="51"/>
        <v>119.59509199694968</v>
      </c>
    </row>
    <row r="53" spans="2:15" x14ac:dyDescent="0.2">
      <c r="B53" s="5" t="s">
        <v>2</v>
      </c>
      <c r="C53" s="5" t="str">
        <f>C52</f>
        <v>NN 2</v>
      </c>
      <c r="D53" s="5" t="str">
        <f>"-2RMSE"</f>
        <v>-2RMSE</v>
      </c>
      <c r="E53" s="5">
        <f>E51-SUMIFS(E$18:E$27,$C$18:$C$27,$C53,$D$18:$D$27,$B53)</f>
        <v>-20.148398713879324</v>
      </c>
      <c r="F53" s="5">
        <f t="shared" ref="F53:K53" si="52">F51-SUMIFS(F$18:F$27,$C$18:$C$27,$C53,$D$18:$D$27,$B53)</f>
        <v>-39.636475403269465</v>
      </c>
      <c r="G53" s="5">
        <f t="shared" si="52"/>
        <v>-14.513834376109306</v>
      </c>
      <c r="H53" s="5">
        <f t="shared" si="52"/>
        <v>6.7376027622105159</v>
      </c>
      <c r="I53" s="5">
        <f t="shared" si="52"/>
        <v>28.681540988220767</v>
      </c>
      <c r="J53" s="5">
        <f t="shared" si="52"/>
        <v>37.272415357120671</v>
      </c>
      <c r="K53" s="5">
        <f t="shared" si="52"/>
        <v>85.045015296600653</v>
      </c>
    </row>
    <row r="54" spans="2:15" x14ac:dyDescent="0.2">
      <c r="B54" s="5" t="s">
        <v>2</v>
      </c>
      <c r="C54" s="5" t="str">
        <f>C53</f>
        <v>NN 2</v>
      </c>
      <c r="D54" s="5" t="str">
        <f>"+2RMSE"</f>
        <v>+2RMSE</v>
      </c>
      <c r="E54" s="5">
        <f>E52+SUMIFS(E$18:E$27,$C$18:$C$27,$C54,$D$18:$D$27,$B54)</f>
        <v>25.918370219919368</v>
      </c>
      <c r="F54" s="5">
        <f t="shared" ref="F54:K54" si="53">F52+SUMIFS(F$18:F$27,$C$18:$C$27,$C54,$D$18:$D$27,$B54)</f>
        <v>6.4302935305292301</v>
      </c>
      <c r="G54" s="5">
        <f t="shared" si="53"/>
        <v>31.552934557689383</v>
      </c>
      <c r="H54" s="5">
        <f t="shared" si="53"/>
        <v>52.804371696009213</v>
      </c>
      <c r="I54" s="5">
        <f t="shared" si="53"/>
        <v>74.748309922019459</v>
      </c>
      <c r="J54" s="5">
        <f t="shared" si="53"/>
        <v>83.339184290919363</v>
      </c>
      <c r="K54" s="5">
        <f t="shared" si="53"/>
        <v>131.11178423039934</v>
      </c>
    </row>
    <row r="55" spans="2:15" x14ac:dyDescent="0.2">
      <c r="C55" s="5" t="s">
        <v>14</v>
      </c>
      <c r="D55" s="5" t="s">
        <v>11</v>
      </c>
      <c r="E55" s="5">
        <f>E45</f>
        <v>2.7676326642517899</v>
      </c>
      <c r="F55" s="5">
        <f t="shared" ref="F55:K55" si="54">F45</f>
        <v>2.7676326642517899</v>
      </c>
      <c r="G55" s="5">
        <f t="shared" si="54"/>
        <v>2.7676326642517899</v>
      </c>
      <c r="H55" s="5">
        <f t="shared" si="54"/>
        <v>2.7676326642517899</v>
      </c>
      <c r="I55" s="5">
        <f t="shared" si="54"/>
        <v>2.7676326642517899</v>
      </c>
      <c r="J55" s="5">
        <f t="shared" si="54"/>
        <v>2.7676326642517899</v>
      </c>
      <c r="K55" s="5">
        <f t="shared" si="54"/>
        <v>2.7676326642517899</v>
      </c>
    </row>
    <row r="56" spans="2:15" x14ac:dyDescent="0.2">
      <c r="C56" s="5" t="s">
        <v>14</v>
      </c>
      <c r="D56" s="5" t="s">
        <v>12</v>
      </c>
      <c r="E56" s="5">
        <f t="shared" ref="E56:K56" si="55">E46</f>
        <v>2.5214558225865309</v>
      </c>
      <c r="F56" s="5">
        <f t="shared" si="55"/>
        <v>2.5214558225865309</v>
      </c>
      <c r="G56" s="5">
        <f t="shared" si="55"/>
        <v>2.5214558225865309</v>
      </c>
      <c r="H56" s="5">
        <f t="shared" si="55"/>
        <v>2.5214558225865309</v>
      </c>
      <c r="I56" s="5">
        <f t="shared" si="55"/>
        <v>2.5214558225865309</v>
      </c>
      <c r="J56" s="5">
        <f t="shared" si="55"/>
        <v>2.5214558225865309</v>
      </c>
      <c r="K56" s="5">
        <f t="shared" si="55"/>
        <v>2.5214558225865309</v>
      </c>
    </row>
    <row r="57" spans="2:15" x14ac:dyDescent="0.2">
      <c r="C57" s="5" t="s">
        <v>14</v>
      </c>
      <c r="D57" s="5" t="s">
        <v>13</v>
      </c>
      <c r="E57" s="5">
        <f t="shared" ref="E57:K57" si="56">E47</f>
        <v>3.092000919484164</v>
      </c>
      <c r="F57" s="5">
        <f t="shared" si="56"/>
        <v>3.092000919484164</v>
      </c>
      <c r="G57" s="5">
        <f t="shared" si="56"/>
        <v>3.092000919484164</v>
      </c>
      <c r="H57" s="5">
        <f t="shared" si="56"/>
        <v>3.092000919484164</v>
      </c>
      <c r="I57" s="5">
        <f t="shared" si="56"/>
        <v>3.092000919484164</v>
      </c>
      <c r="J57" s="5">
        <f t="shared" si="56"/>
        <v>3.092000919484164</v>
      </c>
      <c r="K57" s="5">
        <f t="shared" si="56"/>
        <v>3.092000919484164</v>
      </c>
    </row>
    <row r="59" spans="2:15" ht="15" x14ac:dyDescent="0.25">
      <c r="C59" s="8" t="s">
        <v>21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2:15" x14ac:dyDescent="0.2">
      <c r="C60" s="7"/>
      <c r="D60" s="7"/>
    </row>
    <row r="61" spans="2:15" ht="15" x14ac:dyDescent="0.25">
      <c r="C61" s="6" t="s">
        <v>4</v>
      </c>
      <c r="D61" s="6" t="s">
        <v>9</v>
      </c>
      <c r="E61" s="6">
        <v>2015</v>
      </c>
      <c r="F61" s="6">
        <f>E61+1</f>
        <v>2016</v>
      </c>
      <c r="G61" s="6">
        <f t="shared" ref="G61:K61" si="57">F61+1</f>
        <v>2017</v>
      </c>
      <c r="H61" s="6">
        <f t="shared" si="57"/>
        <v>2018</v>
      </c>
      <c r="I61" s="6">
        <f t="shared" si="57"/>
        <v>2019</v>
      </c>
      <c r="J61" s="6">
        <f t="shared" si="57"/>
        <v>2020</v>
      </c>
      <c r="K61" s="6">
        <f t="shared" si="57"/>
        <v>2021</v>
      </c>
    </row>
    <row r="62" spans="2:15" x14ac:dyDescent="0.2">
      <c r="C62" s="5" t="s">
        <v>14</v>
      </c>
      <c r="D62" s="5" t="s">
        <v>11</v>
      </c>
      <c r="E62" s="5">
        <f>E55</f>
        <v>2.7676326642517899</v>
      </c>
      <c r="F62" s="5">
        <f t="shared" ref="F62:K62" si="58">F55</f>
        <v>2.7676326642517899</v>
      </c>
      <c r="G62" s="5">
        <f t="shared" si="58"/>
        <v>2.7676326642517899</v>
      </c>
      <c r="H62" s="5">
        <f t="shared" si="58"/>
        <v>2.7676326642517899</v>
      </c>
      <c r="I62" s="5">
        <f t="shared" si="58"/>
        <v>2.7676326642517899</v>
      </c>
      <c r="J62" s="5">
        <f t="shared" si="58"/>
        <v>2.7676326642517899</v>
      </c>
      <c r="K62" s="5">
        <f t="shared" si="58"/>
        <v>2.7676326642517899</v>
      </c>
    </row>
    <row r="63" spans="2:15" x14ac:dyDescent="0.2">
      <c r="B63" s="9" t="s">
        <v>6</v>
      </c>
      <c r="C63" s="5" t="s">
        <v>1</v>
      </c>
      <c r="D63" s="5" t="s">
        <v>15</v>
      </c>
      <c r="E63" s="5">
        <f>SUMIFS(E$18:E$27,$C$18:$C$27,$C63,$D$18:$D$27,$B63)</f>
        <v>94.641864406849848</v>
      </c>
      <c r="F63" s="5">
        <f t="shared" ref="F63:K68" si="59">SUMIFS(F$18:F$27,$C$18:$C$27,$C63,$D$18:$D$27,$B63)</f>
        <v>105.29855880705004</v>
      </c>
      <c r="G63" s="5">
        <f t="shared" si="59"/>
        <v>131.73867708521996</v>
      </c>
      <c r="H63" s="5">
        <f t="shared" si="59"/>
        <v>145.78017597183984</v>
      </c>
      <c r="I63" s="5">
        <f t="shared" si="59"/>
        <v>159.38466072953003</v>
      </c>
      <c r="J63" s="5">
        <f t="shared" si="59"/>
        <v>106.21603892541992</v>
      </c>
      <c r="K63" s="5">
        <f t="shared" si="59"/>
        <v>174.63645106227003</v>
      </c>
    </row>
    <row r="64" spans="2:15" x14ac:dyDescent="0.2">
      <c r="B64" s="9" t="s">
        <v>2</v>
      </c>
      <c r="C64" s="5" t="str">
        <f>C63</f>
        <v>SCM</v>
      </c>
      <c r="D64" s="5" t="s">
        <v>2</v>
      </c>
      <c r="E64" s="5">
        <f>SUMIFS(E$18:E$27,$C$18:$C$27,$C64,$D$18:$D$27,$B64)</f>
        <v>217.94494717703367</v>
      </c>
      <c r="F64" s="5">
        <f t="shared" si="59"/>
        <v>217.94494717703367</v>
      </c>
      <c r="G64" s="5">
        <f t="shared" si="59"/>
        <v>217.94494717703367</v>
      </c>
      <c r="H64" s="5">
        <f t="shared" si="59"/>
        <v>217.94494717703367</v>
      </c>
      <c r="I64" s="5">
        <f t="shared" si="59"/>
        <v>217.94494717703367</v>
      </c>
      <c r="J64" s="5">
        <f t="shared" si="59"/>
        <v>217.94494717703367</v>
      </c>
      <c r="K64" s="5">
        <f t="shared" si="59"/>
        <v>217.94494717703367</v>
      </c>
    </row>
    <row r="65" spans="2:20" x14ac:dyDescent="0.2">
      <c r="B65" s="9" t="s">
        <v>6</v>
      </c>
      <c r="C65" s="5" t="s">
        <v>7</v>
      </c>
      <c r="D65" s="5" t="s">
        <v>15</v>
      </c>
      <c r="E65" s="5">
        <f>SUMIFS(E$18:E$27,$C$18:$C$27,$C65,$D$18:$D$27,$B65)</f>
        <v>4.5729556126999515</v>
      </c>
      <c r="F65" s="5">
        <f t="shared" si="59"/>
        <v>1.9375075688100587</v>
      </c>
      <c r="G65" s="5">
        <f t="shared" si="59"/>
        <v>10.01132030769995</v>
      </c>
      <c r="H65" s="5">
        <f t="shared" si="59"/>
        <v>11.41444291702002</v>
      </c>
      <c r="I65" s="5">
        <f t="shared" si="59"/>
        <v>16.710500088590088</v>
      </c>
      <c r="J65" s="5">
        <f t="shared" si="59"/>
        <v>-3.800333985</v>
      </c>
      <c r="K65" s="5">
        <f t="shared" si="59"/>
        <v>36.730597095900144</v>
      </c>
    </row>
    <row r="66" spans="2:20" x14ac:dyDescent="0.2">
      <c r="B66" s="9" t="s">
        <v>2</v>
      </c>
      <c r="C66" s="5" t="str">
        <f>C65</f>
        <v>NN 1</v>
      </c>
      <c r="D66" s="5" t="s">
        <v>2</v>
      </c>
      <c r="E66" s="5">
        <f>SUMIFS(E$18:E$27,$C$18:$C$27,$C66,$D$18:$D$27,$B66)</f>
        <v>9.3788352155265002</v>
      </c>
      <c r="F66" s="5">
        <f t="shared" si="59"/>
        <v>9.3788352155265002</v>
      </c>
      <c r="G66" s="5">
        <f t="shared" si="59"/>
        <v>9.3788352155265002</v>
      </c>
      <c r="H66" s="5">
        <f t="shared" si="59"/>
        <v>9.3788352155265002</v>
      </c>
      <c r="I66" s="5">
        <f t="shared" si="59"/>
        <v>9.3788352155265002</v>
      </c>
      <c r="J66" s="5">
        <f t="shared" si="59"/>
        <v>9.3788352155265002</v>
      </c>
      <c r="K66" s="5">
        <f t="shared" si="59"/>
        <v>9.3788352155265002</v>
      </c>
    </row>
    <row r="67" spans="2:20" x14ac:dyDescent="0.2">
      <c r="B67" s="9" t="s">
        <v>6</v>
      </c>
      <c r="C67" s="5" t="s">
        <v>8</v>
      </c>
      <c r="D67" s="5" t="s">
        <v>15</v>
      </c>
      <c r="E67" s="5">
        <f>SUMIFS(E$18:E$27,$C$18:$C$27,$C67,$D$18:$D$27,$B67)</f>
        <v>2.8849857530200196</v>
      </c>
      <c r="F67" s="5">
        <f t="shared" si="59"/>
        <v>-16.603090936370116</v>
      </c>
      <c r="G67" s="5">
        <f t="shared" si="59"/>
        <v>8.5195500907900392</v>
      </c>
      <c r="H67" s="5">
        <f t="shared" si="59"/>
        <v>29.770987229109863</v>
      </c>
      <c r="I67" s="5">
        <f t="shared" si="59"/>
        <v>51.714925455120117</v>
      </c>
      <c r="J67" s="5">
        <f t="shared" si="59"/>
        <v>60.305799824020021</v>
      </c>
      <c r="K67" s="5">
        <f t="shared" si="59"/>
        <v>108.0783997635</v>
      </c>
    </row>
    <row r="68" spans="2:20" x14ac:dyDescent="0.2">
      <c r="B68" s="9" t="s">
        <v>2</v>
      </c>
      <c r="C68" s="5" t="str">
        <f>C67</f>
        <v>NN 2</v>
      </c>
      <c r="D68" s="5" t="s">
        <v>2</v>
      </c>
      <c r="E68" s="5">
        <f>SUMIFS(E$18:E$27,$C$18:$C$27,$C68,$D$18:$D$27,$B68)</f>
        <v>11.516692233449673</v>
      </c>
      <c r="F68" s="5">
        <f t="shared" si="59"/>
        <v>11.516692233449673</v>
      </c>
      <c r="G68" s="5">
        <f t="shared" si="59"/>
        <v>11.516692233449673</v>
      </c>
      <c r="H68" s="5">
        <f t="shared" si="59"/>
        <v>11.516692233449673</v>
      </c>
      <c r="I68" s="5">
        <f t="shared" si="59"/>
        <v>11.516692233449673</v>
      </c>
      <c r="J68" s="5">
        <f t="shared" si="59"/>
        <v>11.516692233449673</v>
      </c>
      <c r="K68" s="5">
        <f t="shared" si="59"/>
        <v>11.516692233449673</v>
      </c>
    </row>
    <row r="69" spans="2:20" x14ac:dyDescent="0.2">
      <c r="C69" s="5" t="str">
        <f>C64</f>
        <v>SCM</v>
      </c>
      <c r="D69" s="5" t="s">
        <v>16</v>
      </c>
      <c r="E69" s="5">
        <f>(E$62-SUMIFS(E$62:E$68,$C$62:$C$68,$C69,$B$62:$B$68,$B$63))/SUMIFS(E$62:E$68,$C$62:$C$68,$C69,$B$62:$B$68,$B$64)</f>
        <v>-0.4215478859804439</v>
      </c>
      <c r="F69" s="5">
        <f t="shared" ref="F69:K69" si="60">(F$62-SUMIFS(F$62:F$68,$C$62:$C$68,$C69,$B$62:$B$68,$B$63))/SUMIFS(F$62:F$68,$C$62:$C$68,$C69,$B$62:$B$68,$B$64)</f>
        <v>-0.47044415330956857</v>
      </c>
      <c r="G69" s="5">
        <f t="shared" si="60"/>
        <v>-0.59175973607778476</v>
      </c>
      <c r="H69" s="5">
        <f t="shared" si="60"/>
        <v>-0.65618655151211625</v>
      </c>
      <c r="I69" s="5">
        <f t="shared" si="60"/>
        <v>-0.71860820860444363</v>
      </c>
      <c r="J69" s="5">
        <f t="shared" si="60"/>
        <v>-0.47465384080291811</v>
      </c>
      <c r="K69" s="5">
        <f t="shared" si="60"/>
        <v>-0.78858822204495327</v>
      </c>
    </row>
    <row r="70" spans="2:20" x14ac:dyDescent="0.2">
      <c r="C70" s="5" t="str">
        <f>C66</f>
        <v>NN 1</v>
      </c>
      <c r="D70" s="5" t="s">
        <v>16</v>
      </c>
      <c r="E70" s="5">
        <f t="shared" ref="E70:K71" si="61">(E$62-SUMIFS(E$62:E$68,$C$62:$C$68,$C70,$B$62:$B$68,$B$63))/SUMIFS(E$62:E$68,$C$62:$C$68,$C70,$B$62:$B$68,$B$64)</f>
        <v>-0.19248903589429534</v>
      </c>
      <c r="F70" s="5">
        <f t="shared" si="61"/>
        <v>8.8510468130144071E-2</v>
      </c>
      <c r="G70" s="5">
        <f t="shared" si="61"/>
        <v>-0.77234405733628408</v>
      </c>
      <c r="H70" s="5">
        <f t="shared" si="61"/>
        <v>-0.92194926705328872</v>
      </c>
      <c r="I70" s="5">
        <f t="shared" si="61"/>
        <v>-1.4866310265539286</v>
      </c>
      <c r="J70" s="5">
        <f t="shared" si="61"/>
        <v>0.70029662514793245</v>
      </c>
      <c r="K70" s="5">
        <f t="shared" si="61"/>
        <v>-3.6212347963447793</v>
      </c>
    </row>
    <row r="71" spans="2:20" x14ac:dyDescent="0.2">
      <c r="C71" s="5" t="str">
        <f>C68</f>
        <v>NN 2</v>
      </c>
      <c r="D71" s="5" t="s">
        <v>16</v>
      </c>
      <c r="E71" s="5">
        <f t="shared" si="61"/>
        <v>-1.0189825897003946E-2</v>
      </c>
      <c r="F71" s="5">
        <f t="shared" si="61"/>
        <v>1.6819693717576805</v>
      </c>
      <c r="G71" s="5">
        <f t="shared" si="61"/>
        <v>-0.49944179369768033</v>
      </c>
      <c r="H71" s="5">
        <f t="shared" si="61"/>
        <v>-2.3447144386152949</v>
      </c>
      <c r="I71" s="5">
        <f t="shared" si="61"/>
        <v>-4.2501172905101425</v>
      </c>
      <c r="J71" s="5">
        <f t="shared" si="61"/>
        <v>-4.9960670992536746</v>
      </c>
      <c r="K71" s="5">
        <f t="shared" si="61"/>
        <v>-9.1441852369188261</v>
      </c>
    </row>
    <row r="74" spans="2:20" ht="15" x14ac:dyDescent="0.25">
      <c r="D74" s="6" t="s">
        <v>4</v>
      </c>
      <c r="E74" s="6">
        <v>2015</v>
      </c>
      <c r="F74" s="6">
        <f>E74+1</f>
        <v>2016</v>
      </c>
      <c r="G74" s="6">
        <f t="shared" ref="G74:K74" si="62">F74+1</f>
        <v>2017</v>
      </c>
      <c r="H74" s="6">
        <f t="shared" si="62"/>
        <v>2018</v>
      </c>
      <c r="I74" s="6">
        <f t="shared" si="62"/>
        <v>2019</v>
      </c>
      <c r="J74" s="6">
        <f t="shared" si="62"/>
        <v>2020</v>
      </c>
      <c r="K74" s="6">
        <f t="shared" si="62"/>
        <v>2021</v>
      </c>
    </row>
    <row r="75" spans="2:20" x14ac:dyDescent="0.2">
      <c r="D75" s="5" t="str">
        <f>C69</f>
        <v>SCM</v>
      </c>
      <c r="E75" s="5">
        <f>_xlfn.NORM.DIST(E$62,SUMIFS(E$62:E$68,$C$62:$C$68,$D75,$B$62:$B$68,$B$63),SUMIFS(E$62:E$68,$C$62:$C$68,$C69,$B$62:$B$68,$B$64),TRUE)</f>
        <v>0.33667752584576915</v>
      </c>
      <c r="F75" s="5">
        <f>_xlfn.NORM.DIST(F$62,SUMIFS(F$62:F$68,$C$62:$C$68,$D75,$B$62:$B$68,$B$63),SUMIFS(F$62:F$68,$C$62:$C$68,$C69,$B$62:$B$68,$B$64),TRUE)</f>
        <v>0.31901886253675243</v>
      </c>
      <c r="G75" s="5">
        <f>_xlfn.NORM.DIST(G$62,SUMIFS(G$62:G$68,$C$62:$C$68,$D75,$B$62:$B$68,$B$63),SUMIFS(G$62:G$68,$C$62:$C$68,$C69,$B$62:$B$68,$B$64),TRUE)</f>
        <v>0.27700574441411685</v>
      </c>
      <c r="H75" s="5">
        <f>_xlfn.NORM.DIST(H$62,SUMIFS(H$62:H$68,$C$62:$C$68,$D75,$B$62:$B$68,$B$63),SUMIFS(H$62:H$68,$C$62:$C$68,$C69,$B$62:$B$68,$B$64),TRUE)</f>
        <v>0.25585205040173631</v>
      </c>
      <c r="I75" s="5">
        <f>_xlfn.NORM.DIST(I$62,SUMIFS(I$62:I$68,$C$62:$C$68,$D75,$B$62:$B$68,$B$63),SUMIFS(I$62:I$68,$C$62:$C$68,$C69,$B$62:$B$68,$B$64),TRUE)</f>
        <v>0.23619117712805077</v>
      </c>
      <c r="J75" s="5">
        <f>_xlfn.NORM.DIST(J$62,SUMIFS(J$62:J$68,$C$62:$C$68,$D75,$B$62:$B$68,$B$63),SUMIFS(J$62:J$68,$C$62:$C$68,$C69,$B$62:$B$68,$B$64),TRUE)</f>
        <v>0.31751686181884753</v>
      </c>
      <c r="K75" s="5">
        <f>_xlfn.NORM.DIST(K$62,SUMIFS(K$62:K$68,$C$62:$C$68,$D75,$B$62:$B$68,$B$63),SUMIFS(K$62:K$68,$C$62:$C$68,$C69,$B$62:$B$68,$B$64),TRUE)</f>
        <v>0.2151763584998892</v>
      </c>
    </row>
    <row r="76" spans="2:20" x14ac:dyDescent="0.2">
      <c r="D76" s="5" t="str">
        <f>C70</f>
        <v>NN 1</v>
      </c>
      <c r="E76" s="5">
        <f>_xlfn.NORM.DIST(E$62,SUMIFS(E$62:E$68,$C$62:$C$68,$D76,$B$62:$B$68,$B$63),SUMIFS(E$62:E$68,$C$62:$C$68,$C70,$B$62:$B$68,$B$64),TRUE)</f>
        <v>0.42367957770835424</v>
      </c>
      <c r="F76" s="5">
        <f>_xlfn.NORM.DIST(F$62,SUMIFS(F$62:F$68,$C$62:$C$68,$D76,$B$62:$B$68,$B$63),SUMIFS(F$62:F$68,$C$62:$C$68,$C70,$B$62:$B$68,$B$64),TRUE)</f>
        <v>0.53526451768519256</v>
      </c>
      <c r="G76" s="5">
        <f>_xlfn.NORM.DIST(G$62,SUMIFS(G$62:G$68,$C$62:$C$68,$D76,$B$62:$B$68,$B$63),SUMIFS(G$62:G$68,$C$62:$C$68,$C70,$B$62:$B$68,$B$64),TRUE)</f>
        <v>0.21995533891312216</v>
      </c>
      <c r="H76" s="5">
        <f>_xlfn.NORM.DIST(H$62,SUMIFS(H$62:H$68,$C$62:$C$68,$D76,$B$62:$B$68,$B$63),SUMIFS(H$62:H$68,$C$62:$C$68,$C70,$B$62:$B$68,$B$64),TRUE)</f>
        <v>0.17827751957053198</v>
      </c>
      <c r="I76" s="5">
        <f>_xlfn.NORM.DIST(I$62,SUMIFS(I$62:I$68,$C$62:$C$68,$D76,$B$62:$B$68,$B$63),SUMIFS(I$62:I$68,$C$62:$C$68,$C70,$B$62:$B$68,$B$64),TRUE)</f>
        <v>6.8556144299812924E-2</v>
      </c>
      <c r="J76" s="5">
        <f>_xlfn.NORM.DIST(J$62,SUMIFS(J$62:J$68,$C$62:$C$68,$D76,$B$62:$B$68,$B$63),SUMIFS(J$62:J$68,$C$62:$C$68,$C70,$B$62:$B$68,$B$64),TRUE)</f>
        <v>0.75812896052946854</v>
      </c>
      <c r="K76" s="5">
        <f>_xlfn.NORM.DIST(K$62,SUMIFS(K$62:K$68,$C$62:$C$68,$D76,$B$62:$B$68,$B$63),SUMIFS(K$62:K$68,$C$62:$C$68,$C70,$B$62:$B$68,$B$64),TRUE)</f>
        <v>1.4660013221910013E-4</v>
      </c>
    </row>
    <row r="77" spans="2:20" x14ac:dyDescent="0.2">
      <c r="D77" s="5" t="str">
        <f>C71</f>
        <v>NN 2</v>
      </c>
      <c r="E77" s="5">
        <f>_xlfn.NORM.DIST(E$62,SUMIFS(E$62:E$68,$C$62:$C$68,$D77,$B$62:$B$68,$B$63),SUMIFS(E$62:E$68,$C$62:$C$68,$C71,$B$62:$B$68,$B$64),TRUE)</f>
        <v>0.49593491796785089</v>
      </c>
      <c r="F77" s="5">
        <f>_xlfn.NORM.DIST(F$62,SUMIFS(F$62:F$68,$C$62:$C$68,$D77,$B$62:$B$68,$B$63),SUMIFS(F$62:F$68,$C$62:$C$68,$C71,$B$62:$B$68,$B$64),TRUE)</f>
        <v>0.95371261038205335</v>
      </c>
      <c r="G77" s="5">
        <f>_xlfn.NORM.DIST(G$62,SUMIFS(G$62:G$68,$C$62:$C$68,$D77,$B$62:$B$68,$B$63),SUMIFS(G$62:G$68,$C$62:$C$68,$C71,$B$62:$B$68,$B$64),TRUE)</f>
        <v>0.3087340912279436</v>
      </c>
      <c r="H77" s="5">
        <f>_xlfn.NORM.DIST(H$62,SUMIFS(H$62:H$68,$C$62:$C$68,$D77,$B$62:$B$68,$B$63),SUMIFS(H$62:H$68,$C$62:$C$68,$C71,$B$62:$B$68,$B$64),TRUE)</f>
        <v>9.5208286132710158E-3</v>
      </c>
      <c r="I77" s="5">
        <f>_xlfn.NORM.DIST(I$62,SUMIFS(I$62:I$68,$C$62:$C$68,$D77,$B$62:$B$68,$B$63),SUMIFS(I$62:I$68,$C$62:$C$68,$C71,$B$62:$B$68,$B$64),TRUE)</f>
        <v>1.0682930226487439E-5</v>
      </c>
      <c r="J77" s="5">
        <f>_xlfn.NORM.DIST(J$62,SUMIFS(J$62:J$68,$C$62:$C$68,$D77,$B$62:$B$68,$B$63),SUMIFS(J$62:J$68,$C$62:$C$68,$C71,$B$62:$B$68,$B$64),TRUE)</f>
        <v>2.9255654592971176E-7</v>
      </c>
      <c r="K77" s="5">
        <f>_xlfn.NORM.DIST(K$62,SUMIFS(K$62:K$68,$C$62:$C$68,$D77,$B$62:$B$68,$B$63),SUMIFS(K$62:K$68,$C$62:$C$68,$C71,$B$62:$B$68,$B$64),TRUE)</f>
        <v>3.0040518818754436E-20</v>
      </c>
    </row>
    <row r="80" spans="2:20" ht="15" x14ac:dyDescent="0.25">
      <c r="B80" s="6" t="s">
        <v>17</v>
      </c>
      <c r="C80" s="6" t="s">
        <v>22</v>
      </c>
      <c r="D80" s="6" t="s">
        <v>4</v>
      </c>
      <c r="E80" s="6">
        <v>2015</v>
      </c>
      <c r="F80" s="6">
        <f>E80+1</f>
        <v>2016</v>
      </c>
      <c r="G80" s="6">
        <f t="shared" ref="G80:K80" si="63">F80+1</f>
        <v>2017</v>
      </c>
      <c r="H80" s="6">
        <f t="shared" si="63"/>
        <v>2018</v>
      </c>
      <c r="I80" s="6">
        <f t="shared" si="63"/>
        <v>2019</v>
      </c>
      <c r="J80" s="6">
        <f t="shared" si="63"/>
        <v>2020</v>
      </c>
      <c r="K80" s="6">
        <f t="shared" si="63"/>
        <v>2021</v>
      </c>
      <c r="L80" s="6" t="s">
        <v>11</v>
      </c>
      <c r="M80" s="6" t="s">
        <v>18</v>
      </c>
      <c r="N80" s="6" t="s">
        <v>2</v>
      </c>
      <c r="O80" s="6" t="s">
        <v>26</v>
      </c>
      <c r="R80" s="6" t="s">
        <v>4</v>
      </c>
      <c r="S80" s="6" t="s">
        <v>23</v>
      </c>
      <c r="T80" s="6" t="s">
        <v>23</v>
      </c>
    </row>
    <row r="81" spans="2:20" x14ac:dyDescent="0.2">
      <c r="B81" s="5">
        <v>2016</v>
      </c>
      <c r="C81" s="5">
        <v>2019</v>
      </c>
      <c r="D81" s="5" t="str">
        <f>D75</f>
        <v>SCM</v>
      </c>
      <c r="E81" s="5">
        <f>SUMIFS(E$62:E$68,$B$62:$B$68,$B$63,$C$62:$C$68,$D81)*(IF(AND(E$80&gt;=$B81,E$80&lt;=$C81),1,0))</f>
        <v>0</v>
      </c>
      <c r="F81" s="5">
        <f t="shared" ref="F81:K86" si="64">SUMIFS(F$62:F$68,$B$62:$B$68,$B$63,$C$62:$C$68,$D81)*(IF(AND(F$80&gt;=$B81,F$80&lt;=$C81),1,0))</f>
        <v>105.29855880705004</v>
      </c>
      <c r="G81" s="5">
        <f t="shared" si="64"/>
        <v>131.73867708521996</v>
      </c>
      <c r="H81" s="5">
        <f t="shared" si="64"/>
        <v>145.78017597183984</v>
      </c>
      <c r="I81" s="5">
        <f t="shared" si="64"/>
        <v>159.38466072953003</v>
      </c>
      <c r="J81" s="5">
        <f t="shared" si="64"/>
        <v>0</v>
      </c>
      <c r="K81" s="5">
        <f t="shared" si="64"/>
        <v>0</v>
      </c>
      <c r="L81" s="5">
        <f>SUM(E81:K81)/M81</f>
        <v>135.55051814840999</v>
      </c>
      <c r="M81" s="5">
        <f>C81-B81+1</f>
        <v>4</v>
      </c>
      <c r="N81" s="5">
        <f>SUMIFS($E$62:$E$71,$C$62:$C$71,D81,$D$62:$D$71,N$80)</f>
        <v>217.94494717703367</v>
      </c>
      <c r="O81" s="5">
        <f>O9</f>
        <v>0.2003755267014509</v>
      </c>
      <c r="R81" s="5" t="str">
        <f>D81</f>
        <v>SCM</v>
      </c>
      <c r="S81" s="10">
        <f>(L81-$O$6)/(N81/SQRT(M81))</f>
        <v>1.2184993247519569</v>
      </c>
      <c r="T81" s="10">
        <f>(L81-$O$6)/(O81/SQRT(M81))</f>
        <v>1325.3403513892972</v>
      </c>
    </row>
    <row r="82" spans="2:20" x14ac:dyDescent="0.2">
      <c r="B82" s="5">
        <v>2016</v>
      </c>
      <c r="C82" s="5">
        <v>2019</v>
      </c>
      <c r="D82" s="5" t="str">
        <f t="shared" ref="D82:D83" si="65">D76</f>
        <v>NN 1</v>
      </c>
      <c r="E82" s="5">
        <f t="shared" ref="E82:K86" si="66">SUMIFS(E$62:E$68,$B$62:$B$68,$B$63,$C$62:$C$68,$D82)*(IF(AND(E$80&gt;=$B82,E$80&lt;=$C82),1,0))</f>
        <v>0</v>
      </c>
      <c r="F82" s="5">
        <f t="shared" si="64"/>
        <v>1.9375075688100587</v>
      </c>
      <c r="G82" s="5">
        <f t="shared" si="64"/>
        <v>10.01132030769995</v>
      </c>
      <c r="H82" s="5">
        <f t="shared" si="64"/>
        <v>11.41444291702002</v>
      </c>
      <c r="I82" s="5">
        <f t="shared" si="64"/>
        <v>16.710500088590088</v>
      </c>
      <c r="J82" s="5">
        <f t="shared" si="64"/>
        <v>0</v>
      </c>
      <c r="K82" s="5">
        <f t="shared" si="64"/>
        <v>0</v>
      </c>
      <c r="L82" s="5">
        <f t="shared" ref="L82:L86" si="67">SUM(E82:K82)/M82</f>
        <v>10.018442720530029</v>
      </c>
      <c r="M82" s="5">
        <f>C82-B82+1</f>
        <v>4</v>
      </c>
      <c r="N82" s="5">
        <f t="shared" ref="N82:O86" si="68">SUMIFS($E$62:$E$71,$C$62:$C$71,D82,$D$62:$D$71,N$80)</f>
        <v>9.3788352155265002</v>
      </c>
      <c r="O82" s="5">
        <f>O81</f>
        <v>0.2003755267014509</v>
      </c>
      <c r="R82" s="5" t="str">
        <f>D82</f>
        <v>NN 1</v>
      </c>
      <c r="S82" s="10">
        <f>(L82-$O$6)/(N82/SQRT(M82))</f>
        <v>1.5462069414066786</v>
      </c>
      <c r="T82" s="10">
        <f t="shared" ref="T82:T83" si="69">(L82-$O$6)/(O82/SQRT(M82))</f>
        <v>72.372212072401112</v>
      </c>
    </row>
    <row r="83" spans="2:20" x14ac:dyDescent="0.2">
      <c r="B83" s="5">
        <f>B82</f>
        <v>2016</v>
      </c>
      <c r="C83" s="5">
        <v>2019</v>
      </c>
      <c r="D83" s="5" t="str">
        <f t="shared" si="65"/>
        <v>NN 2</v>
      </c>
      <c r="E83" s="5">
        <f t="shared" si="66"/>
        <v>0</v>
      </c>
      <c r="F83" s="5">
        <f t="shared" si="64"/>
        <v>-16.603090936370116</v>
      </c>
      <c r="G83" s="5">
        <f t="shared" si="64"/>
        <v>8.5195500907900392</v>
      </c>
      <c r="H83" s="5">
        <f t="shared" si="64"/>
        <v>29.770987229109863</v>
      </c>
      <c r="I83" s="5">
        <f t="shared" si="64"/>
        <v>51.714925455120117</v>
      </c>
      <c r="J83" s="5">
        <f t="shared" si="64"/>
        <v>0</v>
      </c>
      <c r="K83" s="5">
        <f t="shared" si="64"/>
        <v>0</v>
      </c>
      <c r="L83" s="5">
        <f t="shared" si="67"/>
        <v>18.350592959662478</v>
      </c>
      <c r="M83" s="5">
        <f>C83-B83+1</f>
        <v>4</v>
      </c>
      <c r="N83" s="5">
        <f t="shared" si="68"/>
        <v>11.516692233449673</v>
      </c>
      <c r="O83" s="5">
        <f t="shared" ref="O83:O86" si="70">O82</f>
        <v>0.2003755267014509</v>
      </c>
      <c r="R83" s="5" t="str">
        <f>D83</f>
        <v>NN 2</v>
      </c>
      <c r="S83" s="10">
        <f>(L83-$O$6)/(N83/SQRT(M83))</f>
        <v>2.7061520755327186</v>
      </c>
      <c r="T83" s="10">
        <f t="shared" si="69"/>
        <v>155.5375604190275</v>
      </c>
    </row>
    <row r="84" spans="2:20" x14ac:dyDescent="0.2">
      <c r="B84" s="5">
        <f t="shared" ref="B84:B86" si="71">B83</f>
        <v>2016</v>
      </c>
      <c r="C84" s="5">
        <v>2021</v>
      </c>
      <c r="D84" s="5" t="str">
        <f>D81</f>
        <v>SCM</v>
      </c>
      <c r="E84" s="5">
        <f t="shared" si="66"/>
        <v>0</v>
      </c>
      <c r="F84" s="5">
        <f t="shared" si="64"/>
        <v>105.29855880705004</v>
      </c>
      <c r="G84" s="5">
        <f t="shared" si="64"/>
        <v>131.73867708521996</v>
      </c>
      <c r="H84" s="5">
        <f t="shared" si="64"/>
        <v>145.78017597183984</v>
      </c>
      <c r="I84" s="5">
        <f t="shared" si="64"/>
        <v>159.38466072953003</v>
      </c>
      <c r="J84" s="5">
        <f t="shared" si="64"/>
        <v>106.21603892541992</v>
      </c>
      <c r="K84" s="5">
        <f t="shared" si="64"/>
        <v>174.63645106227003</v>
      </c>
      <c r="L84" s="5">
        <f t="shared" si="67"/>
        <v>137.17576043022166</v>
      </c>
      <c r="M84" s="5">
        <f>C84-B84+1</f>
        <v>6</v>
      </c>
      <c r="N84" s="5">
        <f t="shared" si="68"/>
        <v>217.94494717703367</v>
      </c>
      <c r="O84" s="5">
        <f t="shared" si="70"/>
        <v>0.2003755267014509</v>
      </c>
      <c r="S84" s="10">
        <f>(L84-$O$6)/(N84/SQRT(M84))</f>
        <v>1.510616945122403</v>
      </c>
    </row>
    <row r="85" spans="2:20" x14ac:dyDescent="0.2">
      <c r="B85" s="5">
        <f t="shared" si="71"/>
        <v>2016</v>
      </c>
      <c r="C85" s="5">
        <v>2021</v>
      </c>
      <c r="D85" s="5" t="str">
        <f t="shared" ref="D85:D86" si="72">D82</f>
        <v>NN 1</v>
      </c>
      <c r="E85" s="5">
        <f t="shared" si="66"/>
        <v>0</v>
      </c>
      <c r="F85" s="5">
        <f t="shared" si="64"/>
        <v>1.9375075688100587</v>
      </c>
      <c r="G85" s="5">
        <f t="shared" si="64"/>
        <v>10.01132030769995</v>
      </c>
      <c r="H85" s="5">
        <f t="shared" si="64"/>
        <v>11.41444291702002</v>
      </c>
      <c r="I85" s="5">
        <f t="shared" si="64"/>
        <v>16.710500088590088</v>
      </c>
      <c r="J85" s="5">
        <f t="shared" si="64"/>
        <v>-3.800333985</v>
      </c>
      <c r="K85" s="5">
        <f t="shared" si="64"/>
        <v>36.730597095900144</v>
      </c>
      <c r="L85" s="5">
        <f t="shared" si="67"/>
        <v>12.16733899883671</v>
      </c>
      <c r="M85" s="5">
        <f>C85-B85+1</f>
        <v>6</v>
      </c>
      <c r="N85" s="5">
        <f t="shared" si="68"/>
        <v>9.3788352155265002</v>
      </c>
      <c r="O85" s="5">
        <f t="shared" si="70"/>
        <v>0.2003755267014509</v>
      </c>
      <c r="S85" s="10">
        <f>(L85-$O$6)/(N85/SQRT(M85))</f>
        <v>2.454940696007025</v>
      </c>
    </row>
    <row r="86" spans="2:20" x14ac:dyDescent="0.2">
      <c r="B86" s="5">
        <f t="shared" si="71"/>
        <v>2016</v>
      </c>
      <c r="C86" s="5">
        <v>2021</v>
      </c>
      <c r="D86" s="5" t="str">
        <f t="shared" si="72"/>
        <v>NN 2</v>
      </c>
      <c r="E86" s="5">
        <f t="shared" si="66"/>
        <v>0</v>
      </c>
      <c r="F86" s="5">
        <f t="shared" si="64"/>
        <v>-16.603090936370116</v>
      </c>
      <c r="G86" s="5">
        <f t="shared" si="64"/>
        <v>8.5195500907900392</v>
      </c>
      <c r="H86" s="5">
        <f t="shared" si="64"/>
        <v>29.770987229109863</v>
      </c>
      <c r="I86" s="5">
        <f t="shared" si="64"/>
        <v>51.714925455120117</v>
      </c>
      <c r="J86" s="5">
        <f t="shared" si="64"/>
        <v>60.305799824020021</v>
      </c>
      <c r="K86" s="5">
        <f t="shared" si="64"/>
        <v>108.0783997635</v>
      </c>
      <c r="L86" s="5">
        <f t="shared" si="67"/>
        <v>40.297761904361657</v>
      </c>
      <c r="M86" s="5">
        <f>C86-B86+1</f>
        <v>6</v>
      </c>
      <c r="N86" s="5">
        <f t="shared" si="68"/>
        <v>11.516692233449673</v>
      </c>
      <c r="O86" s="5">
        <f t="shared" si="70"/>
        <v>0.2003755267014509</v>
      </c>
      <c r="S86" s="10">
        <f>(L86-$O$6)/(N86/SQRT(M86))</f>
        <v>7.9822977601130027</v>
      </c>
    </row>
    <row r="88" spans="2:20" ht="15" x14ac:dyDescent="0.25">
      <c r="D88" s="6" t="s">
        <v>4</v>
      </c>
      <c r="E88" s="6">
        <v>2015</v>
      </c>
      <c r="F88" s="6">
        <f>E88+1</f>
        <v>2016</v>
      </c>
      <c r="G88" s="6">
        <f t="shared" ref="G88:K88" si="73">F88+1</f>
        <v>2017</v>
      </c>
      <c r="H88" s="6">
        <f t="shared" si="73"/>
        <v>2018</v>
      </c>
      <c r="I88" s="6">
        <f t="shared" si="73"/>
        <v>2019</v>
      </c>
      <c r="J88" s="6">
        <f t="shared" si="73"/>
        <v>2020</v>
      </c>
      <c r="K88" s="6">
        <f t="shared" si="73"/>
        <v>2021</v>
      </c>
    </row>
    <row r="89" spans="2:20" x14ac:dyDescent="0.2">
      <c r="D89" s="5" t="str">
        <f>D75</f>
        <v>SCM</v>
      </c>
      <c r="E89" s="5">
        <f>(SUMIFS(E$62:E$68,$C$62:$C$68,$D89,$B$62:$B$68,$B$63)-$O$6)/SUMIFS(E$62:E$68,$C$62:$C$68,$D89,$B$62:$B$68,$B$64)</f>
        <v>0.4215478859804439</v>
      </c>
      <c r="F89" s="5">
        <f t="shared" ref="F89:K91" si="74">(SUMIFS(F$62:F$68,$C$62:$C$68,$D89,$B$62:$B$68,$B$63)-$O$6)/SUMIFS(F$62:F$68,$C$62:$C$68,$D89,$B$62:$B$68,$B$64)</f>
        <v>0.47044415330956857</v>
      </c>
      <c r="G89" s="5">
        <f t="shared" si="74"/>
        <v>0.59175973607778476</v>
      </c>
      <c r="H89" s="5">
        <f t="shared" si="74"/>
        <v>0.65618655151211625</v>
      </c>
      <c r="I89" s="5">
        <f t="shared" si="74"/>
        <v>0.71860820860444363</v>
      </c>
      <c r="J89" s="5">
        <f t="shared" si="74"/>
        <v>0.47465384080291811</v>
      </c>
      <c r="K89" s="5">
        <f t="shared" si="74"/>
        <v>0.78858822204495327</v>
      </c>
    </row>
    <row r="90" spans="2:20" x14ac:dyDescent="0.2">
      <c r="D90" s="5" t="str">
        <f t="shared" ref="D90:D91" si="75">D76</f>
        <v>NN 1</v>
      </c>
      <c r="E90" s="5">
        <f t="shared" ref="E90:K91" si="76">(SUMIFS(E$62:E$68,$C$62:$C$68,$D90,$B$62:$B$68,$B$63)-$O$6)/SUMIFS(E$62:E$68,$C$62:$C$68,$D90,$B$62:$B$68,$B$64)</f>
        <v>0.19248903589429534</v>
      </c>
      <c r="F90" s="5">
        <f t="shared" si="74"/>
        <v>-8.8510468130144071E-2</v>
      </c>
      <c r="G90" s="5">
        <f t="shared" si="74"/>
        <v>0.77234405733628408</v>
      </c>
      <c r="H90" s="5">
        <f t="shared" si="74"/>
        <v>0.92194926705328872</v>
      </c>
      <c r="I90" s="5">
        <f t="shared" si="74"/>
        <v>1.4866310265539286</v>
      </c>
      <c r="J90" s="5">
        <f t="shared" si="74"/>
        <v>-0.70029662514793245</v>
      </c>
      <c r="K90" s="5">
        <f t="shared" si="74"/>
        <v>3.6212347963447793</v>
      </c>
    </row>
    <row r="91" spans="2:20" x14ac:dyDescent="0.2">
      <c r="D91" s="5" t="str">
        <f t="shared" si="75"/>
        <v>NN 2</v>
      </c>
      <c r="E91" s="5">
        <f t="shared" si="76"/>
        <v>1.0189825897003946E-2</v>
      </c>
      <c r="F91" s="5">
        <f t="shared" si="74"/>
        <v>-1.6819693717576805</v>
      </c>
      <c r="G91" s="5">
        <f t="shared" si="74"/>
        <v>0.49944179369768033</v>
      </c>
      <c r="H91" s="5">
        <f t="shared" si="74"/>
        <v>2.3447144386152949</v>
      </c>
      <c r="I91" s="5">
        <f t="shared" si="74"/>
        <v>4.2501172905101425</v>
      </c>
      <c r="J91" s="5">
        <f t="shared" si="74"/>
        <v>4.9960670992536746</v>
      </c>
      <c r="K91" s="5">
        <f t="shared" si="74"/>
        <v>9.1441852369188261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Lambert</cp:lastModifiedBy>
  <dcterms:created xsi:type="dcterms:W3CDTF">2023-02-16T10:25:50Z</dcterms:created>
  <dcterms:modified xsi:type="dcterms:W3CDTF">2023-02-16T21:02:17Z</dcterms:modified>
</cp:coreProperties>
</file>