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Quantitative Risk\Personal\James_McNeill\DevelopmentRepo\ML\StressTesting\"/>
    </mc:Choice>
  </mc:AlternateContent>
  <bookViews>
    <workbookView xWindow="2690" yWindow="-110" windowWidth="19420" windowHeight="10420"/>
  </bookViews>
  <sheets>
    <sheet name="Z&amp;R examp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" i="1" l="1"/>
  <c r="AF13" i="1"/>
  <c r="AF14" i="1"/>
  <c r="AF15" i="1"/>
  <c r="AF16" i="1"/>
  <c r="AF17" i="1"/>
  <c r="AF18" i="1"/>
  <c r="AF19" i="1"/>
  <c r="AF20" i="1"/>
  <c r="AF21" i="1"/>
  <c r="AF11" i="1"/>
  <c r="AE21" i="1"/>
  <c r="AE12" i="1"/>
  <c r="AE13" i="1"/>
  <c r="AE14" i="1"/>
  <c r="AE15" i="1"/>
  <c r="AE16" i="1"/>
  <c r="AE17" i="1"/>
  <c r="AE18" i="1"/>
  <c r="AE19" i="1"/>
  <c r="AE20" i="1"/>
  <c r="AE11" i="1"/>
  <c r="M24" i="1" l="1"/>
  <c r="O24" i="1" s="1"/>
  <c r="P24" i="1" s="1"/>
  <c r="V23" i="1"/>
  <c r="W23" i="1" s="1"/>
  <c r="O23" i="1"/>
  <c r="P23" i="1" s="1"/>
  <c r="V22" i="1"/>
  <c r="W22" i="1" s="1"/>
  <c r="O22" i="1"/>
  <c r="P22" i="1" s="1"/>
  <c r="V21" i="1"/>
  <c r="W21" i="1" s="1"/>
  <c r="O21" i="1"/>
  <c r="P21" i="1" s="1"/>
  <c r="AA20" i="1"/>
  <c r="W20" i="1"/>
  <c r="V20" i="1"/>
  <c r="P20" i="1"/>
  <c r="O20" i="1"/>
  <c r="AA19" i="1"/>
  <c r="W19" i="1"/>
  <c r="V19" i="1"/>
  <c r="P19" i="1"/>
  <c r="O19" i="1"/>
  <c r="AA18" i="1"/>
  <c r="W18" i="1"/>
  <c r="V18" i="1"/>
  <c r="P18" i="1"/>
  <c r="O18" i="1"/>
  <c r="AA17" i="1"/>
  <c r="W17" i="1"/>
  <c r="V17" i="1"/>
  <c r="P17" i="1"/>
  <c r="O17" i="1"/>
  <c r="AA16" i="1"/>
  <c r="W16" i="1"/>
  <c r="V16" i="1"/>
  <c r="P16" i="1"/>
  <c r="O16" i="1"/>
  <c r="I16" i="1"/>
  <c r="I17" i="1" s="1"/>
  <c r="I18" i="1" s="1"/>
  <c r="I19" i="1" s="1"/>
  <c r="I20" i="1" s="1"/>
  <c r="AA15" i="1"/>
  <c r="W15" i="1"/>
  <c r="X15" i="1" s="1"/>
  <c r="V15" i="1"/>
  <c r="P15" i="1"/>
  <c r="O15" i="1"/>
  <c r="AA14" i="1"/>
  <c r="W14" i="1"/>
  <c r="V14" i="1"/>
  <c r="P14" i="1"/>
  <c r="O14" i="1"/>
  <c r="AA13" i="1"/>
  <c r="Z13" i="1"/>
  <c r="Z14" i="1" s="1"/>
  <c r="Z15" i="1" s="1"/>
  <c r="Z16" i="1" s="1"/>
  <c r="Z17" i="1" s="1"/>
  <c r="Z18" i="1" s="1"/>
  <c r="Z19" i="1" s="1"/>
  <c r="Z20" i="1" s="1"/>
  <c r="W13" i="1"/>
  <c r="V13" i="1"/>
  <c r="S13" i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P13" i="1"/>
  <c r="O13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AA12" i="1"/>
  <c r="W12" i="1"/>
  <c r="V12" i="1"/>
  <c r="P12" i="1"/>
  <c r="Q12" i="1" s="1"/>
  <c r="O12" i="1"/>
  <c r="AA11" i="1"/>
  <c r="W11" i="1"/>
  <c r="V11" i="1"/>
  <c r="P11" i="1"/>
  <c r="O11" i="1"/>
  <c r="Q21" i="1" l="1"/>
  <c r="X11" i="1"/>
  <c r="Q14" i="1"/>
  <c r="Q17" i="1"/>
  <c r="X19" i="1"/>
  <c r="X23" i="1"/>
  <c r="N32" i="1"/>
  <c r="Q13" i="1"/>
  <c r="Q15" i="1"/>
  <c r="Q22" i="1"/>
  <c r="Q24" i="1"/>
  <c r="Q23" i="1"/>
  <c r="X13" i="1"/>
  <c r="X21" i="1"/>
  <c r="Q11" i="1"/>
  <c r="X14" i="1"/>
  <c r="X17" i="1"/>
  <c r="Q19" i="1"/>
  <c r="X22" i="1"/>
  <c r="M25" i="1"/>
  <c r="M26" i="1" s="1"/>
  <c r="O26" i="1" s="1"/>
  <c r="P26" i="1" s="1"/>
  <c r="Q26" i="1" s="1"/>
  <c r="S25" i="1"/>
  <c r="Q18" i="1"/>
  <c r="X18" i="1"/>
  <c r="Q16" i="1"/>
  <c r="X20" i="1"/>
  <c r="X12" i="1"/>
  <c r="X16" i="1"/>
  <c r="Q20" i="1"/>
  <c r="M27" i="1" l="1"/>
  <c r="O25" i="1"/>
  <c r="P25" i="1" s="1"/>
  <c r="Q25" i="1" s="1"/>
  <c r="M28" i="1"/>
  <c r="O27" i="1"/>
  <c r="P27" i="1" s="1"/>
  <c r="Q27" i="1" s="1"/>
  <c r="S26" i="1"/>
  <c r="S27" i="1" l="1"/>
  <c r="O28" i="1"/>
  <c r="P28" i="1" s="1"/>
  <c r="Q28" i="1" s="1"/>
  <c r="M29" i="1"/>
  <c r="M30" i="1" l="1"/>
  <c r="O30" i="1" s="1"/>
  <c r="P30" i="1" s="1"/>
  <c r="Q30" i="1" s="1"/>
  <c r="O29" i="1"/>
  <c r="P29" i="1" s="1"/>
  <c r="Q29" i="1" s="1"/>
  <c r="S28" i="1"/>
  <c r="S29" i="1" l="1"/>
  <c r="S30" i="1" l="1"/>
  <c r="T30" i="1" l="1"/>
  <c r="V30" i="1" s="1"/>
  <c r="W30" i="1" s="1"/>
  <c r="X30" i="1" s="1"/>
  <c r="T24" i="1"/>
  <c r="V24" i="1" s="1"/>
  <c r="W24" i="1" s="1"/>
  <c r="X24" i="1" s="1"/>
  <c r="T25" i="1"/>
  <c r="V25" i="1" s="1"/>
  <c r="W25" i="1" s="1"/>
  <c r="X25" i="1" s="1"/>
  <c r="T26" i="1"/>
  <c r="V26" i="1" s="1"/>
  <c r="W26" i="1" s="1"/>
  <c r="X26" i="1" s="1"/>
  <c r="T27" i="1"/>
  <c r="V27" i="1" s="1"/>
  <c r="W27" i="1" s="1"/>
  <c r="X27" i="1" s="1"/>
  <c r="T28" i="1"/>
  <c r="V28" i="1" s="1"/>
  <c r="W28" i="1" s="1"/>
  <c r="X28" i="1" s="1"/>
  <c r="T29" i="1"/>
  <c r="V29" i="1" s="1"/>
  <c r="W29" i="1" s="1"/>
  <c r="X29" i="1" s="1"/>
</calcChain>
</file>

<file path=xl/sharedStrings.xml><?xml version="1.0" encoding="utf-8"?>
<sst xmlns="http://schemas.openxmlformats.org/spreadsheetml/2006/main" count="69" uniqueCount="25">
  <si>
    <t>Model Definition:</t>
  </si>
  <si>
    <t>DR_t=+0,948UR</t>
  </si>
  <si>
    <t>Historic Default Rates</t>
  </si>
  <si>
    <t>Baseline Scenario</t>
  </si>
  <si>
    <t>Adverse Scenario</t>
  </si>
  <si>
    <t>Backtested Default Rates</t>
  </si>
  <si>
    <t>Coefficient</t>
  </si>
  <si>
    <t>St. Error</t>
  </si>
  <si>
    <t>p -value</t>
  </si>
  <si>
    <t>Year</t>
  </si>
  <si>
    <t>Default Rate</t>
  </si>
  <si>
    <t>UR</t>
  </si>
  <si>
    <t>None</t>
  </si>
  <si>
    <t>Raw Z-factor</t>
  </si>
  <si>
    <t>Standardized
Z-factor</t>
  </si>
  <si>
    <t/>
  </si>
  <si>
    <t>β_UR</t>
  </si>
  <si>
    <t>R2</t>
  </si>
  <si>
    <t>N (observations)</t>
  </si>
  <si>
    <t>p (parameters)</t>
  </si>
  <si>
    <t>R2adj</t>
  </si>
  <si>
    <t>R factor</t>
  </si>
  <si>
    <t>BASE</t>
  </si>
  <si>
    <t>ADVERSE</t>
  </si>
  <si>
    <t>Uplifts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</si>
</sst>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  <charset val="238"/>
    </font>
    <font>
      <sz val="16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</font>
    <font>
      <b/>
      <sz val="10"/>
      <color theme="0"/>
      <name val="Arial"/>
      <family val="2"/>
      <charset val="238"/>
    </font>
    <font>
      <sz val="11"/>
      <color rgb="FF565656"/>
      <name val="Arial"/>
      <family val="2"/>
      <charset val="238"/>
    </font>
    <font>
      <sz val="11"/>
      <color theme="0"/>
      <name val="Arial"/>
      <family val="2"/>
      <charset val="238"/>
    </font>
    <font>
      <sz val="10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DE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5BAB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5" fillId="0" borderId="0" xfId="1" applyFont="1"/>
    <xf numFmtId="0" fontId="7" fillId="0" borderId="0" xfId="1" applyFont="1"/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2" borderId="12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2" xfId="2" applyFont="1" applyFill="1" applyBorder="1" applyAlignment="1">
      <alignment horizontal="center" vertical="center" wrapText="1"/>
    </xf>
    <xf numFmtId="0" fontId="11" fillId="2" borderId="17" xfId="2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2" borderId="11" xfId="1" applyFont="1" applyFill="1" applyBorder="1"/>
    <xf numFmtId="164" fontId="1" fillId="5" borderId="16" xfId="1" applyNumberFormat="1" applyFill="1" applyBorder="1"/>
    <xf numFmtId="164" fontId="1" fillId="5" borderId="19" xfId="1" applyNumberFormat="1" applyFill="1" applyBorder="1"/>
    <xf numFmtId="164" fontId="1" fillId="5" borderId="12" xfId="1" applyNumberFormat="1" applyFill="1" applyBorder="1"/>
    <xf numFmtId="10" fontId="14" fillId="6" borderId="18" xfId="2" applyNumberFormat="1" applyFont="1" applyFill="1" applyBorder="1" applyAlignment="1">
      <alignment horizontal="center"/>
    </xf>
    <xf numFmtId="0" fontId="11" fillId="3" borderId="20" xfId="2" applyFont="1" applyFill="1" applyBorder="1" applyAlignment="1">
      <alignment horizontal="center" vertical="center"/>
    </xf>
    <xf numFmtId="10" fontId="14" fillId="7" borderId="21" xfId="3" applyNumberFormat="1" applyFont="1" applyFill="1" applyBorder="1"/>
    <xf numFmtId="2" fontId="14" fillId="7" borderId="21" xfId="3" applyNumberFormat="1" applyFont="1" applyFill="1" applyBorder="1"/>
    <xf numFmtId="165" fontId="14" fillId="7" borderId="18" xfId="3" applyNumberFormat="1" applyFont="1" applyFill="1" applyBorder="1"/>
    <xf numFmtId="0" fontId="11" fillId="4" borderId="20" xfId="2" applyFont="1" applyFill="1" applyBorder="1" applyAlignment="1">
      <alignment horizontal="center" vertical="center"/>
    </xf>
    <xf numFmtId="10" fontId="14" fillId="8" borderId="21" xfId="3" applyNumberFormat="1" applyFont="1" applyFill="1" applyBorder="1"/>
    <xf numFmtId="2" fontId="14" fillId="8" borderId="21" xfId="3" applyNumberFormat="1" applyFont="1" applyFill="1" applyBorder="1"/>
    <xf numFmtId="165" fontId="14" fillId="8" borderId="18" xfId="3" applyNumberFormat="1" applyFont="1" applyFill="1" applyBorder="1"/>
    <xf numFmtId="10" fontId="14" fillId="9" borderId="18" xfId="3" applyNumberFormat="1" applyFont="1" applyFill="1" applyBorder="1"/>
    <xf numFmtId="0" fontId="13" fillId="2" borderId="17" xfId="1" applyFont="1" applyFill="1" applyBorder="1"/>
    <xf numFmtId="164" fontId="1" fillId="5" borderId="21" xfId="1" applyNumberFormat="1" applyFill="1" applyBorder="1"/>
    <xf numFmtId="164" fontId="1" fillId="5" borderId="3" xfId="1" applyNumberFormat="1" applyFill="1" applyBorder="1"/>
    <xf numFmtId="164" fontId="1" fillId="5" borderId="18" xfId="1" applyNumberFormat="1" applyFill="1" applyBorder="1"/>
    <xf numFmtId="0" fontId="11" fillId="2" borderId="17" xfId="2" applyFont="1" applyFill="1" applyBorder="1" applyAlignment="1">
      <alignment horizontal="center"/>
    </xf>
    <xf numFmtId="0" fontId="11" fillId="3" borderId="17" xfId="2" applyFont="1" applyFill="1" applyBorder="1" applyAlignment="1">
      <alignment horizontal="center"/>
    </xf>
    <xf numFmtId="0" fontId="11" fillId="4" borderId="17" xfId="2" applyFont="1" applyFill="1" applyBorder="1" applyAlignment="1">
      <alignment horizontal="center"/>
    </xf>
    <xf numFmtId="0" fontId="12" fillId="0" borderId="0" xfId="1" applyFont="1"/>
    <xf numFmtId="0" fontId="13" fillId="2" borderId="22" xfId="1" applyFont="1" applyFill="1" applyBorder="1"/>
    <xf numFmtId="164" fontId="1" fillId="5" borderId="23" xfId="1" applyNumberFormat="1" applyFill="1" applyBorder="1"/>
    <xf numFmtId="164" fontId="1" fillId="5" borderId="24" xfId="1" applyNumberFormat="1" applyFill="1" applyBorder="1"/>
    <xf numFmtId="164" fontId="1" fillId="5" borderId="25" xfId="1" applyNumberFormat="1" applyFill="1" applyBorder="1"/>
    <xf numFmtId="0" fontId="15" fillId="2" borderId="11" xfId="1" applyFont="1" applyFill="1" applyBorder="1"/>
    <xf numFmtId="164" fontId="1" fillId="0" borderId="12" xfId="1" applyNumberFormat="1" applyBorder="1"/>
    <xf numFmtId="0" fontId="1" fillId="0" borderId="0" xfId="1"/>
    <xf numFmtId="0" fontId="15" fillId="2" borderId="17" xfId="1" applyFont="1" applyFill="1" applyBorder="1"/>
    <xf numFmtId="0" fontId="1" fillId="0" borderId="18" xfId="1" applyBorder="1"/>
    <xf numFmtId="0" fontId="15" fillId="2" borderId="22" xfId="1" applyFont="1" applyFill="1" applyBorder="1"/>
    <xf numFmtId="164" fontId="1" fillId="0" borderId="25" xfId="1" applyNumberFormat="1" applyBorder="1"/>
    <xf numFmtId="0" fontId="11" fillId="2" borderId="22" xfId="2" applyFont="1" applyFill="1" applyBorder="1" applyAlignment="1">
      <alignment horizontal="center"/>
    </xf>
    <xf numFmtId="10" fontId="14" fillId="6" borderId="25" xfId="2" applyNumberFormat="1" applyFont="1" applyFill="1" applyBorder="1" applyAlignment="1">
      <alignment horizontal="center"/>
    </xf>
    <xf numFmtId="0" fontId="11" fillId="3" borderId="26" xfId="2" applyFont="1" applyFill="1" applyBorder="1" applyAlignment="1">
      <alignment horizontal="center"/>
    </xf>
    <xf numFmtId="10" fontId="14" fillId="7" borderId="27" xfId="3" applyNumberFormat="1" applyFont="1" applyFill="1" applyBorder="1"/>
    <xf numFmtId="2" fontId="14" fillId="7" borderId="27" xfId="3" applyNumberFormat="1" applyFont="1" applyFill="1" applyBorder="1"/>
    <xf numFmtId="165" fontId="14" fillId="7" borderId="28" xfId="3" applyNumberFormat="1" applyFont="1" applyFill="1" applyBorder="1"/>
    <xf numFmtId="0" fontId="11" fillId="4" borderId="26" xfId="2" applyFont="1" applyFill="1" applyBorder="1" applyAlignment="1">
      <alignment horizontal="center"/>
    </xf>
    <xf numFmtId="10" fontId="14" fillId="8" borderId="27" xfId="3" applyNumberFormat="1" applyFont="1" applyFill="1" applyBorder="1"/>
    <xf numFmtId="2" fontId="14" fillId="8" borderId="27" xfId="3" applyNumberFormat="1" applyFont="1" applyFill="1" applyBorder="1"/>
    <xf numFmtId="165" fontId="14" fillId="8" borderId="28" xfId="3" applyNumberFormat="1" applyFont="1" applyFill="1" applyBorder="1"/>
    <xf numFmtId="10" fontId="14" fillId="9" borderId="25" xfId="3" applyNumberFormat="1" applyFont="1" applyFill="1" applyBorder="1"/>
    <xf numFmtId="0" fontId="11" fillId="3" borderId="20" xfId="2" applyFont="1" applyFill="1" applyBorder="1" applyAlignment="1">
      <alignment horizontal="center"/>
    </xf>
    <xf numFmtId="10" fontId="14" fillId="10" borderId="29" xfId="3" applyNumberFormat="1" applyFont="1" applyFill="1" applyBorder="1"/>
    <xf numFmtId="2" fontId="14" fillId="10" borderId="29" xfId="3" applyNumberFormat="1" applyFont="1" applyFill="1" applyBorder="1"/>
    <xf numFmtId="165" fontId="14" fillId="10" borderId="30" xfId="3" applyNumberFormat="1" applyFont="1" applyFill="1" applyBorder="1"/>
    <xf numFmtId="0" fontId="11" fillId="4" borderId="20" xfId="2" applyFont="1" applyFill="1" applyBorder="1" applyAlignment="1">
      <alignment horizontal="center"/>
    </xf>
    <xf numFmtId="10" fontId="14" fillId="11" borderId="29" xfId="3" applyNumberFormat="1" applyFont="1" applyFill="1" applyBorder="1"/>
    <xf numFmtId="2" fontId="14" fillId="11" borderId="29" xfId="3" applyNumberFormat="1" applyFont="1" applyFill="1" applyBorder="1"/>
    <xf numFmtId="165" fontId="14" fillId="11" borderId="30" xfId="3" applyNumberFormat="1" applyFont="1" applyFill="1" applyBorder="1"/>
    <xf numFmtId="10" fontId="14" fillId="10" borderId="21" xfId="3" applyNumberFormat="1" applyFont="1" applyFill="1" applyBorder="1"/>
    <xf numFmtId="2" fontId="14" fillId="10" borderId="21" xfId="3" applyNumberFormat="1" applyFont="1" applyFill="1" applyBorder="1"/>
    <xf numFmtId="165" fontId="14" fillId="10" borderId="18" xfId="3" applyNumberFormat="1" applyFont="1" applyFill="1" applyBorder="1"/>
    <xf numFmtId="10" fontId="14" fillId="11" borderId="21" xfId="3" applyNumberFormat="1" applyFont="1" applyFill="1" applyBorder="1"/>
    <xf numFmtId="2" fontId="14" fillId="11" borderId="21" xfId="3" applyNumberFormat="1" applyFont="1" applyFill="1" applyBorder="1"/>
    <xf numFmtId="165" fontId="14" fillId="11" borderId="18" xfId="3" applyNumberFormat="1" applyFont="1" applyFill="1" applyBorder="1"/>
    <xf numFmtId="10" fontId="14" fillId="10" borderId="27" xfId="3" applyNumberFormat="1" applyFont="1" applyFill="1" applyBorder="1"/>
    <xf numFmtId="2" fontId="14" fillId="10" borderId="27" xfId="3" applyNumberFormat="1" applyFont="1" applyFill="1" applyBorder="1"/>
    <xf numFmtId="165" fontId="14" fillId="10" borderId="28" xfId="3" applyNumberFormat="1" applyFont="1" applyFill="1" applyBorder="1"/>
    <xf numFmtId="10" fontId="14" fillId="11" borderId="27" xfId="3" applyNumberFormat="1" applyFont="1" applyFill="1" applyBorder="1"/>
    <xf numFmtId="2" fontId="14" fillId="11" borderId="27" xfId="3" applyNumberFormat="1" applyFont="1" applyFill="1" applyBorder="1"/>
    <xf numFmtId="165" fontId="14" fillId="11" borderId="28" xfId="3" applyNumberFormat="1" applyFont="1" applyFill="1" applyBorder="1"/>
    <xf numFmtId="0" fontId="11" fillId="3" borderId="20" xfId="1" applyFont="1" applyFill="1" applyBorder="1" applyAlignment="1">
      <alignment horizontal="center"/>
    </xf>
    <xf numFmtId="10" fontId="16" fillId="7" borderId="29" xfId="1" applyNumberFormat="1" applyFont="1" applyFill="1" applyBorder="1"/>
    <xf numFmtId="10" fontId="16" fillId="7" borderId="29" xfId="3" applyNumberFormat="1" applyFont="1" applyFill="1" applyBorder="1"/>
    <xf numFmtId="2" fontId="16" fillId="7" borderId="29" xfId="1" applyNumberFormat="1" applyFont="1" applyFill="1" applyBorder="1"/>
    <xf numFmtId="165" fontId="14" fillId="7" borderId="30" xfId="3" applyNumberFormat="1" applyFont="1" applyFill="1" applyBorder="1"/>
    <xf numFmtId="0" fontId="11" fillId="4" borderId="20" xfId="1" applyFont="1" applyFill="1" applyBorder="1" applyAlignment="1">
      <alignment horizontal="center"/>
    </xf>
    <xf numFmtId="10" fontId="16" fillId="8" borderId="29" xfId="3" applyNumberFormat="1" applyFont="1" applyFill="1" applyBorder="1"/>
    <xf numFmtId="0" fontId="16" fillId="8" borderId="29" xfId="1" applyFont="1" applyFill="1" applyBorder="1"/>
    <xf numFmtId="2" fontId="16" fillId="8" borderId="29" xfId="1" applyNumberFormat="1" applyFont="1" applyFill="1" applyBorder="1"/>
    <xf numFmtId="165" fontId="14" fillId="8" borderId="30" xfId="3" applyNumberFormat="1" applyFont="1" applyFill="1" applyBorder="1"/>
    <xf numFmtId="0" fontId="11" fillId="3" borderId="17" xfId="1" applyFont="1" applyFill="1" applyBorder="1" applyAlignment="1">
      <alignment horizontal="center"/>
    </xf>
    <xf numFmtId="10" fontId="16" fillId="7" borderId="21" xfId="3" applyNumberFormat="1" applyFont="1" applyFill="1" applyBorder="1"/>
    <xf numFmtId="2" fontId="16" fillId="7" borderId="21" xfId="1" applyNumberFormat="1" applyFont="1" applyFill="1" applyBorder="1"/>
    <xf numFmtId="0" fontId="11" fillId="4" borderId="17" xfId="1" applyFont="1" applyFill="1" applyBorder="1" applyAlignment="1">
      <alignment horizontal="center"/>
    </xf>
    <xf numFmtId="10" fontId="16" fillId="8" borderId="21" xfId="3" applyNumberFormat="1" applyFont="1" applyFill="1" applyBorder="1"/>
    <xf numFmtId="0" fontId="16" fillId="8" borderId="21" xfId="1" applyFont="1" applyFill="1" applyBorder="1"/>
    <xf numFmtId="2" fontId="16" fillId="8" borderId="21" xfId="1" applyNumberFormat="1" applyFont="1" applyFill="1" applyBorder="1"/>
    <xf numFmtId="0" fontId="11" fillId="3" borderId="22" xfId="1" applyFont="1" applyFill="1" applyBorder="1" applyAlignment="1">
      <alignment horizontal="center"/>
    </xf>
    <xf numFmtId="10" fontId="16" fillId="7" borderId="31" xfId="1" applyNumberFormat="1" applyFont="1" applyFill="1" applyBorder="1"/>
    <xf numFmtId="10" fontId="14" fillId="7" borderId="23" xfId="3" applyNumberFormat="1" applyFont="1" applyFill="1" applyBorder="1"/>
    <xf numFmtId="10" fontId="16" fillId="7" borderId="23" xfId="3" applyNumberFormat="1" applyFont="1" applyFill="1" applyBorder="1"/>
    <xf numFmtId="2" fontId="16" fillId="7" borderId="23" xfId="1" applyNumberFormat="1" applyFont="1" applyFill="1" applyBorder="1"/>
    <xf numFmtId="165" fontId="14" fillId="7" borderId="25" xfId="3" applyNumberFormat="1" applyFont="1" applyFill="1" applyBorder="1"/>
    <xf numFmtId="0" fontId="11" fillId="4" borderId="22" xfId="1" applyFont="1" applyFill="1" applyBorder="1" applyAlignment="1">
      <alignment horizontal="center"/>
    </xf>
    <xf numFmtId="10" fontId="16" fillId="8" borderId="23" xfId="3" applyNumberFormat="1" applyFont="1" applyFill="1" applyBorder="1"/>
    <xf numFmtId="0" fontId="16" fillId="8" borderId="23" xfId="1" applyFont="1" applyFill="1" applyBorder="1"/>
    <xf numFmtId="2" fontId="16" fillId="8" borderId="23" xfId="1" applyNumberFormat="1" applyFont="1" applyFill="1" applyBorder="1"/>
    <xf numFmtId="165" fontId="14" fillId="8" borderId="25" xfId="3" applyNumberFormat="1" applyFont="1" applyFill="1" applyBorder="1"/>
    <xf numFmtId="164" fontId="17" fillId="0" borderId="33" xfId="1" applyNumberFormat="1" applyFont="1" applyBorder="1"/>
    <xf numFmtId="0" fontId="9" fillId="2" borderId="11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13" fillId="12" borderId="8" xfId="1" applyFont="1" applyFill="1" applyBorder="1" applyAlignment="1">
      <alignment horizontal="center" vertical="center"/>
    </xf>
    <xf numFmtId="0" fontId="13" fillId="12" borderId="3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3" borderId="9" xfId="1" applyFont="1" applyFill="1" applyBorder="1" applyAlignment="1">
      <alignment horizontal="center"/>
    </xf>
    <xf numFmtId="0" fontId="8" fillId="3" borderId="10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8" fillId="4" borderId="9" xfId="1" applyFont="1" applyFill="1" applyBorder="1" applyAlignment="1">
      <alignment horizontal="center"/>
    </xf>
    <xf numFmtId="0" fontId="8" fillId="4" borderId="10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Historic vs. Predicted Default Rates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Baseline DR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  <c:pt idx="10">
                <c:v>2021</c:v>
              </c:pt>
              <c:pt idx="11">
                <c:v>2022</c:v>
              </c:pt>
              <c:pt idx="12">
                <c:v>2023</c:v>
              </c:pt>
              <c:pt idx="13">
                <c:v>2024</c:v>
              </c:pt>
              <c:pt idx="14">
                <c:v>2025</c:v>
              </c:pt>
              <c:pt idx="15">
                <c:v>2026</c:v>
              </c:pt>
              <c:pt idx="16">
                <c:v>2027</c:v>
              </c:pt>
              <c:pt idx="17">
                <c:v>2028</c:v>
              </c:pt>
              <c:pt idx="18">
                <c:v>2029</c:v>
              </c:pt>
              <c:pt idx="19">
                <c:v>2030</c:v>
              </c:pt>
            </c:numLit>
          </c:xVal>
          <c:yVal>
            <c:numLit>
              <c:formatCode>General</c:formatCode>
              <c:ptCount val="20"/>
              <c:pt idx="0">
                <c:v>5.1207745358380401E-2</c:v>
              </c:pt>
              <c:pt idx="1">
                <c:v>4.3461782651005428E-2</c:v>
              </c:pt>
              <c:pt idx="2">
                <c:v>4.3432729363282317E-2</c:v>
              </c:pt>
              <c:pt idx="3">
                <c:v>4.8744274887418865E-2</c:v>
              </c:pt>
              <c:pt idx="4">
                <c:v>5.125585034762576E-2</c:v>
              </c:pt>
              <c:pt idx="5">
                <c:v>4.6765032350419844E-2</c:v>
              </c:pt>
              <c:pt idx="6">
                <c:v>4.29749996773299E-2</c:v>
              </c:pt>
              <c:pt idx="7">
                <c:v>3.6514474762710449E-2</c:v>
              </c:pt>
              <c:pt idx="8">
                <c:v>3.1245218222290105E-2</c:v>
              </c:pt>
              <c:pt idx="9">
                <c:v>2.8847355324087269E-2</c:v>
              </c:pt>
              <c:pt idx="10">
                <c:v>4.4925975165646885E-2</c:v>
              </c:pt>
              <c:pt idx="11">
                <c:v>3.5637482409880232E-2</c:v>
              </c:pt>
              <c:pt idx="12">
                <c:v>3.3528615432167896E-2</c:v>
              </c:pt>
              <c:pt idx="13">
                <c:v>3.3528615432167896E-2</c:v>
              </c:pt>
              <c:pt idx="14">
                <c:v>3.3528615432167896E-2</c:v>
              </c:pt>
              <c:pt idx="15">
                <c:v>3.3528615432167896E-2</c:v>
              </c:pt>
              <c:pt idx="16">
                <c:v>3.3528615432167896E-2</c:v>
              </c:pt>
              <c:pt idx="17">
                <c:v>3.3528615432167896E-2</c:v>
              </c:pt>
              <c:pt idx="18">
                <c:v>3.3528615432167896E-2</c:v>
              </c:pt>
              <c:pt idx="19">
                <c:v>3.3528615432167896E-2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2C-41AB-A34F-3075292095EF}"/>
            </c:ext>
          </c:extLst>
        </c:ser>
        <c:ser>
          <c:idx val="2"/>
          <c:order val="1"/>
          <c:tx>
            <c:v>Adverse DR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  <c:pt idx="10">
                <c:v>2021</c:v>
              </c:pt>
              <c:pt idx="11">
                <c:v>2022</c:v>
              </c:pt>
              <c:pt idx="12">
                <c:v>2023</c:v>
              </c:pt>
              <c:pt idx="13">
                <c:v>2024</c:v>
              </c:pt>
              <c:pt idx="14">
                <c:v>2025</c:v>
              </c:pt>
              <c:pt idx="15">
                <c:v>2026</c:v>
              </c:pt>
              <c:pt idx="16">
                <c:v>2027</c:v>
              </c:pt>
              <c:pt idx="17">
                <c:v>2028</c:v>
              </c:pt>
              <c:pt idx="18">
                <c:v>2029</c:v>
              </c:pt>
              <c:pt idx="19">
                <c:v>2030</c:v>
              </c:pt>
            </c:numLit>
          </c:xVal>
          <c:yVal>
            <c:numLit>
              <c:formatCode>General</c:formatCode>
              <c:ptCount val="20"/>
              <c:pt idx="0">
                <c:v>5.1207745358380401E-2</c:v>
              </c:pt>
              <c:pt idx="1">
                <c:v>4.3461782651005428E-2</c:v>
              </c:pt>
              <c:pt idx="2">
                <c:v>4.3432729363282317E-2</c:v>
              </c:pt>
              <c:pt idx="3">
                <c:v>4.8744274887418865E-2</c:v>
              </c:pt>
              <c:pt idx="4">
                <c:v>5.125585034762576E-2</c:v>
              </c:pt>
              <c:pt idx="5">
                <c:v>4.6765032350419844E-2</c:v>
              </c:pt>
              <c:pt idx="6">
                <c:v>4.29749996773299E-2</c:v>
              </c:pt>
              <c:pt idx="7">
                <c:v>3.6514474762710449E-2</c:v>
              </c:pt>
              <c:pt idx="8">
                <c:v>3.1245218222290105E-2</c:v>
              </c:pt>
              <c:pt idx="9">
                <c:v>2.8847355324087269E-2</c:v>
              </c:pt>
              <c:pt idx="10">
                <c:v>5.6930600368699145E-2</c:v>
              </c:pt>
              <c:pt idx="11">
                <c:v>6.6123273223509541E-2</c:v>
              </c:pt>
              <c:pt idx="12">
                <c:v>8.0067069548914516E-2</c:v>
              </c:pt>
              <c:pt idx="13">
                <c:v>7.3418718960807858E-2</c:v>
              </c:pt>
              <c:pt idx="14">
                <c:v>6.67703683727012E-2</c:v>
              </c:pt>
              <c:pt idx="15">
                <c:v>6.0122017784594535E-2</c:v>
              </c:pt>
              <c:pt idx="16">
                <c:v>5.3473667196487877E-2</c:v>
              </c:pt>
              <c:pt idx="17">
                <c:v>4.6825316608381219E-2</c:v>
              </c:pt>
              <c:pt idx="18">
                <c:v>4.0176966020274554E-2</c:v>
              </c:pt>
              <c:pt idx="19">
                <c:v>3.3528615432167896E-2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2C-41AB-A34F-3075292095EF}"/>
            </c:ext>
          </c:extLst>
        </c:ser>
        <c:ser>
          <c:idx val="0"/>
          <c:order val="2"/>
          <c:tx>
            <c:v>Historical DR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</c:numLit>
          </c:xVal>
          <c:yVal>
            <c:numLit>
              <c:formatCode>General</c:formatCode>
              <c:ptCount val="10"/>
              <c:pt idx="0">
                <c:v>5.1207745358380401E-2</c:v>
              </c:pt>
              <c:pt idx="1">
                <c:v>4.3461782651005428E-2</c:v>
              </c:pt>
              <c:pt idx="2">
                <c:v>4.3432729363282317E-2</c:v>
              </c:pt>
              <c:pt idx="3">
                <c:v>4.8744274887418865E-2</c:v>
              </c:pt>
              <c:pt idx="4">
                <c:v>5.125585034762576E-2</c:v>
              </c:pt>
              <c:pt idx="5">
                <c:v>4.6765032350419844E-2</c:v>
              </c:pt>
              <c:pt idx="6">
                <c:v>4.29749996773299E-2</c:v>
              </c:pt>
              <c:pt idx="7">
                <c:v>3.6514474762710449E-2</c:v>
              </c:pt>
              <c:pt idx="8">
                <c:v>3.1245218222290105E-2</c:v>
              </c:pt>
              <c:pt idx="9">
                <c:v>2.8847355324087269E-2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32C-41AB-A34F-30752920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72208"/>
        <c:axId val="808972536"/>
      </c:scatterChart>
      <c:valAx>
        <c:axId val="808972208"/>
        <c:scaling>
          <c:orientation val="minMax"/>
          <c:max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2536"/>
        <c:crosses val="autoZero"/>
        <c:crossBetween val="midCat"/>
        <c:majorUnit val="1"/>
      </c:valAx>
      <c:valAx>
        <c:axId val="8089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2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Historic vs. Backtested Default Rates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</c:numLit>
          </c:xVal>
          <c:yVal>
            <c:numLit>
              <c:formatCode>General</c:formatCode>
              <c:ptCount val="10"/>
              <c:pt idx="0">
                <c:v>5.1207745358380401E-2</c:v>
              </c:pt>
              <c:pt idx="1">
                <c:v>4.3461782651005428E-2</c:v>
              </c:pt>
              <c:pt idx="2">
                <c:v>4.3432729363282317E-2</c:v>
              </c:pt>
              <c:pt idx="3">
                <c:v>4.8744274887418865E-2</c:v>
              </c:pt>
              <c:pt idx="4">
                <c:v>5.125585034762576E-2</c:v>
              </c:pt>
              <c:pt idx="5">
                <c:v>4.6765032350419844E-2</c:v>
              </c:pt>
              <c:pt idx="6">
                <c:v>4.29749996773299E-2</c:v>
              </c:pt>
              <c:pt idx="7">
                <c:v>3.6514474762710449E-2</c:v>
              </c:pt>
              <c:pt idx="8">
                <c:v>3.1245218222290105E-2</c:v>
              </c:pt>
              <c:pt idx="9">
                <c:v>2.8847355324087269E-2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322-45F7-A886-F6A84211BD1F}"/>
            </c:ext>
          </c:extLst>
        </c:ser>
        <c:ser>
          <c:idx val="1"/>
          <c:order val="1"/>
          <c:tx>
            <c:v>Fitted DR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</c:numLit>
          </c:xVal>
          <c:yVal>
            <c:numLit>
              <c:formatCode>General</c:formatCode>
              <c:ptCount val="10"/>
              <c:pt idx="0">
                <c:v>5.4972712228006732E-2</c:v>
              </c:pt>
              <c:pt idx="1">
                <c:v>5.1181490695040757E-2</c:v>
              </c:pt>
              <c:pt idx="2">
                <c:v>4.928587992855777E-2</c:v>
              </c:pt>
              <c:pt idx="3">
                <c:v>4.7390269162074776E-2</c:v>
              </c:pt>
              <c:pt idx="4">
                <c:v>4.3599047629108788E-2</c:v>
              </c:pt>
              <c:pt idx="5">
                <c:v>3.8860020712901309E-2</c:v>
              </c:pt>
              <c:pt idx="6">
                <c:v>3.6016604563176825E-2</c:v>
              </c:pt>
              <c:pt idx="7">
                <c:v>3.2225383030210844E-2</c:v>
              </c:pt>
              <c:pt idx="8">
                <c:v>2.938196688048636E-2</c:v>
              </c:pt>
              <c:pt idx="9">
                <c:v>3.6016604563176825E-2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22-45F7-A886-F6A84211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72208"/>
        <c:axId val="808972536"/>
      </c:scatterChart>
      <c:valAx>
        <c:axId val="8089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2536"/>
        <c:crosses val="autoZero"/>
        <c:crossBetween val="midCat"/>
      </c:valAx>
      <c:valAx>
        <c:axId val="8089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2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Uplifts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'Z&amp;R example'!$AE$10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'Z&amp;R example'!$AD$11:$AD$21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'Z&amp;R example'!$AE$11:$AE$21</c:f>
              <c:numCache>
                <c:formatCode>0.00%</c:formatCode>
                <c:ptCount val="11"/>
                <c:pt idx="0">
                  <c:v>1</c:v>
                </c:pt>
                <c:pt idx="1">
                  <c:v>1.557368939402709</c:v>
                </c:pt>
                <c:pt idx="2">
                  <c:v>1.2353812683869592</c:v>
                </c:pt>
                <c:pt idx="3">
                  <c:v>1.1622769247124647</c:v>
                </c:pt>
                <c:pt idx="4">
                  <c:v>1.1622769247124647</c:v>
                </c:pt>
                <c:pt idx="5">
                  <c:v>1.1622769247124647</c:v>
                </c:pt>
                <c:pt idx="6">
                  <c:v>1.1622769247124647</c:v>
                </c:pt>
                <c:pt idx="7">
                  <c:v>1.1622769247124647</c:v>
                </c:pt>
                <c:pt idx="8">
                  <c:v>1.1622769247124647</c:v>
                </c:pt>
                <c:pt idx="9">
                  <c:v>1.1622769247124647</c:v>
                </c:pt>
                <c:pt idx="10">
                  <c:v>1.1622769247124647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3AD-8085-94BD8BF0E87E}"/>
            </c:ext>
          </c:extLst>
        </c:ser>
        <c:ser>
          <c:idx val="1"/>
          <c:order val="1"/>
          <c:tx>
            <c:strRef>
              <c:f>'Z&amp;R example'!$AF$10</c:f>
              <c:strCache>
                <c:ptCount val="1"/>
                <c:pt idx="0">
                  <c:v>ADVERSE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'Z&amp;R example'!$AD$11:$AD$21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'Z&amp;R example'!$AF$11:$AF$21</c:f>
              <c:numCache>
                <c:formatCode>0.00%</c:formatCode>
                <c:ptCount val="11"/>
                <c:pt idx="0">
                  <c:v>1</c:v>
                </c:pt>
                <c:pt idx="1">
                  <c:v>1.9735119469049778</c:v>
                </c:pt>
                <c:pt idx="2">
                  <c:v>2.2921779997037453</c:v>
                </c:pt>
                <c:pt idx="3">
                  <c:v>2.775542806243291</c:v>
                </c:pt>
                <c:pt idx="4">
                  <c:v>2.545076251738887</c:v>
                </c:pt>
                <c:pt idx="5">
                  <c:v>2.3146096972344834</c:v>
                </c:pt>
                <c:pt idx="6">
                  <c:v>2.0841431427300794</c:v>
                </c:pt>
                <c:pt idx="7">
                  <c:v>1.853676588225676</c:v>
                </c:pt>
                <c:pt idx="8">
                  <c:v>1.6232100337212723</c:v>
                </c:pt>
                <c:pt idx="9">
                  <c:v>1.3927434792168685</c:v>
                </c:pt>
                <c:pt idx="10">
                  <c:v>1.1622769247124647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3AD-8085-94BD8BF0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84856"/>
        <c:axId val="420882560"/>
      </c:barChart>
      <c:catAx>
        <c:axId val="4208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2560"/>
        <c:crosses val="autoZero"/>
        <c:auto val="1"/>
        <c:lblAlgn val="ctr"/>
        <c:lblOffset val="100"/>
        <c:noMultiLvlLbl val="0"/>
      </c:catAx>
      <c:valAx>
        <c:axId val="420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569594</xdr:colOff>
      <xdr:row>33</xdr:row>
      <xdr:rowOff>32385</xdr:rowOff>
    </xdr:from>
    <xdr:to>
      <xdr:col>10</xdr:col>
      <xdr:colOff>380999</xdr:colOff>
      <xdr:row>48</xdr:row>
      <xdr:rowOff>71100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5545D-2173-4BC7-89DF-6FC389C89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575310</xdr:colOff>
      <xdr:row>18</xdr:row>
      <xdr:rowOff>104775</xdr:rowOff>
    </xdr:from>
    <xdr:to>
      <xdr:col>5</xdr:col>
      <xdr:colOff>430035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EA978-09CC-4144-8AE3-9D694D95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0</xdr:row>
      <xdr:rowOff>149679</xdr:rowOff>
    </xdr:from>
    <xdr:to>
      <xdr:col>15</xdr:col>
      <xdr:colOff>612321</xdr:colOff>
      <xdr:row>4</xdr:row>
      <xdr:rowOff>149679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8C9C44B-B502-49B9-92A9-76943AD1D5D9}"/>
            </a:ext>
          </a:extLst>
        </xdr:cNvPr>
        <xdr:cNvSpPr/>
      </xdr:nvSpPr>
      <xdr:spPr>
        <a:xfrm>
          <a:off x="648607" y="149679"/>
          <a:ext cx="11736614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This is an illustrative example showing an example kind of analysis</a:t>
          </a:r>
          <a:r>
            <a:rPr lang="en-GB" sz="1800" baseline="0"/>
            <a:t> to review macro PD model estimates. All values are dummy.</a:t>
          </a:r>
          <a:endParaRPr lang="en-GB" sz="1800"/>
        </a:p>
      </xdr:txBody>
    </xdr:sp>
    <xdr:clientData/>
  </xdr:twoCellAnchor>
  <xdr:twoCellAnchor>
    <xdr:from>
      <xdr:col>33</xdr:col>
      <xdr:colOff>580571</xdr:colOff>
      <xdr:row>8</xdr:row>
      <xdr:rowOff>154214</xdr:rowOff>
    </xdr:from>
    <xdr:to>
      <xdr:col>43</xdr:col>
      <xdr:colOff>58964</xdr:colOff>
      <xdr:row>26</xdr:row>
      <xdr:rowOff>29029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F32"/>
  <sheetViews>
    <sheetView showGridLines="0" tabSelected="1" zoomScale="70" zoomScaleNormal="70" workbookViewId="0">
      <selection activeCell="AM6" sqref="AM6"/>
    </sheetView>
  </sheetViews>
  <sheetFormatPr defaultColWidth="9.1796875" defaultRowHeight="14" x14ac:dyDescent="0.3"/>
  <cols>
    <col min="1" max="1" width="9.1796875" style="3"/>
    <col min="2" max="2" width="21.81640625" style="3" bestFit="1" customWidth="1"/>
    <col min="3" max="3" width="12.1796875" style="3" bestFit="1" customWidth="1"/>
    <col min="4" max="5" width="9.1796875" style="3"/>
    <col min="6" max="6" width="12.453125" style="3" bestFit="1" customWidth="1"/>
    <col min="7" max="7" width="12.54296875" style="3" bestFit="1" customWidth="1"/>
    <col min="8" max="9" width="9.1796875" style="3"/>
    <col min="10" max="10" width="12.1796875" style="3" bestFit="1" customWidth="1"/>
    <col min="11" max="11" width="9.1796875" style="3"/>
    <col min="12" max="12" width="5.1796875" style="3" bestFit="1" customWidth="1"/>
    <col min="13" max="13" width="12.453125" style="3" bestFit="1" customWidth="1"/>
    <col min="14" max="14" width="12.54296875" style="3" bestFit="1" customWidth="1"/>
    <col min="15" max="16" width="12.54296875" style="3" customWidth="1"/>
    <col min="17" max="17" width="13.26953125" style="3" bestFit="1" customWidth="1"/>
    <col min="18" max="18" width="9.1796875" style="3"/>
    <col min="19" max="19" width="5.1796875" style="3" bestFit="1" customWidth="1"/>
    <col min="20" max="20" width="9" style="3" bestFit="1" customWidth="1"/>
    <col min="21" max="21" width="12.81640625" style="3" customWidth="1"/>
    <col min="22" max="22" width="12.1796875" style="3" bestFit="1" customWidth="1"/>
    <col min="23" max="23" width="12.453125" style="3" bestFit="1" customWidth="1"/>
    <col min="24" max="24" width="13.26953125" style="3" bestFit="1" customWidth="1"/>
    <col min="25" max="25" width="9.1796875" style="3"/>
    <col min="26" max="26" width="10.1796875" style="3" customWidth="1"/>
    <col min="27" max="27" width="12.1796875" style="3" bestFit="1" customWidth="1"/>
    <col min="28" max="30" width="9.1796875" style="3"/>
    <col min="31" max="31" width="8.1796875" style="3" bestFit="1" customWidth="1"/>
    <col min="32" max="16384" width="9.1796875" style="3"/>
  </cols>
  <sheetData>
    <row r="6" spans="2:32" ht="20" x14ac:dyDescent="0.4">
      <c r="B6" s="1" t="s">
        <v>0</v>
      </c>
      <c r="C6" s="2"/>
      <c r="D6" s="117" t="s">
        <v>1</v>
      </c>
      <c r="E6" s="118"/>
      <c r="F6" s="118"/>
      <c r="G6" s="118"/>
      <c r="H6" s="118"/>
      <c r="I6" s="118"/>
      <c r="J6" s="118"/>
      <c r="K6" s="119"/>
    </row>
    <row r="8" spans="2:32" ht="14.5" thickBot="1" x14ac:dyDescent="0.35"/>
    <row r="9" spans="2:32" ht="15" customHeight="1" thickBot="1" x14ac:dyDescent="0.35">
      <c r="I9" s="120" t="s">
        <v>2</v>
      </c>
      <c r="J9" s="121"/>
      <c r="K9" s="4"/>
      <c r="L9" s="122" t="s">
        <v>3</v>
      </c>
      <c r="M9" s="123"/>
      <c r="N9" s="123"/>
      <c r="O9" s="123"/>
      <c r="P9" s="123"/>
      <c r="Q9" s="124"/>
      <c r="R9" s="4"/>
      <c r="S9" s="125" t="s">
        <v>4</v>
      </c>
      <c r="T9" s="126"/>
      <c r="U9" s="126"/>
      <c r="V9" s="126"/>
      <c r="W9" s="126"/>
      <c r="X9" s="127"/>
      <c r="Z9" s="113" t="s">
        <v>5</v>
      </c>
      <c r="AA9" s="114"/>
      <c r="AD9" s="128" t="s">
        <v>24</v>
      </c>
      <c r="AE9" s="129"/>
      <c r="AF9" s="129"/>
    </row>
    <row r="10" spans="2:32" s="8" customFormat="1" ht="26.5" thickBot="1" x14ac:dyDescent="0.4">
      <c r="B10" s="5"/>
      <c r="C10" s="6" t="s">
        <v>6</v>
      </c>
      <c r="D10" s="7" t="s">
        <v>7</v>
      </c>
      <c r="E10" s="7" t="s">
        <v>8</v>
      </c>
      <c r="I10" s="9" t="s">
        <v>9</v>
      </c>
      <c r="J10" s="10" t="s">
        <v>10</v>
      </c>
      <c r="L10" s="11" t="s">
        <v>9</v>
      </c>
      <c r="M10" s="12" t="s">
        <v>11</v>
      </c>
      <c r="N10" s="12" t="s">
        <v>12</v>
      </c>
      <c r="O10" s="12" t="s">
        <v>10</v>
      </c>
      <c r="P10" s="12" t="s">
        <v>13</v>
      </c>
      <c r="Q10" s="13" t="s">
        <v>14</v>
      </c>
      <c r="S10" s="14" t="s">
        <v>9</v>
      </c>
      <c r="T10" s="15" t="s">
        <v>11</v>
      </c>
      <c r="U10" s="15" t="s">
        <v>12</v>
      </c>
      <c r="V10" s="15" t="s">
        <v>10</v>
      </c>
      <c r="W10" s="15" t="s">
        <v>13</v>
      </c>
      <c r="X10" s="16" t="s">
        <v>14</v>
      </c>
      <c r="Z10" s="17" t="s">
        <v>9</v>
      </c>
      <c r="AA10" s="18" t="s">
        <v>10</v>
      </c>
      <c r="AB10" s="19"/>
      <c r="AD10" s="17" t="s">
        <v>9</v>
      </c>
      <c r="AE10" s="18" t="s">
        <v>22</v>
      </c>
      <c r="AF10" s="18" t="s">
        <v>23</v>
      </c>
    </row>
    <row r="11" spans="2:32" s="8" customFormat="1" ht="14.5" x14ac:dyDescent="0.35">
      <c r="B11" s="20" t="s">
        <v>15</v>
      </c>
      <c r="C11" s="21" t="s">
        <v>15</v>
      </c>
      <c r="D11" s="22" t="s">
        <v>15</v>
      </c>
      <c r="E11" s="23" t="s">
        <v>15</v>
      </c>
      <c r="I11" s="17">
        <v>2011</v>
      </c>
      <c r="J11" s="24">
        <v>5.1207745358380401E-2</v>
      </c>
      <c r="L11" s="25">
        <v>2011</v>
      </c>
      <c r="M11" s="26">
        <v>5.7999999999999996E-2</v>
      </c>
      <c r="N11" s="26" t="s">
        <v>15</v>
      </c>
      <c r="O11" s="26">
        <f>J11</f>
        <v>5.1207745358380401E-2</v>
      </c>
      <c r="P11" s="27">
        <f>_xlfn.NORM.S.INV(J11)</f>
        <v>-1.6332544581847241</v>
      </c>
      <c r="Q11" s="28">
        <f>(P11-AVERAGE($P$11:$P$20))/_xlfn.STDEV.S($P$11:$P$20)</f>
        <v>1.036977319694834</v>
      </c>
      <c r="S11" s="29">
        <v>2011</v>
      </c>
      <c r="T11" s="30">
        <v>5.7999999999999996E-2</v>
      </c>
      <c r="U11" s="30" t="s">
        <v>15</v>
      </c>
      <c r="V11" s="30">
        <f>J11</f>
        <v>5.1207745358380401E-2</v>
      </c>
      <c r="W11" s="31">
        <f>_xlfn.NORM.S.INV(J11)</f>
        <v>-1.6332544581847241</v>
      </c>
      <c r="X11" s="32">
        <f t="shared" ref="X11" si="0">(W11-AVERAGE($W$11:$W$20))/_xlfn.STDEV.S($W$11:$W$20)</f>
        <v>1.036977319694834</v>
      </c>
      <c r="Z11" s="17">
        <v>2011</v>
      </c>
      <c r="AA11" s="33">
        <f>IF($B$11="",0,$C$11)+$C$12*T11+IF($B$13="",0,$C$13*U11)</f>
        <v>5.4972712228006732E-2</v>
      </c>
      <c r="AB11" s="19"/>
      <c r="AD11" s="17">
        <v>2020</v>
      </c>
      <c r="AE11" s="33">
        <f>INDEX($O$11:$O$30,MATCH($AD11,$L$11:$L$30,0))/INDEX($O$11:$O$30,MATCH($AD$11,$L$11:$L$30,0))</f>
        <v>1</v>
      </c>
      <c r="AF11" s="33">
        <f>INDEX($V$11:$V$30,MATCH($AD11,$S$11:$S$30,0))/INDEX($V$11:$V$30,MATCH($AD$11,$L$11:$L$30,0))</f>
        <v>1</v>
      </c>
    </row>
    <row r="12" spans="2:32" ht="14.5" x14ac:dyDescent="0.35">
      <c r="B12" s="34" t="s">
        <v>16</v>
      </c>
      <c r="C12" s="35">
        <v>0.94780538324149544</v>
      </c>
      <c r="D12" s="36">
        <v>4.3950151016322409E-2</v>
      </c>
      <c r="E12" s="37">
        <v>4.6664183806624864E-9</v>
      </c>
      <c r="I12" s="38">
        <v>2012</v>
      </c>
      <c r="J12" s="24">
        <v>4.3461782651005428E-2</v>
      </c>
      <c r="L12" s="39">
        <v>2012</v>
      </c>
      <c r="M12" s="26">
        <v>5.4000000000000006E-2</v>
      </c>
      <c r="N12" s="26" t="s">
        <v>15</v>
      </c>
      <c r="O12" s="26">
        <f>J12</f>
        <v>4.3461782651005428E-2</v>
      </c>
      <c r="P12" s="27">
        <f>_xlfn.NORM.S.INV(J12)</f>
        <v>-1.7118540670459299</v>
      </c>
      <c r="Q12" s="28">
        <f>(P12-AVERAGE($P$11:$P$20))/_xlfn.STDEV.S($P$11:$P$20)</f>
        <v>0.19004408305120613</v>
      </c>
      <c r="S12" s="40">
        <v>2012</v>
      </c>
      <c r="T12" s="30">
        <v>5.4000000000000006E-2</v>
      </c>
      <c r="U12" s="30" t="s">
        <v>15</v>
      </c>
      <c r="V12" s="30">
        <f>J12</f>
        <v>4.3461782651005428E-2</v>
      </c>
      <c r="W12" s="31">
        <f>_xlfn.NORM.S.INV(J12)</f>
        <v>-1.7118540670459299</v>
      </c>
      <c r="X12" s="32">
        <f>(W12-AVERAGE($W$11:$W$20))/_xlfn.STDEV.S($W$11:$W$20)</f>
        <v>0.19004408305120613</v>
      </c>
      <c r="Z12" s="38">
        <v>2012</v>
      </c>
      <c r="AA12" s="33">
        <f t="shared" ref="AA12:AA20" si="1">IF($B$11="",0,$C$11)+$C$12*T12+IF($B$13="",0,$C$13*U12)</f>
        <v>5.1181490695040757E-2</v>
      </c>
      <c r="AB12" s="41"/>
      <c r="AD12" s="38">
        <v>2021</v>
      </c>
      <c r="AE12" s="33">
        <f t="shared" ref="AE12:AE21" si="2">INDEX($O$11:$O$30,MATCH($AD12,$L$11:$L$30,0))/INDEX($O$11:$O$30,MATCH($AD$11,$L$11:$L$30,0))</f>
        <v>1.557368939402709</v>
      </c>
      <c r="AF12" s="33">
        <f t="shared" ref="AF12:AF21" si="3">INDEX($V$11:$V$30,MATCH($AD12,$S$11:$S$30,0))/INDEX($V$11:$V$30,MATCH($AD$11,$L$11:$L$30,0))</f>
        <v>1.9735119469049778</v>
      </c>
    </row>
    <row r="13" spans="2:32" ht="15" thickBot="1" x14ac:dyDescent="0.4">
      <c r="B13" s="42" t="s">
        <v>15</v>
      </c>
      <c r="C13" s="43" t="s">
        <v>15</v>
      </c>
      <c r="D13" s="44" t="s">
        <v>15</v>
      </c>
      <c r="E13" s="45" t="s">
        <v>15</v>
      </c>
      <c r="I13" s="38">
        <v>2013</v>
      </c>
      <c r="J13" s="24">
        <v>4.3432729363282317E-2</v>
      </c>
      <c r="L13" s="39">
        <f t="shared" ref="L13:L23" si="4">L12+1</f>
        <v>2013</v>
      </c>
      <c r="M13" s="26">
        <v>5.2000000000000005E-2</v>
      </c>
      <c r="N13" s="26" t="s">
        <v>15</v>
      </c>
      <c r="O13" s="26">
        <f t="shared" ref="O13:O20" si="5">J13</f>
        <v>4.3432729363282317E-2</v>
      </c>
      <c r="P13" s="27">
        <f t="shared" ref="P13:P19" si="6">_xlfn.NORM.S.INV(J13)</f>
        <v>-1.712169378926659</v>
      </c>
      <c r="Q13" s="28">
        <f t="shared" ref="Q13:Q20" si="7">(P13-AVERAGE($P$11:$P$20))/_xlfn.STDEV.S($P$11:$P$20)</f>
        <v>0.18664650747077752</v>
      </c>
      <c r="S13" s="40">
        <f t="shared" ref="S13:S23" si="8">S12+1</f>
        <v>2013</v>
      </c>
      <c r="T13" s="30">
        <v>5.2000000000000005E-2</v>
      </c>
      <c r="U13" s="30" t="s">
        <v>15</v>
      </c>
      <c r="V13" s="30">
        <f t="shared" ref="V13:V20" si="9">J13</f>
        <v>4.3432729363282317E-2</v>
      </c>
      <c r="W13" s="31">
        <f t="shared" ref="W13:W20" si="10">_xlfn.NORM.S.INV(J13)</f>
        <v>-1.712169378926659</v>
      </c>
      <c r="X13" s="32">
        <f t="shared" ref="X13:X20" si="11">(W13-AVERAGE($W$11:$W$20))/_xlfn.STDEV.S($W$11:$W$20)</f>
        <v>0.18664650747077752</v>
      </c>
      <c r="Z13" s="38">
        <f t="shared" ref="Z13:Z20" si="12">Z12+1</f>
        <v>2013</v>
      </c>
      <c r="AA13" s="33">
        <f t="shared" si="1"/>
        <v>4.928587992855777E-2</v>
      </c>
      <c r="AB13" s="41"/>
      <c r="AD13" s="38">
        <v>2022</v>
      </c>
      <c r="AE13" s="33">
        <f t="shared" si="2"/>
        <v>1.2353812683869592</v>
      </c>
      <c r="AF13" s="33">
        <f t="shared" si="3"/>
        <v>2.2921779997037453</v>
      </c>
    </row>
    <row r="14" spans="2:32" ht="14.5" thickBot="1" x14ac:dyDescent="0.35">
      <c r="I14" s="38">
        <v>2014</v>
      </c>
      <c r="J14" s="24">
        <v>4.8744274887418865E-2</v>
      </c>
      <c r="L14" s="39">
        <f t="shared" si="4"/>
        <v>2014</v>
      </c>
      <c r="M14" s="26">
        <v>0.05</v>
      </c>
      <c r="N14" s="26" t="s">
        <v>15</v>
      </c>
      <c r="O14" s="26">
        <f t="shared" si="5"/>
        <v>4.8744274887418865E-2</v>
      </c>
      <c r="P14" s="27">
        <f t="shared" si="6"/>
        <v>-1.6571529816252757</v>
      </c>
      <c r="Q14" s="28">
        <f t="shared" si="7"/>
        <v>0.77946390325721149</v>
      </c>
      <c r="S14" s="40">
        <f t="shared" si="8"/>
        <v>2014</v>
      </c>
      <c r="T14" s="30">
        <v>0.05</v>
      </c>
      <c r="U14" s="30" t="s">
        <v>15</v>
      </c>
      <c r="V14" s="30">
        <f t="shared" si="9"/>
        <v>4.8744274887418865E-2</v>
      </c>
      <c r="W14" s="31">
        <f t="shared" si="10"/>
        <v>-1.6571529816252757</v>
      </c>
      <c r="X14" s="32">
        <f t="shared" si="11"/>
        <v>0.77946390325721149</v>
      </c>
      <c r="Z14" s="38">
        <f t="shared" si="12"/>
        <v>2014</v>
      </c>
      <c r="AA14" s="33">
        <f t="shared" si="1"/>
        <v>4.7390269162074776E-2</v>
      </c>
      <c r="AB14" s="41"/>
      <c r="AD14" s="38">
        <v>2023</v>
      </c>
      <c r="AE14" s="33">
        <f t="shared" si="2"/>
        <v>1.1622769247124647</v>
      </c>
      <c r="AF14" s="33">
        <f t="shared" si="3"/>
        <v>2.775542806243291</v>
      </c>
    </row>
    <row r="15" spans="2:32" ht="14.5" x14ac:dyDescent="0.35">
      <c r="B15" s="46" t="s">
        <v>17</v>
      </c>
      <c r="C15" s="47">
        <v>0.98101543067761743</v>
      </c>
      <c r="D15" s="48"/>
      <c r="E15" s="48"/>
      <c r="I15" s="38">
        <v>2015</v>
      </c>
      <c r="J15" s="24">
        <v>5.125585034762576E-2</v>
      </c>
      <c r="L15" s="39">
        <f t="shared" si="4"/>
        <v>2015</v>
      </c>
      <c r="M15" s="26">
        <v>4.5999999999999999E-2</v>
      </c>
      <c r="N15" s="26" t="s">
        <v>15</v>
      </c>
      <c r="O15" s="26">
        <f t="shared" si="5"/>
        <v>5.125585034762576E-2</v>
      </c>
      <c r="P15" s="27">
        <f t="shared" si="6"/>
        <v>-1.632796988361052</v>
      </c>
      <c r="Q15" s="28">
        <f t="shared" si="7"/>
        <v>1.0419066877164178</v>
      </c>
      <c r="S15" s="40">
        <f t="shared" si="8"/>
        <v>2015</v>
      </c>
      <c r="T15" s="30">
        <v>4.5999999999999999E-2</v>
      </c>
      <c r="U15" s="30" t="s">
        <v>15</v>
      </c>
      <c r="V15" s="30">
        <f t="shared" si="9"/>
        <v>5.125585034762576E-2</v>
      </c>
      <c r="W15" s="31">
        <f t="shared" si="10"/>
        <v>-1.632796988361052</v>
      </c>
      <c r="X15" s="32">
        <f t="shared" si="11"/>
        <v>1.0419066877164178</v>
      </c>
      <c r="Z15" s="38">
        <f t="shared" si="12"/>
        <v>2015</v>
      </c>
      <c r="AA15" s="33">
        <f t="shared" si="1"/>
        <v>4.3599047629108788E-2</v>
      </c>
      <c r="AB15" s="41"/>
      <c r="AD15" s="38">
        <v>2024</v>
      </c>
      <c r="AE15" s="33">
        <f t="shared" si="2"/>
        <v>1.1622769247124647</v>
      </c>
      <c r="AF15" s="33">
        <f t="shared" si="3"/>
        <v>2.545076251738887</v>
      </c>
    </row>
    <row r="16" spans="2:32" ht="14.5" x14ac:dyDescent="0.35">
      <c r="B16" s="49" t="s">
        <v>18</v>
      </c>
      <c r="C16" s="50">
        <v>10</v>
      </c>
      <c r="D16" s="48"/>
      <c r="E16" s="48"/>
      <c r="I16" s="38">
        <f t="shared" ref="I16:I17" si="13">I15+1</f>
        <v>2016</v>
      </c>
      <c r="J16" s="24">
        <v>4.6765032350419844E-2</v>
      </c>
      <c r="L16" s="39">
        <f t="shared" si="4"/>
        <v>2016</v>
      </c>
      <c r="M16" s="26">
        <v>4.0999999999999995E-2</v>
      </c>
      <c r="N16" s="26" t="s">
        <v>15</v>
      </c>
      <c r="O16" s="26">
        <f t="shared" si="5"/>
        <v>4.6765032350419844E-2</v>
      </c>
      <c r="P16" s="27">
        <f t="shared" si="6"/>
        <v>-1.6770635030128063</v>
      </c>
      <c r="Q16" s="28">
        <f t="shared" si="7"/>
        <v>0.56492234807236852</v>
      </c>
      <c r="S16" s="40">
        <f t="shared" si="8"/>
        <v>2016</v>
      </c>
      <c r="T16" s="30">
        <v>4.0999999999999995E-2</v>
      </c>
      <c r="U16" s="30" t="s">
        <v>15</v>
      </c>
      <c r="V16" s="30">
        <f t="shared" si="9"/>
        <v>4.6765032350419844E-2</v>
      </c>
      <c r="W16" s="31">
        <f t="shared" si="10"/>
        <v>-1.6770635030128063</v>
      </c>
      <c r="X16" s="32">
        <f t="shared" si="11"/>
        <v>0.56492234807236852</v>
      </c>
      <c r="Z16" s="38">
        <f t="shared" si="12"/>
        <v>2016</v>
      </c>
      <c r="AA16" s="33">
        <f t="shared" si="1"/>
        <v>3.8860020712901309E-2</v>
      </c>
      <c r="AB16" s="41"/>
      <c r="AD16" s="38">
        <v>2025</v>
      </c>
      <c r="AE16" s="33">
        <f t="shared" si="2"/>
        <v>1.1622769247124647</v>
      </c>
      <c r="AF16" s="33">
        <f t="shared" si="3"/>
        <v>2.3146096972344834</v>
      </c>
    </row>
    <row r="17" spans="2:32" ht="14.5" x14ac:dyDescent="0.35">
      <c r="B17" s="49" t="s">
        <v>19</v>
      </c>
      <c r="C17" s="50">
        <v>1</v>
      </c>
      <c r="D17" s="48"/>
      <c r="E17" s="48"/>
      <c r="I17" s="38">
        <f t="shared" si="13"/>
        <v>2017</v>
      </c>
      <c r="J17" s="24">
        <v>4.29749996773299E-2</v>
      </c>
      <c r="L17" s="39">
        <f t="shared" si="4"/>
        <v>2017</v>
      </c>
      <c r="M17" s="26">
        <v>3.7999999999999999E-2</v>
      </c>
      <c r="N17" s="26" t="s">
        <v>15</v>
      </c>
      <c r="O17" s="26">
        <f t="shared" si="5"/>
        <v>4.29749996773299E-2</v>
      </c>
      <c r="P17" s="27">
        <f t="shared" si="6"/>
        <v>-1.7171596851455198</v>
      </c>
      <c r="Q17" s="28">
        <f t="shared" si="7"/>
        <v>0.132874532533271</v>
      </c>
      <c r="S17" s="40">
        <f t="shared" si="8"/>
        <v>2017</v>
      </c>
      <c r="T17" s="30">
        <v>3.7999999999999999E-2</v>
      </c>
      <c r="U17" s="30" t="s">
        <v>15</v>
      </c>
      <c r="V17" s="30">
        <f t="shared" si="9"/>
        <v>4.29749996773299E-2</v>
      </c>
      <c r="W17" s="31">
        <f t="shared" si="10"/>
        <v>-1.7171596851455198</v>
      </c>
      <c r="X17" s="32">
        <f t="shared" si="11"/>
        <v>0.132874532533271</v>
      </c>
      <c r="Z17" s="38">
        <f t="shared" si="12"/>
        <v>2017</v>
      </c>
      <c r="AA17" s="33">
        <f t="shared" si="1"/>
        <v>3.6016604563176825E-2</v>
      </c>
      <c r="AB17" s="41"/>
      <c r="AD17" s="38">
        <v>2026</v>
      </c>
      <c r="AE17" s="33">
        <f t="shared" si="2"/>
        <v>1.1622769247124647</v>
      </c>
      <c r="AF17" s="33">
        <f t="shared" si="3"/>
        <v>2.0841431427300794</v>
      </c>
    </row>
    <row r="18" spans="2:32" ht="15" thickBot="1" x14ac:dyDescent="0.4">
      <c r="B18" s="51" t="s">
        <v>20</v>
      </c>
      <c r="C18" s="52">
        <v>0.97864235951231959</v>
      </c>
      <c r="D18" s="48"/>
      <c r="E18" s="48"/>
      <c r="I18" s="38">
        <f>I17+1</f>
        <v>2018</v>
      </c>
      <c r="J18" s="24">
        <v>3.6514474762710449E-2</v>
      </c>
      <c r="L18" s="39">
        <f t="shared" si="4"/>
        <v>2018</v>
      </c>
      <c r="M18" s="26">
        <v>3.4000000000000002E-2</v>
      </c>
      <c r="N18" s="26" t="s">
        <v>15</v>
      </c>
      <c r="O18" s="26">
        <f t="shared" si="5"/>
        <v>3.6514474762710449E-2</v>
      </c>
      <c r="P18" s="27">
        <f t="shared" si="6"/>
        <v>-1.7926497287184118</v>
      </c>
      <c r="Q18" s="28">
        <f t="shared" si="7"/>
        <v>-0.68055224991366059</v>
      </c>
      <c r="S18" s="40">
        <f t="shared" si="8"/>
        <v>2018</v>
      </c>
      <c r="T18" s="30">
        <v>3.4000000000000002E-2</v>
      </c>
      <c r="U18" s="30" t="s">
        <v>15</v>
      </c>
      <c r="V18" s="30">
        <f t="shared" si="9"/>
        <v>3.6514474762710449E-2</v>
      </c>
      <c r="W18" s="31">
        <f t="shared" si="10"/>
        <v>-1.7926497287184118</v>
      </c>
      <c r="X18" s="32">
        <f t="shared" si="11"/>
        <v>-0.68055224991366059</v>
      </c>
      <c r="Z18" s="38">
        <f t="shared" si="12"/>
        <v>2018</v>
      </c>
      <c r="AA18" s="33">
        <f t="shared" si="1"/>
        <v>3.2225383030210844E-2</v>
      </c>
      <c r="AB18" s="41"/>
      <c r="AD18" s="38">
        <v>2027</v>
      </c>
      <c r="AE18" s="33">
        <f t="shared" si="2"/>
        <v>1.1622769247124647</v>
      </c>
      <c r="AF18" s="33">
        <f t="shared" si="3"/>
        <v>1.853676588225676</v>
      </c>
    </row>
    <row r="19" spans="2:32" ht="14.5" x14ac:dyDescent="0.35">
      <c r="D19" s="48"/>
      <c r="E19" s="48"/>
      <c r="I19" s="38">
        <f>I18+1</f>
        <v>2019</v>
      </c>
      <c r="J19" s="24">
        <v>3.1245218222290105E-2</v>
      </c>
      <c r="L19" s="39">
        <f t="shared" si="4"/>
        <v>2019</v>
      </c>
      <c r="M19" s="26">
        <v>3.1E-2</v>
      </c>
      <c r="N19" s="26" t="s">
        <v>15</v>
      </c>
      <c r="O19" s="26">
        <f t="shared" si="5"/>
        <v>3.1245218222290105E-2</v>
      </c>
      <c r="P19" s="27">
        <f t="shared" si="6"/>
        <v>-1.8627998124657332</v>
      </c>
      <c r="Q19" s="28">
        <f t="shared" si="7"/>
        <v>-1.4364394399358567</v>
      </c>
      <c r="S19" s="40">
        <f t="shared" si="8"/>
        <v>2019</v>
      </c>
      <c r="T19" s="30">
        <v>3.1E-2</v>
      </c>
      <c r="U19" s="30" t="s">
        <v>15</v>
      </c>
      <c r="V19" s="30">
        <f t="shared" si="9"/>
        <v>3.1245218222290105E-2</v>
      </c>
      <c r="W19" s="31">
        <f t="shared" si="10"/>
        <v>-1.8627998124657332</v>
      </c>
      <c r="X19" s="32">
        <f t="shared" si="11"/>
        <v>-1.4364394399358567</v>
      </c>
      <c r="Z19" s="38">
        <f t="shared" si="12"/>
        <v>2019</v>
      </c>
      <c r="AA19" s="33">
        <f t="shared" si="1"/>
        <v>2.938196688048636E-2</v>
      </c>
      <c r="AB19" s="41"/>
      <c r="AD19" s="38">
        <v>2028</v>
      </c>
      <c r="AE19" s="33">
        <f t="shared" si="2"/>
        <v>1.1622769247124647</v>
      </c>
      <c r="AF19" s="33">
        <f t="shared" si="3"/>
        <v>1.6232100337212723</v>
      </c>
    </row>
    <row r="20" spans="2:32" ht="14.5" thickBot="1" x14ac:dyDescent="0.35">
      <c r="I20" s="53">
        <f>I19+1</f>
        <v>2020</v>
      </c>
      <c r="J20" s="54">
        <v>2.8847355324087269E-2</v>
      </c>
      <c r="L20" s="55">
        <f t="shared" si="4"/>
        <v>2020</v>
      </c>
      <c r="M20" s="56">
        <v>3.7999999999999999E-2</v>
      </c>
      <c r="N20" s="56" t="s">
        <v>15</v>
      </c>
      <c r="O20" s="56">
        <f t="shared" si="5"/>
        <v>2.8847355324087269E-2</v>
      </c>
      <c r="P20" s="57">
        <f>_xlfn.NORM.S.INV(J20)</f>
        <v>-1.8980104105602205</v>
      </c>
      <c r="Q20" s="58">
        <f t="shared" si="7"/>
        <v>-1.8158436919465906</v>
      </c>
      <c r="S20" s="59">
        <f t="shared" si="8"/>
        <v>2020</v>
      </c>
      <c r="T20" s="60">
        <v>3.7999999999999999E-2</v>
      </c>
      <c r="U20" s="60" t="s">
        <v>15</v>
      </c>
      <c r="V20" s="60">
        <f t="shared" si="9"/>
        <v>2.8847355324087269E-2</v>
      </c>
      <c r="W20" s="61">
        <f t="shared" si="10"/>
        <v>-1.8980104105602205</v>
      </c>
      <c r="X20" s="62">
        <f t="shared" si="11"/>
        <v>-1.8158436919465906</v>
      </c>
      <c r="Z20" s="53">
        <f t="shared" si="12"/>
        <v>2020</v>
      </c>
      <c r="AA20" s="63">
        <f t="shared" si="1"/>
        <v>3.6016604563176825E-2</v>
      </c>
      <c r="AB20" s="41"/>
      <c r="AD20" s="53">
        <v>2029</v>
      </c>
      <c r="AE20" s="33">
        <f t="shared" si="2"/>
        <v>1.1622769247124647</v>
      </c>
      <c r="AF20" s="33">
        <f t="shared" si="3"/>
        <v>1.3927434792168685</v>
      </c>
    </row>
    <row r="21" spans="2:32" ht="14.5" thickBot="1" x14ac:dyDescent="0.35">
      <c r="L21" s="64">
        <f>L20+1</f>
        <v>2021</v>
      </c>
      <c r="M21" s="65">
        <v>4.7400000000000005E-2</v>
      </c>
      <c r="N21" s="65" t="s">
        <v>15</v>
      </c>
      <c r="O21" s="65">
        <f t="shared" ref="O21:O30" si="14">IF($B$11="",0,$C$11)+$C$12*M21+IF($B$13="",0,$C$13*N21)</f>
        <v>4.4925975165646885E-2</v>
      </c>
      <c r="P21" s="66">
        <f>_xlfn.NORM.S.INV(O21)</f>
        <v>-1.6961791893322218</v>
      </c>
      <c r="Q21" s="67">
        <f>(P21-AVERAGE($P$11:$P$20))/_xlfn.STDEV.S($P$11:$P$20)</f>
        <v>0.35894536778286956</v>
      </c>
      <c r="S21" s="68">
        <f>S20+1</f>
        <v>2021</v>
      </c>
      <c r="T21" s="69">
        <v>6.0065706921811762E-2</v>
      </c>
      <c r="U21" s="69" t="s">
        <v>15</v>
      </c>
      <c r="V21" s="69">
        <f t="shared" ref="V21:V30" si="15">IF($B$11="",0,$C$11)+$C$12*T21+IF($B$13="",0,$C$13*U21)</f>
        <v>5.6930600368699145E-2</v>
      </c>
      <c r="W21" s="70">
        <f t="shared" ref="W21:W30" si="16">_xlfn.NORM.S.INV(V21)</f>
        <v>-1.5810736415052382</v>
      </c>
      <c r="X21" s="71">
        <f>(W21-AVERAGE($W$11:$W$20))/_xlfn.STDEV.S($W$11:$W$20)</f>
        <v>1.5992405243260901</v>
      </c>
      <c r="AB21" s="41"/>
      <c r="AD21" s="53">
        <v>2030</v>
      </c>
      <c r="AE21" s="33">
        <f t="shared" si="2"/>
        <v>1.1622769247124647</v>
      </c>
      <c r="AF21" s="33">
        <f t="shared" si="3"/>
        <v>1.1622769247124647</v>
      </c>
    </row>
    <row r="22" spans="2:32" x14ac:dyDescent="0.3">
      <c r="L22" s="39">
        <f t="shared" si="4"/>
        <v>2022</v>
      </c>
      <c r="M22" s="72">
        <v>3.7600000000000001E-2</v>
      </c>
      <c r="N22" s="72" t="s">
        <v>15</v>
      </c>
      <c r="O22" s="72">
        <f t="shared" si="14"/>
        <v>3.5637482409880232E-2</v>
      </c>
      <c r="P22" s="73">
        <f>_xlfn.NORM.S.INV(O22)</f>
        <v>-1.8037215797304442</v>
      </c>
      <c r="Q22" s="74">
        <f t="shared" ref="Q22:Q23" si="17">(P22-AVERAGE($P$11:$P$20))/_xlfn.STDEV.S($P$11:$P$20)</f>
        <v>-0.7998546071278696</v>
      </c>
      <c r="S22" s="40">
        <f t="shared" si="8"/>
        <v>2022</v>
      </c>
      <c r="T22" s="75">
        <v>6.9764610322604281E-2</v>
      </c>
      <c r="U22" s="75" t="s">
        <v>15</v>
      </c>
      <c r="V22" s="75">
        <f t="shared" si="15"/>
        <v>6.6123273223509541E-2</v>
      </c>
      <c r="W22" s="76">
        <f t="shared" si="16"/>
        <v>-1.5053016295298813</v>
      </c>
      <c r="X22" s="77">
        <f t="shared" ref="X22:X30" si="18">(W22-AVERAGE($W$11:$W$20))/_xlfn.STDEV.S($W$11:$W$20)</f>
        <v>2.415705596850934</v>
      </c>
      <c r="AB22" s="41"/>
    </row>
    <row r="23" spans="2:32" ht="14.5" thickBot="1" x14ac:dyDescent="0.35">
      <c r="L23" s="55">
        <f t="shared" si="4"/>
        <v>2023</v>
      </c>
      <c r="M23" s="78">
        <v>3.5374999999999997E-2</v>
      </c>
      <c r="N23" s="78" t="s">
        <v>15</v>
      </c>
      <c r="O23" s="78">
        <f>IF($B$11="",0,$C$11)+$C$12*M23+IF($B$13="",0,$C$13*N23)</f>
        <v>3.3528615432167896E-2</v>
      </c>
      <c r="P23" s="79">
        <f t="shared" ref="P23:P30" si="19">_xlfn.NORM.S.INV(O23)</f>
        <v>-1.8312902586020783</v>
      </c>
      <c r="Q23" s="80">
        <f t="shared" si="17"/>
        <v>-1.0969149966772895</v>
      </c>
      <c r="S23" s="59">
        <f t="shared" si="8"/>
        <v>2023</v>
      </c>
      <c r="T23" s="81">
        <v>8.4476276421943344E-2</v>
      </c>
      <c r="U23" s="81" t="s">
        <v>15</v>
      </c>
      <c r="V23" s="81">
        <f t="shared" si="15"/>
        <v>8.0067069548914516E-2</v>
      </c>
      <c r="W23" s="82">
        <f t="shared" si="16"/>
        <v>-1.4046205614203038</v>
      </c>
      <c r="X23" s="83">
        <f t="shared" si="18"/>
        <v>3.5005728642358824</v>
      </c>
      <c r="AB23" s="41"/>
    </row>
    <row r="24" spans="2:32" ht="14.5" thickTop="1" x14ac:dyDescent="0.3">
      <c r="L24" s="84">
        <f>L23+1</f>
        <v>2024</v>
      </c>
      <c r="M24" s="85">
        <f>M23</f>
        <v>3.5374999999999997E-2</v>
      </c>
      <c r="N24" s="26"/>
      <c r="O24" s="86">
        <f>IF($B$11="",0,$C$11)+$C$12*M24+IF($B$13="",0,$C$13*N24)</f>
        <v>3.3528615432167896E-2</v>
      </c>
      <c r="P24" s="87">
        <f>_xlfn.NORM.S.INV(O24)</f>
        <v>-1.8312902586020783</v>
      </c>
      <c r="Q24" s="88">
        <f>(P24-AVERAGE($P$11:$P$20))/_xlfn.STDEV.S($P$11:$P$20)</f>
        <v>-1.0969149966772895</v>
      </c>
      <c r="S24" s="89">
        <f>S23+1</f>
        <v>2024</v>
      </c>
      <c r="T24" s="90">
        <f t="shared" ref="T24:T30" si="20">(S24-$S$23)/($S$30-$S$23)*$M$30+($S$30-S24)/($S$30-$S$23)*$T$23</f>
        <v>7.7461808361665718E-2</v>
      </c>
      <c r="U24" s="91"/>
      <c r="V24" s="90">
        <f t="shared" si="15"/>
        <v>7.3418718960807858E-2</v>
      </c>
      <c r="W24" s="92">
        <f t="shared" si="16"/>
        <v>-1.4507932568059303</v>
      </c>
      <c r="X24" s="93">
        <f t="shared" si="18"/>
        <v>3.0030488827035771</v>
      </c>
    </row>
    <row r="25" spans="2:32" x14ac:dyDescent="0.3">
      <c r="L25" s="94">
        <f t="shared" ref="L25:L30" si="21">L24+1</f>
        <v>2025</v>
      </c>
      <c r="M25" s="85">
        <f t="shared" ref="M25:M29" si="22">M24</f>
        <v>3.5374999999999997E-2</v>
      </c>
      <c r="N25" s="26"/>
      <c r="O25" s="95">
        <f t="shared" si="14"/>
        <v>3.3528615432167896E-2</v>
      </c>
      <c r="P25" s="96">
        <f>_xlfn.NORM.S.INV(O25)</f>
        <v>-1.8312902586020783</v>
      </c>
      <c r="Q25" s="28">
        <f t="shared" ref="Q25:Q30" si="23">(P25-AVERAGE($P$11:$P$20))/_xlfn.STDEV.S($P$11:$P$20)</f>
        <v>-1.0969149966772895</v>
      </c>
      <c r="S25" s="97">
        <f t="shared" ref="S25:S30" si="24">S24+1</f>
        <v>2025</v>
      </c>
      <c r="T25" s="98">
        <f t="shared" si="20"/>
        <v>7.0447340301388106E-2</v>
      </c>
      <c r="U25" s="99"/>
      <c r="V25" s="98">
        <f t="shared" si="15"/>
        <v>6.67703683727012E-2</v>
      </c>
      <c r="W25" s="100">
        <f t="shared" si="16"/>
        <v>-1.5002844459453479</v>
      </c>
      <c r="X25" s="32">
        <f t="shared" si="18"/>
        <v>2.4697671830808043</v>
      </c>
    </row>
    <row r="26" spans="2:32" x14ac:dyDescent="0.3">
      <c r="L26" s="94">
        <f t="shared" si="21"/>
        <v>2026</v>
      </c>
      <c r="M26" s="85">
        <f t="shared" si="22"/>
        <v>3.5374999999999997E-2</v>
      </c>
      <c r="N26" s="26"/>
      <c r="O26" s="95">
        <f t="shared" si="14"/>
        <v>3.3528615432167896E-2</v>
      </c>
      <c r="P26" s="96">
        <f>_xlfn.NORM.S.INV(O26)</f>
        <v>-1.8312902586020783</v>
      </c>
      <c r="Q26" s="28">
        <f t="shared" si="23"/>
        <v>-1.0969149966772895</v>
      </c>
      <c r="S26" s="97">
        <f t="shared" si="24"/>
        <v>2026</v>
      </c>
      <c r="T26" s="98">
        <f t="shared" si="20"/>
        <v>6.343287224111048E-2</v>
      </c>
      <c r="U26" s="99"/>
      <c r="V26" s="98">
        <f t="shared" si="15"/>
        <v>6.0122017784594535E-2</v>
      </c>
      <c r="W26" s="100">
        <f t="shared" si="16"/>
        <v>-1.5537501080792813</v>
      </c>
      <c r="X26" s="32">
        <f t="shared" si="18"/>
        <v>1.8936594016750821</v>
      </c>
    </row>
    <row r="27" spans="2:32" x14ac:dyDescent="0.3">
      <c r="L27" s="94">
        <f t="shared" si="21"/>
        <v>2027</v>
      </c>
      <c r="M27" s="85">
        <f t="shared" si="22"/>
        <v>3.5374999999999997E-2</v>
      </c>
      <c r="N27" s="26"/>
      <c r="O27" s="95">
        <f t="shared" si="14"/>
        <v>3.3528615432167896E-2</v>
      </c>
      <c r="P27" s="96">
        <f t="shared" si="19"/>
        <v>-1.8312902586020783</v>
      </c>
      <c r="Q27" s="28">
        <f t="shared" si="23"/>
        <v>-1.0969149966772895</v>
      </c>
      <c r="S27" s="97">
        <f t="shared" si="24"/>
        <v>2027</v>
      </c>
      <c r="T27" s="98">
        <f t="shared" si="20"/>
        <v>5.6418404180832861E-2</v>
      </c>
      <c r="U27" s="99"/>
      <c r="V27" s="98">
        <f t="shared" si="15"/>
        <v>5.3473667196487877E-2</v>
      </c>
      <c r="W27" s="100">
        <f t="shared" si="16"/>
        <v>-1.6120671214844533</v>
      </c>
      <c r="X27" s="32">
        <f t="shared" si="18"/>
        <v>1.2652769245835223</v>
      </c>
    </row>
    <row r="28" spans="2:32" x14ac:dyDescent="0.3">
      <c r="L28" s="94">
        <f t="shared" si="21"/>
        <v>2028</v>
      </c>
      <c r="M28" s="85">
        <f t="shared" si="22"/>
        <v>3.5374999999999997E-2</v>
      </c>
      <c r="N28" s="26"/>
      <c r="O28" s="95">
        <f t="shared" si="14"/>
        <v>3.3528615432167896E-2</v>
      </c>
      <c r="P28" s="96">
        <f t="shared" si="19"/>
        <v>-1.8312902586020783</v>
      </c>
      <c r="Q28" s="28">
        <f t="shared" si="23"/>
        <v>-1.0969149966772895</v>
      </c>
      <c r="S28" s="97">
        <f t="shared" si="24"/>
        <v>2028</v>
      </c>
      <c r="T28" s="98">
        <f t="shared" si="20"/>
        <v>4.9403936120555242E-2</v>
      </c>
      <c r="U28" s="99"/>
      <c r="V28" s="98">
        <f>IF($B$11="",0,$C$11)+$C$12*T28+IF($B$13="",0,$C$13*U28)</f>
        <v>4.6825316608381219E-2</v>
      </c>
      <c r="W28" s="100">
        <f t="shared" si="16"/>
        <v>-1.6764471845878126</v>
      </c>
      <c r="X28" s="32">
        <f t="shared" si="18"/>
        <v>0.57156335514664935</v>
      </c>
    </row>
    <row r="29" spans="2:32" x14ac:dyDescent="0.3">
      <c r="L29" s="94">
        <f t="shared" si="21"/>
        <v>2029</v>
      </c>
      <c r="M29" s="85">
        <f t="shared" si="22"/>
        <v>3.5374999999999997E-2</v>
      </c>
      <c r="N29" s="26"/>
      <c r="O29" s="95">
        <f t="shared" si="14"/>
        <v>3.3528615432167896E-2</v>
      </c>
      <c r="P29" s="96">
        <f t="shared" si="19"/>
        <v>-1.8312902586020783</v>
      </c>
      <c r="Q29" s="28">
        <f t="shared" si="23"/>
        <v>-1.0969149966772895</v>
      </c>
      <c r="S29" s="97">
        <f t="shared" si="24"/>
        <v>2029</v>
      </c>
      <c r="T29" s="98">
        <f t="shared" si="20"/>
        <v>4.2389468060277616E-2</v>
      </c>
      <c r="U29" s="99"/>
      <c r="V29" s="98">
        <f t="shared" si="15"/>
        <v>4.0176966020274554E-2</v>
      </c>
      <c r="W29" s="100">
        <f t="shared" si="16"/>
        <v>-1.7486361576656857</v>
      </c>
      <c r="X29" s="32">
        <f>(W29-AVERAGE($W$11:$W$20))/_xlfn.STDEV.S($W$11:$W$20)</f>
        <v>-0.20629344979985889</v>
      </c>
    </row>
    <row r="30" spans="2:32" ht="14.5" thickBot="1" x14ac:dyDescent="0.35">
      <c r="L30" s="101">
        <f t="shared" si="21"/>
        <v>2030</v>
      </c>
      <c r="M30" s="102">
        <f>M29</f>
        <v>3.5374999999999997E-2</v>
      </c>
      <c r="N30" s="103"/>
      <c r="O30" s="104">
        <f t="shared" si="14"/>
        <v>3.3528615432167896E-2</v>
      </c>
      <c r="P30" s="105">
        <f t="shared" si="19"/>
        <v>-1.8312902586020783</v>
      </c>
      <c r="Q30" s="106">
        <f t="shared" si="23"/>
        <v>-1.0969149966772895</v>
      </c>
      <c r="S30" s="107">
        <f t="shared" si="24"/>
        <v>2030</v>
      </c>
      <c r="T30" s="108">
        <f t="shared" si="20"/>
        <v>3.5374999999999997E-2</v>
      </c>
      <c r="U30" s="109"/>
      <c r="V30" s="108">
        <f t="shared" si="15"/>
        <v>3.3528615432167896E-2</v>
      </c>
      <c r="W30" s="110">
        <f t="shared" si="16"/>
        <v>-1.8312902586020783</v>
      </c>
      <c r="X30" s="111">
        <f t="shared" si="18"/>
        <v>-1.0969149966772895</v>
      </c>
    </row>
    <row r="31" spans="2:32" ht="14.5" thickBot="1" x14ac:dyDescent="0.35"/>
    <row r="32" spans="2:32" ht="14.5" thickBot="1" x14ac:dyDescent="0.35">
      <c r="L32" s="115" t="s">
        <v>21</v>
      </c>
      <c r="M32" s="116"/>
      <c r="N32" s="112">
        <f>_xlfn.VAR.S($P$11:$P$20)/(1+_xlfn.VAR.S($P$11:$P$20))</f>
        <v>8.5392151909642767E-3</v>
      </c>
    </row>
  </sheetData>
  <mergeCells count="7">
    <mergeCell ref="AD9:AF9"/>
    <mergeCell ref="Z9:AA9"/>
    <mergeCell ref="L32:M32"/>
    <mergeCell ref="D6:K6"/>
    <mergeCell ref="I9:J9"/>
    <mergeCell ref="L9:Q9"/>
    <mergeCell ref="S9:X9"/>
  </mergeCells>
  <conditionalFormatting sqref="AE11:A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Z&amp;R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Federico (External)</dc:creator>
  <cp:lastModifiedBy>jamesmcneill</cp:lastModifiedBy>
  <dcterms:created xsi:type="dcterms:W3CDTF">2022-07-28T12:23:23Z</dcterms:created>
  <dcterms:modified xsi:type="dcterms:W3CDTF">2023-11-01T17:09:35Z</dcterms:modified>
</cp:coreProperties>
</file>