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GBMLVFILFS02N02\Home1$\Mcneijb\0c_Papers\0_Debt_Securitisation_review\"/>
    </mc:Choice>
  </mc:AlternateContent>
  <xr:revisionPtr revIDLastSave="0" documentId="13_ncr:1_{1D0CE07E-7581-44D4-B4A0-063FBE4B5D89}" xr6:coauthVersionLast="46" xr6:coauthVersionMax="46" xr10:uidLastSave="{00000000-0000-0000-0000-000000000000}"/>
  <bookViews>
    <workbookView xWindow="810" yWindow="-120" windowWidth="28110" windowHeight="16440" xr2:uid="{00000000-000D-0000-FFFF-FFFF00000000}"/>
  </bookViews>
  <sheets>
    <sheet name="Shortfall_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3" i="1" l="1"/>
  <c r="Q133" i="1" s="1"/>
  <c r="E133" i="1"/>
  <c r="D133" i="1"/>
  <c r="F133" i="1" s="1"/>
  <c r="P133" i="1" s="1"/>
  <c r="E132" i="1"/>
  <c r="D132" i="1"/>
  <c r="F132" i="1" s="1"/>
  <c r="P132" i="1" s="1"/>
  <c r="E131" i="1"/>
  <c r="D131" i="1"/>
  <c r="F131" i="1" s="1"/>
  <c r="P131" i="1" s="1"/>
  <c r="E130" i="1"/>
  <c r="D130" i="1"/>
  <c r="E129" i="1"/>
  <c r="D129" i="1"/>
  <c r="F129" i="1" s="1"/>
  <c r="P129" i="1" s="1"/>
  <c r="E128" i="1"/>
  <c r="D128" i="1"/>
  <c r="F128" i="1" s="1"/>
  <c r="P128" i="1" s="1"/>
  <c r="E127" i="1"/>
  <c r="D127" i="1"/>
  <c r="F127" i="1" s="1"/>
  <c r="P127" i="1" s="1"/>
  <c r="E126" i="1"/>
  <c r="D126" i="1"/>
  <c r="E125" i="1"/>
  <c r="D125" i="1"/>
  <c r="E124" i="1"/>
  <c r="D124" i="1"/>
  <c r="E123" i="1"/>
  <c r="D123" i="1"/>
  <c r="E122" i="1"/>
  <c r="D122" i="1"/>
  <c r="E121" i="1"/>
  <c r="D121" i="1"/>
  <c r="F121" i="1" s="1"/>
  <c r="P121" i="1" s="1"/>
  <c r="E120" i="1"/>
  <c r="D120" i="1"/>
  <c r="F120" i="1" s="1"/>
  <c r="P120" i="1" s="1"/>
  <c r="P119" i="1"/>
  <c r="F119" i="1"/>
  <c r="E119" i="1"/>
  <c r="D119" i="1"/>
  <c r="E118" i="1"/>
  <c r="D118" i="1"/>
  <c r="F118" i="1" s="1"/>
  <c r="P118" i="1" s="1"/>
  <c r="E117" i="1"/>
  <c r="F117" i="1" s="1"/>
  <c r="P117" i="1" s="1"/>
  <c r="D117" i="1"/>
  <c r="E116" i="1"/>
  <c r="D116" i="1"/>
  <c r="F116" i="1" s="1"/>
  <c r="P116" i="1" s="1"/>
  <c r="E115" i="1"/>
  <c r="D115" i="1"/>
  <c r="F115" i="1" s="1"/>
  <c r="P115" i="1" s="1"/>
  <c r="E114" i="1"/>
  <c r="D114" i="1"/>
  <c r="E113" i="1"/>
  <c r="D113" i="1"/>
  <c r="F113" i="1" s="1"/>
  <c r="P113" i="1" s="1"/>
  <c r="E112" i="1"/>
  <c r="D112" i="1"/>
  <c r="F112" i="1" s="1"/>
  <c r="P112" i="1" s="1"/>
  <c r="E111" i="1"/>
  <c r="D111" i="1"/>
  <c r="F111" i="1" s="1"/>
  <c r="P111" i="1" s="1"/>
  <c r="E110" i="1"/>
  <c r="D110" i="1"/>
  <c r="F110" i="1" s="1"/>
  <c r="P110" i="1" s="1"/>
  <c r="E109" i="1"/>
  <c r="D109" i="1"/>
  <c r="F109" i="1" s="1"/>
  <c r="P109" i="1" s="1"/>
  <c r="E108" i="1"/>
  <c r="D108" i="1"/>
  <c r="E107" i="1"/>
  <c r="D107" i="1"/>
  <c r="F107" i="1" s="1"/>
  <c r="P107" i="1" s="1"/>
  <c r="E106" i="1"/>
  <c r="D106" i="1"/>
  <c r="E105" i="1"/>
  <c r="D105" i="1"/>
  <c r="F105" i="1" s="1"/>
  <c r="P105" i="1" s="1"/>
  <c r="E104" i="1"/>
  <c r="D104" i="1"/>
  <c r="F104" i="1" s="1"/>
  <c r="P104" i="1" s="1"/>
  <c r="E103" i="1"/>
  <c r="D103" i="1"/>
  <c r="E102" i="1"/>
  <c r="D102" i="1"/>
  <c r="E101" i="1"/>
  <c r="D101" i="1"/>
  <c r="E100" i="1"/>
  <c r="D100" i="1"/>
  <c r="F100" i="1" s="1"/>
  <c r="P100" i="1" s="1"/>
  <c r="E99" i="1"/>
  <c r="D99" i="1"/>
  <c r="F99" i="1" s="1"/>
  <c r="P99" i="1" s="1"/>
  <c r="E98" i="1"/>
  <c r="D98" i="1"/>
  <c r="E97" i="1"/>
  <c r="D97" i="1"/>
  <c r="F97" i="1" s="1"/>
  <c r="P97" i="1" s="1"/>
  <c r="E96" i="1"/>
  <c r="D96" i="1"/>
  <c r="F96" i="1" s="1"/>
  <c r="P96" i="1" s="1"/>
  <c r="F95" i="1"/>
  <c r="P95" i="1" s="1"/>
  <c r="E95" i="1"/>
  <c r="D95" i="1"/>
  <c r="E94" i="1"/>
  <c r="D94" i="1"/>
  <c r="E93" i="1"/>
  <c r="F93" i="1" s="1"/>
  <c r="P93" i="1" s="1"/>
  <c r="D93" i="1"/>
  <c r="E92" i="1"/>
  <c r="D92" i="1"/>
  <c r="F92" i="1" s="1"/>
  <c r="P92" i="1" s="1"/>
  <c r="E91" i="1"/>
  <c r="D91" i="1"/>
  <c r="F91" i="1" s="1"/>
  <c r="P91" i="1" s="1"/>
  <c r="E90" i="1"/>
  <c r="D90" i="1"/>
  <c r="F90" i="1" s="1"/>
  <c r="P90" i="1" s="1"/>
  <c r="E89" i="1"/>
  <c r="D89" i="1"/>
  <c r="F89" i="1" s="1"/>
  <c r="P89" i="1" s="1"/>
  <c r="E88" i="1"/>
  <c r="D88" i="1"/>
  <c r="F88" i="1" s="1"/>
  <c r="P88" i="1" s="1"/>
  <c r="E87" i="1"/>
  <c r="D87" i="1"/>
  <c r="E86" i="1"/>
  <c r="D86" i="1"/>
  <c r="F86" i="1" s="1"/>
  <c r="P86" i="1" s="1"/>
  <c r="E85" i="1"/>
  <c r="D85" i="1"/>
  <c r="E84" i="1"/>
  <c r="D84" i="1"/>
  <c r="E83" i="1"/>
  <c r="D83" i="1"/>
  <c r="F83" i="1" s="1"/>
  <c r="P83" i="1" s="1"/>
  <c r="E82" i="1"/>
  <c r="D82" i="1"/>
  <c r="E81" i="1"/>
  <c r="D81" i="1"/>
  <c r="F81" i="1" s="1"/>
  <c r="P81" i="1" s="1"/>
  <c r="E80" i="1"/>
  <c r="D80" i="1"/>
  <c r="E79" i="1"/>
  <c r="D79" i="1"/>
  <c r="F79" i="1" s="1"/>
  <c r="P79" i="1" s="1"/>
  <c r="E78" i="1"/>
  <c r="D78" i="1"/>
  <c r="F78" i="1" s="1"/>
  <c r="P78" i="1" s="1"/>
  <c r="E77" i="1"/>
  <c r="D77" i="1"/>
  <c r="E76" i="1"/>
  <c r="D76" i="1"/>
  <c r="F76" i="1" s="1"/>
  <c r="P76" i="1" s="1"/>
  <c r="E75" i="1"/>
  <c r="D75" i="1"/>
  <c r="E74" i="1"/>
  <c r="D74" i="1"/>
  <c r="F74" i="1" s="1"/>
  <c r="P74" i="1" s="1"/>
  <c r="E73" i="1"/>
  <c r="D73" i="1"/>
  <c r="F73" i="1" s="1"/>
  <c r="P73" i="1" s="1"/>
  <c r="E72" i="1"/>
  <c r="D72" i="1"/>
  <c r="F71" i="1"/>
  <c r="P71" i="1" s="1"/>
  <c r="E71" i="1"/>
  <c r="D71" i="1"/>
  <c r="E70" i="1"/>
  <c r="D70" i="1"/>
  <c r="F70" i="1" s="1"/>
  <c r="P70" i="1" s="1"/>
  <c r="E69" i="1"/>
  <c r="D69" i="1"/>
  <c r="F69" i="1" s="1"/>
  <c r="P69" i="1" s="1"/>
  <c r="E68" i="1"/>
  <c r="D68" i="1"/>
  <c r="F68" i="1" s="1"/>
  <c r="P68" i="1" s="1"/>
  <c r="E67" i="1"/>
  <c r="D67" i="1"/>
  <c r="F67" i="1" s="1"/>
  <c r="P67" i="1" s="1"/>
  <c r="E66" i="1"/>
  <c r="D66" i="1"/>
  <c r="E65" i="1"/>
  <c r="D65" i="1"/>
  <c r="F65" i="1" s="1"/>
  <c r="P65" i="1" s="1"/>
  <c r="E64" i="1"/>
  <c r="D64" i="1"/>
  <c r="E63" i="1"/>
  <c r="F63" i="1" s="1"/>
  <c r="P63" i="1" s="1"/>
  <c r="D63" i="1"/>
  <c r="E62" i="1"/>
  <c r="D62" i="1"/>
  <c r="F62" i="1" s="1"/>
  <c r="P62" i="1" s="1"/>
  <c r="E61" i="1"/>
  <c r="D61" i="1"/>
  <c r="F61" i="1" s="1"/>
  <c r="P61" i="1" s="1"/>
  <c r="E60" i="1"/>
  <c r="D60" i="1"/>
  <c r="E59" i="1"/>
  <c r="D59" i="1"/>
  <c r="F59" i="1" s="1"/>
  <c r="P59" i="1" s="1"/>
  <c r="E58" i="1"/>
  <c r="D58" i="1"/>
  <c r="F58" i="1" s="1"/>
  <c r="P58" i="1" s="1"/>
  <c r="E57" i="1"/>
  <c r="D57" i="1"/>
  <c r="F57" i="1" s="1"/>
  <c r="P57" i="1" s="1"/>
  <c r="E56" i="1"/>
  <c r="D56" i="1"/>
  <c r="E55" i="1"/>
  <c r="D55" i="1"/>
  <c r="F55" i="1" s="1"/>
  <c r="P55" i="1" s="1"/>
  <c r="E54" i="1"/>
  <c r="D54" i="1"/>
  <c r="F54" i="1" s="1"/>
  <c r="P54" i="1" s="1"/>
  <c r="E53" i="1"/>
  <c r="D53" i="1"/>
  <c r="F53" i="1" s="1"/>
  <c r="P53" i="1" s="1"/>
  <c r="E52" i="1"/>
  <c r="D52" i="1"/>
  <c r="F52" i="1" s="1"/>
  <c r="P52" i="1" s="1"/>
  <c r="E51" i="1"/>
  <c r="F51" i="1" s="1"/>
  <c r="P51" i="1" s="1"/>
  <c r="D51" i="1"/>
  <c r="E50" i="1"/>
  <c r="D50" i="1"/>
  <c r="F50" i="1" s="1"/>
  <c r="P50" i="1" s="1"/>
  <c r="E49" i="1"/>
  <c r="D49" i="1"/>
  <c r="E48" i="1"/>
  <c r="D48" i="1"/>
  <c r="F48" i="1" s="1"/>
  <c r="P48" i="1" s="1"/>
  <c r="E47" i="1"/>
  <c r="D47" i="1"/>
  <c r="E46" i="1"/>
  <c r="D46" i="1"/>
  <c r="F46" i="1" s="1"/>
  <c r="P46" i="1" s="1"/>
  <c r="E45" i="1"/>
  <c r="D45" i="1"/>
  <c r="F45" i="1" s="1"/>
  <c r="P45" i="1" s="1"/>
  <c r="E44" i="1"/>
  <c r="D44" i="1"/>
  <c r="E43" i="1"/>
  <c r="D43" i="1"/>
  <c r="F43" i="1" s="1"/>
  <c r="P43" i="1" s="1"/>
  <c r="E42" i="1"/>
  <c r="D42" i="1"/>
  <c r="E41" i="1"/>
  <c r="D41" i="1"/>
  <c r="E40" i="1"/>
  <c r="D40" i="1"/>
  <c r="F40" i="1" s="1"/>
  <c r="P40" i="1" s="1"/>
  <c r="E39" i="1"/>
  <c r="D39" i="1"/>
  <c r="E38" i="1"/>
  <c r="D38" i="1"/>
  <c r="E37" i="1"/>
  <c r="D37" i="1"/>
  <c r="F37" i="1" s="1"/>
  <c r="P37" i="1" s="1"/>
  <c r="E36" i="1"/>
  <c r="D36" i="1"/>
  <c r="F36" i="1" s="1"/>
  <c r="P36" i="1" s="1"/>
  <c r="E35" i="1"/>
  <c r="D35" i="1"/>
  <c r="E34" i="1"/>
  <c r="D34" i="1"/>
  <c r="F34" i="1" s="1"/>
  <c r="P34" i="1" s="1"/>
  <c r="E33" i="1"/>
  <c r="F33" i="1" s="1"/>
  <c r="P33" i="1" s="1"/>
  <c r="D33" i="1"/>
  <c r="E32" i="1"/>
  <c r="D32" i="1"/>
  <c r="F32" i="1" s="1"/>
  <c r="P32" i="1" s="1"/>
  <c r="E31" i="1"/>
  <c r="D31" i="1"/>
  <c r="F31" i="1" s="1"/>
  <c r="P31" i="1" s="1"/>
  <c r="E30" i="1"/>
  <c r="D30" i="1"/>
  <c r="F30" i="1" s="1"/>
  <c r="P30" i="1" s="1"/>
  <c r="E29" i="1"/>
  <c r="D29" i="1"/>
  <c r="F29" i="1" s="1"/>
  <c r="P29" i="1" s="1"/>
  <c r="E28" i="1"/>
  <c r="D28" i="1"/>
  <c r="E27" i="1"/>
  <c r="D27" i="1"/>
  <c r="E26" i="1"/>
  <c r="D26" i="1"/>
  <c r="E25" i="1"/>
  <c r="D25" i="1"/>
  <c r="F25" i="1" s="1"/>
  <c r="P25" i="1" s="1"/>
  <c r="E24" i="1"/>
  <c r="D24" i="1"/>
  <c r="F24" i="1" s="1"/>
  <c r="P24" i="1" s="1"/>
  <c r="E23" i="1"/>
  <c r="D23" i="1"/>
  <c r="E22" i="1"/>
  <c r="D22" i="1"/>
  <c r="F22" i="1" s="1"/>
  <c r="P22" i="1" s="1"/>
  <c r="F21" i="1"/>
  <c r="P21" i="1" s="1"/>
  <c r="E21" i="1"/>
  <c r="D21" i="1"/>
  <c r="E20" i="1"/>
  <c r="D20" i="1"/>
  <c r="F20" i="1" s="1"/>
  <c r="P20" i="1" s="1"/>
  <c r="E19" i="1"/>
  <c r="D19" i="1"/>
  <c r="E18" i="1"/>
  <c r="D18" i="1"/>
  <c r="E17" i="1"/>
  <c r="D17" i="1"/>
  <c r="F17" i="1" s="1"/>
  <c r="P17" i="1" s="1"/>
  <c r="E16" i="1"/>
  <c r="D16" i="1"/>
  <c r="F16" i="1" s="1"/>
  <c r="P16" i="1" s="1"/>
  <c r="E15" i="1"/>
  <c r="D15" i="1"/>
  <c r="E14" i="1"/>
  <c r="D14" i="1"/>
  <c r="F14" i="1" s="1"/>
  <c r="P14" i="1" s="1"/>
  <c r="C10" i="1"/>
  <c r="F102" i="1" l="1"/>
  <c r="P102" i="1" s="1"/>
  <c r="F123" i="1"/>
  <c r="P123" i="1" s="1"/>
  <c r="F23" i="1"/>
  <c r="P23" i="1" s="1"/>
  <c r="E12" i="1"/>
  <c r="F26" i="1"/>
  <c r="P26" i="1" s="1"/>
  <c r="F49" i="1"/>
  <c r="P49" i="1" s="1"/>
  <c r="F103" i="1"/>
  <c r="P103" i="1" s="1"/>
  <c r="F124" i="1"/>
  <c r="P124" i="1" s="1"/>
  <c r="F35" i="1"/>
  <c r="P35" i="1" s="1"/>
  <c r="F47" i="1"/>
  <c r="P47" i="1" s="1"/>
  <c r="D12" i="1"/>
  <c r="F38" i="1"/>
  <c r="P38" i="1" s="1"/>
  <c r="F60" i="1"/>
  <c r="P60" i="1" s="1"/>
  <c r="F82" i="1"/>
  <c r="P82" i="1" s="1"/>
  <c r="F114" i="1"/>
  <c r="P114" i="1" s="1"/>
  <c r="F27" i="1"/>
  <c r="P27" i="1" s="1"/>
  <c r="F28" i="1"/>
  <c r="P28" i="1" s="1"/>
  <c r="F39" i="1"/>
  <c r="P39" i="1" s="1"/>
  <c r="F72" i="1"/>
  <c r="P72" i="1" s="1"/>
  <c r="F94" i="1"/>
  <c r="P94" i="1" s="1"/>
  <c r="F126" i="1"/>
  <c r="P126" i="1" s="1"/>
  <c r="F18" i="1"/>
  <c r="P18" i="1" s="1"/>
  <c r="F41" i="1"/>
  <c r="P41" i="1" s="1"/>
  <c r="F84" i="1"/>
  <c r="P84" i="1" s="1"/>
  <c r="F106" i="1"/>
  <c r="P106" i="1" s="1"/>
  <c r="F19" i="1"/>
  <c r="P19" i="1" s="1"/>
  <c r="F42" i="1"/>
  <c r="P42" i="1" s="1"/>
  <c r="F64" i="1"/>
  <c r="P64" i="1" s="1"/>
  <c r="F85" i="1"/>
  <c r="P85" i="1" s="1"/>
  <c r="F125" i="1"/>
  <c r="P125" i="1" s="1"/>
  <c r="F75" i="1"/>
  <c r="P75" i="1" s="1"/>
  <c r="F44" i="1"/>
  <c r="P44" i="1" s="1"/>
  <c r="F66" i="1"/>
  <c r="P66" i="1" s="1"/>
  <c r="F87" i="1"/>
  <c r="P87" i="1" s="1"/>
  <c r="F108" i="1"/>
  <c r="P108" i="1" s="1"/>
  <c r="F130" i="1"/>
  <c r="P130" i="1" s="1"/>
  <c r="F56" i="1"/>
  <c r="P56" i="1" s="1"/>
  <c r="F77" i="1"/>
  <c r="P77" i="1" s="1"/>
  <c r="F98" i="1"/>
  <c r="P98" i="1" s="1"/>
  <c r="F80" i="1"/>
  <c r="P80" i="1" s="1"/>
  <c r="F101" i="1"/>
  <c r="P101" i="1" s="1"/>
  <c r="F122" i="1"/>
  <c r="P122" i="1" s="1"/>
  <c r="E7" i="1"/>
  <c r="H77" i="1" s="1"/>
  <c r="H108" i="1"/>
  <c r="H120" i="1"/>
  <c r="H132" i="1"/>
  <c r="F15" i="1"/>
  <c r="H65" i="1"/>
  <c r="H51" i="1"/>
  <c r="H63" i="1"/>
  <c r="H75" i="1"/>
  <c r="H87" i="1"/>
  <c r="H99" i="1"/>
  <c r="H32" i="1"/>
  <c r="H97" i="1"/>
  <c r="H109" i="1"/>
  <c r="H121" i="1"/>
  <c r="H133" i="1"/>
  <c r="H18" i="1"/>
  <c r="H78" i="1"/>
  <c r="H131" i="1"/>
  <c r="H22" i="1"/>
  <c r="H46" i="1"/>
  <c r="H15" i="1" l="1"/>
  <c r="H66" i="1"/>
  <c r="H20" i="1"/>
  <c r="H53" i="1"/>
  <c r="H54" i="1"/>
  <c r="H41" i="1"/>
  <c r="H42" i="1"/>
  <c r="H123" i="1"/>
  <c r="H29" i="1"/>
  <c r="H30" i="1"/>
  <c r="H111" i="1"/>
  <c r="H17" i="1"/>
  <c r="H119" i="1"/>
  <c r="H37" i="1"/>
  <c r="H96" i="1"/>
  <c r="H39" i="1"/>
  <c r="H27" i="1"/>
  <c r="H60" i="1"/>
  <c r="H48" i="1"/>
  <c r="H59" i="1"/>
  <c r="H25" i="1"/>
  <c r="H118" i="1"/>
  <c r="H24" i="1"/>
  <c r="H47" i="1"/>
  <c r="H128" i="1"/>
  <c r="H106" i="1"/>
  <c r="H127" i="1"/>
  <c r="H35" i="1"/>
  <c r="H116" i="1"/>
  <c r="H94" i="1"/>
  <c r="H115" i="1"/>
  <c r="H70" i="1"/>
  <c r="H130" i="1"/>
  <c r="H82" i="1"/>
  <c r="H85" i="1"/>
  <c r="H107" i="1"/>
  <c r="H95" i="1"/>
  <c r="H104" i="1"/>
  <c r="H92" i="1"/>
  <c r="H125" i="1"/>
  <c r="H91" i="1"/>
  <c r="H58" i="1"/>
  <c r="H83" i="1"/>
  <c r="H80" i="1"/>
  <c r="H113" i="1"/>
  <c r="H79" i="1"/>
  <c r="H84" i="1"/>
  <c r="H73" i="1"/>
  <c r="H68" i="1"/>
  <c r="H49" i="1"/>
  <c r="H71" i="1"/>
  <c r="H36" i="1"/>
  <c r="H23" i="1"/>
  <c r="H34" i="1"/>
  <c r="H114" i="1"/>
  <c r="H101" i="1"/>
  <c r="H56" i="1"/>
  <c r="H89" i="1"/>
  <c r="H72" i="1"/>
  <c r="H61" i="1"/>
  <c r="H103" i="1"/>
  <c r="H126" i="1"/>
  <c r="H67" i="1"/>
  <c r="H102" i="1"/>
  <c r="H90" i="1"/>
  <c r="H44" i="1"/>
  <c r="H16" i="1"/>
  <c r="H21" i="1"/>
  <c r="H74" i="1"/>
  <c r="H31" i="1"/>
  <c r="E8" i="1"/>
  <c r="G14" i="1" s="1"/>
  <c r="H124" i="1"/>
  <c r="H98" i="1"/>
  <c r="H76" i="1"/>
  <c r="H122" i="1"/>
  <c r="H64" i="1"/>
  <c r="H117" i="1"/>
  <c r="H88" i="1"/>
  <c r="H69" i="1"/>
  <c r="H50" i="1"/>
  <c r="H40" i="1"/>
  <c r="H57" i="1"/>
  <c r="H26" i="1"/>
  <c r="H52" i="1"/>
  <c r="H38" i="1"/>
  <c r="H19" i="1"/>
  <c r="H28" i="1"/>
  <c r="H86" i="1"/>
  <c r="H105" i="1"/>
  <c r="H55" i="1"/>
  <c r="H112" i="1"/>
  <c r="H45" i="1"/>
  <c r="H43" i="1"/>
  <c r="H93" i="1"/>
  <c r="H62" i="1"/>
  <c r="H14" i="1"/>
  <c r="I14" i="1" s="1"/>
  <c r="I15" i="1" s="1"/>
  <c r="I16" i="1" s="1"/>
  <c r="I17" i="1" s="1"/>
  <c r="I18" i="1" s="1"/>
  <c r="H33" i="1"/>
  <c r="H110" i="1"/>
  <c r="H129" i="1"/>
  <c r="H100" i="1"/>
  <c r="H81" i="1"/>
  <c r="P15" i="1"/>
  <c r="P13" i="1" s="1"/>
  <c r="P11" i="1" s="1"/>
  <c r="P10" i="1" s="1"/>
  <c r="N14" i="1"/>
  <c r="G15" i="1" l="1"/>
  <c r="Q14" i="1"/>
  <c r="I19" i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K133" i="1" s="1"/>
  <c r="J133" i="1"/>
  <c r="G16" i="1" l="1"/>
  <c r="Q15" i="1"/>
  <c r="G17" i="1" l="1"/>
  <c r="Q16" i="1"/>
  <c r="G18" i="1" l="1"/>
  <c r="Q17" i="1"/>
  <c r="G19" i="1" l="1"/>
  <c r="Q18" i="1"/>
  <c r="Q19" i="1" l="1"/>
  <c r="G20" i="1"/>
  <c r="Q20" i="1" l="1"/>
  <c r="G21" i="1"/>
  <c r="G22" i="1" l="1"/>
  <c r="Q21" i="1"/>
  <c r="Q22" i="1" l="1"/>
  <c r="G23" i="1"/>
  <c r="Q23" i="1" l="1"/>
  <c r="G24" i="1"/>
  <c r="G25" i="1" l="1"/>
  <c r="Q24" i="1"/>
  <c r="Q25" i="1" l="1"/>
  <c r="G26" i="1"/>
  <c r="G27" i="1" l="1"/>
  <c r="Q26" i="1"/>
  <c r="G28" i="1" l="1"/>
  <c r="Q27" i="1"/>
  <c r="G29" i="1" l="1"/>
  <c r="Q28" i="1"/>
  <c r="G30" i="1" l="1"/>
  <c r="Q29" i="1"/>
  <c r="Q30" i="1" l="1"/>
  <c r="G31" i="1"/>
  <c r="Q31" i="1" l="1"/>
  <c r="G32" i="1"/>
  <c r="Q32" i="1" l="1"/>
  <c r="G33" i="1"/>
  <c r="G34" i="1" l="1"/>
  <c r="Q33" i="1"/>
  <c r="G35" i="1" l="1"/>
  <c r="Q34" i="1"/>
  <c r="G36" i="1" l="1"/>
  <c r="Q35" i="1"/>
  <c r="G37" i="1" l="1"/>
  <c r="Q36" i="1"/>
  <c r="Q37" i="1" l="1"/>
  <c r="G38" i="1"/>
  <c r="G39" i="1" l="1"/>
  <c r="Q38" i="1"/>
  <c r="G40" i="1" l="1"/>
  <c r="Q39" i="1"/>
  <c r="G41" i="1" l="1"/>
  <c r="Q40" i="1"/>
  <c r="G42" i="1" l="1"/>
  <c r="Q41" i="1"/>
  <c r="Q42" i="1" l="1"/>
  <c r="G43" i="1"/>
  <c r="G44" i="1" l="1"/>
  <c r="Q43" i="1"/>
  <c r="G45" i="1" l="1"/>
  <c r="Q44" i="1"/>
  <c r="G46" i="1" l="1"/>
  <c r="Q45" i="1"/>
  <c r="G47" i="1" l="1"/>
  <c r="Q46" i="1"/>
  <c r="Q47" i="1" l="1"/>
  <c r="G48" i="1"/>
  <c r="G49" i="1" l="1"/>
  <c r="Q48" i="1"/>
  <c r="G50" i="1" l="1"/>
  <c r="Q49" i="1"/>
  <c r="G51" i="1" l="1"/>
  <c r="Q50" i="1"/>
  <c r="G52" i="1" l="1"/>
  <c r="Q51" i="1"/>
  <c r="Q52" i="1" l="1"/>
  <c r="G53" i="1"/>
  <c r="G54" i="1" l="1"/>
  <c r="Q53" i="1"/>
  <c r="G55" i="1" l="1"/>
  <c r="Q54" i="1"/>
  <c r="Q55" i="1" l="1"/>
  <c r="G56" i="1"/>
  <c r="Q56" i="1" l="1"/>
  <c r="G57" i="1"/>
  <c r="G58" i="1" l="1"/>
  <c r="Q57" i="1"/>
  <c r="Q58" i="1" l="1"/>
  <c r="G59" i="1"/>
  <c r="G60" i="1" l="1"/>
  <c r="Q59" i="1"/>
  <c r="G61" i="1" l="1"/>
  <c r="Q60" i="1"/>
  <c r="G62" i="1" l="1"/>
  <c r="Q61" i="1"/>
  <c r="Q62" i="1" l="1"/>
  <c r="G63" i="1"/>
  <c r="G64" i="1" l="1"/>
  <c r="Q63" i="1"/>
  <c r="G65" i="1" l="1"/>
  <c r="Q64" i="1"/>
  <c r="G66" i="1" l="1"/>
  <c r="Q65" i="1"/>
  <c r="G67" i="1" l="1"/>
  <c r="Q66" i="1"/>
  <c r="G68" i="1" l="1"/>
  <c r="Q67" i="1"/>
  <c r="Q68" i="1" l="1"/>
  <c r="G69" i="1"/>
  <c r="G70" i="1" l="1"/>
  <c r="Q69" i="1"/>
  <c r="Q70" i="1" l="1"/>
  <c r="G71" i="1"/>
  <c r="G72" i="1" l="1"/>
  <c r="Q71" i="1"/>
  <c r="Q72" i="1" l="1"/>
  <c r="G73" i="1"/>
  <c r="Q73" i="1" l="1"/>
  <c r="G74" i="1"/>
  <c r="G75" i="1" l="1"/>
  <c r="Q74" i="1"/>
  <c r="Q75" i="1" l="1"/>
  <c r="G76" i="1"/>
  <c r="G77" i="1" l="1"/>
  <c r="Q76" i="1"/>
  <c r="G78" i="1" l="1"/>
  <c r="Q77" i="1"/>
  <c r="G79" i="1" l="1"/>
  <c r="Q78" i="1"/>
  <c r="G80" i="1" l="1"/>
  <c r="Q79" i="1"/>
  <c r="Q80" i="1" l="1"/>
  <c r="G81" i="1"/>
  <c r="G82" i="1" l="1"/>
  <c r="Q81" i="1"/>
  <c r="G83" i="1" l="1"/>
  <c r="Q82" i="1"/>
  <c r="Q83" i="1" l="1"/>
  <c r="G84" i="1"/>
  <c r="G85" i="1" l="1"/>
  <c r="Q84" i="1"/>
  <c r="Q85" i="1" l="1"/>
  <c r="G86" i="1"/>
  <c r="G87" i="1" l="1"/>
  <c r="Q86" i="1"/>
  <c r="G88" i="1" l="1"/>
  <c r="Q87" i="1"/>
  <c r="G89" i="1" l="1"/>
  <c r="Q88" i="1"/>
  <c r="G90" i="1" l="1"/>
  <c r="Q89" i="1"/>
  <c r="G91" i="1" l="1"/>
  <c r="Q90" i="1"/>
  <c r="G92" i="1" l="1"/>
  <c r="Q91" i="1"/>
  <c r="Q92" i="1" l="1"/>
  <c r="G93" i="1"/>
  <c r="G94" i="1" l="1"/>
  <c r="Q93" i="1"/>
  <c r="Q94" i="1" l="1"/>
  <c r="G95" i="1"/>
  <c r="G96" i="1" l="1"/>
  <c r="Q95" i="1"/>
  <c r="G97" i="1" l="1"/>
  <c r="Q96" i="1"/>
  <c r="Q97" i="1" l="1"/>
  <c r="G98" i="1"/>
  <c r="G99" i="1" l="1"/>
  <c r="Q98" i="1"/>
  <c r="Q99" i="1" l="1"/>
  <c r="G100" i="1"/>
  <c r="G101" i="1" l="1"/>
  <c r="Q100" i="1"/>
  <c r="G102" i="1" l="1"/>
  <c r="Q101" i="1"/>
  <c r="G103" i="1" l="1"/>
  <c r="Q102" i="1"/>
  <c r="G104" i="1" l="1"/>
  <c r="Q103" i="1"/>
  <c r="G105" i="1" l="1"/>
  <c r="Q104" i="1"/>
  <c r="G106" i="1" l="1"/>
  <c r="Q105" i="1"/>
  <c r="G107" i="1" l="1"/>
  <c r="Q106" i="1"/>
  <c r="G108" i="1" l="1"/>
  <c r="Q107" i="1"/>
  <c r="Q108" i="1" l="1"/>
  <c r="G109" i="1"/>
  <c r="Q109" i="1" l="1"/>
  <c r="G110" i="1"/>
  <c r="G111" i="1" l="1"/>
  <c r="Q110" i="1"/>
  <c r="G112" i="1" l="1"/>
  <c r="Q111" i="1"/>
  <c r="G113" i="1" l="1"/>
  <c r="Q112" i="1"/>
  <c r="G114" i="1" l="1"/>
  <c r="Q113" i="1"/>
  <c r="Q114" i="1" l="1"/>
  <c r="G115" i="1"/>
  <c r="G116" i="1" l="1"/>
  <c r="Q115" i="1"/>
  <c r="G117" i="1" l="1"/>
  <c r="Q116" i="1"/>
  <c r="G118" i="1" l="1"/>
  <c r="Q117" i="1"/>
  <c r="G119" i="1" l="1"/>
  <c r="Q118" i="1"/>
  <c r="G120" i="1" l="1"/>
  <c r="Q119" i="1"/>
  <c r="G121" i="1" l="1"/>
  <c r="Q120" i="1"/>
  <c r="Q121" i="1" l="1"/>
  <c r="G122" i="1"/>
  <c r="G123" i="1" l="1"/>
  <c r="Q122" i="1"/>
  <c r="Q123" i="1" l="1"/>
  <c r="G124" i="1"/>
  <c r="G125" i="1" l="1"/>
  <c r="Q124" i="1"/>
  <c r="G126" i="1" l="1"/>
  <c r="Q125" i="1"/>
  <c r="Q126" i="1" l="1"/>
  <c r="G127" i="1"/>
  <c r="G128" i="1" l="1"/>
  <c r="Q127" i="1"/>
  <c r="Q128" i="1" l="1"/>
  <c r="G129" i="1"/>
  <c r="G130" i="1" l="1"/>
  <c r="Q129" i="1"/>
  <c r="G131" i="1" l="1"/>
  <c r="Q130" i="1"/>
  <c r="G132" i="1" l="1"/>
  <c r="J131" i="1"/>
  <c r="K131" i="1" s="1"/>
  <c r="Q131" i="1"/>
  <c r="J31" i="1"/>
  <c r="K31" i="1" s="1"/>
  <c r="J56" i="1"/>
  <c r="K56" i="1" s="1"/>
  <c r="J79" i="1"/>
  <c r="K79" i="1" s="1"/>
  <c r="J103" i="1"/>
  <c r="K103" i="1" s="1"/>
  <c r="J60" i="1"/>
  <c r="K60" i="1" s="1"/>
  <c r="J86" i="1"/>
  <c r="K86" i="1" s="1"/>
  <c r="J111" i="1"/>
  <c r="K111" i="1" s="1"/>
  <c r="J112" i="1"/>
  <c r="K112" i="1" s="1"/>
  <c r="J89" i="1"/>
  <c r="K89" i="1" s="1"/>
  <c r="J91" i="1"/>
  <c r="K91" i="1" s="1"/>
  <c r="J115" i="1"/>
  <c r="K115" i="1" s="1"/>
  <c r="J70" i="1"/>
  <c r="K70" i="1" s="1"/>
  <c r="J94" i="1"/>
  <c r="K94" i="1" s="1"/>
  <c r="J50" i="1"/>
  <c r="K50" i="1" s="1"/>
  <c r="J32" i="1"/>
  <c r="K32" i="1" s="1"/>
  <c r="J55" i="1"/>
  <c r="K55" i="1" s="1"/>
  <c r="J80" i="1"/>
  <c r="K80" i="1" s="1"/>
  <c r="J104" i="1"/>
  <c r="K104" i="1" s="1"/>
  <c r="J85" i="1"/>
  <c r="K85" i="1" s="1"/>
  <c r="J84" i="1"/>
  <c r="K84" i="1" s="1"/>
  <c r="J39" i="1"/>
  <c r="K39" i="1" s="1"/>
  <c r="J90" i="1"/>
  <c r="K90" i="1" s="1"/>
  <c r="J92" i="1"/>
  <c r="K92" i="1" s="1"/>
  <c r="J97" i="1"/>
  <c r="K97" i="1" s="1"/>
  <c r="J25" i="1"/>
  <c r="K25" i="1" s="1"/>
  <c r="J53" i="1"/>
  <c r="K53" i="1" s="1"/>
  <c r="J33" i="1"/>
  <c r="K33" i="1" s="1"/>
  <c r="J57" i="1"/>
  <c r="K57" i="1" s="1"/>
  <c r="J81" i="1"/>
  <c r="K81" i="1" s="1"/>
  <c r="J105" i="1"/>
  <c r="K105" i="1" s="1"/>
  <c r="J107" i="1"/>
  <c r="K107" i="1" s="1"/>
  <c r="J109" i="1"/>
  <c r="K109" i="1" s="1"/>
  <c r="J108" i="1"/>
  <c r="K108" i="1" s="1"/>
  <c r="J110" i="1"/>
  <c r="K110" i="1" s="1"/>
  <c r="J63" i="1"/>
  <c r="K63" i="1" s="1"/>
  <c r="J113" i="1"/>
  <c r="K113" i="1" s="1"/>
  <c r="J67" i="1"/>
  <c r="K67" i="1" s="1"/>
  <c r="J117" i="1"/>
  <c r="K117" i="1" s="1"/>
  <c r="J23" i="1"/>
  <c r="K23" i="1" s="1"/>
  <c r="J76" i="1"/>
  <c r="K76" i="1" s="1"/>
  <c r="J102" i="1"/>
  <c r="K102" i="1" s="1"/>
  <c r="J34" i="1"/>
  <c r="K34" i="1" s="1"/>
  <c r="J58" i="1"/>
  <c r="K58" i="1" s="1"/>
  <c r="J82" i="1"/>
  <c r="K82" i="1" s="1"/>
  <c r="J106" i="1"/>
  <c r="K106" i="1" s="1"/>
  <c r="J37" i="1"/>
  <c r="K37" i="1" s="1"/>
  <c r="J87" i="1"/>
  <c r="K87" i="1" s="1"/>
  <c r="J66" i="1"/>
  <c r="K66" i="1" s="1"/>
  <c r="J116" i="1"/>
  <c r="K116" i="1" s="1"/>
  <c r="J43" i="1"/>
  <c r="K43" i="1" s="1"/>
  <c r="J119" i="1"/>
  <c r="K119" i="1" s="1"/>
  <c r="J120" i="1"/>
  <c r="K120" i="1" s="1"/>
  <c r="J96" i="1"/>
  <c r="K96" i="1" s="1"/>
  <c r="J51" i="1"/>
  <c r="K51" i="1" s="1"/>
  <c r="J35" i="1"/>
  <c r="K35" i="1" s="1"/>
  <c r="J59" i="1"/>
  <c r="K59" i="1" s="1"/>
  <c r="J83" i="1"/>
  <c r="K83" i="1" s="1"/>
  <c r="J61" i="1"/>
  <c r="K61" i="1" s="1"/>
  <c r="J40" i="1"/>
  <c r="K40" i="1" s="1"/>
  <c r="J114" i="1"/>
  <c r="K114" i="1" s="1"/>
  <c r="J20" i="1"/>
  <c r="K20" i="1" s="1"/>
  <c r="J72" i="1"/>
  <c r="K72" i="1" s="1"/>
  <c r="J28" i="1"/>
  <c r="K28" i="1" s="1"/>
  <c r="J36" i="1"/>
  <c r="K36" i="1" s="1"/>
  <c r="J38" i="1"/>
  <c r="K38" i="1" s="1"/>
  <c r="J41" i="1"/>
  <c r="K41" i="1" s="1"/>
  <c r="J68" i="1"/>
  <c r="K68" i="1" s="1"/>
  <c r="J46" i="1"/>
  <c r="K46" i="1" s="1"/>
  <c r="J98" i="1"/>
  <c r="K98" i="1" s="1"/>
  <c r="J75" i="1"/>
  <c r="K75" i="1" s="1"/>
  <c r="J15" i="1"/>
  <c r="K15" i="1" s="1"/>
  <c r="J62" i="1"/>
  <c r="K62" i="1" s="1"/>
  <c r="J64" i="1"/>
  <c r="K64" i="1" s="1"/>
  <c r="J44" i="1"/>
  <c r="K44" i="1" s="1"/>
  <c r="J118" i="1"/>
  <c r="K118" i="1" s="1"/>
  <c r="J71" i="1"/>
  <c r="K71" i="1" s="1"/>
  <c r="J26" i="1"/>
  <c r="K26" i="1" s="1"/>
  <c r="J65" i="1"/>
  <c r="K65" i="1" s="1"/>
  <c r="J45" i="1"/>
  <c r="K45" i="1" s="1"/>
  <c r="J24" i="1"/>
  <c r="K24" i="1" s="1"/>
  <c r="J78" i="1"/>
  <c r="K78" i="1" s="1"/>
  <c r="J88" i="1"/>
  <c r="K88" i="1" s="1"/>
  <c r="J42" i="1"/>
  <c r="K42" i="1" s="1"/>
  <c r="J47" i="1"/>
  <c r="K47" i="1" s="1"/>
  <c r="J48" i="1"/>
  <c r="K48" i="1" s="1"/>
  <c r="J54" i="1"/>
  <c r="K54" i="1" s="1"/>
  <c r="J16" i="1"/>
  <c r="K16" i="1" s="1"/>
  <c r="J93" i="1"/>
  <c r="K93" i="1" s="1"/>
  <c r="J95" i="1"/>
  <c r="K95" i="1" s="1"/>
  <c r="J73" i="1"/>
  <c r="K73" i="1" s="1"/>
  <c r="J100" i="1"/>
  <c r="K100" i="1" s="1"/>
  <c r="J17" i="1"/>
  <c r="K17" i="1" s="1"/>
  <c r="J69" i="1"/>
  <c r="K69" i="1" s="1"/>
  <c r="J49" i="1"/>
  <c r="K49" i="1" s="1"/>
  <c r="J27" i="1"/>
  <c r="K27" i="1" s="1"/>
  <c r="J18" i="1"/>
  <c r="K18" i="1" s="1"/>
  <c r="J74" i="1"/>
  <c r="K74" i="1" s="1"/>
  <c r="J30" i="1"/>
  <c r="K30" i="1" s="1"/>
  <c r="J19" i="1"/>
  <c r="K19" i="1" s="1"/>
  <c r="J52" i="1"/>
  <c r="K52" i="1" s="1"/>
  <c r="J21" i="1"/>
  <c r="K21" i="1" s="1"/>
  <c r="J122" i="1"/>
  <c r="K122" i="1" s="1"/>
  <c r="J29" i="1"/>
  <c r="K29" i="1" s="1"/>
  <c r="J22" i="1"/>
  <c r="K22" i="1" s="1"/>
  <c r="J130" i="1"/>
  <c r="K130" i="1" s="1"/>
  <c r="J99" i="1"/>
  <c r="K99" i="1" s="1"/>
  <c r="J101" i="1"/>
  <c r="K101" i="1" s="1"/>
  <c r="J121" i="1"/>
  <c r="K121" i="1" s="1"/>
  <c r="J77" i="1"/>
  <c r="K77" i="1" s="1"/>
  <c r="J14" i="1" l="1"/>
  <c r="K14" i="1" s="1"/>
  <c r="N15" i="1"/>
  <c r="N16" i="1" s="1"/>
  <c r="Q132" i="1"/>
  <c r="Q13" i="1" s="1"/>
  <c r="Q11" i="1" s="1"/>
  <c r="Q10" i="1" s="1"/>
  <c r="C8" i="1" s="1"/>
  <c r="J132" i="1"/>
  <c r="K132" i="1" s="1"/>
  <c r="J123" i="1"/>
  <c r="K123" i="1" s="1"/>
  <c r="J128" i="1"/>
  <c r="K128" i="1" s="1"/>
  <c r="J127" i="1"/>
  <c r="K127" i="1" s="1"/>
  <c r="J124" i="1"/>
  <c r="K124" i="1" s="1"/>
  <c r="J125" i="1"/>
  <c r="K125" i="1" s="1"/>
  <c r="J126" i="1"/>
  <c r="K126" i="1" s="1"/>
  <c r="J129" i="1"/>
  <c r="K12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mcneijb</author>
  </authors>
  <commentList>
    <comment ref="G1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mcneijb:</t>
        </r>
        <r>
          <rPr>
            <sz val="9"/>
            <color indexed="81"/>
            <rFont val="Tahoma"/>
            <family val="2"/>
          </rPr>
          <t xml:space="preserve">
Large shortfall payment relates to the final repayment being made with this product.</t>
        </r>
      </text>
    </comment>
    <comment ref="P1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mcneijb:</t>
        </r>
        <r>
          <rPr>
            <sz val="9"/>
            <color indexed="81"/>
            <rFont val="Tahoma"/>
            <family val="2"/>
          </rPr>
          <t xml:space="preserve">
Showing the PV discounting</t>
        </r>
      </text>
    </comment>
  </commentList>
</comments>
</file>

<file path=xl/sharedStrings.xml><?xml version="1.0" encoding="utf-8"?>
<sst xmlns="http://schemas.openxmlformats.org/spreadsheetml/2006/main" count="21" uniqueCount="19">
  <si>
    <t>Notes</t>
  </si>
  <si>
    <t>Reviewing the impact of discounting a future shortfall back to today based on the current prevailing interest rate applicable</t>
  </si>
  <si>
    <t>This is based on the expectation that the shortfall will be returned in full</t>
  </si>
  <si>
    <t>Shortfall_pct</t>
  </si>
  <si>
    <t>Loan</t>
  </si>
  <si>
    <t>Int_Rate</t>
  </si>
  <si>
    <t>PMT_Revised</t>
  </si>
  <si>
    <t>Term</t>
  </si>
  <si>
    <t>PMT_Orig</t>
  </si>
  <si>
    <t>Loss</t>
  </si>
  <si>
    <t>prin</t>
  </si>
  <si>
    <t>int</t>
  </si>
  <si>
    <t>Rev_prin</t>
  </si>
  <si>
    <t>Bal</t>
  </si>
  <si>
    <t>NPV</t>
  </si>
  <si>
    <t>NPV_orig</t>
  </si>
  <si>
    <t>NPV_revised</t>
  </si>
  <si>
    <t>Shortfall%</t>
  </si>
  <si>
    <t>Future work could assess the impact of actually receiving a reduced amount of this, e.g. bank will be willing to give some of a write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</si>
</sst>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9" fontId="0" fillId="0" borderId="0" xfId="0" applyNumberFormat="1"/>
    <xf numFmtId="3" fontId="0" fillId="0" borderId="0" xfId="0" applyNumberFormat="1"/>
    <xf numFmtId="8" fontId="0" fillId="0" borderId="0" xfId="0" applyNumberFormat="1"/>
    <xf numFmtId="10" fontId="0" fillId="0" borderId="0" xfId="0" applyNumberFormat="1"/>
    <xf numFmtId="4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Shortfall_example!$J$13</c:f>
              <c:strCache>
                <c:ptCount val="1"/>
                <c:pt idx="0">
                  <c:v>NPV</c:v>
                </c:pt>
              </c:strCache>
            </c:strRef>
          </c:tx>
          <c:marker>
            <c:symbol val="none"/>
          </c:marker>
          <c:val>
            <c:numRef>
              <c:f>Shortfall_example!$J$14:$J$133</c:f>
              <c:numCache>
                <c:formatCode>"£"#,##0.00_);[Red]\("£"#,##0.00\)</c:formatCode>
                <c:ptCount val="120"/>
                <c:pt idx="0">
                  <c:v>-9877.0174857335805</c:v>
                </c:pt>
                <c:pt idx="1">
                  <c:v>-9814.7868049659392</c:v>
                </c:pt>
                <c:pt idx="2">
                  <c:v>-9752.3486885957736</c:v>
                </c:pt>
                <c:pt idx="3">
                  <c:v>-9689.702445171004</c:v>
                </c:pt>
                <c:pt idx="4">
                  <c:v>-9626.8473809348507</c:v>
                </c:pt>
                <c:pt idx="5">
                  <c:v>-9563.7827998179073</c:v>
                </c:pt>
                <c:pt idx="6">
                  <c:v>-9500.5080034305611</c:v>
                </c:pt>
                <c:pt idx="7">
                  <c:v>-9437.0222910552493</c:v>
                </c:pt>
                <c:pt idx="8">
                  <c:v>-9373.3249596386904</c:v>
                </c:pt>
                <c:pt idx="9">
                  <c:v>-9309.4153037840842</c:v>
                </c:pt>
                <c:pt idx="10">
                  <c:v>-9245.2926157432939</c:v>
                </c:pt>
                <c:pt idx="11">
                  <c:v>-9180.956185409028</c:v>
                </c:pt>
                <c:pt idx="12">
                  <c:v>-9116.4053003069967</c:v>
                </c:pt>
                <c:pt idx="13">
                  <c:v>-9051.6392455879432</c:v>
                </c:pt>
                <c:pt idx="14">
                  <c:v>-8986.6573040198309</c:v>
                </c:pt>
                <c:pt idx="15">
                  <c:v>-8921.4587559798365</c:v>
                </c:pt>
                <c:pt idx="16">
                  <c:v>-8856.0428794463623</c:v>
                </c:pt>
                <c:pt idx="17">
                  <c:v>-8790.4089499911042</c:v>
                </c:pt>
                <c:pt idx="18">
                  <c:v>-8724.556240771004</c:v>
                </c:pt>
                <c:pt idx="19">
                  <c:v>-8658.4840225201642</c:v>
                </c:pt>
                <c:pt idx="20">
                  <c:v>-8592.1915635418245</c:v>
                </c:pt>
                <c:pt idx="21">
                  <c:v>-8525.678129700229</c:v>
                </c:pt>
                <c:pt idx="22">
                  <c:v>-8458.942984412497</c:v>
                </c:pt>
                <c:pt idx="23">
                  <c:v>-8391.9853886404744</c:v>
                </c:pt>
                <c:pt idx="24">
                  <c:v>-8324.8046008825313</c:v>
                </c:pt>
                <c:pt idx="25">
                  <c:v>-8257.3998771653933</c:v>
                </c:pt>
                <c:pt idx="26">
                  <c:v>-8189.7704710358739</c:v>
                </c:pt>
                <c:pt idx="27">
                  <c:v>-8121.9156335525877</c:v>
                </c:pt>
                <c:pt idx="28">
                  <c:v>-8053.8346132777024</c:v>
                </c:pt>
                <c:pt idx="29">
                  <c:v>-7985.5266562685501</c:v>
                </c:pt>
                <c:pt idx="30">
                  <c:v>-7916.9910060693746</c:v>
                </c:pt>
                <c:pt idx="31">
                  <c:v>-7848.2269037028727</c:v>
                </c:pt>
                <c:pt idx="32">
                  <c:v>-7779.2335876618181</c:v>
                </c:pt>
                <c:pt idx="33">
                  <c:v>-7710.0102939006138</c:v>
                </c:pt>
                <c:pt idx="34">
                  <c:v>-7640.5562558268757</c:v>
                </c:pt>
                <c:pt idx="35">
                  <c:v>-7570.8707042928945</c:v>
                </c:pt>
                <c:pt idx="36">
                  <c:v>-7500.9528675871261</c:v>
                </c:pt>
                <c:pt idx="37">
                  <c:v>-7430.801971425688</c:v>
                </c:pt>
                <c:pt idx="38">
                  <c:v>-7360.4172389436972</c:v>
                </c:pt>
                <c:pt idx="39">
                  <c:v>-7289.7978906867756</c:v>
                </c:pt>
                <c:pt idx="40">
                  <c:v>-7218.9431446023482</c:v>
                </c:pt>
                <c:pt idx="41">
                  <c:v>-7147.8522160309294</c:v>
                </c:pt>
                <c:pt idx="42">
                  <c:v>-7076.5243176976401</c:v>
                </c:pt>
                <c:pt idx="43">
                  <c:v>-7004.9586597032248</c:v>
                </c:pt>
                <c:pt idx="44">
                  <c:v>-6933.1544495154994</c:v>
                </c:pt>
                <c:pt idx="45">
                  <c:v>-6861.1108919604776</c:v>
                </c:pt>
                <c:pt idx="46">
                  <c:v>-6788.8271892136145</c:v>
                </c:pt>
                <c:pt idx="47">
                  <c:v>-6716.3025407909154</c:v>
                </c:pt>
                <c:pt idx="48">
                  <c:v>-6643.5361435401355</c:v>
                </c:pt>
                <c:pt idx="49">
                  <c:v>-6570.5271916318707</c:v>
                </c:pt>
                <c:pt idx="50">
                  <c:v>-6497.2748765505748</c:v>
                </c:pt>
                <c:pt idx="51">
                  <c:v>-6423.7783870856692</c:v>
                </c:pt>
                <c:pt idx="52">
                  <c:v>-6350.0369093225563</c:v>
                </c:pt>
                <c:pt idx="53">
                  <c:v>-6276.0496266335613</c:v>
                </c:pt>
                <c:pt idx="54">
                  <c:v>-6201.8157196689535</c:v>
                </c:pt>
                <c:pt idx="55">
                  <c:v>-6127.3343663477572</c:v>
                </c:pt>
                <c:pt idx="56">
                  <c:v>-6052.6047418488524</c:v>
                </c:pt>
                <c:pt idx="57">
                  <c:v>-5977.6260186016043</c:v>
                </c:pt>
                <c:pt idx="58">
                  <c:v>-5902.3973662768694</c:v>
                </c:pt>
                <c:pt idx="59">
                  <c:v>-5826.9179517777193</c:v>
                </c:pt>
                <c:pt idx="60">
                  <c:v>-5751.1869392302397</c:v>
                </c:pt>
                <c:pt idx="61">
                  <c:v>-5675.2034899742612</c:v>
                </c:pt>
                <c:pt idx="62">
                  <c:v>-5598.9667625541078</c:v>
                </c:pt>
                <c:pt idx="63">
                  <c:v>-5522.4759127092184</c:v>
                </c:pt>
                <c:pt idx="64">
                  <c:v>-5445.7300933648439</c:v>
                </c:pt>
                <c:pt idx="65">
                  <c:v>-5368.7284546226656</c:v>
                </c:pt>
                <c:pt idx="66">
                  <c:v>-5291.4701437513359</c:v>
                </c:pt>
                <c:pt idx="67">
                  <c:v>-5213.9543051771034</c:v>
                </c:pt>
                <c:pt idx="68">
                  <c:v>-5136.1800804742888</c:v>
                </c:pt>
                <c:pt idx="69">
                  <c:v>-5058.1466083557971</c:v>
                </c:pt>
                <c:pt idx="70">
                  <c:v>-4979.8530246635928</c:v>
                </c:pt>
                <c:pt idx="71">
                  <c:v>-4901.2984623590601</c:v>
                </c:pt>
                <c:pt idx="72">
                  <c:v>-4822.4820515135216</c:v>
                </c:pt>
                <c:pt idx="73">
                  <c:v>-4743.4029192984963</c:v>
                </c:pt>
                <c:pt idx="74">
                  <c:v>-4664.0601899760877</c:v>
                </c:pt>
                <c:pt idx="75">
                  <c:v>-4584.4529848892707</c:v>
                </c:pt>
                <c:pt idx="76">
                  <c:v>-4504.5804224521635</c:v>
                </c:pt>
                <c:pt idx="77">
                  <c:v>-4424.4416181402703</c:v>
                </c:pt>
                <c:pt idx="78">
                  <c:v>-4344.0356844806665</c:v>
                </c:pt>
                <c:pt idx="79">
                  <c:v>-4263.3617310421905</c:v>
                </c:pt>
                <c:pt idx="80">
                  <c:v>-4182.4188644256064</c:v>
                </c:pt>
                <c:pt idx="81">
                  <c:v>-4101.2061882536218</c:v>
                </c:pt>
                <c:pt idx="82">
                  <c:v>-4019.7228031610721</c:v>
                </c:pt>
                <c:pt idx="83">
                  <c:v>-3937.9678067848727</c:v>
                </c:pt>
                <c:pt idx="84">
                  <c:v>-3855.9402937540872</c:v>
                </c:pt>
                <c:pt idx="85">
                  <c:v>-3773.6393556798575</c:v>
                </c:pt>
                <c:pt idx="86">
                  <c:v>-3691.0640811453995</c:v>
                </c:pt>
                <c:pt idx="87">
                  <c:v>-3608.2135556958092</c:v>
                </c:pt>
                <c:pt idx="88">
                  <c:v>-3525.0868618280583</c:v>
                </c:pt>
                <c:pt idx="89">
                  <c:v>-3441.6830789807427</c:v>
                </c:pt>
                <c:pt idx="90">
                  <c:v>-3358.0012835239395</c:v>
                </c:pt>
                <c:pt idx="91">
                  <c:v>-3274.0405487489552</c:v>
                </c:pt>
                <c:pt idx="92">
                  <c:v>-3189.7999448580522</c:v>
                </c:pt>
                <c:pt idx="93">
                  <c:v>-3105.278538954175</c:v>
                </c:pt>
                <c:pt idx="94">
                  <c:v>-3020.4753950306185</c:v>
                </c:pt>
                <c:pt idx="95">
                  <c:v>-2935.3895739606523</c:v>
                </c:pt>
                <c:pt idx="96">
                  <c:v>-2850.0201334871308</c:v>
                </c:pt>
                <c:pt idx="97">
                  <c:v>-2764.3661282120156</c:v>
                </c:pt>
                <c:pt idx="98">
                  <c:v>-2678.4266095859784</c:v>
                </c:pt>
                <c:pt idx="99">
                  <c:v>-2592.2006258978654</c:v>
                </c:pt>
                <c:pt idx="100">
                  <c:v>-2505.6872222641177</c:v>
                </c:pt>
                <c:pt idx="101">
                  <c:v>-2418.8854406182654</c:v>
                </c:pt>
                <c:pt idx="102">
                  <c:v>-2331.7943197002605</c:v>
                </c:pt>
                <c:pt idx="103">
                  <c:v>-2244.4128950458617</c:v>
                </c:pt>
                <c:pt idx="104">
                  <c:v>-2156.7401989759455</c:v>
                </c:pt>
                <c:pt idx="105">
                  <c:v>-2068.7752605857968</c:v>
                </c:pt>
                <c:pt idx="106">
                  <c:v>-1980.5171057343396</c:v>
                </c:pt>
                <c:pt idx="107">
                  <c:v>-1891.9647570333836</c:v>
                </c:pt>
                <c:pt idx="108">
                  <c:v>-1803.1172338367614</c:v>
                </c:pt>
                <c:pt idx="109">
                  <c:v>-1713.9735522294868</c:v>
                </c:pt>
                <c:pt idx="110">
                  <c:v>-1624.5327250168557</c:v>
                </c:pt>
                <c:pt idx="111">
                  <c:v>-1534.793761713503</c:v>
                </c:pt>
                <c:pt idx="112">
                  <c:v>-1444.7556685324671</c:v>
                </c:pt>
                <c:pt idx="113">
                  <c:v>-1354.4174483741735</c:v>
                </c:pt>
                <c:pt idx="114">
                  <c:v>-1263.7781008153688</c:v>
                </c:pt>
                <c:pt idx="115">
                  <c:v>-1172.8366220980097</c:v>
                </c:pt>
                <c:pt idx="116">
                  <c:v>-1081.592005118262</c:v>
                </c:pt>
                <c:pt idx="117">
                  <c:v>-990.04323941525945</c:v>
                </c:pt>
                <c:pt idx="118">
                  <c:v>-898.18931115990563</c:v>
                </c:pt>
                <c:pt idx="119">
                  <c:v>-806.0292031436984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1-4316-BD0E-B5FFC645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12544"/>
        <c:axId val="149493248"/>
      </c:lineChart>
      <c:catAx>
        <c:axId val="14921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493248"/>
        <c:crosses val="autoZero"/>
        <c:auto val="1"/>
        <c:lblAlgn val="ctr"/>
        <c:lblOffset val="100"/>
        <c:noMultiLvlLbl val="0"/>
      </c:catAx>
      <c:valAx>
        <c:axId val="149493248"/>
        <c:scaling>
          <c:orientation val="minMax"/>
        </c:scaling>
        <c:delete val="0"/>
        <c:axPos val="l"/>
        <c:majorGridlines/>
        <c:numFmt formatCode="&quot;£&quot;#,##0.00_);[Red]\(&quot;£&quot;#,##0.00\)" sourceLinked="1"/>
        <c:majorTickMark val="out"/>
        <c:minorTickMark val="none"/>
        <c:tickLblPos val="nextTo"/>
        <c:crossAx val="149212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Loss</a:t>
            </a:r>
            <a:r>
              <a:rPr lang="en-GB" baseline="0"/>
              <a:t> Curve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Shortfall_example!$K$14:$K$133</c:f>
              <c:numCache>
                <c:formatCode>0%</c:formatCode>
                <c:ptCount val="120"/>
                <c:pt idx="0">
                  <c:v>9.9241953871505417E-2</c:v>
                </c:pt>
                <c:pt idx="1">
                  <c:v>9.9091566460388608E-2</c:v>
                </c:pt>
                <c:pt idx="2">
                  <c:v>9.8939215049572829E-2</c:v>
                </c:pt>
                <c:pt idx="3">
                  <c:v>9.8784861772887214E-2</c:v>
                </c:pt>
                <c:pt idx="4">
                  <c:v>9.8628467784939097E-2</c:v>
                </c:pt>
                <c:pt idx="5">
                  <c:v>9.8469993229249111E-2</c:v>
                </c:pt>
                <c:pt idx="6">
                  <c:v>9.8309397205137886E-2</c:v>
                </c:pt>
                <c:pt idx="7">
                  <c:v>9.8146637733301165E-2</c:v>
                </c:pt>
                <c:pt idx="8">
                  <c:v>9.7981671720014207E-2</c:v>
                </c:pt>
                <c:pt idx="9">
                  <c:v>9.7814454919900859E-2</c:v>
                </c:pt>
                <c:pt idx="10">
                  <c:v>9.7644941897200285E-2</c:v>
                </c:pt>
                <c:pt idx="11">
                  <c:v>9.7473085985459978E-2</c:v>
                </c:pt>
                <c:pt idx="12">
                  <c:v>9.7298839245579929E-2</c:v>
                </c:pt>
                <c:pt idx="13">
                  <c:v>9.7122152422127489E-2</c:v>
                </c:pt>
                <c:pt idx="14">
                  <c:v>9.6942974897842357E-2</c:v>
                </c:pt>
                <c:pt idx="15">
                  <c:v>9.676125464623965E-2</c:v>
                </c:pt>
                <c:pt idx="16">
                  <c:v>9.6576938182220198E-2</c:v>
                </c:pt>
                <c:pt idx="17">
                  <c:v>9.6389970510589715E-2</c:v>
                </c:pt>
                <c:pt idx="18">
                  <c:v>9.6200295072381328E-2</c:v>
                </c:pt>
                <c:pt idx="19">
                  <c:v>9.6007853688871755E-2</c:v>
                </c:pt>
                <c:pt idx="20">
                  <c:v>9.5812586503176186E-2</c:v>
                </c:pt>
                <c:pt idx="21">
                  <c:v>9.5614431919296652E-2</c:v>
                </c:pt>
                <c:pt idx="22">
                  <c:v>9.5413326538494658E-2</c:v>
                </c:pt>
                <c:pt idx="23">
                  <c:v>9.5209205092850094E-2</c:v>
                </c:pt>
                <c:pt idx="24">
                  <c:v>9.5002000375859236E-2</c:v>
                </c:pt>
                <c:pt idx="25">
                  <c:v>9.4791643169918338E-2</c:v>
                </c:pt>
                <c:pt idx="26">
                  <c:v>9.4578062170526514E-2</c:v>
                </c:pt>
                <c:pt idx="27">
                  <c:v>9.4361183907034685E-2</c:v>
                </c:pt>
                <c:pt idx="28">
                  <c:v>9.4140932659756107E-2</c:v>
                </c:pt>
                <c:pt idx="29">
                  <c:v>9.3917230373240027E-2</c:v>
                </c:pt>
                <c:pt idx="30">
                  <c:v>9.368999656550285E-2</c:v>
                </c:pt>
                <c:pt idx="31">
                  <c:v>9.3459148232991354E-2</c:v>
                </c:pt>
                <c:pt idx="32">
                  <c:v>9.3224599751045217E-2</c:v>
                </c:pt>
                <c:pt idx="33">
                  <c:v>9.2986262769606573E-2</c:v>
                </c:pt>
                <c:pt idx="34">
                  <c:v>9.2744046103910807E-2</c:v>
                </c:pt>
                <c:pt idx="35">
                  <c:v>9.2497855619872657E-2</c:v>
                </c:pt>
                <c:pt idx="36">
                  <c:v>9.2247594113866821E-2</c:v>
                </c:pt>
                <c:pt idx="37">
                  <c:v>9.199316118658013E-2</c:v>
                </c:pt>
                <c:pt idx="38">
                  <c:v>9.1734453110589545E-2</c:v>
                </c:pt>
                <c:pt idx="39">
                  <c:v>9.1471362691302821E-2</c:v>
                </c:pt>
                <c:pt idx="40">
                  <c:v>9.1203779120865594E-2</c:v>
                </c:pt>
                <c:pt idx="41">
                  <c:v>9.0931587824619242E-2</c:v>
                </c:pt>
                <c:pt idx="42">
                  <c:v>9.0654670299665105E-2</c:v>
                </c:pt>
                <c:pt idx="43">
                  <c:v>9.0372903945048502E-2</c:v>
                </c:pt>
                <c:pt idx="44">
                  <c:v>9.0086161883062649E-2</c:v>
                </c:pt>
                <c:pt idx="45">
                  <c:v>8.9794312771115922E-2</c:v>
                </c:pt>
                <c:pt idx="46">
                  <c:v>8.9497220603581853E-2</c:v>
                </c:pt>
                <c:pt idx="47">
                  <c:v>8.9194744503000634E-2</c:v>
                </c:pt>
                <c:pt idx="48">
                  <c:v>8.888673849996151E-2</c:v>
                </c:pt>
                <c:pt idx="49">
                  <c:v>8.8573051300940939E-2</c:v>
                </c:pt>
                <c:pt idx="50">
                  <c:v>8.8253526043320957E-2</c:v>
                </c:pt>
                <c:pt idx="51">
                  <c:v>8.792800003675677E-2</c:v>
                </c:pt>
                <c:pt idx="52">
                  <c:v>8.7596304489994836E-2</c:v>
                </c:pt>
                <c:pt idx="53">
                  <c:v>8.7258264222178153E-2</c:v>
                </c:pt>
                <c:pt idx="54">
                  <c:v>8.6913697357603154E-2</c:v>
                </c:pt>
                <c:pt idx="55">
                  <c:v>8.656241500280687E-2</c:v>
                </c:pt>
                <c:pt idx="56">
                  <c:v>8.6204220904786563E-2</c:v>
                </c:pt>
                <c:pt idx="57">
                  <c:v>8.583891108904175E-2</c:v>
                </c:pt>
                <c:pt idx="58">
                  <c:v>8.5466273476047974E-2</c:v>
                </c:pt>
                <c:pt idx="59">
                  <c:v>8.5086087474637653E-2</c:v>
                </c:pt>
                <c:pt idx="60">
                  <c:v>8.4698123550654911E-2</c:v>
                </c:pt>
                <c:pt idx="61">
                  <c:v>8.4302142769110106E-2</c:v>
                </c:pt>
                <c:pt idx="62">
                  <c:v>8.3897896307916248E-2</c:v>
                </c:pt>
                <c:pt idx="63">
                  <c:v>8.3485124941125685E-2</c:v>
                </c:pt>
                <c:pt idx="64">
                  <c:v>8.3063558489414865E-2</c:v>
                </c:pt>
                <c:pt idx="65">
                  <c:v>8.2632915235366936E-2</c:v>
                </c:pt>
                <c:pt idx="66">
                  <c:v>8.2192901300893226E-2</c:v>
                </c:pt>
                <c:pt idx="67">
                  <c:v>8.174320998390458E-2</c:v>
                </c:pt>
                <c:pt idx="68">
                  <c:v>8.1283521051082677E-2</c:v>
                </c:pt>
                <c:pt idx="69">
                  <c:v>8.0813499983327236E-2</c:v>
                </c:pt>
                <c:pt idx="70">
                  <c:v>8.0332797170141385E-2</c:v>
                </c:pt>
                <c:pt idx="71">
                  <c:v>7.9841047048876831E-2</c:v>
                </c:pt>
                <c:pt idx="72">
                  <c:v>7.9337867184389552E-2</c:v>
                </c:pt>
                <c:pt idx="73">
                  <c:v>7.882285728422958E-2</c:v>
                </c:pt>
                <c:pt idx="74">
                  <c:v>7.8295598144041439E-2</c:v>
                </c:pt>
                <c:pt idx="75">
                  <c:v>7.7755650517332339E-2</c:v>
                </c:pt>
                <c:pt idx="76">
                  <c:v>7.7202553903204754E-2</c:v>
                </c:pt>
                <c:pt idx="77">
                  <c:v>7.6635825245021522E-2</c:v>
                </c:pt>
                <c:pt idx="78">
                  <c:v>7.6054957532273551E-2</c:v>
                </c:pt>
                <c:pt idx="79">
                  <c:v>7.5459418297145864E-2</c:v>
                </c:pt>
                <c:pt idx="80">
                  <c:v>7.4848647996410861E-2</c:v>
                </c:pt>
                <c:pt idx="81">
                  <c:v>7.4222058268311047E-2</c:v>
                </c:pt>
                <c:pt idx="82">
                  <c:v>7.3579030053022479E-2</c:v>
                </c:pt>
                <c:pt idx="83">
                  <c:v>7.2918911564070932E-2</c:v>
                </c:pt>
                <c:pt idx="84">
                  <c:v>7.2241016096733293E-2</c:v>
                </c:pt>
                <c:pt idx="85">
                  <c:v>7.1544619657929034E-2</c:v>
                </c:pt>
                <c:pt idx="86">
                  <c:v>7.082895840040887E-2</c:v>
                </c:pt>
                <c:pt idx="87">
                  <c:v>7.0093225842119744E-2</c:v>
                </c:pt>
                <c:pt idx="88">
                  <c:v>6.9336569849473201E-2</c:v>
                </c:pt>
                <c:pt idx="89">
                  <c:v>6.8558089360784683E-2</c:v>
                </c:pt>
                <c:pt idx="90">
                  <c:v>6.7756830823402475E-2</c:v>
                </c:pt>
                <c:pt idx="91">
                  <c:v>6.6931784314902376E-2</c:v>
                </c:pt>
                <c:pt idx="92">
                  <c:v>6.6081879315175285E-2</c:v>
                </c:pt>
                <c:pt idx="93">
                  <c:v>6.520598009219214E-2</c:v>
                </c:pt>
                <c:pt idx="94">
                  <c:v>6.4302880659624709E-2</c:v>
                </c:pt>
                <c:pt idx="95">
                  <c:v>6.3371299259247157E-2</c:v>
                </c:pt>
                <c:pt idx="96">
                  <c:v>6.2409872315033262E-2</c:v>
                </c:pt>
                <c:pt idx="97">
                  <c:v>6.141714779897571E-2</c:v>
                </c:pt>
                <c:pt idx="98">
                  <c:v>6.0391577940749501E-2</c:v>
                </c:pt>
                <c:pt idx="99">
                  <c:v>5.9331511204231809E-2</c:v>
                </c:pt>
                <c:pt idx="100">
                  <c:v>5.8235183443398807E-2</c:v>
                </c:pt>
                <c:pt idx="101">
                  <c:v>5.7100708137984353E-2</c:v>
                </c:pt>
                <c:pt idx="102">
                  <c:v>5.5926065595212439E-2</c:v>
                </c:pt>
                <c:pt idx="103">
                  <c:v>5.4709090987587659E-2</c:v>
                </c:pt>
                <c:pt idx="104">
                  <c:v>5.3447461077691286E-2</c:v>
                </c:pt>
                <c:pt idx="105">
                  <c:v>5.2138679458715177E-2</c:v>
                </c:pt>
                <c:pt idx="106">
                  <c:v>5.0780060113446705E-2</c:v>
                </c:pt>
                <c:pt idx="107">
                  <c:v>4.9368709063871231E-2</c:v>
                </c:pt>
                <c:pt idx="108">
                  <c:v>4.7901503847578013E-2</c:v>
                </c:pt>
                <c:pt idx="109">
                  <c:v>4.6375070514666016E-2</c:v>
                </c:pt>
                <c:pt idx="110">
                  <c:v>4.4785757788486473E-2</c:v>
                </c:pt>
                <c:pt idx="111">
                  <c:v>4.3129607973698247E-2</c:v>
                </c:pt>
                <c:pt idx="112">
                  <c:v>4.1402324123704856E-2</c:v>
                </c:pt>
                <c:pt idx="113">
                  <c:v>3.9599232894055661E-2</c:v>
                </c:pt>
                <c:pt idx="114">
                  <c:v>3.7715242405688999E-2</c:v>
                </c:pt>
                <c:pt idx="115">
                  <c:v>3.5744794318016686E-2</c:v>
                </c:pt>
                <c:pt idx="116">
                  <c:v>3.3681809161843844E-2</c:v>
                </c:pt>
                <c:pt idx="117">
                  <c:v>3.1519623799688208E-2</c:v>
                </c:pt>
                <c:pt idx="118">
                  <c:v>2.9250919658294398E-2</c:v>
                </c:pt>
                <c:pt idx="119">
                  <c:v>2.6867640104789939E-2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7-472A-A3FE-50180120F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89248"/>
        <c:axId val="151478656"/>
      </c:lineChart>
      <c:catAx>
        <c:axId val="1499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478656"/>
        <c:crosses val="autoZero"/>
        <c:auto val="1"/>
        <c:lblAlgn val="ctr"/>
        <c:lblOffset val="100"/>
        <c:noMultiLvlLbl val="0"/>
      </c:catAx>
      <c:valAx>
        <c:axId val="1514786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9989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515471</xdr:colOff>
      <xdr:row>6</xdr:row>
      <xdr:rowOff>96370</xdr:rowOff>
    </xdr:from>
    <xdr:to>
      <xdr:col>25</xdr:col>
      <xdr:colOff>246530</xdr:colOff>
      <xdr:row>20</xdr:row>
      <xdr:rowOff>172570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549089</xdr:colOff>
      <xdr:row>24</xdr:row>
      <xdr:rowOff>17930</xdr:rowOff>
    </xdr:from>
    <xdr:to>
      <xdr:col>25</xdr:col>
      <xdr:colOff>280148</xdr:colOff>
      <xdr:row>38</xdr:row>
      <xdr:rowOff>94130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3"/>
  <sheetViews>
    <sheetView tabSelected="1" zoomScale="85" zoomScaleNormal="85" workbookViewId="0">
      <selection activeCell="M21" sqref="M21"/>
    </sheetView>
  </sheetViews>
  <sheetFormatPr defaultRowHeight="15" x14ac:dyDescent="0.25"/>
  <cols>
    <col min="2" max="2" width="11.7109375" bestFit="1" customWidth="1"/>
    <col min="3" max="3" width="12.7109375" bestFit="1" customWidth="1"/>
    <col min="4" max="4" width="13.28515625" bestFit="1" customWidth="1"/>
    <col min="5" max="5" width="11.42578125" bestFit="1" customWidth="1"/>
    <col min="6" max="6" width="9.5703125" bestFit="1" customWidth="1"/>
    <col min="7" max="7" width="12.85546875" bestFit="1" customWidth="1"/>
    <col min="8" max="13" width="12.7109375" customWidth="1"/>
    <col min="14" max="15" width="10.85546875" bestFit="1" customWidth="1"/>
    <col min="16" max="16" width="12.28515625" bestFit="1" customWidth="1"/>
  </cols>
  <sheetData>
    <row r="1" spans="1:17" x14ac:dyDescent="0.25">
      <c r="A1" s="1" t="s">
        <v>0</v>
      </c>
    </row>
    <row r="2" spans="1:17" x14ac:dyDescent="0.25">
      <c r="A2" t="s">
        <v>1</v>
      </c>
    </row>
    <row r="3" spans="1:17" x14ac:dyDescent="0.25">
      <c r="A3" t="s">
        <v>2</v>
      </c>
    </row>
    <row r="4" spans="1:17" x14ac:dyDescent="0.25">
      <c r="A4" t="s">
        <v>18</v>
      </c>
    </row>
    <row r="6" spans="1:17" x14ac:dyDescent="0.25">
      <c r="C6" t="s">
        <v>3</v>
      </c>
      <c r="D6" s="2">
        <v>0.3</v>
      </c>
    </row>
    <row r="7" spans="1:17" x14ac:dyDescent="0.25">
      <c r="A7" t="s">
        <v>4</v>
      </c>
      <c r="B7" s="3">
        <v>100000</v>
      </c>
      <c r="E7" s="7">
        <f>B7-G133</f>
        <v>70000</v>
      </c>
    </row>
    <row r="8" spans="1:17" x14ac:dyDescent="0.25">
      <c r="A8" t="s">
        <v>5</v>
      </c>
      <c r="B8" s="2">
        <v>0.04</v>
      </c>
      <c r="C8">
        <f>-Q10/B8</f>
        <v>2.4692543714334279</v>
      </c>
      <c r="D8" t="s">
        <v>6</v>
      </c>
      <c r="E8" s="7">
        <f>PMT(B8/12,B9-1,-E7)</f>
        <v>713.56189476743805</v>
      </c>
      <c r="G8" s="3"/>
      <c r="H8" s="3"/>
      <c r="I8" s="3"/>
      <c r="J8" s="3"/>
      <c r="K8" s="3"/>
      <c r="L8" s="3"/>
      <c r="M8" s="3"/>
    </row>
    <row r="9" spans="1:17" x14ac:dyDescent="0.25">
      <c r="A9" t="s">
        <v>7</v>
      </c>
      <c r="B9">
        <v>120</v>
      </c>
    </row>
    <row r="10" spans="1:17" x14ac:dyDescent="0.25">
      <c r="B10" t="s">
        <v>8</v>
      </c>
      <c r="C10" s="4">
        <f>PMT(B8/12,B9,-B7)</f>
        <v>1012.4513816488148</v>
      </c>
      <c r="P10" s="5">
        <f>P11/$B$7</f>
        <v>-4.94765117764473E-15</v>
      </c>
      <c r="Q10" s="5">
        <f>Q11/$B$7</f>
        <v>-9.877017485733712E-2</v>
      </c>
    </row>
    <row r="11" spans="1:17" x14ac:dyDescent="0.25">
      <c r="O11" t="s">
        <v>9</v>
      </c>
      <c r="P11" s="3">
        <f>P13-$B$7</f>
        <v>-4.9476511776447296E-10</v>
      </c>
      <c r="Q11" s="3">
        <f>Q13-$B$7</f>
        <v>-9877.0174857337115</v>
      </c>
    </row>
    <row r="12" spans="1:17" x14ac:dyDescent="0.25">
      <c r="D12" s="7">
        <f>SUM(D14:D133)</f>
        <v>99999.999999999971</v>
      </c>
      <c r="E12" s="7">
        <f>SUM(E14:E133)</f>
        <v>21494.16579785779</v>
      </c>
    </row>
    <row r="13" spans="1:17" x14ac:dyDescent="0.25">
      <c r="D13" t="s">
        <v>10</v>
      </c>
      <c r="E13" t="s">
        <v>11</v>
      </c>
      <c r="F13" t="s">
        <v>8</v>
      </c>
      <c r="G13" t="s">
        <v>6</v>
      </c>
      <c r="H13" t="s">
        <v>12</v>
      </c>
      <c r="I13" t="s">
        <v>13</v>
      </c>
      <c r="J13" t="s">
        <v>14</v>
      </c>
      <c r="P13">
        <f>SUM(P14:P133)</f>
        <v>99999.999999999505</v>
      </c>
      <c r="Q13">
        <f>SUM(Q14:Q133)</f>
        <v>90122.982514266288</v>
      </c>
    </row>
    <row r="14" spans="1:17" x14ac:dyDescent="0.25">
      <c r="A14" s="6"/>
      <c r="C14">
        <v>1</v>
      </c>
      <c r="D14" s="7">
        <f>PPMT($B$8/12,$C14,$B$9,-$B$7)</f>
        <v>679.11804831548147</v>
      </c>
      <c r="E14" s="7">
        <f>IPMT($B$8/12,$C14,$B$9,-$B$7)</f>
        <v>333.33333333333337</v>
      </c>
      <c r="F14" s="7">
        <f>SUM(D14:E14)</f>
        <v>1012.4513816488148</v>
      </c>
      <c r="G14" s="7">
        <f>E8</f>
        <v>713.56189476743805</v>
      </c>
      <c r="H14" s="7">
        <f>PPMT(($B$8/12),$C14,$B$9,-$E$7)</f>
        <v>475.3826338208371</v>
      </c>
      <c r="I14" s="3">
        <f>B7-H14</f>
        <v>99524.617366179169</v>
      </c>
      <c r="J14" s="4">
        <f>NPV($B$8/12,G14:$G$133)+(-$B$7)</f>
        <v>-9877.0174857335805</v>
      </c>
      <c r="K14" s="2">
        <f>ABS(J14)/I14</f>
        <v>9.9241953871505417E-2</v>
      </c>
      <c r="L14" s="8"/>
      <c r="M14" s="4" t="s">
        <v>15</v>
      </c>
      <c r="N14" s="4">
        <f>NPV($B$8/12,F14:F133)+(-$B$7)</f>
        <v>-3.92901711165905E-10</v>
      </c>
      <c r="P14">
        <f>F14*(1+($B$8/12))^-C14</f>
        <v>1009.087755796161</v>
      </c>
      <c r="Q14">
        <f>G14*(1+($B$8/12))^-C14</f>
        <v>711.19125724329376</v>
      </c>
    </row>
    <row r="15" spans="1:17" x14ac:dyDescent="0.25">
      <c r="A15" s="6"/>
      <c r="C15">
        <v>2</v>
      </c>
      <c r="D15" s="7">
        <f t="shared" ref="D15:D78" si="0">PPMT($B$8/12,$C15,$B$9,-$B$7)</f>
        <v>681.38177514319977</v>
      </c>
      <c r="E15" s="7">
        <f t="shared" ref="E15:E78" si="1">IPMT($B$8/12,$C15,$B$9,-$B$7)</f>
        <v>331.06960650561507</v>
      </c>
      <c r="F15" s="7">
        <f t="shared" ref="F15:F78" si="2">SUM(D15:E15)</f>
        <v>1012.4513816488148</v>
      </c>
      <c r="G15" s="7">
        <f>G14</f>
        <v>713.56189476743805</v>
      </c>
      <c r="H15" s="7">
        <f t="shared" ref="H15:H78" si="3">PPMT(($B$8/12),$C15,$B$9,-$E$7)</f>
        <v>476.96724260023984</v>
      </c>
      <c r="I15" s="3">
        <f>I14-H15</f>
        <v>99047.650123578933</v>
      </c>
      <c r="J15" s="4">
        <f>NPV($B$8/12,G15:$G$133)+(-$B$7)+SUM($H$14:H14)</f>
        <v>-9814.7868049659392</v>
      </c>
      <c r="K15" s="2">
        <f t="shared" ref="K15:K78" si="4">ABS(J15)/I15</f>
        <v>9.9091566460388608E-2</v>
      </c>
      <c r="L15" s="8"/>
      <c r="M15" s="4" t="s">
        <v>16</v>
      </c>
      <c r="N15" s="4">
        <f>NPV($B$8/12,G14:G133)+(-$B$7)</f>
        <v>-9877.0174857335805</v>
      </c>
      <c r="P15">
        <f t="shared" ref="P15:P78" si="5">F15*(1+($B$8/12))^-C15</f>
        <v>1005.7353047802267</v>
      </c>
      <c r="Q15">
        <f t="shared" ref="Q15:Q78" si="6">G15*(1+($B$8/12))^-C15</f>
        <v>708.82849559132251</v>
      </c>
    </row>
    <row r="16" spans="1:17" x14ac:dyDescent="0.25">
      <c r="C16">
        <v>3</v>
      </c>
      <c r="D16" s="7">
        <f t="shared" si="0"/>
        <v>683.65304772701052</v>
      </c>
      <c r="E16" s="7">
        <f t="shared" si="1"/>
        <v>328.79833392180444</v>
      </c>
      <c r="F16" s="7">
        <f t="shared" si="2"/>
        <v>1012.451381648815</v>
      </c>
      <c r="G16" s="7">
        <f t="shared" ref="G16:G79" si="7">G15</f>
        <v>713.56189476743805</v>
      </c>
      <c r="H16" s="7">
        <f t="shared" si="3"/>
        <v>478.5571334089073</v>
      </c>
      <c r="I16" s="3">
        <f t="shared" ref="I16:I79" si="8">I15-H16</f>
        <v>98569.092990170029</v>
      </c>
      <c r="J16" s="4">
        <f>NPV($B$8/12,G16:$G$133)+(-$B$7)+SUM($H$14:H15)</f>
        <v>-9752.3486885957736</v>
      </c>
      <c r="K16" s="2">
        <f t="shared" si="4"/>
        <v>9.8939215049572829E-2</v>
      </c>
      <c r="L16" s="8"/>
      <c r="M16" s="4" t="s">
        <v>17</v>
      </c>
      <c r="N16" s="2">
        <f>ABS(N15)/B7</f>
        <v>9.8770174857335802E-2</v>
      </c>
      <c r="P16">
        <f t="shared" si="5"/>
        <v>1002.3939914753089</v>
      </c>
      <c r="Q16">
        <f t="shared" si="6"/>
        <v>706.47358364583624</v>
      </c>
    </row>
    <row r="17" spans="3:17" x14ac:dyDescent="0.25">
      <c r="C17">
        <v>4</v>
      </c>
      <c r="D17" s="7">
        <f t="shared" si="0"/>
        <v>685.93189121943385</v>
      </c>
      <c r="E17" s="7">
        <f t="shared" si="1"/>
        <v>326.51949042938105</v>
      </c>
      <c r="F17" s="7">
        <f t="shared" si="2"/>
        <v>1012.451381648815</v>
      </c>
      <c r="G17" s="7">
        <f t="shared" si="7"/>
        <v>713.56189476743805</v>
      </c>
      <c r="H17" s="7">
        <f t="shared" si="3"/>
        <v>480.15232385360366</v>
      </c>
      <c r="I17" s="3">
        <f t="shared" si="8"/>
        <v>98088.940666316426</v>
      </c>
      <c r="J17" s="4">
        <f>NPV($B$8/12,G17:$G$133)+(-$B$7)+SUM($H$14:H16)</f>
        <v>-9689.702445171004</v>
      </c>
      <c r="K17" s="2">
        <f t="shared" si="4"/>
        <v>9.8784861772887214E-2</v>
      </c>
      <c r="L17" s="8"/>
      <c r="M17" s="4"/>
      <c r="P17">
        <f t="shared" si="5"/>
        <v>999.06377887904546</v>
      </c>
      <c r="Q17">
        <f t="shared" si="6"/>
        <v>704.12649532807609</v>
      </c>
    </row>
    <row r="18" spans="3:17" x14ac:dyDescent="0.25">
      <c r="C18">
        <v>5</v>
      </c>
      <c r="D18" s="7">
        <f t="shared" si="0"/>
        <v>688.21833085683193</v>
      </c>
      <c r="E18" s="7">
        <f t="shared" si="1"/>
        <v>324.23305079198292</v>
      </c>
      <c r="F18" s="7">
        <f t="shared" si="2"/>
        <v>1012.4513816488148</v>
      </c>
      <c r="G18" s="7">
        <f t="shared" si="7"/>
        <v>713.56189476743805</v>
      </c>
      <c r="H18" s="7">
        <f t="shared" si="3"/>
        <v>481.75283159978233</v>
      </c>
      <c r="I18" s="3">
        <f t="shared" si="8"/>
        <v>97607.187834716649</v>
      </c>
      <c r="J18" s="4">
        <f>NPV($B$8/12,G18:$G$133)+(-$B$7)+SUM($H$14:H17)</f>
        <v>-9626.8473809348507</v>
      </c>
      <c r="K18" s="2">
        <f t="shared" si="4"/>
        <v>9.8628467784939097E-2</v>
      </c>
      <c r="L18" s="8"/>
      <c r="M18" s="4"/>
      <c r="P18">
        <f t="shared" si="5"/>
        <v>995.74463011200532</v>
      </c>
      <c r="Q18">
        <f t="shared" si="6"/>
        <v>701.78720464592288</v>
      </c>
    </row>
    <row r="19" spans="3:17" x14ac:dyDescent="0.25">
      <c r="C19">
        <v>6</v>
      </c>
      <c r="D19" s="7">
        <f t="shared" si="0"/>
        <v>690.5123919596881</v>
      </c>
      <c r="E19" s="7">
        <f t="shared" si="1"/>
        <v>321.9389896891268</v>
      </c>
      <c r="F19" s="7">
        <f t="shared" si="2"/>
        <v>1012.451381648815</v>
      </c>
      <c r="G19" s="7">
        <f t="shared" si="7"/>
        <v>713.56189476743805</v>
      </c>
      <c r="H19" s="7">
        <f t="shared" si="3"/>
        <v>483.35867437178166</v>
      </c>
      <c r="I19" s="3">
        <f t="shared" si="8"/>
        <v>97123.829160344874</v>
      </c>
      <c r="J19" s="4">
        <f>NPV($B$8/12,G19:$G$133)+(-$B$7)+SUM($H$14:H18)</f>
        <v>-9563.7827998179073</v>
      </c>
      <c r="K19" s="2">
        <f t="shared" si="4"/>
        <v>9.8469993229249111E-2</v>
      </c>
      <c r="L19" s="8"/>
      <c r="M19" s="4"/>
      <c r="P19">
        <f t="shared" si="5"/>
        <v>992.43650841728106</v>
      </c>
      <c r="Q19">
        <f t="shared" si="6"/>
        <v>699.4556856936108</v>
      </c>
    </row>
    <row r="20" spans="3:17" x14ac:dyDescent="0.25">
      <c r="C20">
        <v>7</v>
      </c>
      <c r="D20" s="7">
        <f t="shared" si="0"/>
        <v>692.81409993288707</v>
      </c>
      <c r="E20" s="7">
        <f t="shared" si="1"/>
        <v>319.63728171592783</v>
      </c>
      <c r="F20" s="7">
        <f t="shared" si="2"/>
        <v>1012.451381648815</v>
      </c>
      <c r="G20" s="7">
        <f t="shared" si="7"/>
        <v>713.56189476743805</v>
      </c>
      <c r="H20" s="7">
        <f t="shared" si="3"/>
        <v>484.96986995302098</v>
      </c>
      <c r="I20" s="3">
        <f t="shared" si="8"/>
        <v>96638.859290391847</v>
      </c>
      <c r="J20" s="4">
        <f>NPV($B$8/12,G20:$G$133)+(-$B$7)+SUM($H$14:H19)</f>
        <v>-9500.5080034305611</v>
      </c>
      <c r="K20" s="2">
        <f t="shared" si="4"/>
        <v>9.8309397205137886E-2</v>
      </c>
      <c r="L20" s="8"/>
      <c r="M20" s="4"/>
      <c r="P20">
        <f t="shared" si="5"/>
        <v>989.13937716008047</v>
      </c>
      <c r="Q20">
        <f t="shared" si="6"/>
        <v>697.13191265143917</v>
      </c>
    </row>
    <row r="21" spans="3:17" x14ac:dyDescent="0.25">
      <c r="C21">
        <v>8</v>
      </c>
      <c r="D21" s="7">
        <f t="shared" si="0"/>
        <v>695.12348026599659</v>
      </c>
      <c r="E21" s="7">
        <f t="shared" si="1"/>
        <v>317.32790138281825</v>
      </c>
      <c r="F21" s="7">
        <f t="shared" si="2"/>
        <v>1012.4513816488148</v>
      </c>
      <c r="G21" s="7">
        <f t="shared" si="7"/>
        <v>713.56189476743805</v>
      </c>
      <c r="H21" s="7">
        <f t="shared" si="3"/>
        <v>486.58643618619772</v>
      </c>
      <c r="I21" s="3">
        <f t="shared" si="8"/>
        <v>96152.272854205643</v>
      </c>
      <c r="J21" s="4">
        <f>NPV($B$8/12,G21:$G$133)+(-$B$7)+SUM($H$14:H20)</f>
        <v>-9437.0222910552493</v>
      </c>
      <c r="K21" s="2">
        <f t="shared" si="4"/>
        <v>9.8146637733301165E-2</v>
      </c>
      <c r="L21" s="8"/>
      <c r="M21" s="4"/>
      <c r="P21">
        <f t="shared" si="5"/>
        <v>985.85319982732278</v>
      </c>
      <c r="Q21">
        <f t="shared" si="6"/>
        <v>694.81585978548765</v>
      </c>
    </row>
    <row r="22" spans="3:17" x14ac:dyDescent="0.25">
      <c r="C22">
        <v>9</v>
      </c>
      <c r="D22" s="7">
        <f t="shared" si="0"/>
        <v>697.44055853354996</v>
      </c>
      <c r="E22" s="7">
        <f t="shared" si="1"/>
        <v>315.01082311526494</v>
      </c>
      <c r="F22" s="7">
        <f t="shared" si="2"/>
        <v>1012.451381648815</v>
      </c>
      <c r="G22" s="7">
        <f t="shared" si="7"/>
        <v>713.56189476743805</v>
      </c>
      <c r="H22" s="7">
        <f t="shared" si="3"/>
        <v>488.208390973485</v>
      </c>
      <c r="I22" s="3">
        <f t="shared" si="8"/>
        <v>95664.064463232164</v>
      </c>
      <c r="J22" s="4">
        <f>NPV($B$8/12,G22:$G$133)+(-$B$7)+SUM($H$14:H21)</f>
        <v>-9373.3249596386904</v>
      </c>
      <c r="K22" s="2">
        <f t="shared" si="4"/>
        <v>9.7981671720014207E-2</v>
      </c>
      <c r="L22" s="8"/>
      <c r="M22" s="4"/>
      <c r="P22">
        <f t="shared" si="5"/>
        <v>982.57794002723199</v>
      </c>
      <c r="Q22">
        <f t="shared" si="6"/>
        <v>692.50750144732979</v>
      </c>
    </row>
    <row r="23" spans="3:17" x14ac:dyDescent="0.25">
      <c r="C23">
        <v>10</v>
      </c>
      <c r="D23" s="7">
        <f t="shared" si="0"/>
        <v>699.76536039532834</v>
      </c>
      <c r="E23" s="7">
        <f t="shared" si="1"/>
        <v>312.68602125348644</v>
      </c>
      <c r="F23" s="7">
        <f t="shared" si="2"/>
        <v>1012.4513816488147</v>
      </c>
      <c r="G23" s="7">
        <f t="shared" si="7"/>
        <v>713.56189476743805</v>
      </c>
      <c r="H23" s="7">
        <f t="shared" si="3"/>
        <v>489.83575227672992</v>
      </c>
      <c r="I23" s="3">
        <f t="shared" si="8"/>
        <v>95174.228710955431</v>
      </c>
      <c r="J23" s="4">
        <f>NPV($B$8/12,G23:$G$133)+(-$B$7)+SUM($H$14:H22)</f>
        <v>-9309.4153037840842</v>
      </c>
      <c r="K23" s="2">
        <f t="shared" si="4"/>
        <v>9.7814454919900859E-2</v>
      </c>
      <c r="L23" s="8"/>
      <c r="M23" s="4"/>
      <c r="P23">
        <f t="shared" si="5"/>
        <v>979.31356148893508</v>
      </c>
      <c r="Q23">
        <f t="shared" si="6"/>
        <v>690.20681207375048</v>
      </c>
    </row>
    <row r="24" spans="3:17" x14ac:dyDescent="0.25">
      <c r="C24">
        <v>11</v>
      </c>
      <c r="D24" s="7">
        <f t="shared" si="0"/>
        <v>702.09791159664621</v>
      </c>
      <c r="E24" s="7">
        <f t="shared" si="1"/>
        <v>310.35347005216869</v>
      </c>
      <c r="F24" s="7">
        <f t="shared" si="2"/>
        <v>1012.451381648815</v>
      </c>
      <c r="G24" s="7">
        <f t="shared" si="7"/>
        <v>713.56189476743805</v>
      </c>
      <c r="H24" s="7">
        <f t="shared" si="3"/>
        <v>491.46853811765237</v>
      </c>
      <c r="I24" s="3">
        <f t="shared" si="8"/>
        <v>94682.760172837778</v>
      </c>
      <c r="J24" s="4">
        <f>NPV($B$8/12,G24:$G$133)+(-$B$7)+SUM($H$14:H23)</f>
        <v>-9245.2926157432939</v>
      </c>
      <c r="K24" s="2">
        <f t="shared" si="4"/>
        <v>9.7644941897200285E-2</v>
      </c>
      <c r="L24" s="8"/>
      <c r="M24" s="4"/>
      <c r="P24">
        <f t="shared" si="5"/>
        <v>976.06002806206163</v>
      </c>
      <c r="Q24">
        <f t="shared" si="6"/>
        <v>687.91376618646211</v>
      </c>
    </row>
    <row r="25" spans="3:17" x14ac:dyDescent="0.25">
      <c r="C25">
        <v>12</v>
      </c>
      <c r="D25" s="7">
        <f t="shared" si="0"/>
        <v>704.43823796863512</v>
      </c>
      <c r="E25" s="7">
        <f t="shared" si="1"/>
        <v>308.01314368017984</v>
      </c>
      <c r="F25" s="7">
        <f t="shared" si="2"/>
        <v>1012.451381648815</v>
      </c>
      <c r="G25" s="7">
        <f t="shared" si="7"/>
        <v>713.56189476743805</v>
      </c>
      <c r="H25" s="7">
        <f t="shared" si="3"/>
        <v>493.10676657804459</v>
      </c>
      <c r="I25" s="3">
        <f t="shared" si="8"/>
        <v>94189.653406259735</v>
      </c>
      <c r="J25" s="4">
        <f>NPV($B$8/12,G25:$G$133)+(-$B$7)+SUM($H$14:H24)</f>
        <v>-9180.956185409028</v>
      </c>
      <c r="K25" s="2">
        <f t="shared" si="4"/>
        <v>9.7473085985459978E-2</v>
      </c>
      <c r="L25" s="8"/>
      <c r="M25" s="4"/>
      <c r="P25">
        <f t="shared" si="5"/>
        <v>972.81730371634046</v>
      </c>
      <c r="Q25">
        <f t="shared" si="6"/>
        <v>685.62833839182269</v>
      </c>
    </row>
    <row r="26" spans="3:17" x14ac:dyDescent="0.25">
      <c r="C26">
        <v>13</v>
      </c>
      <c r="D26" s="7">
        <f t="shared" si="0"/>
        <v>706.78636542853053</v>
      </c>
      <c r="E26" s="7">
        <f t="shared" si="1"/>
        <v>305.66501622028437</v>
      </c>
      <c r="F26" s="7">
        <f t="shared" si="2"/>
        <v>1012.451381648815</v>
      </c>
      <c r="G26" s="7">
        <f t="shared" si="7"/>
        <v>713.56189476743805</v>
      </c>
      <c r="H26" s="7">
        <f t="shared" si="3"/>
        <v>494.75045579997135</v>
      </c>
      <c r="I26" s="3">
        <f t="shared" si="8"/>
        <v>93694.902950459757</v>
      </c>
      <c r="J26" s="4">
        <f>NPV($B$8/12,G26:$G$133)+(-$B$7)+SUM($H$14:H25)</f>
        <v>-9116.4053003069967</v>
      </c>
      <c r="K26" s="2">
        <f t="shared" si="4"/>
        <v>9.7298839245579929E-2</v>
      </c>
      <c r="L26" s="8"/>
      <c r="M26" s="4"/>
      <c r="P26">
        <f t="shared" si="5"/>
        <v>969.58535254120329</v>
      </c>
      <c r="Q26">
        <f t="shared" si="6"/>
        <v>683.3505033805543</v>
      </c>
    </row>
    <row r="27" spans="3:17" x14ac:dyDescent="0.25">
      <c r="C27">
        <v>14</v>
      </c>
      <c r="D27" s="7">
        <f t="shared" si="0"/>
        <v>709.14231997995898</v>
      </c>
      <c r="E27" s="7">
        <f t="shared" si="1"/>
        <v>303.30906166885592</v>
      </c>
      <c r="F27" s="7">
        <f t="shared" si="2"/>
        <v>1012.451381648815</v>
      </c>
      <c r="G27" s="7">
        <f t="shared" si="7"/>
        <v>713.56189476743805</v>
      </c>
      <c r="H27" s="7">
        <f t="shared" si="3"/>
        <v>496.39962398597129</v>
      </c>
      <c r="I27" s="3">
        <f t="shared" si="8"/>
        <v>93198.503326473787</v>
      </c>
      <c r="J27" s="4">
        <f>NPV($B$8/12,G27:$G$133)+(-$B$7)+SUM($H$14:H26)</f>
        <v>-9051.6392455879432</v>
      </c>
      <c r="K27" s="2">
        <f t="shared" si="4"/>
        <v>9.7122152422127489E-2</v>
      </c>
      <c r="L27" s="8"/>
      <c r="M27" s="4"/>
      <c r="P27">
        <f t="shared" si="5"/>
        <v>966.36413874538516</v>
      </c>
      <c r="Q27">
        <f t="shared" si="6"/>
        <v>681.0802359274627</v>
      </c>
    </row>
    <row r="28" spans="3:17" x14ac:dyDescent="0.25">
      <c r="C28">
        <v>15</v>
      </c>
      <c r="D28" s="7">
        <f t="shared" si="0"/>
        <v>711.50612771322551</v>
      </c>
      <c r="E28" s="7">
        <f t="shared" si="1"/>
        <v>300.94525393558945</v>
      </c>
      <c r="F28" s="7">
        <f t="shared" si="2"/>
        <v>1012.451381648815</v>
      </c>
      <c r="G28" s="7">
        <f t="shared" si="7"/>
        <v>713.56189476743805</v>
      </c>
      <c r="H28" s="7">
        <f t="shared" si="3"/>
        <v>498.05428939925781</v>
      </c>
      <c r="I28" s="3">
        <f t="shared" si="8"/>
        <v>92700.449037074533</v>
      </c>
      <c r="J28" s="4">
        <f>NPV($B$8/12,G28:$G$133)+(-$B$7)+SUM($H$14:H27)</f>
        <v>-8986.6573040198309</v>
      </c>
      <c r="K28" s="2">
        <f t="shared" si="4"/>
        <v>9.6942974897842357E-2</v>
      </c>
      <c r="L28" s="8"/>
      <c r="M28" s="4"/>
      <c r="P28">
        <f t="shared" si="5"/>
        <v>963.15362665652981</v>
      </c>
      <c r="Q28">
        <f t="shared" si="6"/>
        <v>678.81751089115869</v>
      </c>
    </row>
    <row r="29" spans="3:17" x14ac:dyDescent="0.25">
      <c r="C29">
        <v>16</v>
      </c>
      <c r="D29" s="7">
        <f t="shared" si="0"/>
        <v>713.87781480560284</v>
      </c>
      <c r="E29" s="7">
        <f t="shared" si="1"/>
        <v>298.57356684321206</v>
      </c>
      <c r="F29" s="7">
        <f t="shared" si="2"/>
        <v>1012.451381648815</v>
      </c>
      <c r="G29" s="7">
        <f t="shared" si="7"/>
        <v>713.56189476743805</v>
      </c>
      <c r="H29" s="7">
        <f t="shared" si="3"/>
        <v>499.71447036392203</v>
      </c>
      <c r="I29" s="3">
        <f t="shared" si="8"/>
        <v>92200.734566710613</v>
      </c>
      <c r="J29" s="4">
        <f>NPV($B$8/12,G29:$G$133)+(-$B$7)+SUM($H$14:H28)</f>
        <v>-8921.4587559798365</v>
      </c>
      <c r="K29" s="2">
        <f t="shared" si="4"/>
        <v>9.676125464623965E-2</v>
      </c>
      <c r="L29" s="8"/>
      <c r="M29" s="4"/>
      <c r="P29">
        <f t="shared" si="5"/>
        <v>959.95378072079382</v>
      </c>
      <c r="Q29">
        <f t="shared" si="6"/>
        <v>676.56230321377939</v>
      </c>
    </row>
    <row r="30" spans="3:17" x14ac:dyDescent="0.25">
      <c r="C30">
        <v>17</v>
      </c>
      <c r="D30" s="7">
        <f t="shared" si="0"/>
        <v>716.25740752162153</v>
      </c>
      <c r="E30" s="7">
        <f t="shared" si="1"/>
        <v>296.19397412719331</v>
      </c>
      <c r="F30" s="7">
        <f t="shared" si="2"/>
        <v>1012.4513816488148</v>
      </c>
      <c r="G30" s="7">
        <f t="shared" si="7"/>
        <v>713.56189476743805</v>
      </c>
      <c r="H30" s="7">
        <f t="shared" si="3"/>
        <v>501.38018526513508</v>
      </c>
      <c r="I30" s="3">
        <f t="shared" si="8"/>
        <v>91699.354381445475</v>
      </c>
      <c r="J30" s="4">
        <f>NPV($B$8/12,G30:$G$133)+(-$B$7)+SUM($H$14:H29)</f>
        <v>-8856.0428794463623</v>
      </c>
      <c r="K30" s="2">
        <f t="shared" si="4"/>
        <v>9.6576938182220198E-2</v>
      </c>
      <c r="L30" s="8"/>
      <c r="M30" s="4"/>
      <c r="P30">
        <f t="shared" si="5"/>
        <v>956.764565502452</v>
      </c>
      <c r="Q30">
        <f t="shared" si="6"/>
        <v>674.31458792071021</v>
      </c>
    </row>
    <row r="31" spans="3:17" x14ac:dyDescent="0.25">
      <c r="C31">
        <v>18</v>
      </c>
      <c r="D31" s="7">
        <f t="shared" si="0"/>
        <v>718.64493221336022</v>
      </c>
      <c r="E31" s="7">
        <f t="shared" si="1"/>
        <v>293.80644943545457</v>
      </c>
      <c r="F31" s="7">
        <f t="shared" si="2"/>
        <v>1012.4513816488147</v>
      </c>
      <c r="G31" s="7">
        <f t="shared" si="7"/>
        <v>713.56189476743805</v>
      </c>
      <c r="H31" s="7">
        <f t="shared" si="3"/>
        <v>503.05145254935218</v>
      </c>
      <c r="I31" s="3">
        <f t="shared" si="8"/>
        <v>91196.302928896126</v>
      </c>
      <c r="J31" s="4">
        <f>NPV($B$8/12,G31:$G$133)+(-$B$7)+SUM($H$14:H30)</f>
        <v>-8790.4089499911042</v>
      </c>
      <c r="K31" s="2">
        <f t="shared" si="4"/>
        <v>9.6389970510589715E-2</v>
      </c>
      <c r="L31" s="8"/>
      <c r="M31" s="4"/>
      <c r="P31">
        <f t="shared" si="5"/>
        <v>953.58594568350702</v>
      </c>
      <c r="Q31">
        <f t="shared" si="6"/>
        <v>672.07434012030922</v>
      </c>
    </row>
    <row r="32" spans="3:17" x14ac:dyDescent="0.25">
      <c r="C32">
        <v>19</v>
      </c>
      <c r="D32" s="7">
        <f t="shared" si="0"/>
        <v>721.04041532073813</v>
      </c>
      <c r="E32" s="7">
        <f t="shared" si="1"/>
        <v>291.41096632807671</v>
      </c>
      <c r="F32" s="7">
        <f t="shared" si="2"/>
        <v>1012.4513816488148</v>
      </c>
      <c r="G32" s="7">
        <f t="shared" si="7"/>
        <v>713.56189476743805</v>
      </c>
      <c r="H32" s="7">
        <f t="shared" si="3"/>
        <v>504.7282907245168</v>
      </c>
      <c r="I32" s="3">
        <f t="shared" si="8"/>
        <v>90691.574638171616</v>
      </c>
      <c r="J32" s="4">
        <f>NPV($B$8/12,G32:$G$133)+(-$B$7)+SUM($H$14:H31)</f>
        <v>-8724.556240771004</v>
      </c>
      <c r="K32" s="2">
        <f t="shared" si="4"/>
        <v>9.6200295072381328E-2</v>
      </c>
      <c r="L32" s="8"/>
      <c r="M32" s="4"/>
      <c r="P32">
        <f t="shared" si="5"/>
        <v>950.4178860632959</v>
      </c>
      <c r="Q32">
        <f t="shared" si="6"/>
        <v>669.84153500363027</v>
      </c>
    </row>
    <row r="33" spans="3:17" x14ac:dyDescent="0.25">
      <c r="C33">
        <v>20</v>
      </c>
      <c r="D33" s="7">
        <f t="shared" si="0"/>
        <v>723.44388337180726</v>
      </c>
      <c r="E33" s="7">
        <f t="shared" si="1"/>
        <v>289.00749827700758</v>
      </c>
      <c r="F33" s="7">
        <f t="shared" si="2"/>
        <v>1012.4513816488148</v>
      </c>
      <c r="G33" s="7">
        <f t="shared" si="7"/>
        <v>713.56189476743805</v>
      </c>
      <c r="H33" s="7">
        <f t="shared" si="3"/>
        <v>506.41071836026515</v>
      </c>
      <c r="I33" s="3">
        <f t="shared" si="8"/>
        <v>90185.163919811355</v>
      </c>
      <c r="J33" s="4">
        <f>NPV($B$8/12,G33:$G$133)+(-$B$7)+SUM($H$14:H32)</f>
        <v>-8658.4840225201642</v>
      </c>
      <c r="K33" s="2">
        <f t="shared" si="4"/>
        <v>9.6007853688871755E-2</v>
      </c>
      <c r="L33" s="8"/>
      <c r="M33" s="4"/>
      <c r="P33">
        <f t="shared" si="5"/>
        <v>947.26035155810212</v>
      </c>
      <c r="Q33">
        <f t="shared" si="6"/>
        <v>667.61614784414974</v>
      </c>
    </row>
    <row r="34" spans="3:17" x14ac:dyDescent="0.25">
      <c r="C34">
        <v>21</v>
      </c>
      <c r="D34" s="7">
        <f t="shared" si="0"/>
        <v>725.85536298304669</v>
      </c>
      <c r="E34" s="7">
        <f t="shared" si="1"/>
        <v>286.59601866576827</v>
      </c>
      <c r="F34" s="7">
        <f t="shared" si="2"/>
        <v>1012.451381648815</v>
      </c>
      <c r="G34" s="7">
        <f t="shared" si="7"/>
        <v>713.56189476743805</v>
      </c>
      <c r="H34" s="7">
        <f t="shared" si="3"/>
        <v>508.09875408813275</v>
      </c>
      <c r="I34" s="3">
        <f t="shared" si="8"/>
        <v>89677.065165723223</v>
      </c>
      <c r="J34" s="4">
        <f>NPV($B$8/12,G34:$G$133)+(-$B$7)+SUM($H$14:H33)</f>
        <v>-8592.1915635418245</v>
      </c>
      <c r="K34" s="2">
        <f t="shared" si="4"/>
        <v>9.5812586503176186E-2</v>
      </c>
      <c r="L34" s="8"/>
      <c r="M34" s="4"/>
      <c r="P34">
        <f t="shared" si="5"/>
        <v>944.11330720076637</v>
      </c>
      <c r="Q34">
        <f t="shared" si="6"/>
        <v>665.39815399749148</v>
      </c>
    </row>
    <row r="35" spans="3:17" x14ac:dyDescent="0.25">
      <c r="C35">
        <v>22</v>
      </c>
      <c r="D35" s="7">
        <f t="shared" si="0"/>
        <v>728.27488085965683</v>
      </c>
      <c r="E35" s="7">
        <f t="shared" si="1"/>
        <v>284.17650078915807</v>
      </c>
      <c r="F35" s="7">
        <f t="shared" si="2"/>
        <v>1012.451381648815</v>
      </c>
      <c r="G35" s="7">
        <f t="shared" si="7"/>
        <v>713.56189476743805</v>
      </c>
      <c r="H35" s="7">
        <f t="shared" si="3"/>
        <v>509.79241660175984</v>
      </c>
      <c r="I35" s="3">
        <f t="shared" si="8"/>
        <v>89167.272749121461</v>
      </c>
      <c r="J35" s="4">
        <f>NPV($B$8/12,G35:$G$133)+(-$B$7)+SUM($H$14:H34)</f>
        <v>-8525.678129700229</v>
      </c>
      <c r="K35" s="2">
        <f t="shared" si="4"/>
        <v>9.5614431919296652E-2</v>
      </c>
      <c r="L35" s="8"/>
      <c r="M35" s="4"/>
      <c r="P35">
        <f t="shared" si="5"/>
        <v>940.97671814029843</v>
      </c>
      <c r="Q35">
        <f t="shared" si="6"/>
        <v>663.18752890115411</v>
      </c>
    </row>
    <row r="36" spans="3:17" x14ac:dyDescent="0.25">
      <c r="C36">
        <v>23</v>
      </c>
      <c r="D36" s="7">
        <f t="shared" si="0"/>
        <v>730.70246379585558</v>
      </c>
      <c r="E36" s="7">
        <f t="shared" si="1"/>
        <v>281.74891785295927</v>
      </c>
      <c r="F36" s="7">
        <f t="shared" si="2"/>
        <v>1012.4513816488148</v>
      </c>
      <c r="G36" s="7">
        <f t="shared" si="7"/>
        <v>713.56189476743805</v>
      </c>
      <c r="H36" s="7">
        <f t="shared" si="3"/>
        <v>511.49172465709904</v>
      </c>
      <c r="I36" s="3">
        <f t="shared" si="8"/>
        <v>88655.781024464362</v>
      </c>
      <c r="J36" s="4">
        <f>NPV($B$8/12,G36:$G$133)+(-$B$7)+SUM($H$14:H35)</f>
        <v>-8458.942984412497</v>
      </c>
      <c r="K36" s="2">
        <f t="shared" si="4"/>
        <v>9.5413326538494658E-2</v>
      </c>
      <c r="L36" s="8"/>
      <c r="M36" s="4"/>
      <c r="P36">
        <f t="shared" si="5"/>
        <v>937.85054964149333</v>
      </c>
      <c r="Q36">
        <f t="shared" si="6"/>
        <v>660.98424807423987</v>
      </c>
    </row>
    <row r="37" spans="3:17" x14ac:dyDescent="0.25">
      <c r="C37">
        <v>24</v>
      </c>
      <c r="D37" s="7">
        <f t="shared" si="0"/>
        <v>733.13813867517524</v>
      </c>
      <c r="E37" s="7">
        <f t="shared" si="1"/>
        <v>279.31324297363966</v>
      </c>
      <c r="F37" s="7">
        <f t="shared" si="2"/>
        <v>1012.451381648815</v>
      </c>
      <c r="G37" s="7">
        <f t="shared" si="7"/>
        <v>713.56189476743805</v>
      </c>
      <c r="H37" s="7">
        <f t="shared" si="3"/>
        <v>513.19669707262267</v>
      </c>
      <c r="I37" s="3">
        <f t="shared" si="8"/>
        <v>88142.584327391742</v>
      </c>
      <c r="J37" s="4">
        <f>NPV($B$8/12,G37:$G$133)+(-$B$7)+SUM($H$14:H36)</f>
        <v>-8391.9853886404744</v>
      </c>
      <c r="K37" s="2">
        <f t="shared" si="4"/>
        <v>9.5209205092850094E-2</v>
      </c>
      <c r="L37" s="8"/>
      <c r="M37" s="4"/>
      <c r="P37">
        <f t="shared" si="5"/>
        <v>934.73476708454496</v>
      </c>
      <c r="Q37">
        <f t="shared" si="6"/>
        <v>658.78828711718268</v>
      </c>
    </row>
    <row r="38" spans="3:17" x14ac:dyDescent="0.25">
      <c r="C38">
        <v>25</v>
      </c>
      <c r="D38" s="7">
        <f t="shared" si="0"/>
        <v>735.58193247075906</v>
      </c>
      <c r="E38" s="7">
        <f t="shared" si="1"/>
        <v>276.86944917805579</v>
      </c>
      <c r="F38" s="7">
        <f t="shared" si="2"/>
        <v>1012.4513816488148</v>
      </c>
      <c r="G38" s="7">
        <f t="shared" si="7"/>
        <v>713.56189476743805</v>
      </c>
      <c r="H38" s="7">
        <f t="shared" si="3"/>
        <v>514.90735272953134</v>
      </c>
      <c r="I38" s="3">
        <f t="shared" si="8"/>
        <v>87627.676974662216</v>
      </c>
      <c r="J38" s="4">
        <f>NPV($B$8/12,G38:$G$133)+(-$B$7)+SUM($H$14:H37)</f>
        <v>-8324.8046008825313</v>
      </c>
      <c r="K38" s="2">
        <f t="shared" si="4"/>
        <v>9.5002000375859236E-2</v>
      </c>
      <c r="L38" s="8"/>
      <c r="M38" s="4"/>
      <c r="P38">
        <f t="shared" si="5"/>
        <v>931.62933596466269</v>
      </c>
      <c r="Q38">
        <f t="shared" si="6"/>
        <v>656.59962171147777</v>
      </c>
    </row>
    <row r="39" spans="3:17" x14ac:dyDescent="0.25">
      <c r="C39">
        <v>26</v>
      </c>
      <c r="D39" s="7">
        <f t="shared" si="0"/>
        <v>738.03387224566154</v>
      </c>
      <c r="E39" s="7">
        <f t="shared" si="1"/>
        <v>274.41750940315325</v>
      </c>
      <c r="F39" s="7">
        <f t="shared" si="2"/>
        <v>1012.4513816488147</v>
      </c>
      <c r="G39" s="7">
        <f t="shared" si="7"/>
        <v>713.56189476743805</v>
      </c>
      <c r="H39" s="7">
        <f t="shared" si="3"/>
        <v>516.62371057196322</v>
      </c>
      <c r="I39" s="3">
        <f t="shared" si="8"/>
        <v>87111.053264090253</v>
      </c>
      <c r="J39" s="4">
        <f>NPV($B$8/12,G39:$G$133)+(-$B$7)+SUM($H$14:H38)</f>
        <v>-8257.3998771653933</v>
      </c>
      <c r="K39" s="2">
        <f t="shared" si="4"/>
        <v>9.4791643169918338E-2</v>
      </c>
      <c r="L39" s="8"/>
      <c r="M39" s="4"/>
      <c r="P39">
        <f t="shared" si="5"/>
        <v>928.53422189169009</v>
      </c>
      <c r="Q39">
        <f t="shared" si="6"/>
        <v>654.41822761941296</v>
      </c>
    </row>
    <row r="40" spans="3:17" x14ac:dyDescent="0.25">
      <c r="C40">
        <v>27</v>
      </c>
      <c r="D40" s="7">
        <f t="shared" si="0"/>
        <v>740.49398515314726</v>
      </c>
      <c r="E40" s="7">
        <f t="shared" si="1"/>
        <v>271.95739649566775</v>
      </c>
      <c r="F40" s="7">
        <f t="shared" si="2"/>
        <v>1012.451381648815</v>
      </c>
      <c r="G40" s="7">
        <f t="shared" si="7"/>
        <v>713.56189476743805</v>
      </c>
      <c r="H40" s="7">
        <f t="shared" si="3"/>
        <v>518.34578960720307</v>
      </c>
      <c r="I40" s="3">
        <f t="shared" si="8"/>
        <v>86592.707474483046</v>
      </c>
      <c r="J40" s="4">
        <f>NPV($B$8/12,G40:$G$133)+(-$B$7)+SUM($H$14:H39)</f>
        <v>-8189.7704710358739</v>
      </c>
      <c r="K40" s="2">
        <f t="shared" si="4"/>
        <v>9.4578062170526514E-2</v>
      </c>
      <c r="L40" s="8"/>
      <c r="M40" s="4"/>
      <c r="P40">
        <f t="shared" si="5"/>
        <v>925.44939058972443</v>
      </c>
      <c r="Q40">
        <f t="shared" si="6"/>
        <v>652.24408068380012</v>
      </c>
    </row>
    <row r="41" spans="3:17" x14ac:dyDescent="0.25">
      <c r="C41">
        <v>28</v>
      </c>
      <c r="D41" s="7">
        <f t="shared" si="0"/>
        <v>742.96229843699098</v>
      </c>
      <c r="E41" s="7">
        <f t="shared" si="1"/>
        <v>269.48908321182387</v>
      </c>
      <c r="F41" s="7">
        <f t="shared" si="2"/>
        <v>1012.4513816488148</v>
      </c>
      <c r="G41" s="7">
        <f t="shared" si="7"/>
        <v>713.56189476743805</v>
      </c>
      <c r="H41" s="7">
        <f t="shared" si="3"/>
        <v>520.07360890589371</v>
      </c>
      <c r="I41" s="3">
        <f t="shared" si="8"/>
        <v>86072.633865577154</v>
      </c>
      <c r="J41" s="4">
        <f>NPV($B$8/12,G41:$G$133)+(-$B$7)+SUM($H$14:H40)</f>
        <v>-8121.9156335525877</v>
      </c>
      <c r="K41" s="2">
        <f t="shared" si="4"/>
        <v>9.4361183907034685E-2</v>
      </c>
      <c r="L41" s="8"/>
      <c r="M41" s="4"/>
      <c r="P41">
        <f t="shared" si="5"/>
        <v>922.37480789673509</v>
      </c>
      <c r="Q41">
        <f t="shared" si="6"/>
        <v>650.07715682770777</v>
      </c>
    </row>
    <row r="42" spans="3:17" x14ac:dyDescent="0.25">
      <c r="C42">
        <v>29</v>
      </c>
      <c r="D42" s="7">
        <f t="shared" si="0"/>
        <v>745.43883943178093</v>
      </c>
      <c r="E42" s="7">
        <f t="shared" si="1"/>
        <v>267.01254221703391</v>
      </c>
      <c r="F42" s="7">
        <f t="shared" si="2"/>
        <v>1012.4513816488148</v>
      </c>
      <c r="G42" s="7">
        <f t="shared" si="7"/>
        <v>713.56189476743805</v>
      </c>
      <c r="H42" s="7">
        <f t="shared" si="3"/>
        <v>521.8071876022467</v>
      </c>
      <c r="I42" s="3">
        <f t="shared" si="8"/>
        <v>85550.82667797491</v>
      </c>
      <c r="J42" s="4">
        <f>NPV($B$8/12,G42:$G$133)+(-$B$7)+SUM($H$14:H41)</f>
        <v>-8053.8346132777024</v>
      </c>
      <c r="K42" s="2">
        <f t="shared" si="4"/>
        <v>9.4140932659756107E-2</v>
      </c>
      <c r="L42" s="8"/>
      <c r="M42" s="4"/>
      <c r="P42">
        <f t="shared" si="5"/>
        <v>919.31043976418789</v>
      </c>
      <c r="Q42">
        <f t="shared" si="6"/>
        <v>647.9174320541938</v>
      </c>
    </row>
    <row r="43" spans="3:17" x14ac:dyDescent="0.25">
      <c r="C43">
        <v>30</v>
      </c>
      <c r="D43" s="7">
        <f t="shared" si="0"/>
        <v>747.92363556322016</v>
      </c>
      <c r="E43" s="7">
        <f t="shared" si="1"/>
        <v>264.52774608559463</v>
      </c>
      <c r="F43" s="7">
        <f t="shared" si="2"/>
        <v>1012.4513816488147</v>
      </c>
      <c r="G43" s="7">
        <f t="shared" si="7"/>
        <v>713.56189476743805</v>
      </c>
      <c r="H43" s="7">
        <f t="shared" si="3"/>
        <v>523.54654489425411</v>
      </c>
      <c r="I43" s="3">
        <f t="shared" si="8"/>
        <v>85027.280133080654</v>
      </c>
      <c r="J43" s="4">
        <f>NPV($B$8/12,G43:$G$133)+(-$B$7)+SUM($H$14:H42)</f>
        <v>-7985.5266562685501</v>
      </c>
      <c r="K43" s="2">
        <f t="shared" si="4"/>
        <v>9.3917230373240027E-2</v>
      </c>
      <c r="L43" s="8"/>
      <c r="M43" s="4"/>
      <c r="P43">
        <f t="shared" si="5"/>
        <v>916.25625225666545</v>
      </c>
      <c r="Q43">
        <f t="shared" si="6"/>
        <v>645.76488244604025</v>
      </c>
    </row>
    <row r="44" spans="3:17" x14ac:dyDescent="0.25">
      <c r="C44">
        <v>31</v>
      </c>
      <c r="D44" s="7">
        <f t="shared" si="0"/>
        <v>750.4167143484309</v>
      </c>
      <c r="E44" s="7">
        <f t="shared" si="1"/>
        <v>262.03466730038389</v>
      </c>
      <c r="F44" s="7">
        <f t="shared" si="2"/>
        <v>1012.4513816488147</v>
      </c>
      <c r="G44" s="7">
        <f t="shared" si="7"/>
        <v>713.56189476743805</v>
      </c>
      <c r="H44" s="7">
        <f t="shared" si="3"/>
        <v>525.29170004390164</v>
      </c>
      <c r="I44" s="3">
        <f t="shared" si="8"/>
        <v>84501.988433036749</v>
      </c>
      <c r="J44" s="4">
        <f>NPV($B$8/12,G44:$G$133)+(-$B$7)+SUM($H$14:H43)</f>
        <v>-7916.9910060693746</v>
      </c>
      <c r="K44" s="2">
        <f t="shared" si="4"/>
        <v>9.368999656550285E-2</v>
      </c>
      <c r="L44" s="8"/>
      <c r="M44" s="4"/>
      <c r="P44">
        <f t="shared" si="5"/>
        <v>913.21221155149362</v>
      </c>
      <c r="Q44">
        <f t="shared" si="6"/>
        <v>643.61948416548853</v>
      </c>
    </row>
    <row r="45" spans="3:17" x14ac:dyDescent="0.25">
      <c r="C45">
        <v>32</v>
      </c>
      <c r="D45" s="7">
        <f t="shared" si="0"/>
        <v>752.91810339625908</v>
      </c>
      <c r="E45" s="7">
        <f t="shared" si="1"/>
        <v>259.53327825255582</v>
      </c>
      <c r="F45" s="7">
        <f t="shared" si="2"/>
        <v>1012.451381648815</v>
      </c>
      <c r="G45" s="7">
        <f t="shared" si="7"/>
        <v>713.56189476743805</v>
      </c>
      <c r="H45" s="7">
        <f t="shared" si="3"/>
        <v>527.04267237738134</v>
      </c>
      <c r="I45" s="3">
        <f t="shared" si="8"/>
        <v>83974.945760659364</v>
      </c>
      <c r="J45" s="4">
        <f>NPV($B$8/12,G45:$G$133)+(-$B$7)+SUM($H$14:H44)</f>
        <v>-7848.2269037028727</v>
      </c>
      <c r="K45" s="2">
        <f t="shared" si="4"/>
        <v>9.3459148232991354E-2</v>
      </c>
      <c r="L45" s="8"/>
      <c r="M45" s="4"/>
      <c r="P45">
        <f t="shared" si="5"/>
        <v>910.17828393836589</v>
      </c>
      <c r="Q45">
        <f t="shared" si="6"/>
        <v>641.48121345397522</v>
      </c>
    </row>
    <row r="46" spans="3:17" x14ac:dyDescent="0.25">
      <c r="C46">
        <v>33</v>
      </c>
      <c r="D46" s="7">
        <f t="shared" si="0"/>
        <v>755.4278304075799</v>
      </c>
      <c r="E46" s="7">
        <f t="shared" si="1"/>
        <v>257.023551241235</v>
      </c>
      <c r="F46" s="7">
        <f t="shared" si="2"/>
        <v>1012.451381648815</v>
      </c>
      <c r="G46" s="7">
        <f t="shared" si="7"/>
        <v>713.56189476743805</v>
      </c>
      <c r="H46" s="7">
        <f t="shared" si="3"/>
        <v>528.79948128530589</v>
      </c>
      <c r="I46" s="3">
        <f t="shared" si="8"/>
        <v>83446.146279374065</v>
      </c>
      <c r="J46" s="4">
        <f>NPV($B$8/12,G46:$G$133)+(-$B$7)+SUM($H$14:H45)</f>
        <v>-7779.2335876618181</v>
      </c>
      <c r="K46" s="2">
        <f t="shared" si="4"/>
        <v>9.3224599751045217E-2</v>
      </c>
      <c r="L46" s="8"/>
      <c r="M46" s="4"/>
      <c r="P46">
        <f t="shared" si="5"/>
        <v>907.15443581896909</v>
      </c>
      <c r="Q46">
        <f t="shared" si="6"/>
        <v>639.35004663186885</v>
      </c>
    </row>
    <row r="47" spans="3:17" x14ac:dyDescent="0.25">
      <c r="C47">
        <v>34</v>
      </c>
      <c r="D47" s="7">
        <f t="shared" si="0"/>
        <v>757.94592317560523</v>
      </c>
      <c r="E47" s="7">
        <f t="shared" si="1"/>
        <v>254.50545847320964</v>
      </c>
      <c r="F47" s="7">
        <f t="shared" si="2"/>
        <v>1012.4513816488148</v>
      </c>
      <c r="G47" s="7">
        <f t="shared" si="7"/>
        <v>713.56189476743805</v>
      </c>
      <c r="H47" s="7">
        <f t="shared" si="3"/>
        <v>530.56214622292373</v>
      </c>
      <c r="I47" s="3">
        <f t="shared" si="8"/>
        <v>82915.584133151147</v>
      </c>
      <c r="J47" s="4">
        <f>NPV($B$8/12,G47:$G$133)+(-$B$7)+SUM($H$14:H46)</f>
        <v>-7710.0102939006138</v>
      </c>
      <c r="K47" s="2">
        <f t="shared" si="4"/>
        <v>9.2986262769606573E-2</v>
      </c>
      <c r="L47" s="8"/>
      <c r="M47" s="4"/>
      <c r="P47">
        <f t="shared" si="5"/>
        <v>904.1406337066137</v>
      </c>
      <c r="Q47">
        <f t="shared" si="6"/>
        <v>637.22596009820813</v>
      </c>
    </row>
    <row r="48" spans="3:17" x14ac:dyDescent="0.25">
      <c r="C48">
        <v>35</v>
      </c>
      <c r="D48" s="7">
        <f t="shared" si="0"/>
        <v>760.47240958619057</v>
      </c>
      <c r="E48" s="7">
        <f t="shared" si="1"/>
        <v>251.97897206262434</v>
      </c>
      <c r="F48" s="7">
        <f t="shared" si="2"/>
        <v>1012.451381648815</v>
      </c>
      <c r="G48" s="7">
        <f t="shared" si="7"/>
        <v>713.56189476743805</v>
      </c>
      <c r="H48" s="7">
        <f t="shared" si="3"/>
        <v>532.33068671033334</v>
      </c>
      <c r="I48" s="3">
        <f t="shared" si="8"/>
        <v>82383.253446440809</v>
      </c>
      <c r="J48" s="4">
        <f>NPV($B$8/12,G48:$G$133)+(-$B$7)+SUM($H$14:H47)</f>
        <v>-7640.5562558268757</v>
      </c>
      <c r="K48" s="2">
        <f t="shared" si="4"/>
        <v>9.2744046103910807E-2</v>
      </c>
      <c r="L48" s="8"/>
      <c r="M48" s="4"/>
      <c r="P48">
        <f t="shared" si="5"/>
        <v>901.13684422586061</v>
      </c>
      <c r="Q48">
        <f t="shared" si="6"/>
        <v>635.10893033043976</v>
      </c>
    </row>
    <row r="49" spans="3:17" x14ac:dyDescent="0.25">
      <c r="C49">
        <v>36</v>
      </c>
      <c r="D49" s="7">
        <f t="shared" si="0"/>
        <v>763.00731761814438</v>
      </c>
      <c r="E49" s="7">
        <f t="shared" si="1"/>
        <v>249.44406403067038</v>
      </c>
      <c r="F49" s="7">
        <f t="shared" si="2"/>
        <v>1012.4513816488147</v>
      </c>
      <c r="G49" s="7">
        <f t="shared" si="7"/>
        <v>713.56189476743805</v>
      </c>
      <c r="H49" s="7">
        <f t="shared" si="3"/>
        <v>534.10512233270117</v>
      </c>
      <c r="I49" s="3">
        <f t="shared" si="8"/>
        <v>81849.148324108115</v>
      </c>
      <c r="J49" s="4">
        <f>NPV($B$8/12,G49:$G$133)+(-$B$7)+SUM($H$14:H48)</f>
        <v>-7570.8707042928945</v>
      </c>
      <c r="K49" s="2">
        <f t="shared" si="4"/>
        <v>9.2497855619872657E-2</v>
      </c>
      <c r="L49" s="8"/>
      <c r="M49" s="4"/>
      <c r="P49">
        <f t="shared" si="5"/>
        <v>898.14303411215349</v>
      </c>
      <c r="Q49">
        <f t="shared" si="6"/>
        <v>632.99893388415944</v>
      </c>
    </row>
    <row r="50" spans="3:17" x14ac:dyDescent="0.25">
      <c r="C50">
        <v>37</v>
      </c>
      <c r="D50" s="7">
        <f t="shared" si="0"/>
        <v>765.55067534353827</v>
      </c>
      <c r="E50" s="7">
        <f t="shared" si="1"/>
        <v>246.90070630527657</v>
      </c>
      <c r="F50" s="7">
        <f t="shared" si="2"/>
        <v>1012.4513816488148</v>
      </c>
      <c r="G50" s="7">
        <f t="shared" si="7"/>
        <v>713.56189476743805</v>
      </c>
      <c r="H50" s="7">
        <f t="shared" si="3"/>
        <v>535.88547274047687</v>
      </c>
      <c r="I50" s="3">
        <f t="shared" si="8"/>
        <v>81313.262851367632</v>
      </c>
      <c r="J50" s="4">
        <f>NPV($B$8/12,G50:$G$133)+(-$B$7)+SUM($H$14:H49)</f>
        <v>-7500.9528675871261</v>
      </c>
      <c r="K50" s="2">
        <f t="shared" si="4"/>
        <v>9.2247594113866821E-2</v>
      </c>
      <c r="L50" s="8"/>
      <c r="M50" s="4"/>
      <c r="P50">
        <f t="shared" si="5"/>
        <v>895.15917021144855</v>
      </c>
      <c r="Q50">
        <f t="shared" si="6"/>
        <v>630.89594739284985</v>
      </c>
    </row>
    <row r="51" spans="3:17" x14ac:dyDescent="0.25">
      <c r="C51">
        <v>38</v>
      </c>
      <c r="D51" s="7">
        <f t="shared" si="0"/>
        <v>768.10251092801684</v>
      </c>
      <c r="E51" s="7">
        <f t="shared" si="1"/>
        <v>244.34887072079812</v>
      </c>
      <c r="F51" s="7">
        <f t="shared" si="2"/>
        <v>1012.451381648815</v>
      </c>
      <c r="G51" s="7">
        <f t="shared" si="7"/>
        <v>713.56189476743805</v>
      </c>
      <c r="H51" s="7">
        <f t="shared" si="3"/>
        <v>537.67175764961178</v>
      </c>
      <c r="I51" s="3">
        <f t="shared" si="8"/>
        <v>80775.591093718016</v>
      </c>
      <c r="J51" s="4">
        <f>NPV($B$8/12,G51:$G$133)+(-$B$7)+SUM($H$14:H50)</f>
        <v>-7430.801971425688</v>
      </c>
      <c r="K51" s="2">
        <f t="shared" si="4"/>
        <v>9.199316118658013E-2</v>
      </c>
      <c r="L51" s="8"/>
      <c r="M51" s="4"/>
      <c r="P51">
        <f t="shared" si="5"/>
        <v>892.18521947984902</v>
      </c>
      <c r="Q51">
        <f t="shared" si="6"/>
        <v>628.79994756762437</v>
      </c>
    </row>
    <row r="52" spans="3:17" x14ac:dyDescent="0.25">
      <c r="C52">
        <v>39</v>
      </c>
      <c r="D52" s="7">
        <f t="shared" si="0"/>
        <v>770.66285263111013</v>
      </c>
      <c r="E52" s="7">
        <f t="shared" si="1"/>
        <v>241.78852901770469</v>
      </c>
      <c r="F52" s="7">
        <f t="shared" si="2"/>
        <v>1012.4513816488148</v>
      </c>
      <c r="G52" s="7">
        <f t="shared" si="7"/>
        <v>713.56189476743805</v>
      </c>
      <c r="H52" s="7">
        <f t="shared" si="3"/>
        <v>539.4639968417772</v>
      </c>
      <c r="I52" s="3">
        <f t="shared" si="8"/>
        <v>80236.12709687624</v>
      </c>
      <c r="J52" s="4">
        <f>NPV($B$8/12,G52:$G$133)+(-$B$7)+SUM($H$14:H51)</f>
        <v>-7360.4172389436972</v>
      </c>
      <c r="K52" s="2">
        <f t="shared" si="4"/>
        <v>9.1734453110589545E-2</v>
      </c>
      <c r="L52" s="8"/>
      <c r="M52" s="4"/>
      <c r="P52">
        <f t="shared" si="5"/>
        <v>889.22114898323787</v>
      </c>
      <c r="Q52">
        <f t="shared" si="6"/>
        <v>626.71091119696757</v>
      </c>
    </row>
    <row r="53" spans="3:17" x14ac:dyDescent="0.25">
      <c r="C53">
        <v>40</v>
      </c>
      <c r="D53" s="7">
        <f t="shared" si="0"/>
        <v>773.23172880654727</v>
      </c>
      <c r="E53" s="7">
        <f t="shared" si="1"/>
        <v>239.21965284226769</v>
      </c>
      <c r="F53" s="7">
        <f t="shared" si="2"/>
        <v>1012.451381648815</v>
      </c>
      <c r="G53" s="7">
        <f t="shared" si="7"/>
        <v>713.56189476743805</v>
      </c>
      <c r="H53" s="7">
        <f t="shared" si="3"/>
        <v>541.26221016458305</v>
      </c>
      <c r="I53" s="3">
        <f t="shared" si="8"/>
        <v>79694.864886711657</v>
      </c>
      <c r="J53" s="4">
        <f>NPV($B$8/12,G53:$G$133)+(-$B$7)+SUM($H$14:H52)</f>
        <v>-7289.7978906867756</v>
      </c>
      <c r="K53" s="2">
        <f t="shared" si="4"/>
        <v>9.1471362691302821E-2</v>
      </c>
      <c r="L53" s="8"/>
      <c r="M53" s="4"/>
      <c r="P53">
        <f t="shared" si="5"/>
        <v>886.26692589691504</v>
      </c>
      <c r="Q53">
        <f t="shared" si="6"/>
        <v>624.62881514647938</v>
      </c>
    </row>
    <row r="54" spans="3:17" x14ac:dyDescent="0.25">
      <c r="C54">
        <v>41</v>
      </c>
      <c r="D54" s="7">
        <f t="shared" si="0"/>
        <v>775.80916790256902</v>
      </c>
      <c r="E54" s="7">
        <f t="shared" si="1"/>
        <v>236.64221374624586</v>
      </c>
      <c r="F54" s="7">
        <f t="shared" si="2"/>
        <v>1012.4513816488148</v>
      </c>
      <c r="G54" s="7">
        <f t="shared" si="7"/>
        <v>713.56189476743805</v>
      </c>
      <c r="H54" s="7">
        <f t="shared" si="3"/>
        <v>543.06641753179827</v>
      </c>
      <c r="I54" s="3">
        <f t="shared" si="8"/>
        <v>79151.798469179863</v>
      </c>
      <c r="J54" s="4">
        <f>NPV($B$8/12,G54:$G$133)+(-$B$7)+SUM($H$14:H53)</f>
        <v>-7218.9431446023482</v>
      </c>
      <c r="K54" s="2">
        <f t="shared" si="4"/>
        <v>9.1203779120865594E-2</v>
      </c>
      <c r="L54" s="8"/>
      <c r="M54" s="4"/>
      <c r="P54">
        <f t="shared" si="5"/>
        <v>883.32251750523085</v>
      </c>
      <c r="Q54">
        <f t="shared" si="6"/>
        <v>622.55363635861738</v>
      </c>
    </row>
    <row r="55" spans="3:17" x14ac:dyDescent="0.25">
      <c r="C55">
        <v>42</v>
      </c>
      <c r="D55" s="7">
        <f t="shared" si="0"/>
        <v>778.39519846224437</v>
      </c>
      <c r="E55" s="7">
        <f t="shared" si="1"/>
        <v>234.05618318657062</v>
      </c>
      <c r="F55" s="7">
        <f t="shared" si="2"/>
        <v>1012.451381648815</v>
      </c>
      <c r="G55" s="7">
        <f t="shared" si="7"/>
        <v>713.56189476743805</v>
      </c>
      <c r="H55" s="7">
        <f t="shared" si="3"/>
        <v>544.87663892357102</v>
      </c>
      <c r="I55" s="3">
        <f t="shared" si="8"/>
        <v>78606.921830256295</v>
      </c>
      <c r="J55" s="4">
        <f>NPV($B$8/12,G55:$G$133)+(-$B$7)+SUM($H$14:H54)</f>
        <v>-7147.8522160309294</v>
      </c>
      <c r="K55" s="2">
        <f t="shared" si="4"/>
        <v>9.0931587824619242E-2</v>
      </c>
      <c r="L55" s="8"/>
      <c r="M55" s="4"/>
      <c r="P55">
        <f t="shared" si="5"/>
        <v>880.38789120122669</v>
      </c>
      <c r="Q55">
        <f t="shared" si="6"/>
        <v>620.48535185244236</v>
      </c>
    </row>
    <row r="56" spans="3:17" x14ac:dyDescent="0.25">
      <c r="C56">
        <v>43</v>
      </c>
      <c r="D56" s="7">
        <f t="shared" si="0"/>
        <v>780.98984912378501</v>
      </c>
      <c r="E56" s="7">
        <f t="shared" si="1"/>
        <v>231.46153252502978</v>
      </c>
      <c r="F56" s="7">
        <f t="shared" si="2"/>
        <v>1012.4513816488147</v>
      </c>
      <c r="G56" s="7">
        <f t="shared" si="7"/>
        <v>713.56189476743805</v>
      </c>
      <c r="H56" s="7">
        <f t="shared" si="3"/>
        <v>546.69289438664953</v>
      </c>
      <c r="I56" s="3">
        <f t="shared" si="8"/>
        <v>78060.228935869643</v>
      </c>
      <c r="J56" s="4">
        <f>NPV($B$8/12,G56:$G$133)+(-$B$7)+SUM($H$14:H55)</f>
        <v>-7076.5243176976401</v>
      </c>
      <c r="K56" s="2">
        <f t="shared" si="4"/>
        <v>9.0654670299665105E-2</v>
      </c>
      <c r="L56" s="8"/>
      <c r="M56" s="4"/>
      <c r="P56">
        <f t="shared" si="5"/>
        <v>877.46301448627196</v>
      </c>
      <c r="Q56">
        <f t="shared" si="6"/>
        <v>618.42393872336436</v>
      </c>
    </row>
    <row r="57" spans="3:17" x14ac:dyDescent="0.25">
      <c r="C57">
        <v>44</v>
      </c>
      <c r="D57" s="7">
        <f t="shared" si="0"/>
        <v>783.59314862086433</v>
      </c>
      <c r="E57" s="7">
        <f t="shared" si="1"/>
        <v>228.85823302795049</v>
      </c>
      <c r="F57" s="7">
        <f t="shared" si="2"/>
        <v>1012.4513816488148</v>
      </c>
      <c r="G57" s="7">
        <f t="shared" si="7"/>
        <v>713.56189476743805</v>
      </c>
      <c r="H57" s="7">
        <f t="shared" si="3"/>
        <v>548.51520403460506</v>
      </c>
      <c r="I57" s="3">
        <f t="shared" si="8"/>
        <v>77511.713731835043</v>
      </c>
      <c r="J57" s="4">
        <f>NPV($B$8/12,G57:$G$133)+(-$B$7)+SUM($H$14:H56)</f>
        <v>-7004.9586597032248</v>
      </c>
      <c r="K57" s="2">
        <f t="shared" si="4"/>
        <v>9.0372903945048502E-2</v>
      </c>
      <c r="L57" s="8"/>
      <c r="M57" s="4"/>
      <c r="P57">
        <f t="shared" si="5"/>
        <v>874.54785496970646</v>
      </c>
      <c r="Q57">
        <f t="shared" si="6"/>
        <v>616.36937414288809</v>
      </c>
    </row>
    <row r="58" spans="3:17" x14ac:dyDescent="0.25">
      <c r="C58">
        <v>45</v>
      </c>
      <c r="D58" s="7">
        <f t="shared" si="0"/>
        <v>786.20512578293381</v>
      </c>
      <c r="E58" s="7">
        <f t="shared" si="1"/>
        <v>226.24625586588098</v>
      </c>
      <c r="F58" s="7">
        <f t="shared" si="2"/>
        <v>1012.4513816488147</v>
      </c>
      <c r="G58" s="7">
        <f t="shared" si="7"/>
        <v>713.56189476743805</v>
      </c>
      <c r="H58" s="7">
        <f t="shared" si="3"/>
        <v>550.34358804805368</v>
      </c>
      <c r="I58" s="3">
        <f t="shared" si="8"/>
        <v>76961.37014378699</v>
      </c>
      <c r="J58" s="4">
        <f>NPV($B$8/12,G58:$G$133)+(-$B$7)+SUM($H$14:H57)</f>
        <v>-6933.1544495154994</v>
      </c>
      <c r="K58" s="2">
        <f t="shared" si="4"/>
        <v>9.0086161883062649E-2</v>
      </c>
      <c r="L58" s="8"/>
      <c r="M58" s="4"/>
      <c r="P58">
        <f t="shared" si="5"/>
        <v>871.64238036847814</v>
      </c>
      <c r="Q58">
        <f t="shared" si="6"/>
        <v>614.32163535836025</v>
      </c>
    </row>
    <row r="59" spans="3:17" x14ac:dyDescent="0.25">
      <c r="C59">
        <v>46</v>
      </c>
      <c r="D59" s="7">
        <f t="shared" si="0"/>
        <v>788.82580953554373</v>
      </c>
      <c r="E59" s="7">
        <f t="shared" si="1"/>
        <v>223.62557211327115</v>
      </c>
      <c r="F59" s="7">
        <f t="shared" si="2"/>
        <v>1012.4513816488148</v>
      </c>
      <c r="G59" s="7">
        <f t="shared" si="7"/>
        <v>713.56189476743805</v>
      </c>
      <c r="H59" s="7">
        <f t="shared" si="3"/>
        <v>552.1780666748806</v>
      </c>
      <c r="I59" s="3">
        <f t="shared" si="8"/>
        <v>76409.192077112108</v>
      </c>
      <c r="J59" s="4">
        <f>NPV($B$8/12,G59:$G$133)+(-$B$7)+SUM($H$14:H58)</f>
        <v>-6861.1108919604776</v>
      </c>
      <c r="K59" s="2">
        <f t="shared" si="4"/>
        <v>8.9794312771115922E-2</v>
      </c>
      <c r="L59" s="8"/>
      <c r="M59" s="4"/>
      <c r="P59">
        <f t="shared" si="5"/>
        <v>868.7465585067888</v>
      </c>
      <c r="Q59">
        <f t="shared" si="6"/>
        <v>612.2806996927178</v>
      </c>
    </row>
    <row r="60" spans="3:17" x14ac:dyDescent="0.25">
      <c r="C60">
        <v>47</v>
      </c>
      <c r="D60" s="7">
        <f t="shared" si="0"/>
        <v>791.45522890066218</v>
      </c>
      <c r="E60" s="7">
        <f t="shared" si="1"/>
        <v>220.99615274815272</v>
      </c>
      <c r="F60" s="7">
        <f t="shared" si="2"/>
        <v>1012.451381648815</v>
      </c>
      <c r="G60" s="7">
        <f t="shared" si="7"/>
        <v>713.56189476743805</v>
      </c>
      <c r="H60" s="7">
        <f t="shared" si="3"/>
        <v>554.01866023046352</v>
      </c>
      <c r="I60" s="3">
        <f t="shared" si="8"/>
        <v>75855.173416881647</v>
      </c>
      <c r="J60" s="4">
        <f>NPV($B$8/12,G60:$G$133)+(-$B$7)+SUM($H$14:H59)</f>
        <v>-6788.8271892136145</v>
      </c>
      <c r="K60" s="2">
        <f t="shared" si="4"/>
        <v>8.9497220603581853E-2</v>
      </c>
      <c r="L60" s="8"/>
      <c r="M60" s="4"/>
      <c r="P60">
        <f t="shared" si="5"/>
        <v>865.86035731573622</v>
      </c>
      <c r="Q60">
        <f t="shared" si="6"/>
        <v>610.24654454423683</v>
      </c>
    </row>
    <row r="61" spans="3:17" x14ac:dyDescent="0.25">
      <c r="C61">
        <v>48</v>
      </c>
      <c r="D61" s="7">
        <f t="shared" si="0"/>
        <v>794.0934129969977</v>
      </c>
      <c r="E61" s="7">
        <f t="shared" si="1"/>
        <v>218.35796865181717</v>
      </c>
      <c r="F61" s="7">
        <f t="shared" si="2"/>
        <v>1012.4513816488148</v>
      </c>
      <c r="G61" s="7">
        <f t="shared" si="7"/>
        <v>713.56189476743805</v>
      </c>
      <c r="H61" s="7">
        <f t="shared" si="3"/>
        <v>555.86538909789851</v>
      </c>
      <c r="I61" s="3">
        <f t="shared" si="8"/>
        <v>75299.308027783743</v>
      </c>
      <c r="J61" s="4">
        <f>NPV($B$8/12,G61:$G$133)+(-$B$7)+SUM($H$14:H60)</f>
        <v>-6716.3025407909154</v>
      </c>
      <c r="K61" s="2">
        <f t="shared" si="4"/>
        <v>8.9194744503000634E-2</v>
      </c>
      <c r="L61" s="8"/>
      <c r="M61" s="4"/>
      <c r="P61">
        <f t="shared" si="5"/>
        <v>862.98374483295959</v>
      </c>
      <c r="Q61">
        <f t="shared" si="6"/>
        <v>608.21914738628254</v>
      </c>
    </row>
    <row r="62" spans="3:17" x14ac:dyDescent="0.25">
      <c r="C62">
        <v>49</v>
      </c>
      <c r="D62" s="7">
        <f t="shared" si="0"/>
        <v>796.74039104032101</v>
      </c>
      <c r="E62" s="7">
        <f t="shared" si="1"/>
        <v>215.71099060849386</v>
      </c>
      <c r="F62" s="7">
        <f t="shared" si="2"/>
        <v>1012.4513816488148</v>
      </c>
      <c r="G62" s="7">
        <f t="shared" si="7"/>
        <v>713.56189476743805</v>
      </c>
      <c r="H62" s="7">
        <f t="shared" si="3"/>
        <v>557.71827372822474</v>
      </c>
      <c r="I62" s="3">
        <f t="shared" si="8"/>
        <v>74741.589754055516</v>
      </c>
      <c r="J62" s="4">
        <f>NPV($B$8/12,G62:$G$133)+(-$B$7)+SUM($H$14:H61)</f>
        <v>-6643.5361435401355</v>
      </c>
      <c r="K62" s="2">
        <f t="shared" si="4"/>
        <v>8.888673849996151E-2</v>
      </c>
      <c r="L62" s="8"/>
      <c r="M62" s="4"/>
      <c r="P62">
        <f t="shared" si="5"/>
        <v>860.11668920228522</v>
      </c>
      <c r="Q62">
        <f t="shared" si="6"/>
        <v>606.19848576705897</v>
      </c>
    </row>
    <row r="63" spans="3:17" x14ac:dyDescent="0.25">
      <c r="C63">
        <v>50</v>
      </c>
      <c r="D63" s="7">
        <f t="shared" si="0"/>
        <v>799.3961923437887</v>
      </c>
      <c r="E63" s="7">
        <f t="shared" si="1"/>
        <v>213.05518930502612</v>
      </c>
      <c r="F63" s="7">
        <f t="shared" si="2"/>
        <v>1012.4513816488148</v>
      </c>
      <c r="G63" s="7">
        <f t="shared" si="7"/>
        <v>713.56189476743805</v>
      </c>
      <c r="H63" s="7">
        <f t="shared" si="3"/>
        <v>559.57733464065211</v>
      </c>
      <c r="I63" s="3">
        <f t="shared" si="8"/>
        <v>74182.012419414867</v>
      </c>
      <c r="J63" s="4">
        <f>NPV($B$8/12,G63:$G$133)+(-$B$7)+SUM($H$14:H62)</f>
        <v>-6570.5271916318707</v>
      </c>
      <c r="K63" s="2">
        <f t="shared" si="4"/>
        <v>8.8573051300940939E-2</v>
      </c>
      <c r="L63" s="8"/>
      <c r="M63" s="4"/>
      <c r="P63">
        <f t="shared" si="5"/>
        <v>857.25915867337392</v>
      </c>
      <c r="Q63">
        <f t="shared" si="6"/>
        <v>604.18453730936108</v>
      </c>
    </row>
    <row r="64" spans="3:17" x14ac:dyDescent="0.25">
      <c r="C64">
        <v>51</v>
      </c>
      <c r="D64" s="7">
        <f t="shared" si="0"/>
        <v>802.06084631826798</v>
      </c>
      <c r="E64" s="7">
        <f t="shared" si="1"/>
        <v>210.39053533054681</v>
      </c>
      <c r="F64" s="7">
        <f t="shared" si="2"/>
        <v>1012.4513816488147</v>
      </c>
      <c r="G64" s="7">
        <f t="shared" si="7"/>
        <v>713.56189476743805</v>
      </c>
      <c r="H64" s="7">
        <f t="shared" si="3"/>
        <v>561.4425924227877</v>
      </c>
      <c r="I64" s="3">
        <f t="shared" si="8"/>
        <v>73620.569826992083</v>
      </c>
      <c r="J64" s="4">
        <f>NPV($B$8/12,G64:$G$133)+(-$B$7)+SUM($H$14:H63)</f>
        <v>-6497.2748765505748</v>
      </c>
      <c r="K64" s="2">
        <f t="shared" si="4"/>
        <v>8.8253526043320957E-2</v>
      </c>
      <c r="L64" s="8"/>
      <c r="M64" s="4"/>
      <c r="P64">
        <f t="shared" si="5"/>
        <v>854.41112160136902</v>
      </c>
      <c r="Q64">
        <f t="shared" si="6"/>
        <v>602.1772797103265</v>
      </c>
    </row>
    <row r="65" spans="3:17" x14ac:dyDescent="0.25">
      <c r="C65">
        <v>52</v>
      </c>
      <c r="D65" s="7">
        <f t="shared" si="0"/>
        <v>804.73438247266222</v>
      </c>
      <c r="E65" s="7">
        <f t="shared" si="1"/>
        <v>207.71699917615257</v>
      </c>
      <c r="F65" s="7">
        <f t="shared" si="2"/>
        <v>1012.4513816488147</v>
      </c>
      <c r="G65" s="7">
        <f t="shared" si="7"/>
        <v>713.56189476743805</v>
      </c>
      <c r="H65" s="7">
        <f t="shared" si="3"/>
        <v>563.3140677308636</v>
      </c>
      <c r="I65" s="3">
        <f t="shared" si="8"/>
        <v>73057.255759261214</v>
      </c>
      <c r="J65" s="4">
        <f>NPV($B$8/12,G65:$G$133)+(-$B$7)+SUM($H$14:H64)</f>
        <v>-6423.7783870856692</v>
      </c>
      <c r="K65" s="2">
        <f t="shared" si="4"/>
        <v>8.792800003675677E-2</v>
      </c>
      <c r="L65" s="8"/>
      <c r="M65" s="4"/>
      <c r="P65">
        <f t="shared" si="5"/>
        <v>851.57254644654722</v>
      </c>
      <c r="Q65">
        <f t="shared" si="6"/>
        <v>600.17669074118919</v>
      </c>
    </row>
    <row r="66" spans="3:17" x14ac:dyDescent="0.25">
      <c r="C66">
        <v>53</v>
      </c>
      <c r="D66" s="7">
        <f t="shared" si="0"/>
        <v>807.41683041423789</v>
      </c>
      <c r="E66" s="7">
        <f t="shared" si="1"/>
        <v>205.03455123457704</v>
      </c>
      <c r="F66" s="7">
        <f t="shared" si="2"/>
        <v>1012.451381648815</v>
      </c>
      <c r="G66" s="7">
        <f t="shared" si="7"/>
        <v>713.56189476743805</v>
      </c>
      <c r="H66" s="7">
        <f t="shared" si="3"/>
        <v>565.19178128996657</v>
      </c>
      <c r="I66" s="3">
        <f t="shared" si="8"/>
        <v>72492.063977971251</v>
      </c>
      <c r="J66" s="4">
        <f>NPV($B$8/12,G66:$G$133)+(-$B$7)+SUM($H$14:H65)</f>
        <v>-6350.0369093225563</v>
      </c>
      <c r="K66" s="2">
        <f t="shared" si="4"/>
        <v>8.7596304489994836E-2</v>
      </c>
      <c r="L66" s="8"/>
      <c r="M66" s="4"/>
      <c r="P66">
        <f t="shared" si="5"/>
        <v>848.74340177396766</v>
      </c>
      <c r="Q66">
        <f t="shared" si="6"/>
        <v>598.18274824703246</v>
      </c>
    </row>
    <row r="67" spans="3:17" x14ac:dyDescent="0.25">
      <c r="C67">
        <v>54</v>
      </c>
      <c r="D67" s="7">
        <f t="shared" si="0"/>
        <v>810.10821984895199</v>
      </c>
      <c r="E67" s="7">
        <f t="shared" si="1"/>
        <v>202.34316179986291</v>
      </c>
      <c r="F67" s="7">
        <f t="shared" si="2"/>
        <v>1012.451381648815</v>
      </c>
      <c r="G67" s="7">
        <f t="shared" si="7"/>
        <v>713.56189476743805</v>
      </c>
      <c r="H67" s="7">
        <f t="shared" si="3"/>
        <v>567.07575389426643</v>
      </c>
      <c r="I67" s="3">
        <f t="shared" si="8"/>
        <v>71924.98822407698</v>
      </c>
      <c r="J67" s="4">
        <f>NPV($B$8/12,G67:$G$133)+(-$B$7)+SUM($H$14:H66)</f>
        <v>-6276.0496266335613</v>
      </c>
      <c r="K67" s="2">
        <f t="shared" si="4"/>
        <v>8.7258264222178153E-2</v>
      </c>
      <c r="L67" s="8"/>
      <c r="M67" s="4"/>
      <c r="P67">
        <f t="shared" si="5"/>
        <v>845.92365625312368</v>
      </c>
      <c r="Q67">
        <f t="shared" si="6"/>
        <v>596.1954301465438</v>
      </c>
    </row>
    <row r="68" spans="3:17" x14ac:dyDescent="0.25">
      <c r="C68">
        <v>55</v>
      </c>
      <c r="D68" s="7">
        <f t="shared" si="0"/>
        <v>812.80858058178183</v>
      </c>
      <c r="E68" s="7">
        <f t="shared" si="1"/>
        <v>199.6428010670331</v>
      </c>
      <c r="F68" s="7">
        <f t="shared" si="2"/>
        <v>1012.451381648815</v>
      </c>
      <c r="G68" s="7">
        <f t="shared" si="7"/>
        <v>713.56189476743805</v>
      </c>
      <c r="H68" s="7">
        <f t="shared" si="3"/>
        <v>568.96600640724728</v>
      </c>
      <c r="I68" s="3">
        <f t="shared" si="8"/>
        <v>71356.022217669728</v>
      </c>
      <c r="J68" s="4">
        <f>NPV($B$8/12,G68:$G$133)+(-$B$7)+SUM($H$14:H67)</f>
        <v>-6201.8157196689535</v>
      </c>
      <c r="K68" s="2">
        <f t="shared" si="4"/>
        <v>8.6913697357603154E-2</v>
      </c>
      <c r="L68" s="8"/>
      <c r="M68" s="4"/>
      <c r="P68">
        <f t="shared" si="5"/>
        <v>843.11327865759824</v>
      </c>
      <c r="Q68">
        <f t="shared" si="6"/>
        <v>594.2147144317712</v>
      </c>
    </row>
    <row r="69" spans="3:17" x14ac:dyDescent="0.25">
      <c r="C69">
        <v>56</v>
      </c>
      <c r="D69" s="7">
        <f t="shared" si="0"/>
        <v>815.51794251705439</v>
      </c>
      <c r="E69" s="7">
        <f t="shared" si="1"/>
        <v>196.93343913176048</v>
      </c>
      <c r="F69" s="7">
        <f t="shared" si="2"/>
        <v>1012.4513816488148</v>
      </c>
      <c r="G69" s="7">
        <f t="shared" si="7"/>
        <v>713.56189476743805</v>
      </c>
      <c r="H69" s="7">
        <f t="shared" si="3"/>
        <v>570.86255976193809</v>
      </c>
      <c r="I69" s="3">
        <f t="shared" si="8"/>
        <v>70785.159657907789</v>
      </c>
      <c r="J69" s="4">
        <f>NPV($B$8/12,G69:$G$133)+(-$B$7)+SUM($H$14:H68)</f>
        <v>-6127.3343663477572</v>
      </c>
      <c r="K69" s="2">
        <f t="shared" si="4"/>
        <v>8.656241500280687E-2</v>
      </c>
      <c r="L69" s="8"/>
      <c r="M69" s="4"/>
      <c r="P69">
        <f t="shared" si="5"/>
        <v>840.31223786471571</v>
      </c>
      <c r="Q69">
        <f t="shared" si="6"/>
        <v>592.2405791678782</v>
      </c>
    </row>
    <row r="70" spans="3:17" x14ac:dyDescent="0.25">
      <c r="C70">
        <v>57</v>
      </c>
      <c r="D70" s="7">
        <f t="shared" si="0"/>
        <v>818.23633565877788</v>
      </c>
      <c r="E70" s="7">
        <f t="shared" si="1"/>
        <v>194.21504599003694</v>
      </c>
      <c r="F70" s="7">
        <f t="shared" si="2"/>
        <v>1012.4513816488148</v>
      </c>
      <c r="G70" s="7">
        <f t="shared" si="7"/>
        <v>713.56189476743805</v>
      </c>
      <c r="H70" s="7">
        <f t="shared" si="3"/>
        <v>572.76543496114459</v>
      </c>
      <c r="I70" s="3">
        <f t="shared" si="8"/>
        <v>70212.394222946648</v>
      </c>
      <c r="J70" s="4">
        <f>NPV($B$8/12,G70:$G$133)+(-$B$7)+SUM($H$14:H69)</f>
        <v>-6052.6047418488524</v>
      </c>
      <c r="K70" s="2">
        <f t="shared" si="4"/>
        <v>8.6204220904786563E-2</v>
      </c>
      <c r="L70" s="8"/>
      <c r="M70" s="4"/>
      <c r="P70">
        <f t="shared" si="5"/>
        <v>837.5205028551984</v>
      </c>
      <c r="Q70">
        <f t="shared" si="6"/>
        <v>590.27300249290192</v>
      </c>
    </row>
    <row r="71" spans="3:17" x14ac:dyDescent="0.25">
      <c r="C71">
        <v>58</v>
      </c>
      <c r="D71" s="7">
        <f t="shared" si="0"/>
        <v>820.96379011097383</v>
      </c>
      <c r="E71" s="7">
        <f t="shared" si="1"/>
        <v>191.48759153784104</v>
      </c>
      <c r="F71" s="7">
        <f t="shared" si="2"/>
        <v>1012.4513816488148</v>
      </c>
      <c r="G71" s="7">
        <f t="shared" si="7"/>
        <v>713.56189476743805</v>
      </c>
      <c r="H71" s="7">
        <f t="shared" si="3"/>
        <v>574.6746530776818</v>
      </c>
      <c r="I71" s="3">
        <f t="shared" si="8"/>
        <v>69637.719569868961</v>
      </c>
      <c r="J71" s="4">
        <f>NPV($B$8/12,G71:$G$133)+(-$B$7)+SUM($H$14:H70)</f>
        <v>-5977.6260186016043</v>
      </c>
      <c r="K71" s="2">
        <f t="shared" si="4"/>
        <v>8.583891108904175E-2</v>
      </c>
      <c r="L71" s="8"/>
      <c r="M71" s="4"/>
      <c r="P71">
        <f t="shared" si="5"/>
        <v>834.73804271282222</v>
      </c>
      <c r="Q71">
        <f t="shared" si="6"/>
        <v>588.31196261751006</v>
      </c>
    </row>
    <row r="72" spans="3:17" x14ac:dyDescent="0.25">
      <c r="C72">
        <v>59</v>
      </c>
      <c r="D72" s="7">
        <f t="shared" si="0"/>
        <v>823.70033607801042</v>
      </c>
      <c r="E72" s="7">
        <f t="shared" si="1"/>
        <v>188.75104557080445</v>
      </c>
      <c r="F72" s="7">
        <f t="shared" si="2"/>
        <v>1012.4513816488148</v>
      </c>
      <c r="G72" s="7">
        <f t="shared" si="7"/>
        <v>713.56189476743805</v>
      </c>
      <c r="H72" s="7">
        <f t="shared" si="3"/>
        <v>576.59023525460736</v>
      </c>
      <c r="I72" s="3">
        <f t="shared" si="8"/>
        <v>69061.12933461435</v>
      </c>
      <c r="J72" s="4">
        <f>NPV($B$8/12,G72:$G$133)+(-$B$7)+SUM($H$14:H71)</f>
        <v>-5902.3973662768694</v>
      </c>
      <c r="K72" s="2">
        <f t="shared" si="4"/>
        <v>8.5466273476047974E-2</v>
      </c>
      <c r="L72" s="8"/>
      <c r="M72" s="4"/>
      <c r="P72">
        <f t="shared" si="5"/>
        <v>831.96482662407527</v>
      </c>
      <c r="Q72">
        <f t="shared" si="6"/>
        <v>586.35743782476095</v>
      </c>
    </row>
    <row r="73" spans="3:17" x14ac:dyDescent="0.25">
      <c r="C73">
        <v>60</v>
      </c>
      <c r="D73" s="7">
        <f t="shared" si="0"/>
        <v>826.44600386493721</v>
      </c>
      <c r="E73" s="7">
        <f t="shared" si="1"/>
        <v>186.00537778387775</v>
      </c>
      <c r="F73" s="7">
        <f t="shared" si="2"/>
        <v>1012.451381648815</v>
      </c>
      <c r="G73" s="7">
        <f t="shared" si="7"/>
        <v>713.56189476743805</v>
      </c>
      <c r="H73" s="7">
        <f t="shared" si="3"/>
        <v>578.51220270545605</v>
      </c>
      <c r="I73" s="3">
        <f t="shared" si="8"/>
        <v>68482.61713190889</v>
      </c>
      <c r="J73" s="4">
        <f>NPV($B$8/12,G73:$G$133)+(-$B$7)+SUM($H$14:H72)</f>
        <v>-5826.9179517777193</v>
      </c>
      <c r="K73" s="2">
        <f t="shared" si="4"/>
        <v>8.5086087474637653E-2</v>
      </c>
      <c r="L73" s="8"/>
      <c r="M73" s="4"/>
      <c r="P73">
        <f t="shared" si="5"/>
        <v>829.20082387781588</v>
      </c>
      <c r="Q73">
        <f t="shared" si="6"/>
        <v>584.40940646986132</v>
      </c>
    </row>
    <row r="74" spans="3:17" x14ac:dyDescent="0.25">
      <c r="C74">
        <v>61</v>
      </c>
      <c r="D74" s="7">
        <f t="shared" si="0"/>
        <v>829.20082387782031</v>
      </c>
      <c r="E74" s="7">
        <f t="shared" si="1"/>
        <v>183.25055777099462</v>
      </c>
      <c r="F74" s="7">
        <f t="shared" si="2"/>
        <v>1012.451381648815</v>
      </c>
      <c r="G74" s="7">
        <f t="shared" si="7"/>
        <v>713.56189476743805</v>
      </c>
      <c r="H74" s="7">
        <f t="shared" si="3"/>
        <v>580.44057671447422</v>
      </c>
      <c r="I74" s="3">
        <f t="shared" si="8"/>
        <v>67902.176555194412</v>
      </c>
      <c r="J74" s="4">
        <f>NPV($B$8/12,G74:$G$133)+(-$B$7)+SUM($H$14:H73)</f>
        <v>-5751.1869392302397</v>
      </c>
      <c r="K74" s="2">
        <f t="shared" si="4"/>
        <v>8.4698123550654911E-2</v>
      </c>
      <c r="L74" s="8"/>
      <c r="M74" s="4"/>
      <c r="P74">
        <f t="shared" si="5"/>
        <v>826.446003864933</v>
      </c>
      <c r="Q74">
        <f t="shared" si="6"/>
        <v>582.46784697992837</v>
      </c>
    </row>
    <row r="75" spans="3:17" x14ac:dyDescent="0.25">
      <c r="C75">
        <v>62</v>
      </c>
      <c r="D75" s="7">
        <f t="shared" si="0"/>
        <v>831.96482662407971</v>
      </c>
      <c r="E75" s="7">
        <f t="shared" si="1"/>
        <v>180.48655502473517</v>
      </c>
      <c r="F75" s="7">
        <f t="shared" si="2"/>
        <v>1012.4513816488148</v>
      </c>
      <c r="G75" s="7">
        <f t="shared" si="7"/>
        <v>713.56189476743805</v>
      </c>
      <c r="H75" s="7">
        <f t="shared" si="3"/>
        <v>582.37537863685577</v>
      </c>
      <c r="I75" s="3">
        <f t="shared" si="8"/>
        <v>67319.80117655755</v>
      </c>
      <c r="J75" s="4">
        <f>NPV($B$8/12,G75:$G$133)+(-$B$7)+SUM($H$14:H74)</f>
        <v>-5675.2034899742612</v>
      </c>
      <c r="K75" s="2">
        <f t="shared" si="4"/>
        <v>8.4302142769110106E-2</v>
      </c>
      <c r="L75" s="8"/>
      <c r="M75" s="4"/>
      <c r="P75">
        <f t="shared" si="5"/>
        <v>823.70033607800588</v>
      </c>
      <c r="Q75">
        <f t="shared" si="6"/>
        <v>580.53273785374893</v>
      </c>
    </row>
    <row r="76" spans="3:17" x14ac:dyDescent="0.25">
      <c r="C76">
        <v>63</v>
      </c>
      <c r="D76" s="7">
        <f t="shared" si="0"/>
        <v>834.73804271282665</v>
      </c>
      <c r="E76" s="7">
        <f t="shared" si="1"/>
        <v>177.7133389359883</v>
      </c>
      <c r="F76" s="7">
        <f t="shared" si="2"/>
        <v>1012.451381648815</v>
      </c>
      <c r="G76" s="7">
        <f t="shared" si="7"/>
        <v>713.56189476743805</v>
      </c>
      <c r="H76" s="7">
        <f t="shared" si="3"/>
        <v>584.31662989897859</v>
      </c>
      <c r="I76" s="3">
        <f t="shared" si="8"/>
        <v>66735.484546658568</v>
      </c>
      <c r="J76" s="4">
        <f>NPV($B$8/12,G76:$G$133)+(-$B$7)+SUM($H$14:H75)</f>
        <v>-5598.9667625541078</v>
      </c>
      <c r="K76" s="2">
        <f t="shared" si="4"/>
        <v>8.3897896307916248E-2</v>
      </c>
      <c r="L76" s="8"/>
      <c r="M76" s="4"/>
      <c r="P76">
        <f t="shared" si="5"/>
        <v>820.96379011096928</v>
      </c>
      <c r="Q76">
        <f t="shared" si="6"/>
        <v>578.60405766154372</v>
      </c>
    </row>
    <row r="77" spans="3:17" x14ac:dyDescent="0.25">
      <c r="C77">
        <v>64</v>
      </c>
      <c r="D77" s="7">
        <f t="shared" si="0"/>
        <v>837.52050285520272</v>
      </c>
      <c r="E77" s="7">
        <f t="shared" si="1"/>
        <v>174.93087879361218</v>
      </c>
      <c r="F77" s="7">
        <f t="shared" si="2"/>
        <v>1012.451381648815</v>
      </c>
      <c r="G77" s="7">
        <f t="shared" si="7"/>
        <v>713.56189476743805</v>
      </c>
      <c r="H77" s="7">
        <f t="shared" si="3"/>
        <v>586.26435199864193</v>
      </c>
      <c r="I77" s="3">
        <f t="shared" si="8"/>
        <v>66149.220194659923</v>
      </c>
      <c r="J77" s="4">
        <f>NPV($B$8/12,G77:$G$133)+(-$B$7)+SUM($H$14:H76)</f>
        <v>-5522.4759127092184</v>
      </c>
      <c r="K77" s="2">
        <f t="shared" si="4"/>
        <v>8.3485124941125685E-2</v>
      </c>
      <c r="L77" s="8"/>
      <c r="M77" s="4"/>
      <c r="P77">
        <f t="shared" si="5"/>
        <v>818.23633565877333</v>
      </c>
      <c r="Q77">
        <f t="shared" si="6"/>
        <v>576.68178504472803</v>
      </c>
    </row>
    <row r="78" spans="3:17" x14ac:dyDescent="0.25">
      <c r="C78">
        <v>65</v>
      </c>
      <c r="D78" s="7">
        <f t="shared" si="0"/>
        <v>840.31223786472003</v>
      </c>
      <c r="E78" s="7">
        <f t="shared" si="1"/>
        <v>172.13914378409484</v>
      </c>
      <c r="F78" s="7">
        <f t="shared" si="2"/>
        <v>1012.4513816488148</v>
      </c>
      <c r="G78" s="7">
        <f t="shared" si="7"/>
        <v>713.56189476743805</v>
      </c>
      <c r="H78" s="7">
        <f t="shared" si="3"/>
        <v>588.21856650530401</v>
      </c>
      <c r="I78" s="3">
        <f t="shared" si="8"/>
        <v>65561.001628154612</v>
      </c>
      <c r="J78" s="4">
        <f>NPV($B$8/12,G78:$G$133)+(-$B$7)+SUM($H$14:H77)</f>
        <v>-5445.7300933648439</v>
      </c>
      <c r="K78" s="2">
        <f t="shared" si="4"/>
        <v>8.3063558489414865E-2</v>
      </c>
      <c r="L78" s="8"/>
      <c r="M78" s="4"/>
      <c r="P78">
        <f t="shared" si="5"/>
        <v>815.51794251704962</v>
      </c>
      <c r="Q78">
        <f t="shared" si="6"/>
        <v>574.76589871567558</v>
      </c>
    </row>
    <row r="79" spans="3:17" x14ac:dyDescent="0.25">
      <c r="C79">
        <v>66</v>
      </c>
      <c r="D79" s="7">
        <f t="shared" ref="D79:D133" si="9">PPMT($B$8/12,$C79,$B$9,-$B$7)</f>
        <v>843.11327865760245</v>
      </c>
      <c r="E79" s="7">
        <f t="shared" ref="E79:E133" si="10">IPMT($B$8/12,$C79,$B$9,-$B$7)</f>
        <v>169.33810299121248</v>
      </c>
      <c r="F79" s="7">
        <f t="shared" ref="F79:F133" si="11">SUM(D79:E79)</f>
        <v>1012.451381648815</v>
      </c>
      <c r="G79" s="7">
        <f t="shared" si="7"/>
        <v>713.56189476743805</v>
      </c>
      <c r="H79" s="7">
        <f t="shared" ref="H79:H133" si="12">PPMT(($B$8/12),$C79,$B$9,-$E$7)</f>
        <v>590.17929506032181</v>
      </c>
      <c r="I79" s="3">
        <f t="shared" si="8"/>
        <v>64970.822333094293</v>
      </c>
      <c r="J79" s="4">
        <f>NPV($B$8/12,G79:$G$133)+(-$B$7)+SUM($H$14:H78)</f>
        <v>-5368.7284546226656</v>
      </c>
      <c r="K79" s="2">
        <f t="shared" ref="K79:K133" si="13">ABS(J79)/I79</f>
        <v>8.2632915235366936E-2</v>
      </c>
      <c r="L79" s="8"/>
      <c r="M79" s="4"/>
      <c r="P79">
        <f t="shared" ref="P79:P133" si="14">F79*(1+($B$8/12))^-C79</f>
        <v>812.80858058177694</v>
      </c>
      <c r="Q79">
        <f t="shared" ref="Q79:Q133" si="15">G79*(1+($B$8/12))^-C79</f>
        <v>572.85637745748386</v>
      </c>
    </row>
    <row r="80" spans="3:17" x14ac:dyDescent="0.25">
      <c r="C80">
        <v>67</v>
      </c>
      <c r="D80" s="7">
        <f t="shared" si="9"/>
        <v>845.92365625312766</v>
      </c>
      <c r="E80" s="7">
        <f t="shared" si="10"/>
        <v>166.5277253956871</v>
      </c>
      <c r="F80" s="7">
        <f t="shared" si="11"/>
        <v>1012.4513816488147</v>
      </c>
      <c r="G80" s="7">
        <f t="shared" ref="G80:G132" si="16">G79</f>
        <v>713.56189476743805</v>
      </c>
      <c r="H80" s="7">
        <f t="shared" si="12"/>
        <v>592.14655937718953</v>
      </c>
      <c r="I80" s="3">
        <f t="shared" ref="I80:I133" si="17">I79-H80</f>
        <v>64378.675773717106</v>
      </c>
      <c r="J80" s="4">
        <f>NPV($B$8/12,G80:$G$133)+(-$B$7)+SUM($H$14:H79)</f>
        <v>-5291.4701437513359</v>
      </c>
      <c r="K80" s="2">
        <f t="shared" si="13"/>
        <v>8.2192901300893226E-2</v>
      </c>
      <c r="L80" s="8"/>
      <c r="M80" s="4"/>
      <c r="P80">
        <f t="shared" si="14"/>
        <v>810.10821984894687</v>
      </c>
      <c r="Q80">
        <f t="shared" si="15"/>
        <v>570.95320012373804</v>
      </c>
    </row>
    <row r="81" spans="3:17" x14ac:dyDescent="0.25">
      <c r="C81">
        <v>68</v>
      </c>
      <c r="D81" s="7">
        <f t="shared" si="9"/>
        <v>848.74340177397153</v>
      </c>
      <c r="E81" s="7">
        <f t="shared" si="10"/>
        <v>163.70797987484335</v>
      </c>
      <c r="F81" s="7">
        <f t="shared" si="11"/>
        <v>1012.4513816488148</v>
      </c>
      <c r="G81" s="7">
        <f t="shared" si="16"/>
        <v>713.56189476743805</v>
      </c>
      <c r="H81" s="7">
        <f t="shared" si="12"/>
        <v>594.12038124178002</v>
      </c>
      <c r="I81" s="3">
        <f t="shared" si="17"/>
        <v>63784.555392475326</v>
      </c>
      <c r="J81" s="4">
        <f>NPV($B$8/12,G81:$G$133)+(-$B$7)+SUM($H$14:H80)</f>
        <v>-5213.9543051771034</v>
      </c>
      <c r="K81" s="2">
        <f t="shared" si="13"/>
        <v>8.174320998390458E-2</v>
      </c>
      <c r="L81" s="8"/>
      <c r="M81" s="4"/>
      <c r="P81">
        <f t="shared" si="14"/>
        <v>807.41683041423289</v>
      </c>
      <c r="Q81">
        <f t="shared" si="15"/>
        <v>569.05634563827709</v>
      </c>
    </row>
    <row r="82" spans="3:17" x14ac:dyDescent="0.25">
      <c r="C82">
        <v>69</v>
      </c>
      <c r="D82" s="7">
        <f t="shared" si="9"/>
        <v>851.57254644655143</v>
      </c>
      <c r="E82" s="7">
        <f t="shared" si="10"/>
        <v>160.87883520226347</v>
      </c>
      <c r="F82" s="7">
        <f t="shared" si="11"/>
        <v>1012.451381648815</v>
      </c>
      <c r="G82" s="7">
        <f t="shared" si="16"/>
        <v>713.56189476743805</v>
      </c>
      <c r="H82" s="7">
        <f t="shared" si="12"/>
        <v>596.10078251258597</v>
      </c>
      <c r="I82" s="3">
        <f t="shared" si="17"/>
        <v>63188.454609962741</v>
      </c>
      <c r="J82" s="4">
        <f>NPV($B$8/12,G82:$G$133)+(-$B$7)+SUM($H$14:H81)</f>
        <v>-5136.1800804742888</v>
      </c>
      <c r="K82" s="2">
        <f t="shared" si="13"/>
        <v>8.1283521051082677E-2</v>
      </c>
      <c r="L82" s="8"/>
      <c r="M82" s="4"/>
      <c r="P82">
        <f t="shared" si="14"/>
        <v>804.73438247265744</v>
      </c>
      <c r="Q82">
        <f t="shared" si="15"/>
        <v>567.16579299496061</v>
      </c>
    </row>
    <row r="83" spans="3:17" x14ac:dyDescent="0.25">
      <c r="C83">
        <v>70</v>
      </c>
      <c r="D83" s="7">
        <f t="shared" si="9"/>
        <v>854.41112160137322</v>
      </c>
      <c r="E83" s="7">
        <f t="shared" si="10"/>
        <v>158.04026004744162</v>
      </c>
      <c r="F83" s="7">
        <f t="shared" si="11"/>
        <v>1012.4513816488148</v>
      </c>
      <c r="G83" s="7">
        <f t="shared" si="16"/>
        <v>713.56189476743805</v>
      </c>
      <c r="H83" s="7">
        <f t="shared" si="12"/>
        <v>598.08778512096137</v>
      </c>
      <c r="I83" s="3">
        <f t="shared" si="17"/>
        <v>62590.366824841782</v>
      </c>
      <c r="J83" s="4">
        <f>NPV($B$8/12,G83:$G$133)+(-$B$7)+SUM($H$14:H82)</f>
        <v>-5058.1466083557971</v>
      </c>
      <c r="K83" s="2">
        <f t="shared" si="13"/>
        <v>8.0813499983327236E-2</v>
      </c>
      <c r="L83" s="8"/>
      <c r="M83" s="4"/>
      <c r="P83">
        <f t="shared" si="14"/>
        <v>802.06084631826297</v>
      </c>
      <c r="Q83">
        <f t="shared" si="15"/>
        <v>565.28152125743566</v>
      </c>
    </row>
    <row r="84" spans="3:17" x14ac:dyDescent="0.25">
      <c r="C84">
        <v>71</v>
      </c>
      <c r="D84" s="7">
        <f t="shared" si="9"/>
        <v>857.25915867337778</v>
      </c>
      <c r="E84" s="7">
        <f t="shared" si="10"/>
        <v>155.19222297543703</v>
      </c>
      <c r="F84" s="7">
        <f t="shared" si="11"/>
        <v>1012.4513816488148</v>
      </c>
      <c r="G84" s="7">
        <f t="shared" si="16"/>
        <v>713.56189476743805</v>
      </c>
      <c r="H84" s="7">
        <f t="shared" si="12"/>
        <v>600.08141107136441</v>
      </c>
      <c r="I84" s="3">
        <f t="shared" si="17"/>
        <v>61990.28541377042</v>
      </c>
      <c r="J84" s="4">
        <f>NPV($B$8/12,G84:$G$133)+(-$B$7)+SUM($H$14:H83)</f>
        <v>-4979.8530246635928</v>
      </c>
      <c r="K84" s="2">
        <f t="shared" si="13"/>
        <v>8.0332797170141385E-2</v>
      </c>
      <c r="L84" s="8"/>
      <c r="M84" s="4"/>
      <c r="P84">
        <f t="shared" si="14"/>
        <v>799.39619234378347</v>
      </c>
      <c r="Q84">
        <f t="shared" si="15"/>
        <v>563.40350955890585</v>
      </c>
    </row>
    <row r="85" spans="3:17" x14ac:dyDescent="0.25">
      <c r="C85">
        <v>72</v>
      </c>
      <c r="D85" s="7">
        <f t="shared" si="9"/>
        <v>860.11668920228908</v>
      </c>
      <c r="E85" s="7">
        <f t="shared" si="10"/>
        <v>152.33469244652576</v>
      </c>
      <c r="F85" s="7">
        <f t="shared" si="11"/>
        <v>1012.4513816488148</v>
      </c>
      <c r="G85" s="7">
        <f t="shared" si="16"/>
        <v>713.56189476743805</v>
      </c>
      <c r="H85" s="7">
        <f t="shared" si="12"/>
        <v>602.08168244160242</v>
      </c>
      <c r="I85" s="3">
        <f t="shared" si="17"/>
        <v>61388.203731328817</v>
      </c>
      <c r="J85" s="4">
        <f>NPV($B$8/12,G85:$G$133)+(-$B$7)+SUM($H$14:H84)</f>
        <v>-4901.2984623590601</v>
      </c>
      <c r="K85" s="2">
        <f t="shared" si="13"/>
        <v>7.9841047048876831E-2</v>
      </c>
      <c r="L85" s="8"/>
      <c r="M85" s="4"/>
      <c r="P85">
        <f t="shared" si="14"/>
        <v>796.7403910403159</v>
      </c>
      <c r="Q85">
        <f t="shared" si="15"/>
        <v>561.53173710189958</v>
      </c>
    </row>
    <row r="86" spans="3:17" x14ac:dyDescent="0.25">
      <c r="C86">
        <v>73</v>
      </c>
      <c r="D86" s="7">
        <f t="shared" si="9"/>
        <v>862.98374483296345</v>
      </c>
      <c r="E86" s="7">
        <f t="shared" si="10"/>
        <v>149.46763681585148</v>
      </c>
      <c r="F86" s="7">
        <f t="shared" si="11"/>
        <v>1012.451381648815</v>
      </c>
      <c r="G86" s="7">
        <f t="shared" si="16"/>
        <v>713.56189476743805</v>
      </c>
      <c r="H86" s="7">
        <f t="shared" si="12"/>
        <v>604.08862138307438</v>
      </c>
      <c r="I86" s="3">
        <f t="shared" si="17"/>
        <v>60784.115109945742</v>
      </c>
      <c r="J86" s="4">
        <f>NPV($B$8/12,G86:$G$133)+(-$B$7)+SUM($H$14:H85)</f>
        <v>-4822.4820515135216</v>
      </c>
      <c r="K86" s="2">
        <f t="shared" si="13"/>
        <v>7.9337867184389552E-2</v>
      </c>
      <c r="L86" s="8"/>
      <c r="M86" s="4"/>
      <c r="P86">
        <f t="shared" si="14"/>
        <v>794.0934129969927</v>
      </c>
      <c r="Q86">
        <f t="shared" si="15"/>
        <v>559.66618315803953</v>
      </c>
    </row>
    <row r="87" spans="3:17" x14ac:dyDescent="0.25">
      <c r="C87">
        <v>74</v>
      </c>
      <c r="D87" s="7">
        <f t="shared" si="9"/>
        <v>865.86035731573998</v>
      </c>
      <c r="E87" s="7">
        <f t="shared" si="10"/>
        <v>146.59102433307493</v>
      </c>
      <c r="F87" s="7">
        <f t="shared" si="11"/>
        <v>1012.451381648815</v>
      </c>
      <c r="G87" s="7">
        <f t="shared" si="16"/>
        <v>713.56189476743805</v>
      </c>
      <c r="H87" s="7">
        <f t="shared" si="12"/>
        <v>606.10225012101796</v>
      </c>
      <c r="I87" s="3">
        <f t="shared" si="17"/>
        <v>60178.012859824725</v>
      </c>
      <c r="J87" s="4">
        <f>NPV($B$8/12,G87:$G$133)+(-$B$7)+SUM($H$14:H86)</f>
        <v>-4743.4029192984963</v>
      </c>
      <c r="K87" s="2">
        <f t="shared" si="13"/>
        <v>7.882285728422958E-2</v>
      </c>
      <c r="L87" s="8"/>
      <c r="M87" s="4"/>
      <c r="P87">
        <f t="shared" si="14"/>
        <v>791.45522890065695</v>
      </c>
      <c r="Q87">
        <f t="shared" si="15"/>
        <v>557.80682706781329</v>
      </c>
    </row>
    <row r="88" spans="3:17" x14ac:dyDescent="0.25">
      <c r="C88">
        <v>75</v>
      </c>
      <c r="D88" s="7">
        <f t="shared" si="9"/>
        <v>868.74655850679244</v>
      </c>
      <c r="E88" s="7">
        <f t="shared" si="10"/>
        <v>143.70482314202243</v>
      </c>
      <c r="F88" s="7">
        <f t="shared" si="11"/>
        <v>1012.4513816488148</v>
      </c>
      <c r="G88" s="7">
        <f t="shared" si="16"/>
        <v>713.56189476743805</v>
      </c>
      <c r="H88" s="7">
        <f t="shared" si="12"/>
        <v>608.12259095475474</v>
      </c>
      <c r="I88" s="3">
        <f t="shared" si="17"/>
        <v>59569.890268869967</v>
      </c>
      <c r="J88" s="4">
        <f>NPV($B$8/12,G88:$G$133)+(-$B$7)+SUM($H$14:H87)</f>
        <v>-4664.0601899760877</v>
      </c>
      <c r="K88" s="2">
        <f t="shared" si="13"/>
        <v>7.8295598144041439E-2</v>
      </c>
      <c r="L88" s="8"/>
      <c r="M88" s="4"/>
      <c r="P88">
        <f t="shared" si="14"/>
        <v>788.82580953553827</v>
      </c>
      <c r="Q88">
        <f t="shared" si="15"/>
        <v>555.95364824034539</v>
      </c>
    </row>
    <row r="89" spans="3:17" x14ac:dyDescent="0.25">
      <c r="C89">
        <v>76</v>
      </c>
      <c r="D89" s="7">
        <f t="shared" si="9"/>
        <v>871.64238036848178</v>
      </c>
      <c r="E89" s="7">
        <f t="shared" si="10"/>
        <v>140.80900128033315</v>
      </c>
      <c r="F89" s="7">
        <f t="shared" si="11"/>
        <v>1012.451381648815</v>
      </c>
      <c r="G89" s="7">
        <f t="shared" si="16"/>
        <v>713.56189476743805</v>
      </c>
      <c r="H89" s="7">
        <f t="shared" si="12"/>
        <v>610.14966625793727</v>
      </c>
      <c r="I89" s="3">
        <f t="shared" si="17"/>
        <v>58959.74060261203</v>
      </c>
      <c r="J89" s="4">
        <f>NPV($B$8/12,G89:$G$133)+(-$B$7)+SUM($H$14:H88)</f>
        <v>-4584.4529848892707</v>
      </c>
      <c r="K89" s="2">
        <f t="shared" si="13"/>
        <v>7.7755650517332339E-2</v>
      </c>
      <c r="L89" s="8"/>
      <c r="M89" s="4"/>
      <c r="P89">
        <f t="shared" si="14"/>
        <v>786.20512578292869</v>
      </c>
      <c r="Q89">
        <f t="shared" si="15"/>
        <v>554.10662615316824</v>
      </c>
    </row>
    <row r="90" spans="3:17" x14ac:dyDescent="0.25">
      <c r="C90">
        <v>77</v>
      </c>
      <c r="D90" s="7">
        <f t="shared" si="9"/>
        <v>874.54785496970999</v>
      </c>
      <c r="E90" s="7">
        <f t="shared" si="10"/>
        <v>137.90352667910489</v>
      </c>
      <c r="F90" s="7">
        <f t="shared" si="11"/>
        <v>1012.4513816488148</v>
      </c>
      <c r="G90" s="7">
        <f t="shared" si="16"/>
        <v>713.56189476743805</v>
      </c>
      <c r="H90" s="7">
        <f t="shared" si="12"/>
        <v>612.18349847879699</v>
      </c>
      <c r="I90" s="3">
        <f t="shared" si="17"/>
        <v>58347.55710413323</v>
      </c>
      <c r="J90" s="4">
        <f>NPV($B$8/12,G90:$G$133)+(-$B$7)+SUM($H$14:H89)</f>
        <v>-4504.5804224521635</v>
      </c>
      <c r="K90" s="2">
        <f t="shared" si="13"/>
        <v>7.7202553903204754E-2</v>
      </c>
      <c r="L90" s="8"/>
      <c r="M90" s="4"/>
      <c r="P90">
        <f t="shared" si="14"/>
        <v>783.59314862085898</v>
      </c>
      <c r="Q90">
        <f t="shared" si="15"/>
        <v>552.26574035199485</v>
      </c>
    </row>
    <row r="91" spans="3:17" x14ac:dyDescent="0.25">
      <c r="C91">
        <v>78</v>
      </c>
      <c r="D91" s="7">
        <f t="shared" si="9"/>
        <v>877.46301448627571</v>
      </c>
      <c r="E91" s="7">
        <f t="shared" si="10"/>
        <v>134.98836716253916</v>
      </c>
      <c r="F91" s="7">
        <f t="shared" si="11"/>
        <v>1012.4513816488148</v>
      </c>
      <c r="G91" s="7">
        <f t="shared" si="16"/>
        <v>713.56189476743805</v>
      </c>
      <c r="H91" s="7">
        <f t="shared" si="12"/>
        <v>614.22411014039301</v>
      </c>
      <c r="I91" s="3">
        <f t="shared" si="17"/>
        <v>57733.332993992837</v>
      </c>
      <c r="J91" s="4">
        <f>NPV($B$8/12,G91:$G$133)+(-$B$7)+SUM($H$14:H90)</f>
        <v>-4424.4416181402703</v>
      </c>
      <c r="K91" s="2">
        <f t="shared" si="13"/>
        <v>7.6635825245021522E-2</v>
      </c>
      <c r="L91" s="8"/>
      <c r="M91" s="4"/>
      <c r="P91">
        <f t="shared" si="14"/>
        <v>780.98984912377966</v>
      </c>
      <c r="Q91">
        <f t="shared" si="15"/>
        <v>550.43097045049319</v>
      </c>
    </row>
    <row r="92" spans="3:17" x14ac:dyDescent="0.25">
      <c r="C92">
        <v>79</v>
      </c>
      <c r="D92" s="7">
        <f t="shared" si="9"/>
        <v>880.38789120122988</v>
      </c>
      <c r="E92" s="7">
        <f t="shared" si="10"/>
        <v>132.06349044758494</v>
      </c>
      <c r="F92" s="7">
        <f t="shared" si="11"/>
        <v>1012.4513816488148</v>
      </c>
      <c r="G92" s="7">
        <f t="shared" si="16"/>
        <v>713.56189476743805</v>
      </c>
      <c r="H92" s="7">
        <f t="shared" si="12"/>
        <v>616.27152384086094</v>
      </c>
      <c r="I92" s="3">
        <f t="shared" si="17"/>
        <v>57117.061470151973</v>
      </c>
      <c r="J92" s="4">
        <f>NPV($B$8/12,G92:$G$133)+(-$B$7)+SUM($H$14:H91)</f>
        <v>-4344.0356844806665</v>
      </c>
      <c r="K92" s="2">
        <f t="shared" si="13"/>
        <v>7.6054957532273551E-2</v>
      </c>
      <c r="L92" s="8"/>
      <c r="M92" s="4"/>
      <c r="P92">
        <f t="shared" si="14"/>
        <v>778.39519846223868</v>
      </c>
      <c r="Q92">
        <f t="shared" si="15"/>
        <v>548.60229613005947</v>
      </c>
    </row>
    <row r="93" spans="3:17" x14ac:dyDescent="0.25">
      <c r="C93">
        <v>80</v>
      </c>
      <c r="D93" s="7">
        <f t="shared" si="9"/>
        <v>883.32251750523403</v>
      </c>
      <c r="E93" s="7">
        <f t="shared" si="10"/>
        <v>129.12886414358084</v>
      </c>
      <c r="F93" s="7">
        <f t="shared" si="11"/>
        <v>1012.4513816488148</v>
      </c>
      <c r="G93" s="7">
        <f t="shared" si="16"/>
        <v>713.56189476743805</v>
      </c>
      <c r="H93" s="7">
        <f t="shared" si="12"/>
        <v>618.32576225366381</v>
      </c>
      <c r="I93" s="3">
        <f t="shared" si="17"/>
        <v>56498.735707898311</v>
      </c>
      <c r="J93" s="4">
        <f>NPV($B$8/12,G93:$G$133)+(-$B$7)+SUM($H$14:H92)</f>
        <v>-4263.3617310421905</v>
      </c>
      <c r="K93" s="2">
        <f t="shared" si="13"/>
        <v>7.5459418297145864E-2</v>
      </c>
      <c r="L93" s="8"/>
      <c r="M93" s="4"/>
      <c r="P93">
        <f t="shared" si="14"/>
        <v>775.80916790256344</v>
      </c>
      <c r="Q93">
        <f t="shared" si="15"/>
        <v>546.77969713959419</v>
      </c>
    </row>
    <row r="94" spans="3:17" x14ac:dyDescent="0.25">
      <c r="C94">
        <v>81</v>
      </c>
      <c r="D94" s="7">
        <f t="shared" si="9"/>
        <v>886.26692589691811</v>
      </c>
      <c r="E94" s="7">
        <f t="shared" si="10"/>
        <v>126.18445575189671</v>
      </c>
      <c r="F94" s="7">
        <f t="shared" si="11"/>
        <v>1012.4513816488148</v>
      </c>
      <c r="G94" s="7">
        <f t="shared" si="16"/>
        <v>713.56189476743805</v>
      </c>
      <c r="H94" s="7">
        <f t="shared" si="12"/>
        <v>620.38684812784265</v>
      </c>
      <c r="I94" s="3">
        <f t="shared" si="17"/>
        <v>55878.348859770471</v>
      </c>
      <c r="J94" s="4">
        <f>NPV($B$8/12,G94:$G$133)+(-$B$7)+SUM($H$14:H93)</f>
        <v>-4182.4188644256064</v>
      </c>
      <c r="K94" s="2">
        <f t="shared" si="13"/>
        <v>7.4848647996410861E-2</v>
      </c>
      <c r="L94" s="8"/>
      <c r="M94" s="4"/>
      <c r="P94">
        <f t="shared" si="14"/>
        <v>773.23172880654147</v>
      </c>
      <c r="Q94">
        <f t="shared" si="15"/>
        <v>544.96315329527647</v>
      </c>
    </row>
    <row r="95" spans="3:17" x14ac:dyDescent="0.25">
      <c r="C95">
        <v>82</v>
      </c>
      <c r="D95" s="7">
        <f t="shared" si="9"/>
        <v>889.22114898324116</v>
      </c>
      <c r="E95" s="7">
        <f t="shared" si="10"/>
        <v>123.23023266557365</v>
      </c>
      <c r="F95" s="7">
        <f t="shared" si="11"/>
        <v>1012.4513816488148</v>
      </c>
      <c r="G95" s="7">
        <f t="shared" si="16"/>
        <v>713.56189476743805</v>
      </c>
      <c r="H95" s="7">
        <f t="shared" si="12"/>
        <v>622.45480428826897</v>
      </c>
      <c r="I95" s="3">
        <f t="shared" si="17"/>
        <v>55255.894055482204</v>
      </c>
      <c r="J95" s="4">
        <f>NPV($B$8/12,G95:$G$133)+(-$B$7)+SUM($H$14:H94)</f>
        <v>-4101.2061882536218</v>
      </c>
      <c r="K95" s="2">
        <f t="shared" si="13"/>
        <v>7.4222058268311047E-2</v>
      </c>
      <c r="L95" s="8"/>
      <c r="M95" s="4"/>
      <c r="P95">
        <f t="shared" si="14"/>
        <v>770.66285263110444</v>
      </c>
      <c r="Q95">
        <f t="shared" si="15"/>
        <v>543.15264448034202</v>
      </c>
    </row>
    <row r="96" spans="3:17" x14ac:dyDescent="0.25">
      <c r="C96">
        <v>83</v>
      </c>
      <c r="D96" s="7">
        <f t="shared" si="9"/>
        <v>892.18521947985187</v>
      </c>
      <c r="E96" s="7">
        <f t="shared" si="10"/>
        <v>120.26616216896286</v>
      </c>
      <c r="F96" s="7">
        <f t="shared" si="11"/>
        <v>1012.4513816488147</v>
      </c>
      <c r="G96" s="7">
        <f t="shared" si="16"/>
        <v>713.56189476743805</v>
      </c>
      <c r="H96" s="7">
        <f t="shared" si="12"/>
        <v>624.52965363589647</v>
      </c>
      <c r="I96" s="3">
        <f t="shared" si="17"/>
        <v>54631.364401846309</v>
      </c>
      <c r="J96" s="4">
        <f>NPV($B$8/12,G96:$G$133)+(-$B$7)+SUM($H$14:H95)</f>
        <v>-4019.7228031610721</v>
      </c>
      <c r="K96" s="2">
        <f t="shared" si="13"/>
        <v>7.3579030053022479E-2</v>
      </c>
      <c r="L96" s="8"/>
      <c r="M96" s="4"/>
      <c r="P96">
        <f t="shared" si="14"/>
        <v>768.10251092801082</v>
      </c>
      <c r="Q96">
        <f t="shared" si="15"/>
        <v>541.34815064485906</v>
      </c>
    </row>
    <row r="97" spans="3:17" x14ac:dyDescent="0.25">
      <c r="C97">
        <v>84</v>
      </c>
      <c r="D97" s="7">
        <f t="shared" si="9"/>
        <v>895.1591702114514</v>
      </c>
      <c r="E97" s="7">
        <f t="shared" si="10"/>
        <v>117.29221143736335</v>
      </c>
      <c r="F97" s="7">
        <f t="shared" si="11"/>
        <v>1012.4513816488147</v>
      </c>
      <c r="G97" s="7">
        <f t="shared" si="16"/>
        <v>713.56189476743805</v>
      </c>
      <c r="H97" s="7">
        <f t="shared" si="12"/>
        <v>626.61141914801613</v>
      </c>
      <c r="I97" s="3">
        <f t="shared" si="17"/>
        <v>54004.752982698294</v>
      </c>
      <c r="J97" s="4">
        <f>NPV($B$8/12,G97:$G$133)+(-$B$7)+SUM($H$14:H96)</f>
        <v>-3937.9678067848727</v>
      </c>
      <c r="K97" s="2">
        <f t="shared" si="13"/>
        <v>7.2918911564070932E-2</v>
      </c>
      <c r="L97" s="8"/>
      <c r="M97" s="4"/>
      <c r="P97">
        <f t="shared" si="14"/>
        <v>765.55067534353236</v>
      </c>
      <c r="Q97">
        <f t="shared" si="15"/>
        <v>539.54965180550732</v>
      </c>
    </row>
    <row r="98" spans="3:17" x14ac:dyDescent="0.25">
      <c r="C98">
        <v>85</v>
      </c>
      <c r="D98" s="7">
        <f t="shared" si="9"/>
        <v>898.14303411215644</v>
      </c>
      <c r="E98" s="7">
        <f t="shared" si="10"/>
        <v>114.3083475366585</v>
      </c>
      <c r="F98" s="7">
        <f t="shared" si="11"/>
        <v>1012.451381648815</v>
      </c>
      <c r="G98" s="7">
        <f t="shared" si="16"/>
        <v>713.56189476743805</v>
      </c>
      <c r="H98" s="7">
        <f t="shared" si="12"/>
        <v>628.70012387850943</v>
      </c>
      <c r="I98" s="3">
        <f t="shared" si="17"/>
        <v>53376.052858819785</v>
      </c>
      <c r="J98" s="4">
        <f>NPV($B$8/12,G98:$G$133)+(-$B$7)+SUM($H$14:H97)</f>
        <v>-3855.9402937540872</v>
      </c>
      <c r="K98" s="2">
        <f t="shared" si="13"/>
        <v>7.2241016096733293E-2</v>
      </c>
      <c r="L98" s="8"/>
      <c r="M98" s="4"/>
      <c r="P98">
        <f t="shared" si="14"/>
        <v>763.00731761813893</v>
      </c>
      <c r="Q98">
        <f t="shared" si="15"/>
        <v>537.75712804535624</v>
      </c>
    </row>
    <row r="99" spans="3:17" x14ac:dyDescent="0.25">
      <c r="C99">
        <v>86</v>
      </c>
      <c r="D99" s="7">
        <f t="shared" si="9"/>
        <v>901.13684422586357</v>
      </c>
      <c r="E99" s="7">
        <f t="shared" si="10"/>
        <v>111.31453742295133</v>
      </c>
      <c r="F99" s="7">
        <f t="shared" si="11"/>
        <v>1012.451381648815</v>
      </c>
      <c r="G99" s="7">
        <f t="shared" si="16"/>
        <v>713.56189476743805</v>
      </c>
      <c r="H99" s="7">
        <f t="shared" si="12"/>
        <v>630.79579095810448</v>
      </c>
      <c r="I99" s="3">
        <f t="shared" si="17"/>
        <v>52745.257067861683</v>
      </c>
      <c r="J99" s="4">
        <f>NPV($B$8/12,G99:$G$133)+(-$B$7)+SUM($H$14:H98)</f>
        <v>-3773.6393556798575</v>
      </c>
      <c r="K99" s="2">
        <f t="shared" si="13"/>
        <v>7.1544619657929034E-2</v>
      </c>
      <c r="L99" s="8"/>
      <c r="M99" s="4"/>
      <c r="P99">
        <f t="shared" si="14"/>
        <v>760.47240958618465</v>
      </c>
      <c r="Q99">
        <f t="shared" si="15"/>
        <v>535.97055951364393</v>
      </c>
    </row>
    <row r="100" spans="3:17" x14ac:dyDescent="0.25">
      <c r="C100">
        <v>87</v>
      </c>
      <c r="D100" s="7">
        <f t="shared" si="9"/>
        <v>904.14063370661643</v>
      </c>
      <c r="E100" s="7">
        <f t="shared" si="10"/>
        <v>108.31074794219845</v>
      </c>
      <c r="F100" s="7">
        <f t="shared" si="11"/>
        <v>1012.4513816488148</v>
      </c>
      <c r="G100" s="7">
        <f t="shared" si="16"/>
        <v>713.56189476743805</v>
      </c>
      <c r="H100" s="7">
        <f t="shared" si="12"/>
        <v>632.89844359463154</v>
      </c>
      <c r="I100" s="3">
        <f t="shared" si="17"/>
        <v>52112.35862426705</v>
      </c>
      <c r="J100" s="4">
        <f>NPV($B$8/12,G100:$G$133)+(-$B$7)+SUM($H$14:H99)</f>
        <v>-3691.0640811453995</v>
      </c>
      <c r="K100" s="2">
        <f t="shared" si="13"/>
        <v>7.082895840040887E-2</v>
      </c>
      <c r="L100" s="8"/>
      <c r="M100" s="4"/>
      <c r="P100">
        <f t="shared" si="14"/>
        <v>757.94592317559921</v>
      </c>
      <c r="Q100">
        <f t="shared" si="15"/>
        <v>534.18992642555872</v>
      </c>
    </row>
    <row r="101" spans="3:17" x14ac:dyDescent="0.25">
      <c r="C101">
        <v>88</v>
      </c>
      <c r="D101" s="7">
        <f t="shared" si="9"/>
        <v>907.15443581897193</v>
      </c>
      <c r="E101" s="7">
        <f t="shared" si="10"/>
        <v>105.29694582984304</v>
      </c>
      <c r="F101" s="7">
        <f t="shared" si="11"/>
        <v>1012.451381648815</v>
      </c>
      <c r="G101" s="7">
        <f t="shared" si="16"/>
        <v>713.56189476743805</v>
      </c>
      <c r="H101" s="7">
        <f t="shared" si="12"/>
        <v>635.00810507328026</v>
      </c>
      <c r="I101" s="3">
        <f t="shared" si="17"/>
        <v>51477.350519193773</v>
      </c>
      <c r="J101" s="4">
        <f>NPV($B$8/12,G101:$G$133)+(-$B$7)+SUM($H$14:H100)</f>
        <v>-3608.2135556958092</v>
      </c>
      <c r="K101" s="2">
        <f t="shared" si="13"/>
        <v>7.0093225842119744E-2</v>
      </c>
      <c r="L101" s="8"/>
      <c r="M101" s="4"/>
      <c r="P101">
        <f t="shared" si="14"/>
        <v>755.42783040757411</v>
      </c>
      <c r="Q101">
        <f t="shared" si="15"/>
        <v>532.41520906201868</v>
      </c>
    </row>
    <row r="102" spans="3:17" x14ac:dyDescent="0.25">
      <c r="C102">
        <v>89</v>
      </c>
      <c r="D102" s="7">
        <f t="shared" si="9"/>
        <v>910.17828393836839</v>
      </c>
      <c r="E102" s="7">
        <f t="shared" si="10"/>
        <v>102.27309771044648</v>
      </c>
      <c r="F102" s="7">
        <f t="shared" si="11"/>
        <v>1012.4513816488148</v>
      </c>
      <c r="G102" s="7">
        <f t="shared" si="16"/>
        <v>713.56189476743805</v>
      </c>
      <c r="H102" s="7">
        <f t="shared" si="12"/>
        <v>637.1247987568579</v>
      </c>
      <c r="I102" s="3">
        <f t="shared" si="17"/>
        <v>50840.225720436916</v>
      </c>
      <c r="J102" s="4">
        <f>NPV($B$8/12,G102:$G$133)+(-$B$7)+SUM($H$14:H101)</f>
        <v>-3525.0868618280583</v>
      </c>
      <c r="K102" s="2">
        <f t="shared" si="13"/>
        <v>6.9336569849473201E-2</v>
      </c>
      <c r="L102" s="8"/>
      <c r="M102" s="4"/>
      <c r="P102">
        <f t="shared" si="14"/>
        <v>752.91810339625317</v>
      </c>
      <c r="Q102">
        <f t="shared" si="15"/>
        <v>530.64638776945378</v>
      </c>
    </row>
    <row r="103" spans="3:17" x14ac:dyDescent="0.25">
      <c r="C103">
        <v>90</v>
      </c>
      <c r="D103" s="7">
        <f t="shared" si="9"/>
        <v>913.21221155149613</v>
      </c>
      <c r="E103" s="7">
        <f t="shared" si="10"/>
        <v>99.239170097318578</v>
      </c>
      <c r="F103" s="7">
        <f t="shared" si="11"/>
        <v>1012.4513816488147</v>
      </c>
      <c r="G103" s="7">
        <f t="shared" si="16"/>
        <v>713.56189476743805</v>
      </c>
      <c r="H103" s="7">
        <f t="shared" si="12"/>
        <v>639.24854808604732</v>
      </c>
      <c r="I103" s="3">
        <f t="shared" si="17"/>
        <v>50200.977172350867</v>
      </c>
      <c r="J103" s="4">
        <f>NPV($B$8/12,G103:$G$133)+(-$B$7)+SUM($H$14:H102)</f>
        <v>-3441.6830789807427</v>
      </c>
      <c r="K103" s="2">
        <f t="shared" si="13"/>
        <v>6.8558089360784683E-2</v>
      </c>
      <c r="L103" s="8"/>
      <c r="M103" s="4"/>
      <c r="P103">
        <f t="shared" si="14"/>
        <v>750.41671434842499</v>
      </c>
      <c r="Q103">
        <f t="shared" si="15"/>
        <v>528.88344295958848</v>
      </c>
    </row>
    <row r="104" spans="3:17" x14ac:dyDescent="0.25">
      <c r="C104">
        <v>91</v>
      </c>
      <c r="D104" s="7">
        <f t="shared" si="9"/>
        <v>916.25625225666795</v>
      </c>
      <c r="E104" s="7">
        <f t="shared" si="10"/>
        <v>96.195129392146939</v>
      </c>
      <c r="F104" s="7">
        <f t="shared" si="11"/>
        <v>1012.4513816488148</v>
      </c>
      <c r="G104" s="7">
        <f t="shared" si="16"/>
        <v>713.56189476743805</v>
      </c>
      <c r="H104" s="7">
        <f t="shared" si="12"/>
        <v>641.37937657966756</v>
      </c>
      <c r="I104" s="3">
        <f t="shared" si="17"/>
        <v>49559.597795771202</v>
      </c>
      <c r="J104" s="4">
        <f>NPV($B$8/12,G104:$G$133)+(-$B$7)+SUM($H$14:H103)</f>
        <v>-3358.0012835239395</v>
      </c>
      <c r="K104" s="2">
        <f t="shared" si="13"/>
        <v>6.7756830823402475E-2</v>
      </c>
      <c r="L104" s="8"/>
      <c r="M104" s="4"/>
      <c r="P104">
        <f t="shared" si="14"/>
        <v>747.92363556321413</v>
      </c>
      <c r="Q104">
        <f t="shared" si="15"/>
        <v>527.12635510922416</v>
      </c>
    </row>
    <row r="105" spans="3:17" x14ac:dyDescent="0.25">
      <c r="C105">
        <v>92</v>
      </c>
      <c r="D105" s="7">
        <f t="shared" si="9"/>
        <v>919.31043976419005</v>
      </c>
      <c r="E105" s="7">
        <f t="shared" si="10"/>
        <v>93.140941884624695</v>
      </c>
      <c r="F105" s="7">
        <f t="shared" si="11"/>
        <v>1012.4513816488147</v>
      </c>
      <c r="G105" s="7">
        <f t="shared" si="16"/>
        <v>713.56189476743805</v>
      </c>
      <c r="H105" s="7">
        <f t="shared" si="12"/>
        <v>643.51730783493315</v>
      </c>
      <c r="I105" s="3">
        <f t="shared" si="17"/>
        <v>48916.080487936269</v>
      </c>
      <c r="J105" s="4">
        <f>NPV($B$8/12,G105:$G$133)+(-$B$7)+SUM($H$14:H104)</f>
        <v>-3274.0405487489552</v>
      </c>
      <c r="K105" s="2">
        <f t="shared" si="13"/>
        <v>6.6931784314902376E-2</v>
      </c>
      <c r="L105" s="8"/>
      <c r="M105" s="4"/>
      <c r="P105">
        <f t="shared" si="14"/>
        <v>745.43883943177468</v>
      </c>
      <c r="Q105">
        <f t="shared" si="15"/>
        <v>525.3751047600241</v>
      </c>
    </row>
    <row r="106" spans="3:17" x14ac:dyDescent="0.25">
      <c r="C106">
        <v>93</v>
      </c>
      <c r="D106" s="7">
        <f t="shared" si="9"/>
        <v>922.37480789673748</v>
      </c>
      <c r="E106" s="7">
        <f t="shared" si="10"/>
        <v>90.076573752077394</v>
      </c>
      <c r="F106" s="7">
        <f t="shared" si="11"/>
        <v>1012.4513816488148</v>
      </c>
      <c r="G106" s="7">
        <f t="shared" si="16"/>
        <v>713.56189476743805</v>
      </c>
      <c r="H106" s="7">
        <f t="shared" si="12"/>
        <v>645.66236552771625</v>
      </c>
      <c r="I106" s="3">
        <f t="shared" si="17"/>
        <v>48270.418122408555</v>
      </c>
      <c r="J106" s="4">
        <f>NPV($B$8/12,G106:$G$133)+(-$B$7)+SUM($H$14:H105)</f>
        <v>-3189.7999448580522</v>
      </c>
      <c r="K106" s="2">
        <f t="shared" si="13"/>
        <v>6.6081879315175285E-2</v>
      </c>
      <c r="L106" s="8"/>
      <c r="M106" s="4"/>
      <c r="P106">
        <f t="shared" si="14"/>
        <v>742.96229843698484</v>
      </c>
      <c r="Q106">
        <f t="shared" si="15"/>
        <v>523.6296725182965</v>
      </c>
    </row>
    <row r="107" spans="3:17" x14ac:dyDescent="0.25">
      <c r="C107">
        <v>94</v>
      </c>
      <c r="D107" s="7">
        <f t="shared" si="9"/>
        <v>925.44939058972659</v>
      </c>
      <c r="E107" s="7">
        <f t="shared" si="10"/>
        <v>87.001991059088283</v>
      </c>
      <c r="F107" s="7">
        <f t="shared" si="11"/>
        <v>1012.4513816488148</v>
      </c>
      <c r="G107" s="7">
        <f t="shared" si="16"/>
        <v>713.56189476743805</v>
      </c>
      <c r="H107" s="7">
        <f t="shared" si="12"/>
        <v>647.81457341280861</v>
      </c>
      <c r="I107" s="3">
        <f t="shared" si="17"/>
        <v>47622.603548995743</v>
      </c>
      <c r="J107" s="4">
        <f>NPV($B$8/12,G107:$G$133)+(-$B$7)+SUM($H$14:H106)</f>
        <v>-3105.278538954175</v>
      </c>
      <c r="K107" s="2">
        <f t="shared" si="13"/>
        <v>6.520598009219214E-2</v>
      </c>
      <c r="L107" s="8"/>
      <c r="M107" s="4"/>
      <c r="P107">
        <f t="shared" si="14"/>
        <v>740.49398515314101</v>
      </c>
      <c r="Q107">
        <f t="shared" si="15"/>
        <v>521.89003905478046</v>
      </c>
    </row>
    <row r="108" spans="3:17" x14ac:dyDescent="0.25">
      <c r="C108">
        <v>95</v>
      </c>
      <c r="D108" s="7">
        <f t="shared" si="9"/>
        <v>928.53422189169237</v>
      </c>
      <c r="E108" s="7">
        <f t="shared" si="10"/>
        <v>83.917159757122533</v>
      </c>
      <c r="F108" s="7">
        <f t="shared" si="11"/>
        <v>1012.451381648815</v>
      </c>
      <c r="G108" s="7">
        <f t="shared" si="16"/>
        <v>713.56189476743805</v>
      </c>
      <c r="H108" s="7">
        <f t="shared" si="12"/>
        <v>649.97395532418466</v>
      </c>
      <c r="I108" s="3">
        <f t="shared" si="17"/>
        <v>46972.629593671561</v>
      </c>
      <c r="J108" s="4">
        <f>NPV($B$8/12,G108:$G$133)+(-$B$7)+SUM($H$14:H107)</f>
        <v>-3020.4753950306185</v>
      </c>
      <c r="K108" s="2">
        <f t="shared" si="13"/>
        <v>6.4302880659624709E-2</v>
      </c>
      <c r="L108" s="8"/>
      <c r="M108" s="4"/>
      <c r="P108">
        <f t="shared" si="14"/>
        <v>738.03387224565552</v>
      </c>
      <c r="Q108">
        <f t="shared" si="15"/>
        <v>520.15618510443232</v>
      </c>
    </row>
    <row r="109" spans="3:17" x14ac:dyDescent="0.25">
      <c r="C109">
        <v>96</v>
      </c>
      <c r="D109" s="7">
        <f t="shared" si="9"/>
        <v>931.62933596466485</v>
      </c>
      <c r="E109" s="7">
        <f t="shared" si="10"/>
        <v>80.822045684150225</v>
      </c>
      <c r="F109" s="7">
        <f t="shared" si="11"/>
        <v>1012.4513816488151</v>
      </c>
      <c r="G109" s="7">
        <f t="shared" si="16"/>
        <v>713.56189476743805</v>
      </c>
      <c r="H109" s="7">
        <f t="shared" si="12"/>
        <v>652.14053517526531</v>
      </c>
      <c r="I109" s="3">
        <f t="shared" si="17"/>
        <v>46320.4890584963</v>
      </c>
      <c r="J109" s="4">
        <f>NPV($B$8/12,G109:$G$133)+(-$B$7)+SUM($H$14:H108)</f>
        <v>-2935.3895739606523</v>
      </c>
      <c r="K109" s="2">
        <f t="shared" si="13"/>
        <v>6.3371299259247157E-2</v>
      </c>
      <c r="L109" s="8"/>
      <c r="M109" s="4"/>
      <c r="P109">
        <f t="shared" si="14"/>
        <v>735.58193247075292</v>
      </c>
      <c r="Q109">
        <f t="shared" si="15"/>
        <v>518.42809146621153</v>
      </c>
    </row>
    <row r="110" spans="3:17" x14ac:dyDescent="0.25">
      <c r="C110">
        <v>97</v>
      </c>
      <c r="D110" s="7">
        <f t="shared" si="9"/>
        <v>934.73476708454689</v>
      </c>
      <c r="E110" s="7">
        <f t="shared" si="10"/>
        <v>77.716614564267999</v>
      </c>
      <c r="F110" s="7">
        <f t="shared" si="11"/>
        <v>1012.4513816488148</v>
      </c>
      <c r="G110" s="7">
        <f t="shared" si="16"/>
        <v>713.56189476743805</v>
      </c>
      <c r="H110" s="7">
        <f t="shared" si="12"/>
        <v>654.31433695918281</v>
      </c>
      <c r="I110" s="3">
        <f t="shared" si="17"/>
        <v>45666.174721537114</v>
      </c>
      <c r="J110" s="4">
        <f>NPV($B$8/12,G110:$G$133)+(-$B$7)+SUM($H$14:H109)</f>
        <v>-2850.0201334871308</v>
      </c>
      <c r="K110" s="2">
        <f t="shared" si="13"/>
        <v>6.2409872315033262E-2</v>
      </c>
      <c r="L110" s="8"/>
      <c r="M110" s="4"/>
      <c r="P110">
        <f t="shared" si="14"/>
        <v>733.13813867516888</v>
      </c>
      <c r="Q110">
        <f t="shared" si="15"/>
        <v>516.70573900286865</v>
      </c>
    </row>
    <row r="111" spans="3:17" x14ac:dyDescent="0.25">
      <c r="C111">
        <v>98</v>
      </c>
      <c r="D111" s="7">
        <f t="shared" si="9"/>
        <v>937.85054964149538</v>
      </c>
      <c r="E111" s="7">
        <f t="shared" si="10"/>
        <v>74.600832007319511</v>
      </c>
      <c r="F111" s="7">
        <f t="shared" si="11"/>
        <v>1012.4513816488148</v>
      </c>
      <c r="G111" s="7">
        <f t="shared" si="16"/>
        <v>713.56189476743805</v>
      </c>
      <c r="H111" s="7">
        <f t="shared" si="12"/>
        <v>656.49538474904682</v>
      </c>
      <c r="I111" s="3">
        <f t="shared" si="17"/>
        <v>45009.679336788067</v>
      </c>
      <c r="J111" s="4">
        <f>NPV($B$8/12,G111:$G$133)+(-$B$7)+SUM($H$14:H110)</f>
        <v>-2764.3661282120156</v>
      </c>
      <c r="K111" s="2">
        <f t="shared" si="13"/>
        <v>6.141714779897571E-2</v>
      </c>
      <c r="L111" s="8"/>
      <c r="M111" s="4"/>
      <c r="P111">
        <f t="shared" si="14"/>
        <v>730.70246379584921</v>
      </c>
      <c r="Q111">
        <f t="shared" si="15"/>
        <v>514.98910864073275</v>
      </c>
    </row>
    <row r="112" spans="3:17" x14ac:dyDescent="0.25">
      <c r="C112">
        <v>99</v>
      </c>
      <c r="D112" s="7">
        <f t="shared" si="9"/>
        <v>940.97671814030048</v>
      </c>
      <c r="E112" s="7">
        <f t="shared" si="10"/>
        <v>71.474663508514524</v>
      </c>
      <c r="F112" s="7">
        <f t="shared" si="11"/>
        <v>1012.451381648815</v>
      </c>
      <c r="G112" s="7">
        <f t="shared" si="16"/>
        <v>713.56189476743805</v>
      </c>
      <c r="H112" s="7">
        <f t="shared" si="12"/>
        <v>658.68370269821025</v>
      </c>
      <c r="I112" s="3">
        <f t="shared" si="17"/>
        <v>44350.995634089857</v>
      </c>
      <c r="J112" s="4">
        <f>NPV($B$8/12,G112:$G$133)+(-$B$7)+SUM($H$14:H111)</f>
        <v>-2678.4266095859784</v>
      </c>
      <c r="K112" s="2">
        <f t="shared" si="13"/>
        <v>6.0391577940749501E-2</v>
      </c>
      <c r="L112" s="8"/>
      <c r="M112" s="4"/>
      <c r="P112">
        <f t="shared" si="14"/>
        <v>728.27488085965012</v>
      </c>
      <c r="Q112">
        <f t="shared" si="15"/>
        <v>513.27818136950089</v>
      </c>
    </row>
    <row r="113" spans="3:17" x14ac:dyDescent="0.25">
      <c r="C113">
        <v>100</v>
      </c>
      <c r="D113" s="7">
        <f t="shared" si="9"/>
        <v>944.11330720076808</v>
      </c>
      <c r="E113" s="7">
        <f t="shared" si="10"/>
        <v>68.338074448046854</v>
      </c>
      <c r="F113" s="7">
        <f t="shared" si="11"/>
        <v>1012.451381648815</v>
      </c>
      <c r="G113" s="7">
        <f t="shared" si="16"/>
        <v>713.56189476743805</v>
      </c>
      <c r="H113" s="7">
        <f t="shared" si="12"/>
        <v>660.87931504053768</v>
      </c>
      <c r="I113" s="3">
        <f t="shared" si="17"/>
        <v>43690.116319049317</v>
      </c>
      <c r="J113" s="4">
        <f>NPV($B$8/12,G113:$G$133)+(-$B$7)+SUM($H$14:H112)</f>
        <v>-2592.2006258978654</v>
      </c>
      <c r="K113" s="2">
        <f t="shared" si="13"/>
        <v>5.9331511204231809E-2</v>
      </c>
      <c r="L113" s="8"/>
      <c r="M113" s="4"/>
      <c r="P113">
        <f t="shared" si="14"/>
        <v>725.85536298304032</v>
      </c>
      <c r="Q113">
        <f t="shared" si="15"/>
        <v>511.57293824202765</v>
      </c>
    </row>
    <row r="114" spans="3:17" x14ac:dyDescent="0.25">
      <c r="C114">
        <v>101</v>
      </c>
      <c r="D114" s="7">
        <f t="shared" si="9"/>
        <v>947.26035155810405</v>
      </c>
      <c r="E114" s="7">
        <f t="shared" si="10"/>
        <v>65.191030090710967</v>
      </c>
      <c r="F114" s="7">
        <f t="shared" si="11"/>
        <v>1012.451381648815</v>
      </c>
      <c r="G114" s="7">
        <f t="shared" si="16"/>
        <v>713.56189476743805</v>
      </c>
      <c r="H114" s="7">
        <f t="shared" si="12"/>
        <v>663.08224609067281</v>
      </c>
      <c r="I114" s="3">
        <f t="shared" si="17"/>
        <v>43027.034072958646</v>
      </c>
      <c r="J114" s="4">
        <f>NPV($B$8/12,G114:$G$133)+(-$B$7)+SUM($H$14:H113)</f>
        <v>-2505.6872222641177</v>
      </c>
      <c r="K114" s="2">
        <f t="shared" si="13"/>
        <v>5.8235183443398807E-2</v>
      </c>
      <c r="L114" s="8"/>
      <c r="M114" s="4"/>
      <c r="P114">
        <f t="shared" si="14"/>
        <v>723.44388337180078</v>
      </c>
      <c r="Q114">
        <f t="shared" si="15"/>
        <v>509.87336037411382</v>
      </c>
    </row>
    <row r="115" spans="3:17" x14ac:dyDescent="0.25">
      <c r="C115">
        <v>102</v>
      </c>
      <c r="D115" s="7">
        <f t="shared" si="9"/>
        <v>950.41788606329771</v>
      </c>
      <c r="E115" s="7">
        <f t="shared" si="10"/>
        <v>62.033495585517279</v>
      </c>
      <c r="F115" s="7">
        <f t="shared" si="11"/>
        <v>1012.451381648815</v>
      </c>
      <c r="G115" s="7">
        <f t="shared" si="16"/>
        <v>713.56189476743805</v>
      </c>
      <c r="H115" s="7">
        <f t="shared" si="12"/>
        <v>665.29252024430832</v>
      </c>
      <c r="I115" s="3">
        <f t="shared" si="17"/>
        <v>42361.741552714338</v>
      </c>
      <c r="J115" s="4">
        <f>NPV($B$8/12,G115:$G$133)+(-$B$7)+SUM($H$14:H114)</f>
        <v>-2418.8854406182654</v>
      </c>
      <c r="K115" s="2">
        <f t="shared" si="13"/>
        <v>5.7100708137984353E-2</v>
      </c>
      <c r="L115" s="8"/>
      <c r="M115" s="4"/>
      <c r="P115">
        <f t="shared" si="14"/>
        <v>721.04041532073165</v>
      </c>
      <c r="Q115">
        <f t="shared" si="15"/>
        <v>508.17942894429939</v>
      </c>
    </row>
    <row r="116" spans="3:17" x14ac:dyDescent="0.25">
      <c r="C116">
        <v>103</v>
      </c>
      <c r="D116" s="7">
        <f t="shared" si="9"/>
        <v>953.58594568350861</v>
      </c>
      <c r="E116" s="7">
        <f t="shared" si="10"/>
        <v>58.865435965306297</v>
      </c>
      <c r="F116" s="7">
        <f t="shared" si="11"/>
        <v>1012.451381648815</v>
      </c>
      <c r="G116" s="7">
        <f t="shared" si="16"/>
        <v>713.56189476743805</v>
      </c>
      <c r="H116" s="7">
        <f t="shared" si="12"/>
        <v>667.51016197845604</v>
      </c>
      <c r="I116" s="3">
        <f t="shared" si="17"/>
        <v>41694.231390735884</v>
      </c>
      <c r="J116" s="4">
        <f>NPV($B$8/12,G116:$G$133)+(-$B$7)+SUM($H$14:H115)</f>
        <v>-2331.7943197002605</v>
      </c>
      <c r="K116" s="2">
        <f t="shared" si="13"/>
        <v>5.5926065595212439E-2</v>
      </c>
      <c r="L116" s="8"/>
      <c r="M116" s="4"/>
      <c r="P116">
        <f t="shared" si="14"/>
        <v>718.64493221335351</v>
      </c>
      <c r="Q116">
        <f t="shared" si="15"/>
        <v>506.49112519365372</v>
      </c>
    </row>
    <row r="117" spans="3:17" x14ac:dyDescent="0.25">
      <c r="C117">
        <v>104</v>
      </c>
      <c r="D117" s="7">
        <f t="shared" si="9"/>
        <v>956.76456550245371</v>
      </c>
      <c r="E117" s="7">
        <f t="shared" si="10"/>
        <v>55.686816146361274</v>
      </c>
      <c r="F117" s="7">
        <f t="shared" si="11"/>
        <v>1012.451381648815</v>
      </c>
      <c r="G117" s="7">
        <f t="shared" si="16"/>
        <v>713.56189476743805</v>
      </c>
      <c r="H117" s="7">
        <f t="shared" si="12"/>
        <v>669.73519585171755</v>
      </c>
      <c r="I117" s="3">
        <f t="shared" si="17"/>
        <v>41024.496194884166</v>
      </c>
      <c r="J117" s="4">
        <f>NPV($B$8/12,G117:$G$133)+(-$B$7)+SUM($H$14:H116)</f>
        <v>-2244.4128950458617</v>
      </c>
      <c r="K117" s="2">
        <f t="shared" si="13"/>
        <v>5.4709090987587659E-2</v>
      </c>
      <c r="L117" s="8"/>
      <c r="M117" s="4"/>
      <c r="P117">
        <f t="shared" si="14"/>
        <v>716.25740752161494</v>
      </c>
      <c r="Q117">
        <f t="shared" si="15"/>
        <v>504.80843042556859</v>
      </c>
    </row>
    <row r="118" spans="3:17" x14ac:dyDescent="0.25">
      <c r="C118">
        <v>105</v>
      </c>
      <c r="D118" s="7">
        <f t="shared" si="9"/>
        <v>959.95378072079507</v>
      </c>
      <c r="E118" s="7">
        <f t="shared" si="10"/>
        <v>52.49760092801975</v>
      </c>
      <c r="F118" s="7">
        <f t="shared" si="11"/>
        <v>1012.4513816488148</v>
      </c>
      <c r="G118" s="7">
        <f t="shared" si="16"/>
        <v>713.56189476743805</v>
      </c>
      <c r="H118" s="7">
        <f t="shared" si="12"/>
        <v>671.96764650455657</v>
      </c>
      <c r="I118" s="3">
        <f t="shared" si="17"/>
        <v>40352.528548379611</v>
      </c>
      <c r="J118" s="4">
        <f>NPV($B$8/12,G118:$G$133)+(-$B$7)+SUM($H$14:H117)</f>
        <v>-2156.7401989759455</v>
      </c>
      <c r="K118" s="2">
        <f t="shared" si="13"/>
        <v>5.3447461077691286E-2</v>
      </c>
      <c r="L118" s="8"/>
      <c r="M118" s="4"/>
      <c r="P118">
        <f t="shared" si="14"/>
        <v>713.87781480559624</v>
      </c>
      <c r="Q118">
        <f t="shared" si="15"/>
        <v>503.13132600555014</v>
      </c>
    </row>
    <row r="119" spans="3:17" x14ac:dyDescent="0.25">
      <c r="C119">
        <v>106</v>
      </c>
      <c r="D119" s="7">
        <f t="shared" si="9"/>
        <v>963.15362665653117</v>
      </c>
      <c r="E119" s="7">
        <f t="shared" si="10"/>
        <v>49.297754992283778</v>
      </c>
      <c r="F119" s="7">
        <f t="shared" si="11"/>
        <v>1012.451381648815</v>
      </c>
      <c r="G119" s="7">
        <f t="shared" si="16"/>
        <v>713.56189476743805</v>
      </c>
      <c r="H119" s="7">
        <f t="shared" si="12"/>
        <v>674.20753865957181</v>
      </c>
      <c r="I119" s="3">
        <f t="shared" si="17"/>
        <v>39678.321009720035</v>
      </c>
      <c r="J119" s="4">
        <f>NPV($B$8/12,G119:$G$133)+(-$B$7)+SUM($H$14:H118)</f>
        <v>-2068.7752605857968</v>
      </c>
      <c r="K119" s="2">
        <f t="shared" si="13"/>
        <v>5.2138679458715177E-2</v>
      </c>
      <c r="L119" s="8"/>
      <c r="M119" s="4"/>
      <c r="P119">
        <f t="shared" si="14"/>
        <v>711.50612771321869</v>
      </c>
      <c r="Q119">
        <f t="shared" si="15"/>
        <v>501.45979336101323</v>
      </c>
    </row>
    <row r="120" spans="3:17" x14ac:dyDescent="0.25">
      <c r="C120">
        <v>107</v>
      </c>
      <c r="D120" s="7">
        <f t="shared" si="9"/>
        <v>966.36413874538619</v>
      </c>
      <c r="E120" s="7">
        <f t="shared" si="10"/>
        <v>46.08724290342866</v>
      </c>
      <c r="F120" s="7">
        <f t="shared" si="11"/>
        <v>1012.4513816488148</v>
      </c>
      <c r="G120" s="7">
        <f t="shared" si="16"/>
        <v>713.56189476743805</v>
      </c>
      <c r="H120" s="7">
        <f t="shared" si="12"/>
        <v>676.45489712177039</v>
      </c>
      <c r="I120" s="3">
        <f t="shared" si="17"/>
        <v>39001.866112598262</v>
      </c>
      <c r="J120" s="4">
        <f>NPV($B$8/12,G120:$G$133)+(-$B$7)+SUM($H$14:H119)</f>
        <v>-1980.5171057343396</v>
      </c>
      <c r="K120" s="2">
        <f t="shared" si="13"/>
        <v>5.0780060113446705E-2</v>
      </c>
      <c r="L120" s="8"/>
      <c r="M120" s="4"/>
      <c r="P120">
        <f t="shared" si="14"/>
        <v>709.14231997995205</v>
      </c>
      <c r="Q120">
        <f t="shared" si="15"/>
        <v>499.79381398107626</v>
      </c>
    </row>
    <row r="121" spans="3:17" x14ac:dyDescent="0.25">
      <c r="C121">
        <v>108</v>
      </c>
      <c r="D121" s="7">
        <f t="shared" si="9"/>
        <v>969.5853525412042</v>
      </c>
      <c r="E121" s="7">
        <f t="shared" si="10"/>
        <v>42.866029107610714</v>
      </c>
      <c r="F121" s="7">
        <f t="shared" si="11"/>
        <v>1012.451381648815</v>
      </c>
      <c r="G121" s="7">
        <f t="shared" si="16"/>
        <v>713.56189476743805</v>
      </c>
      <c r="H121" s="7">
        <f t="shared" si="12"/>
        <v>678.70974677884294</v>
      </c>
      <c r="I121" s="3">
        <f t="shared" si="17"/>
        <v>38323.156365819421</v>
      </c>
      <c r="J121" s="4">
        <f>NPV($B$8/12,G121:$G$133)+(-$B$7)+SUM($H$14:H120)</f>
        <v>-1891.9647570333836</v>
      </c>
      <c r="K121" s="2">
        <f t="shared" si="13"/>
        <v>4.9368709063871231E-2</v>
      </c>
      <c r="L121" s="8"/>
      <c r="M121" s="4"/>
      <c r="P121">
        <f t="shared" si="14"/>
        <v>706.78636542852382</v>
      </c>
      <c r="Q121">
        <f t="shared" si="15"/>
        <v>498.13336941635515</v>
      </c>
    </row>
    <row r="122" spans="3:17" x14ac:dyDescent="0.25">
      <c r="C122">
        <v>109</v>
      </c>
      <c r="D122" s="7">
        <f t="shared" si="9"/>
        <v>972.81730371634148</v>
      </c>
      <c r="E122" s="7">
        <f t="shared" si="10"/>
        <v>39.634077932473367</v>
      </c>
      <c r="F122" s="7">
        <f t="shared" si="11"/>
        <v>1012.4513816488148</v>
      </c>
      <c r="G122" s="7">
        <f t="shared" si="16"/>
        <v>713.56189476743805</v>
      </c>
      <c r="H122" s="7">
        <f t="shared" si="12"/>
        <v>680.97211260143899</v>
      </c>
      <c r="I122" s="3">
        <f t="shared" si="17"/>
        <v>37642.18425321798</v>
      </c>
      <c r="J122" s="4">
        <f>NPV($B$8/12,G122:$G$133)+(-$B$7)+SUM($H$14:H121)</f>
        <v>-1803.1172338367614</v>
      </c>
      <c r="K122" s="2">
        <f t="shared" si="13"/>
        <v>4.7901503847578013E-2</v>
      </c>
      <c r="L122" s="8"/>
      <c r="M122" s="4"/>
      <c r="P122">
        <f t="shared" si="14"/>
        <v>704.43823796862819</v>
      </c>
      <c r="Q122">
        <f t="shared" si="15"/>
        <v>496.47844127875925</v>
      </c>
    </row>
    <row r="123" spans="3:17" x14ac:dyDescent="0.25">
      <c r="C123">
        <v>110</v>
      </c>
      <c r="D123" s="7">
        <f t="shared" si="9"/>
        <v>976.06002806206254</v>
      </c>
      <c r="E123" s="7">
        <f t="shared" si="10"/>
        <v>36.391353586752224</v>
      </c>
      <c r="F123" s="7">
        <f t="shared" si="11"/>
        <v>1012.4513816488147</v>
      </c>
      <c r="G123" s="7">
        <f t="shared" si="16"/>
        <v>713.56189476743805</v>
      </c>
      <c r="H123" s="7">
        <f t="shared" si="12"/>
        <v>683.24201964344388</v>
      </c>
      <c r="I123" s="3">
        <f t="shared" si="17"/>
        <v>36958.942233574533</v>
      </c>
      <c r="J123" s="4">
        <f>NPV($B$8/12,G123:$G$133)+(-$B$7)+SUM($H$14:H122)</f>
        <v>-1713.9735522294868</v>
      </c>
      <c r="K123" s="2">
        <f t="shared" si="13"/>
        <v>4.6375070514666016E-2</v>
      </c>
      <c r="L123" s="8"/>
      <c r="M123" s="4"/>
      <c r="P123">
        <f t="shared" si="14"/>
        <v>702.09791159663916</v>
      </c>
      <c r="Q123">
        <f t="shared" si="15"/>
        <v>494.82901124128819</v>
      </c>
    </row>
    <row r="124" spans="3:17" x14ac:dyDescent="0.25">
      <c r="C124">
        <v>111</v>
      </c>
      <c r="D124" s="7">
        <f t="shared" si="9"/>
        <v>979.31356148893622</v>
      </c>
      <c r="E124" s="7">
        <f t="shared" si="10"/>
        <v>33.137820159878672</v>
      </c>
      <c r="F124" s="7">
        <f t="shared" si="11"/>
        <v>1012.4513816488148</v>
      </c>
      <c r="G124" s="7">
        <f t="shared" si="16"/>
        <v>713.56189476743805</v>
      </c>
      <c r="H124" s="7">
        <f t="shared" si="12"/>
        <v>685.51949304225536</v>
      </c>
      <c r="I124" s="3">
        <f t="shared" si="17"/>
        <v>36273.422740532274</v>
      </c>
      <c r="J124" s="4">
        <f>NPV($B$8/12,G124:$G$133)+(-$B$7)+SUM($H$14:H123)</f>
        <v>-1624.5327250168557</v>
      </c>
      <c r="K124" s="2">
        <f t="shared" si="13"/>
        <v>4.4785757788486473E-2</v>
      </c>
      <c r="L124" s="8"/>
      <c r="M124" s="4"/>
      <c r="P124">
        <f t="shared" si="14"/>
        <v>699.76536039532141</v>
      </c>
      <c r="Q124">
        <f t="shared" si="15"/>
        <v>493.18506103782863</v>
      </c>
    </row>
    <row r="125" spans="3:17" x14ac:dyDescent="0.25">
      <c r="C125">
        <v>112</v>
      </c>
      <c r="D125" s="7">
        <f t="shared" si="9"/>
        <v>982.57794002723267</v>
      </c>
      <c r="E125" s="7">
        <f t="shared" si="10"/>
        <v>29.873441621582227</v>
      </c>
      <c r="F125" s="7">
        <f t="shared" si="11"/>
        <v>1012.4513816488148</v>
      </c>
      <c r="G125" s="7">
        <f t="shared" si="16"/>
        <v>713.56189476743805</v>
      </c>
      <c r="H125" s="7">
        <f t="shared" si="12"/>
        <v>687.80455801906282</v>
      </c>
      <c r="I125" s="3">
        <f t="shared" si="17"/>
        <v>35585.618182513208</v>
      </c>
      <c r="J125" s="4">
        <f>NPV($B$8/12,G125:$G$133)+(-$B$7)+SUM($H$14:H124)</f>
        <v>-1534.793761713503</v>
      </c>
      <c r="K125" s="2">
        <f t="shared" si="13"/>
        <v>4.3129607973698247E-2</v>
      </c>
      <c r="L125" s="8"/>
      <c r="M125" s="4"/>
      <c r="P125">
        <f t="shared" si="14"/>
        <v>697.44055853354303</v>
      </c>
      <c r="Q125">
        <f t="shared" si="15"/>
        <v>491.54657246295221</v>
      </c>
    </row>
    <row r="126" spans="3:17" x14ac:dyDescent="0.25">
      <c r="C126">
        <v>113</v>
      </c>
      <c r="D126" s="7">
        <f t="shared" si="9"/>
        <v>985.85319982732346</v>
      </c>
      <c r="E126" s="7">
        <f t="shared" si="10"/>
        <v>26.598181821491451</v>
      </c>
      <c r="F126" s="7">
        <f t="shared" si="11"/>
        <v>1012.451381648815</v>
      </c>
      <c r="G126" s="7">
        <f t="shared" si="16"/>
        <v>713.56189476743805</v>
      </c>
      <c r="H126" s="7">
        <f t="shared" si="12"/>
        <v>690.09723987912651</v>
      </c>
      <c r="I126" s="3">
        <f t="shared" si="17"/>
        <v>34895.520942634081</v>
      </c>
      <c r="J126" s="4">
        <f>NPV($B$8/12,G126:$G$133)+(-$B$7)+SUM($H$14:H125)</f>
        <v>-1444.7556685324671</v>
      </c>
      <c r="K126" s="2">
        <f t="shared" si="13"/>
        <v>4.1402324123704856E-2</v>
      </c>
      <c r="L126" s="8"/>
      <c r="M126" s="4"/>
      <c r="P126">
        <f t="shared" si="14"/>
        <v>695.12348026598966</v>
      </c>
      <c r="Q126">
        <f t="shared" si="15"/>
        <v>489.91352737171309</v>
      </c>
    </row>
    <row r="127" spans="3:17" x14ac:dyDescent="0.25">
      <c r="C127">
        <v>114</v>
      </c>
      <c r="D127" s="7">
        <f t="shared" si="9"/>
        <v>989.13937716008115</v>
      </c>
      <c r="E127" s="7">
        <f t="shared" si="10"/>
        <v>23.312004488733709</v>
      </c>
      <c r="F127" s="7">
        <f t="shared" si="11"/>
        <v>1012.4513816488148</v>
      </c>
      <c r="G127" s="7">
        <f t="shared" si="16"/>
        <v>713.56189476743805</v>
      </c>
      <c r="H127" s="7">
        <f t="shared" si="12"/>
        <v>692.39756401205682</v>
      </c>
      <c r="I127" s="3">
        <f t="shared" si="17"/>
        <v>34203.123378622025</v>
      </c>
      <c r="J127" s="4">
        <f>NPV($B$8/12,G127:$G$133)+(-$B$7)+SUM($H$14:H126)</f>
        <v>-1354.4174483741735</v>
      </c>
      <c r="K127" s="2">
        <f t="shared" si="13"/>
        <v>3.9599232894055661E-2</v>
      </c>
      <c r="L127" s="8"/>
      <c r="M127" s="4"/>
      <c r="P127">
        <f t="shared" si="14"/>
        <v>692.81409993287991</v>
      </c>
      <c r="Q127">
        <f t="shared" si="15"/>
        <v>488.2859076794482</v>
      </c>
    </row>
    <row r="128" spans="3:17" x14ac:dyDescent="0.25">
      <c r="C128">
        <v>115</v>
      </c>
      <c r="D128" s="7">
        <f t="shared" si="9"/>
        <v>992.43650841728129</v>
      </c>
      <c r="E128" s="7">
        <f t="shared" si="10"/>
        <v>20.014873231533439</v>
      </c>
      <c r="F128" s="7">
        <f t="shared" si="11"/>
        <v>1012.4513816488147</v>
      </c>
      <c r="G128" s="7">
        <f t="shared" si="16"/>
        <v>713.56189476743805</v>
      </c>
      <c r="H128" s="7">
        <f t="shared" si="12"/>
        <v>694.70555589209698</v>
      </c>
      <c r="I128" s="3">
        <f t="shared" si="17"/>
        <v>33508.417822729927</v>
      </c>
      <c r="J128" s="4">
        <f>NPV($B$8/12,G128:$G$133)+(-$B$7)+SUM($H$14:H127)</f>
        <v>-1263.7781008153688</v>
      </c>
      <c r="K128" s="2">
        <f t="shared" si="13"/>
        <v>3.7715242405688999E-2</v>
      </c>
      <c r="L128" s="8"/>
      <c r="M128" s="4"/>
      <c r="P128">
        <f t="shared" si="14"/>
        <v>690.5123919596806</v>
      </c>
      <c r="Q128">
        <f t="shared" si="15"/>
        <v>486.66369536157606</v>
      </c>
    </row>
    <row r="129" spans="3:17" x14ac:dyDescent="0.25">
      <c r="C129">
        <v>116</v>
      </c>
      <c r="D129" s="7">
        <f t="shared" si="9"/>
        <v>995.74463011200567</v>
      </c>
      <c r="E129" s="7">
        <f t="shared" si="10"/>
        <v>16.706751536809161</v>
      </c>
      <c r="F129" s="7">
        <f t="shared" si="11"/>
        <v>1012.4513816488148</v>
      </c>
      <c r="G129" s="7">
        <f t="shared" si="16"/>
        <v>713.56189476743805</v>
      </c>
      <c r="H129" s="7">
        <f t="shared" si="12"/>
        <v>697.02124107840393</v>
      </c>
      <c r="I129" s="3">
        <f t="shared" si="17"/>
        <v>32811.396581651527</v>
      </c>
      <c r="J129" s="4">
        <f>NPV($B$8/12,G129:$G$133)+(-$B$7)+SUM($H$14:H128)</f>
        <v>-1172.8366220980097</v>
      </c>
      <c r="K129" s="2">
        <f t="shared" si="13"/>
        <v>3.5744794318016686E-2</v>
      </c>
      <c r="L129" s="8"/>
      <c r="M129" s="4"/>
      <c r="P129">
        <f t="shared" si="14"/>
        <v>688.21833085682476</v>
      </c>
      <c r="Q129">
        <f t="shared" si="15"/>
        <v>485.04687245339818</v>
      </c>
    </row>
    <row r="130" spans="3:17" x14ac:dyDescent="0.25">
      <c r="C130">
        <v>117</v>
      </c>
      <c r="D130" s="7">
        <f t="shared" si="9"/>
        <v>999.06377887904569</v>
      </c>
      <c r="E130" s="7">
        <f t="shared" si="10"/>
        <v>13.387602769769144</v>
      </c>
      <c r="F130" s="7">
        <f t="shared" si="11"/>
        <v>1012.4513816488148</v>
      </c>
      <c r="G130" s="7">
        <f t="shared" si="16"/>
        <v>713.56189476743805</v>
      </c>
      <c r="H130" s="7">
        <f t="shared" si="12"/>
        <v>699.34464521533198</v>
      </c>
      <c r="I130" s="3">
        <f t="shared" si="17"/>
        <v>32112.051936436194</v>
      </c>
      <c r="J130" s="4">
        <f>NPV($B$8/12,G130:$G$133)+(-$B$7)+SUM($H$14:H129)</f>
        <v>-1081.592005118262</v>
      </c>
      <c r="K130" s="2">
        <f t="shared" si="13"/>
        <v>3.3681809161843844E-2</v>
      </c>
      <c r="L130" s="8"/>
      <c r="M130" s="4"/>
      <c r="P130">
        <f t="shared" si="14"/>
        <v>685.93189121942657</v>
      </c>
      <c r="Q130">
        <f t="shared" si="15"/>
        <v>483.43542104989848</v>
      </c>
    </row>
    <row r="131" spans="3:17" x14ac:dyDescent="0.25">
      <c r="C131">
        <v>118</v>
      </c>
      <c r="D131" s="7">
        <f t="shared" si="9"/>
        <v>1002.3939914753092</v>
      </c>
      <c r="E131" s="7">
        <f t="shared" si="10"/>
        <v>10.057390173505658</v>
      </c>
      <c r="F131" s="7">
        <f t="shared" si="11"/>
        <v>1012.4513816488148</v>
      </c>
      <c r="G131" s="7">
        <f t="shared" si="16"/>
        <v>713.56189476743805</v>
      </c>
      <c r="H131" s="7">
        <f t="shared" si="12"/>
        <v>701.67579403271645</v>
      </c>
      <c r="I131" s="3">
        <f t="shared" si="17"/>
        <v>31410.376142403478</v>
      </c>
      <c r="J131" s="4">
        <f>NPV($B$8/12,G131:$G$133)+(-$B$7)+SUM($H$14:H130)</f>
        <v>-990.04323941525945</v>
      </c>
      <c r="K131" s="2">
        <f t="shared" si="13"/>
        <v>3.1519623799688208E-2</v>
      </c>
      <c r="L131" s="8"/>
      <c r="M131" s="4"/>
      <c r="P131">
        <f t="shared" si="14"/>
        <v>683.65304772700313</v>
      </c>
      <c r="Q131">
        <f t="shared" si="15"/>
        <v>481.82932330554655</v>
      </c>
    </row>
    <row r="132" spans="3:17" x14ac:dyDescent="0.25">
      <c r="C132">
        <v>119</v>
      </c>
      <c r="D132" s="7">
        <f t="shared" si="9"/>
        <v>1005.7353047802269</v>
      </c>
      <c r="E132" s="7">
        <f t="shared" si="10"/>
        <v>6.7160768685879608</v>
      </c>
      <c r="F132" s="7">
        <f t="shared" si="11"/>
        <v>1012.4513816488148</v>
      </c>
      <c r="G132" s="7">
        <f t="shared" si="16"/>
        <v>713.56189476743805</v>
      </c>
      <c r="H132" s="7">
        <f t="shared" si="12"/>
        <v>704.01471334615894</v>
      </c>
      <c r="I132" s="3">
        <f t="shared" si="17"/>
        <v>30706.36142905732</v>
      </c>
      <c r="J132" s="4">
        <f>NPV($B$8/12,G132:$G$133)+(-$B$7)+SUM($H$14:H131)</f>
        <v>-898.18931115990563</v>
      </c>
      <c r="K132" s="2">
        <f t="shared" si="13"/>
        <v>2.9250919658294398E-2</v>
      </c>
      <c r="L132" s="8"/>
      <c r="M132" s="4"/>
      <c r="P132">
        <f t="shared" si="14"/>
        <v>681.38177514319239</v>
      </c>
      <c r="Q132">
        <f t="shared" si="15"/>
        <v>480.2285614340995</v>
      </c>
    </row>
    <row r="133" spans="3:17" x14ac:dyDescent="0.25">
      <c r="C133">
        <v>120</v>
      </c>
      <c r="D133" s="7">
        <f t="shared" si="9"/>
        <v>1009.087755796161</v>
      </c>
      <c r="E133" s="7">
        <f t="shared" si="10"/>
        <v>3.3636258526538705</v>
      </c>
      <c r="F133" s="7">
        <f t="shared" si="11"/>
        <v>1012.4513816488148</v>
      </c>
      <c r="G133" s="7">
        <f>$B$7*D6</f>
        <v>30000</v>
      </c>
      <c r="H133" s="7">
        <f t="shared" si="12"/>
        <v>706.36142905731276</v>
      </c>
      <c r="I133" s="3">
        <f t="shared" si="17"/>
        <v>30000.000000000007</v>
      </c>
      <c r="J133" s="4">
        <f>NPV($B$8/12,G133:$G$133)+(-$B$7)+SUM($H$14:H132)</f>
        <v>-806.0292031436984</v>
      </c>
      <c r="K133" s="2">
        <f t="shared" si="13"/>
        <v>2.6867640104789939E-2</v>
      </c>
      <c r="L133" s="8"/>
      <c r="M133" s="4"/>
      <c r="P133">
        <f t="shared" si="14"/>
        <v>679.1180483154742</v>
      </c>
      <c r="Q133">
        <f t="shared" si="15"/>
        <v>20122.982514266663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Shortfall_example</vt:lpstr>
    </vt:vector>
  </TitlesOfParts>
  <Company>The Royal Bank of Scotland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mcneijb</dc:creator>
  <cp:lastModifiedBy>mcneijb</cp:lastModifiedBy>
  <dcterms:created xsi:type="dcterms:W3CDTF">2019-03-29T11:56:55Z</dcterms:created>
  <dcterms:modified xsi:type="dcterms:W3CDTF">2021-10-21T11:48:23Z</dcterms:modified>
</cp:coreProperties>
</file>