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Z:\Quantitative Risk\Personal\James_McNeill\DevelopmentRepo\ML\"/>
    </mc:Choice>
  </mc:AlternateContent>
  <xr:revisionPtr revIDLastSave="0" documentId="13_ncr:1_{E61BFD91-DA72-4930-B44A-3B2A8C3966B5}" xr6:coauthVersionLast="47" xr6:coauthVersionMax="47" xr10:uidLastSave="{00000000-0000-0000-0000-000000000000}"/>
  <bookViews>
    <workbookView xWindow="1290" yWindow="-110" windowWidth="37220" windowHeight="21820" activeTab="1" xr2:uid="{00000000-000D-0000-FFFF-FFFF00000000}"/>
  </bookViews>
  <sheets>
    <sheet name="Simple" sheetId="1" r:id="rId1"/>
    <sheet name="LGDExa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1" i="2" l="1"/>
  <c r="Z10" i="2"/>
  <c r="Z9" i="2"/>
  <c r="H62" i="2" l="1"/>
  <c r="I62" i="2" s="1"/>
  <c r="J62" i="2" s="1"/>
  <c r="K62" i="2" s="1"/>
  <c r="L62" i="2" s="1"/>
  <c r="M62" i="2" s="1"/>
  <c r="I61" i="2"/>
  <c r="J61" i="2" s="1"/>
  <c r="K61" i="2" s="1"/>
  <c r="L61" i="2" s="1"/>
  <c r="M61" i="2" s="1"/>
  <c r="H61" i="2"/>
  <c r="I60" i="2"/>
  <c r="J60" i="2" s="1"/>
  <c r="K60" i="2" s="1"/>
  <c r="L60" i="2" s="1"/>
  <c r="M60" i="2" s="1"/>
  <c r="I59" i="2"/>
  <c r="J59" i="2" s="1"/>
  <c r="K59" i="2" s="1"/>
  <c r="L59" i="2" s="1"/>
  <c r="M59" i="2" s="1"/>
  <c r="H59" i="2"/>
  <c r="H58" i="2" s="1"/>
  <c r="G33" i="2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J24" i="2"/>
  <c r="I24" i="2"/>
  <c r="G24" i="2"/>
  <c r="F24" i="2"/>
  <c r="J23" i="2"/>
  <c r="I23" i="2"/>
  <c r="G23" i="2"/>
  <c r="F23" i="2"/>
  <c r="J22" i="2"/>
  <c r="I22" i="2"/>
  <c r="G22" i="2"/>
  <c r="F22" i="2"/>
  <c r="J21" i="2"/>
  <c r="I21" i="2"/>
  <c r="G21" i="2"/>
  <c r="F21" i="2"/>
  <c r="J20" i="2"/>
  <c r="I20" i="2"/>
  <c r="G20" i="2"/>
  <c r="F20" i="2"/>
  <c r="J19" i="2"/>
  <c r="I19" i="2"/>
  <c r="G19" i="2"/>
  <c r="F19" i="2"/>
  <c r="J18" i="2"/>
  <c r="I18" i="2"/>
  <c r="G18" i="2"/>
  <c r="F18" i="2"/>
  <c r="J17" i="2"/>
  <c r="I17" i="2"/>
  <c r="G17" i="2"/>
  <c r="F17" i="2"/>
  <c r="J16" i="2"/>
  <c r="I16" i="2"/>
  <c r="G16" i="2"/>
  <c r="F16" i="2"/>
  <c r="J15" i="2"/>
  <c r="I15" i="2"/>
  <c r="G15" i="2"/>
  <c r="F15" i="2"/>
  <c r="J14" i="2"/>
  <c r="I14" i="2"/>
  <c r="G14" i="2"/>
  <c r="F14" i="2"/>
  <c r="J13" i="2"/>
  <c r="I13" i="2"/>
  <c r="G13" i="2"/>
  <c r="F13" i="2"/>
  <c r="J12" i="2"/>
  <c r="I12" i="2"/>
  <c r="G12" i="2"/>
  <c r="F12" i="2"/>
  <c r="J11" i="2"/>
  <c r="I11" i="2"/>
  <c r="G11" i="2"/>
  <c r="F11" i="2"/>
  <c r="J10" i="2"/>
  <c r="I10" i="2"/>
  <c r="G10" i="2"/>
  <c r="F10" i="2"/>
  <c r="H10" i="2" s="1"/>
  <c r="D10" i="2"/>
  <c r="D11" i="2" s="1"/>
  <c r="J9" i="2"/>
  <c r="I9" i="2"/>
  <c r="G9" i="2"/>
  <c r="F9" i="2"/>
  <c r="H9" i="2" s="1"/>
  <c r="E9" i="2"/>
  <c r="K9" i="2" s="1"/>
  <c r="L9" i="2" s="1"/>
  <c r="M9" i="2" s="1"/>
  <c r="H32" i="2" s="1"/>
  <c r="B9" i="2"/>
  <c r="C5" i="2"/>
  <c r="B6" i="2" s="1"/>
  <c r="D12" i="2" l="1"/>
  <c r="I58" i="2"/>
  <c r="J58" i="2" s="1"/>
  <c r="K58" i="2" s="1"/>
  <c r="L58" i="2" s="1"/>
  <c r="M58" i="2" s="1"/>
  <c r="H57" i="2"/>
  <c r="I57" i="2" s="1"/>
  <c r="J57" i="2" s="1"/>
  <c r="K57" i="2" s="1"/>
  <c r="L57" i="2" s="1"/>
  <c r="M57" i="2" s="1"/>
  <c r="B10" i="2"/>
  <c r="B11" i="2" s="1"/>
  <c r="B12" i="2" s="1"/>
  <c r="B13" i="2" s="1"/>
  <c r="B14" i="2" s="1"/>
  <c r="B15" i="2" s="1"/>
  <c r="B16" i="2" s="1"/>
  <c r="B17" i="2" s="1"/>
  <c r="B18" i="2" s="1"/>
  <c r="H63" i="2"/>
  <c r="I63" i="2" s="1"/>
  <c r="J63" i="2" s="1"/>
  <c r="K63" i="2" s="1"/>
  <c r="L63" i="2" s="1"/>
  <c r="M63" i="2" s="1"/>
  <c r="H11" i="2"/>
  <c r="E10" i="2"/>
  <c r="K10" i="2" s="1"/>
  <c r="L10" i="2" s="1"/>
  <c r="M10" i="2" s="1"/>
  <c r="H33" i="2" s="1"/>
  <c r="I32" i="2" s="1"/>
  <c r="E11" i="2" l="1"/>
  <c r="K11" i="2" s="1"/>
  <c r="L11" i="2" s="1"/>
  <c r="M11" i="2" s="1"/>
  <c r="H34" i="2" s="1"/>
  <c r="I33" i="2" s="1"/>
  <c r="J32" i="2" s="1"/>
  <c r="H12" i="2"/>
  <c r="D13" i="2"/>
  <c r="E12" i="2"/>
  <c r="K12" i="2" s="1"/>
  <c r="L12" i="2" s="1"/>
  <c r="M12" i="2" s="1"/>
  <c r="H35" i="2" s="1"/>
  <c r="I34" i="2" s="1"/>
  <c r="J33" i="2" s="1"/>
  <c r="K32" i="2" s="1"/>
  <c r="D14" i="2" l="1"/>
  <c r="E13" i="2"/>
  <c r="K13" i="2" s="1"/>
  <c r="L13" i="2" s="1"/>
  <c r="M13" i="2" s="1"/>
  <c r="H36" i="2" s="1"/>
  <c r="I35" i="2" s="1"/>
  <c r="J34" i="2" s="1"/>
  <c r="K33" i="2" s="1"/>
  <c r="H13" i="2"/>
  <c r="D15" i="2" l="1"/>
  <c r="E14" i="2"/>
  <c r="K14" i="2" s="1"/>
  <c r="L14" i="2" s="1"/>
  <c r="M14" i="2" s="1"/>
  <c r="H37" i="2" s="1"/>
  <c r="I36" i="2" s="1"/>
  <c r="J35" i="2" s="1"/>
  <c r="K34" i="2" s="1"/>
  <c r="H14" i="2"/>
  <c r="D16" i="2" l="1"/>
  <c r="E15" i="2"/>
  <c r="K15" i="2" s="1"/>
  <c r="L15" i="2" s="1"/>
  <c r="M15" i="2" s="1"/>
  <c r="H38" i="2" s="1"/>
  <c r="I37" i="2" s="1"/>
  <c r="J36" i="2" s="1"/>
  <c r="K35" i="2" s="1"/>
  <c r="H15" i="2"/>
  <c r="E16" i="2" l="1"/>
  <c r="D17" i="2"/>
  <c r="H16" i="2"/>
  <c r="C20" i="1"/>
  <c r="D18" i="2" l="1"/>
  <c r="E17" i="2"/>
  <c r="H17" i="2"/>
  <c r="K16" i="2"/>
  <c r="L16" i="2" s="1"/>
  <c r="M16" i="2" s="1"/>
  <c r="H39" i="2" s="1"/>
  <c r="I38" i="2" s="1"/>
  <c r="J37" i="2" s="1"/>
  <c r="K36" i="2" s="1"/>
  <c r="I20" i="1"/>
  <c r="D20" i="1"/>
  <c r="H20" i="1"/>
  <c r="J20" i="1"/>
  <c r="K20" i="1"/>
  <c r="G20" i="1"/>
  <c r="P20" i="1"/>
  <c r="L20" i="1"/>
  <c r="F20" i="1"/>
  <c r="M20" i="1"/>
  <c r="N20" i="1"/>
  <c r="O20" i="1"/>
  <c r="E20" i="1"/>
  <c r="C21" i="1"/>
  <c r="K17" i="2" l="1"/>
  <c r="L17" i="2" s="1"/>
  <c r="M17" i="2" s="1"/>
  <c r="H40" i="2" s="1"/>
  <c r="I39" i="2" s="1"/>
  <c r="J38" i="2" s="1"/>
  <c r="K37" i="2" s="1"/>
  <c r="D19" i="2"/>
  <c r="E18" i="2"/>
  <c r="H18" i="2"/>
  <c r="E21" i="1"/>
  <c r="N21" i="1"/>
  <c r="F21" i="1"/>
  <c r="O21" i="1"/>
  <c r="D21" i="1"/>
  <c r="H21" i="1"/>
  <c r="G21" i="1"/>
  <c r="P21" i="1"/>
  <c r="K21" i="1"/>
  <c r="L21" i="1"/>
  <c r="M21" i="1"/>
  <c r="I21" i="1"/>
  <c r="J21" i="1"/>
  <c r="C22" i="1"/>
  <c r="K18" i="2" l="1"/>
  <c r="L18" i="2" s="1"/>
  <c r="M18" i="2" s="1"/>
  <c r="H41" i="2" s="1"/>
  <c r="I40" i="2" s="1"/>
  <c r="J39" i="2" s="1"/>
  <c r="K38" i="2" s="1"/>
  <c r="D20" i="2"/>
  <c r="E19" i="2"/>
  <c r="H19" i="2"/>
  <c r="K22" i="1"/>
  <c r="L22" i="1"/>
  <c r="M22" i="1"/>
  <c r="N22" i="1"/>
  <c r="D22" i="1"/>
  <c r="I22" i="1"/>
  <c r="O22" i="1"/>
  <c r="J22" i="1"/>
  <c r="P22" i="1"/>
  <c r="G22" i="1"/>
  <c r="H22" i="1"/>
  <c r="E22" i="1"/>
  <c r="F22" i="1"/>
  <c r="C23" i="1"/>
  <c r="K19" i="2" l="1"/>
  <c r="L19" i="2" s="1"/>
  <c r="M19" i="2" s="1"/>
  <c r="H42" i="2" s="1"/>
  <c r="I41" i="2" s="1"/>
  <c r="J40" i="2" s="1"/>
  <c r="K39" i="2" s="1"/>
  <c r="D21" i="2"/>
  <c r="E20" i="2"/>
  <c r="K20" i="2" s="1"/>
  <c r="L20" i="2" s="1"/>
  <c r="M20" i="2" s="1"/>
  <c r="H43" i="2" s="1"/>
  <c r="I42" i="2" s="1"/>
  <c r="J41" i="2" s="1"/>
  <c r="K40" i="2" s="1"/>
  <c r="H20" i="2"/>
  <c r="G23" i="1"/>
  <c r="P23" i="1"/>
  <c r="I23" i="1"/>
  <c r="J23" i="1"/>
  <c r="H23" i="1"/>
  <c r="N23" i="1"/>
  <c r="O23" i="1"/>
  <c r="D23" i="1"/>
  <c r="K23" i="1"/>
  <c r="L23" i="1"/>
  <c r="M23" i="1"/>
  <c r="E23" i="1"/>
  <c r="F23" i="1"/>
  <c r="C24" i="1"/>
  <c r="H21" i="2" l="1"/>
  <c r="D22" i="2"/>
  <c r="E21" i="2"/>
  <c r="M24" i="1"/>
  <c r="E24" i="1"/>
  <c r="N24" i="1"/>
  <c r="F24" i="1"/>
  <c r="O24" i="1"/>
  <c r="G24" i="1"/>
  <c r="D24" i="1"/>
  <c r="I24" i="1"/>
  <c r="H24" i="1"/>
  <c r="J24" i="1"/>
  <c r="K24" i="1"/>
  <c r="L24" i="1"/>
  <c r="P24" i="1"/>
  <c r="C25" i="1"/>
  <c r="K21" i="2" l="1"/>
  <c r="L21" i="2" s="1"/>
  <c r="M21" i="2" s="1"/>
  <c r="H44" i="2" s="1"/>
  <c r="I43" i="2" s="1"/>
  <c r="J42" i="2" s="1"/>
  <c r="K41" i="2" s="1"/>
  <c r="D23" i="2"/>
  <c r="E22" i="2"/>
  <c r="H22" i="2"/>
  <c r="J25" i="1"/>
  <c r="K25" i="1"/>
  <c r="L25" i="1"/>
  <c r="E25" i="1"/>
  <c r="P25" i="1"/>
  <c r="F25" i="1"/>
  <c r="I25" i="1"/>
  <c r="G25" i="1"/>
  <c r="D25" i="1"/>
  <c r="H25" i="1"/>
  <c r="N25" i="1"/>
  <c r="O25" i="1"/>
  <c r="M25" i="1"/>
  <c r="C26" i="1"/>
  <c r="K22" i="2" l="1"/>
  <c r="L22" i="2" s="1"/>
  <c r="M22" i="2" s="1"/>
  <c r="H45" i="2" s="1"/>
  <c r="I44" i="2" s="1"/>
  <c r="J43" i="2" s="1"/>
  <c r="K42" i="2" s="1"/>
  <c r="D24" i="2"/>
  <c r="E23" i="2"/>
  <c r="H23" i="2"/>
  <c r="F26" i="1"/>
  <c r="O26" i="1"/>
  <c r="G26" i="1"/>
  <c r="P26" i="1"/>
  <c r="I26" i="1"/>
  <c r="E26" i="1"/>
  <c r="J26" i="1"/>
  <c r="K26" i="1"/>
  <c r="L26" i="1"/>
  <c r="N26" i="1"/>
  <c r="M26" i="1"/>
  <c r="D26" i="1"/>
  <c r="H26" i="1"/>
  <c r="C27" i="1"/>
  <c r="K23" i="2" l="1"/>
  <c r="L23" i="2" s="1"/>
  <c r="M23" i="2" s="1"/>
  <c r="H46" i="2" s="1"/>
  <c r="I45" i="2" s="1"/>
  <c r="J44" i="2" s="1"/>
  <c r="K43" i="2" s="1"/>
  <c r="E24" i="2"/>
  <c r="H24" i="2"/>
  <c r="H27" i="1"/>
  <c r="L27" i="1"/>
  <c r="M27" i="1"/>
  <c r="E27" i="1"/>
  <c r="N27" i="1"/>
  <c r="I27" i="1"/>
  <c r="J27" i="1"/>
  <c r="G27" i="1"/>
  <c r="K27" i="1"/>
  <c r="D27" i="1"/>
  <c r="F27" i="1"/>
  <c r="O27" i="1"/>
  <c r="P27" i="1"/>
  <c r="C28" i="1"/>
  <c r="K24" i="2" l="1"/>
  <c r="L24" i="2" s="1"/>
  <c r="M24" i="2" s="1"/>
  <c r="H47" i="2" s="1"/>
  <c r="I46" i="2" s="1"/>
  <c r="I28" i="1"/>
  <c r="D28" i="1"/>
  <c r="H28" i="1"/>
  <c r="J28" i="1"/>
  <c r="K28" i="1"/>
  <c r="L28" i="1"/>
  <c r="F28" i="1"/>
  <c r="M28" i="1"/>
  <c r="O28" i="1"/>
  <c r="E28" i="1"/>
  <c r="N28" i="1"/>
  <c r="G28" i="1"/>
  <c r="P28" i="1"/>
  <c r="C29" i="1"/>
  <c r="I47" i="2" l="1"/>
  <c r="J46" i="2" s="1"/>
  <c r="J45" i="2"/>
  <c r="K44" i="2" s="1"/>
  <c r="E29" i="1"/>
  <c r="N29" i="1"/>
  <c r="F29" i="1"/>
  <c r="O29" i="1"/>
  <c r="D29" i="1"/>
  <c r="H29" i="1"/>
  <c r="G29" i="1"/>
  <c r="L29" i="1"/>
  <c r="I29" i="1"/>
  <c r="M29" i="1"/>
  <c r="P29" i="1"/>
  <c r="K29" i="1"/>
  <c r="J29" i="1"/>
  <c r="C30" i="1"/>
  <c r="K45" i="2" l="1"/>
  <c r="J47" i="2"/>
  <c r="K46" i="2" s="1"/>
  <c r="K47" i="2" s="1"/>
  <c r="K30" i="1"/>
  <c r="L30" i="1"/>
  <c r="M30" i="1"/>
  <c r="N30" i="1"/>
  <c r="I30" i="1"/>
  <c r="O30" i="1"/>
  <c r="E30" i="1"/>
  <c r="D30" i="1"/>
  <c r="P30" i="1"/>
  <c r="F30" i="1"/>
  <c r="G30" i="1"/>
  <c r="H30" i="1"/>
  <c r="J30" i="1"/>
</calcChain>
</file>

<file path=xl/sharedStrings.xml><?xml version="1.0" encoding="utf-8"?>
<sst xmlns="http://schemas.openxmlformats.org/spreadsheetml/2006/main" count="59" uniqueCount="55">
  <si>
    <t>LGD</t>
  </si>
  <si>
    <t>HPIt</t>
  </si>
  <si>
    <t>HPI_0</t>
  </si>
  <si>
    <t>HPIm</t>
  </si>
  <si>
    <t>〖RLGD〗_(Incomplete )=P_(Self-Cure)×(Balance×Discounting Factor)+(1-P_(Self-Cure))×((CollateralValue×(1-Haircut))-Sales Cost)</t>
  </si>
  <si>
    <t>Max</t>
  </si>
  <si>
    <t>Min</t>
  </si>
  <si>
    <t>Step</t>
  </si>
  <si>
    <t>Avg</t>
  </si>
  <si>
    <t>LTV</t>
  </si>
  <si>
    <t>Cure</t>
  </si>
  <si>
    <t>Pcure</t>
  </si>
  <si>
    <t>Balance</t>
  </si>
  <si>
    <t>DF</t>
  </si>
  <si>
    <t>CollVAlue</t>
  </si>
  <si>
    <t>Haircut</t>
  </si>
  <si>
    <t>SalesCost</t>
  </si>
  <si>
    <t>Recoverable</t>
  </si>
  <si>
    <t>Loss</t>
  </si>
  <si>
    <t>LGD by EPC rating</t>
  </si>
  <si>
    <t>LGD_A</t>
  </si>
  <si>
    <t>LGD_B</t>
  </si>
  <si>
    <t>LGD_C</t>
  </si>
  <si>
    <t>LGD_D</t>
  </si>
  <si>
    <t>Valuation by Time</t>
  </si>
  <si>
    <t>Perf</t>
  </si>
  <si>
    <t>TO</t>
  </si>
  <si>
    <t>TN-1</t>
  </si>
  <si>
    <t>TN</t>
  </si>
  <si>
    <t>Def</t>
  </si>
  <si>
    <t>TD-1</t>
  </si>
  <si>
    <t>TD</t>
  </si>
  <si>
    <t>TS</t>
  </si>
  <si>
    <t>EPC rating House Price projections across time</t>
  </si>
  <si>
    <t>Time</t>
  </si>
  <si>
    <t>Y0</t>
  </si>
  <si>
    <t>Y1</t>
  </si>
  <si>
    <t>Y2</t>
  </si>
  <si>
    <t>Y3</t>
  </si>
  <si>
    <t>Y4</t>
  </si>
  <si>
    <t>Y5</t>
  </si>
  <si>
    <t>A</t>
  </si>
  <si>
    <t>B</t>
  </si>
  <si>
    <t>C</t>
  </si>
  <si>
    <t>D</t>
  </si>
  <si>
    <t>E</t>
  </si>
  <si>
    <t>F</t>
  </si>
  <si>
    <t>G</t>
  </si>
  <si>
    <t>Value</t>
  </si>
  <si>
    <t>Disc_Rate</t>
  </si>
  <si>
    <t>Selling_Costs</t>
  </si>
  <si>
    <t>Firesale</t>
  </si>
  <si>
    <t>Time_To_Realisation_yrs</t>
  </si>
  <si>
    <t>Val_FS</t>
  </si>
  <si>
    <t>Val_FS_DS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</si>
</sst>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3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Simple!$C$20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Simple!$D$19:$O$19</c:f>
              <c:numCache>
                <c:formatCode>0%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0.79999999999999993</c:v>
                </c:pt>
                <c:pt idx="11">
                  <c:v>0.89999999999999991</c:v>
                </c:pt>
              </c:numCache>
            </c:numRef>
          </c:cat>
          <c:val>
            <c:numRef>
              <c:f>Simple!$D$20:$O$20</c:f>
              <c:numCache>
                <c:formatCode>0.000%</c:formatCode>
                <c:ptCount val="12"/>
                <c:pt idx="0">
                  <c:v>0.505</c:v>
                </c:pt>
                <c:pt idx="1">
                  <c:v>0.52500000000000002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0.625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0.89999999999999991</c:v>
                </c:pt>
                <c:pt idx="11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B-485B-ACBD-0001EB4B1ECF}"/>
            </c:ext>
          </c:extLst>
        </c:ser>
        <c:ser>
          <c:idx val="1"/>
          <c:order val="1"/>
          <c:tx>
            <c:strRef>
              <c:f>Simple!$C$21</c:f>
              <c:strCache>
                <c:ptCount val="1"/>
                <c:pt idx="0">
                  <c:v>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Simple!$D$19:$O$19</c:f>
              <c:numCache>
                <c:formatCode>0%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0.79999999999999993</c:v>
                </c:pt>
                <c:pt idx="11">
                  <c:v>0.89999999999999991</c:v>
                </c:pt>
              </c:numCache>
            </c:numRef>
          </c:cat>
          <c:val>
            <c:numRef>
              <c:f>Simple!$D$21:$O$21</c:f>
              <c:numCache>
                <c:formatCode>0.000%</c:formatCode>
                <c:ptCount val="12"/>
                <c:pt idx="0">
                  <c:v>0.40600000000000003</c:v>
                </c:pt>
                <c:pt idx="1">
                  <c:v>0.43000000000000005</c:v>
                </c:pt>
                <c:pt idx="2">
                  <c:v>0.45999999999999996</c:v>
                </c:pt>
                <c:pt idx="3">
                  <c:v>0.52</c:v>
                </c:pt>
                <c:pt idx="4">
                  <c:v>0.55000000000000004</c:v>
                </c:pt>
                <c:pt idx="5">
                  <c:v>0.58000000000000007</c:v>
                </c:pt>
                <c:pt idx="6">
                  <c:v>0.64</c:v>
                </c:pt>
                <c:pt idx="7">
                  <c:v>0.7</c:v>
                </c:pt>
                <c:pt idx="8">
                  <c:v>0.76</c:v>
                </c:pt>
                <c:pt idx="9">
                  <c:v>0.82</c:v>
                </c:pt>
                <c:pt idx="10">
                  <c:v>0.88</c:v>
                </c:pt>
                <c:pt idx="11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BB-485B-ACBD-0001EB4B1ECF}"/>
            </c:ext>
          </c:extLst>
        </c:ser>
        <c:ser>
          <c:idx val="2"/>
          <c:order val="2"/>
          <c:tx>
            <c:strRef>
              <c:f>Simple!$C$22</c:f>
              <c:strCache>
                <c:ptCount val="1"/>
                <c:pt idx="0">
                  <c:v>70%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Simple!$D$19:$O$19</c:f>
              <c:numCache>
                <c:formatCode>0%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0.79999999999999993</c:v>
                </c:pt>
                <c:pt idx="11">
                  <c:v>0.89999999999999991</c:v>
                </c:pt>
              </c:numCache>
            </c:numRef>
          </c:cat>
          <c:val>
            <c:numRef>
              <c:f>Simple!$D$22:$O$22</c:f>
              <c:numCache>
                <c:formatCode>0.000%</c:formatCode>
                <c:ptCount val="12"/>
                <c:pt idx="0">
                  <c:v>0.30700000000000005</c:v>
                </c:pt>
                <c:pt idx="1">
                  <c:v>0.33500000000000008</c:v>
                </c:pt>
                <c:pt idx="2">
                  <c:v>0.37</c:v>
                </c:pt>
                <c:pt idx="3">
                  <c:v>0.44000000000000006</c:v>
                </c:pt>
                <c:pt idx="4">
                  <c:v>0.47500000000000009</c:v>
                </c:pt>
                <c:pt idx="5">
                  <c:v>0.51</c:v>
                </c:pt>
                <c:pt idx="6">
                  <c:v>0.58000000000000007</c:v>
                </c:pt>
                <c:pt idx="7">
                  <c:v>0.65</c:v>
                </c:pt>
                <c:pt idx="8">
                  <c:v>0.72</c:v>
                </c:pt>
                <c:pt idx="9">
                  <c:v>0.79</c:v>
                </c:pt>
                <c:pt idx="10">
                  <c:v>0.86</c:v>
                </c:pt>
                <c:pt idx="11">
                  <c:v>0.92999999999999994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BB-485B-ACBD-0001EB4B1ECF}"/>
            </c:ext>
          </c:extLst>
        </c:ser>
        <c:ser>
          <c:idx val="3"/>
          <c:order val="3"/>
          <c:tx>
            <c:strRef>
              <c:f>Simple!$C$23</c:f>
              <c:strCache>
                <c:ptCount val="1"/>
                <c:pt idx="0">
                  <c:v>80%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Simple!$D$19:$O$19</c:f>
              <c:numCache>
                <c:formatCode>0%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0.79999999999999993</c:v>
                </c:pt>
                <c:pt idx="11">
                  <c:v>0.89999999999999991</c:v>
                </c:pt>
              </c:numCache>
            </c:numRef>
          </c:cat>
          <c:val>
            <c:numRef>
              <c:f>Simple!$D$23:$O$23</c:f>
              <c:numCache>
                <c:formatCode>0.000%</c:formatCode>
                <c:ptCount val="12"/>
                <c:pt idx="0">
                  <c:v>0.20799999999999996</c:v>
                </c:pt>
                <c:pt idx="1">
                  <c:v>0.24</c:v>
                </c:pt>
                <c:pt idx="2">
                  <c:v>0.27999999999999992</c:v>
                </c:pt>
                <c:pt idx="3">
                  <c:v>0.35999999999999988</c:v>
                </c:pt>
                <c:pt idx="4">
                  <c:v>0.39999999999999991</c:v>
                </c:pt>
                <c:pt idx="5">
                  <c:v>0.44000000000000006</c:v>
                </c:pt>
                <c:pt idx="6">
                  <c:v>0.52</c:v>
                </c:pt>
                <c:pt idx="7">
                  <c:v>0.6</c:v>
                </c:pt>
                <c:pt idx="8">
                  <c:v>0.67999999999999994</c:v>
                </c:pt>
                <c:pt idx="9">
                  <c:v>0.76</c:v>
                </c:pt>
                <c:pt idx="10">
                  <c:v>0.84</c:v>
                </c:pt>
                <c:pt idx="11">
                  <c:v>0.91999999999999993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BB-485B-ACBD-0001EB4B1ECF}"/>
            </c:ext>
          </c:extLst>
        </c:ser>
        <c:ser>
          <c:idx val="4"/>
          <c:order val="4"/>
          <c:tx>
            <c:strRef>
              <c:f>Simple!$C$24</c:f>
              <c:strCache>
                <c:ptCount val="1"/>
                <c:pt idx="0">
                  <c:v>90%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Simple!$D$19:$O$19</c:f>
              <c:numCache>
                <c:formatCode>0%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0.79999999999999993</c:v>
                </c:pt>
                <c:pt idx="11">
                  <c:v>0.89999999999999991</c:v>
                </c:pt>
              </c:numCache>
            </c:numRef>
          </c:cat>
          <c:val>
            <c:numRef>
              <c:f>Simple!$D$24:$O$24</c:f>
              <c:numCache>
                <c:formatCode>0.000%</c:formatCode>
                <c:ptCount val="12"/>
                <c:pt idx="0">
                  <c:v>0.10899999999999999</c:v>
                </c:pt>
                <c:pt idx="1">
                  <c:v>0.14500000000000002</c:v>
                </c:pt>
                <c:pt idx="2">
                  <c:v>0.18999999999999995</c:v>
                </c:pt>
                <c:pt idx="3">
                  <c:v>0.27999999999999992</c:v>
                </c:pt>
                <c:pt idx="4">
                  <c:v>0.32499999999999996</c:v>
                </c:pt>
                <c:pt idx="5">
                  <c:v>0.37</c:v>
                </c:pt>
                <c:pt idx="6">
                  <c:v>0.45999999999999996</c:v>
                </c:pt>
                <c:pt idx="7">
                  <c:v>0.55000000000000004</c:v>
                </c:pt>
                <c:pt idx="8">
                  <c:v>0.6399999999999999</c:v>
                </c:pt>
                <c:pt idx="9">
                  <c:v>0.73</c:v>
                </c:pt>
                <c:pt idx="10">
                  <c:v>0.82</c:v>
                </c:pt>
                <c:pt idx="11">
                  <c:v>0.90999999999999992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BB-485B-ACBD-0001EB4B1ECF}"/>
            </c:ext>
          </c:extLst>
        </c:ser>
        <c:ser>
          <c:idx val="5"/>
          <c:order val="5"/>
          <c:tx>
            <c:strRef>
              <c:f>Simple!$C$25</c:f>
              <c:strCache>
                <c:ptCount val="1"/>
                <c:pt idx="0">
                  <c:v>100%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Simple!$D$19:$O$19</c:f>
              <c:numCache>
                <c:formatCode>0%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0.79999999999999993</c:v>
                </c:pt>
                <c:pt idx="11">
                  <c:v>0.89999999999999991</c:v>
                </c:pt>
              </c:numCache>
            </c:numRef>
          </c:cat>
          <c:val>
            <c:numRef>
              <c:f>Simple!$D$25:$O$25</c:f>
              <c:numCache>
                <c:formatCode>0.000%</c:formatCode>
                <c:ptCount val="12"/>
                <c:pt idx="0">
                  <c:v>1.0000000000000009E-2</c:v>
                </c:pt>
                <c:pt idx="1">
                  <c:v>5.0000000000000044E-2</c:v>
                </c:pt>
                <c:pt idx="2">
                  <c:v>9.9999999999999978E-2</c:v>
                </c:pt>
                <c:pt idx="3">
                  <c:v>0.19999999999999996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0.79999999999999993</c:v>
                </c:pt>
                <c:pt idx="11">
                  <c:v>0.89999999999999991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BB-485B-ACBD-0001EB4B1ECF}"/>
            </c:ext>
          </c:extLst>
        </c:ser>
        <c:ser>
          <c:idx val="6"/>
          <c:order val="6"/>
          <c:tx>
            <c:strRef>
              <c:f>Simple!$C$26</c:f>
              <c:strCache>
                <c:ptCount val="1"/>
                <c:pt idx="0">
                  <c:v>110%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Simple!$D$19:$O$19</c:f>
              <c:numCache>
                <c:formatCode>0%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0.79999999999999993</c:v>
                </c:pt>
                <c:pt idx="11">
                  <c:v>0.89999999999999991</c:v>
                </c:pt>
              </c:numCache>
            </c:numRef>
          </c:cat>
          <c:val>
            <c:numRef>
              <c:f>Simple!$D$26:$O$26</c:f>
              <c:numCache>
                <c:formatCode>0.000%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9.9999999999998979E-3</c:v>
                </c:pt>
                <c:pt idx="3">
                  <c:v>0.11999999999999988</c:v>
                </c:pt>
                <c:pt idx="4">
                  <c:v>0.17499999999999993</c:v>
                </c:pt>
                <c:pt idx="5">
                  <c:v>0.22999999999999998</c:v>
                </c:pt>
                <c:pt idx="6">
                  <c:v>0.33999999999999997</c:v>
                </c:pt>
                <c:pt idx="7">
                  <c:v>0.44999999999999996</c:v>
                </c:pt>
                <c:pt idx="8">
                  <c:v>0.55999999999999994</c:v>
                </c:pt>
                <c:pt idx="9">
                  <c:v>0.66999999999999993</c:v>
                </c:pt>
                <c:pt idx="10">
                  <c:v>0.77999999999999992</c:v>
                </c:pt>
                <c:pt idx="11">
                  <c:v>0.8899999999999999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BB-485B-ACBD-0001EB4B1ECF}"/>
            </c:ext>
          </c:extLst>
        </c:ser>
        <c:ser>
          <c:idx val="7"/>
          <c:order val="7"/>
          <c:tx>
            <c:strRef>
              <c:f>Simple!$C$27</c:f>
              <c:strCache>
                <c:ptCount val="1"/>
                <c:pt idx="0">
                  <c:v>120%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Simple!$D$19:$O$19</c:f>
              <c:numCache>
                <c:formatCode>0%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0.79999999999999993</c:v>
                </c:pt>
                <c:pt idx="11">
                  <c:v>0.89999999999999991</c:v>
                </c:pt>
              </c:numCache>
            </c:numRef>
          </c:cat>
          <c:val>
            <c:numRef>
              <c:f>Simple!$D$27:$O$27</c:f>
              <c:numCache>
                <c:formatCode>0.000%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4.0000000000000036E-2</c:v>
                </c:pt>
                <c:pt idx="4">
                  <c:v>0.10000000000000009</c:v>
                </c:pt>
                <c:pt idx="5">
                  <c:v>0.16000000000000003</c:v>
                </c:pt>
                <c:pt idx="6">
                  <c:v>0.28000000000000003</c:v>
                </c:pt>
                <c:pt idx="7">
                  <c:v>0.4</c:v>
                </c:pt>
                <c:pt idx="8">
                  <c:v>0.52</c:v>
                </c:pt>
                <c:pt idx="9">
                  <c:v>0.6399999999999999</c:v>
                </c:pt>
                <c:pt idx="10">
                  <c:v>0.7599999999999999</c:v>
                </c:pt>
                <c:pt idx="11">
                  <c:v>0.87999999999999989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BB-485B-ACBD-0001EB4B1ECF}"/>
            </c:ext>
          </c:extLst>
        </c:ser>
        <c:ser>
          <c:idx val="8"/>
          <c:order val="8"/>
          <c:tx>
            <c:strRef>
              <c:f>Simple!$C$28</c:f>
              <c:strCache>
                <c:ptCount val="1"/>
                <c:pt idx="0">
                  <c:v>130%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Simple!$D$19:$O$19</c:f>
              <c:numCache>
                <c:formatCode>0%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0.79999999999999993</c:v>
                </c:pt>
                <c:pt idx="11">
                  <c:v>0.89999999999999991</c:v>
                </c:pt>
              </c:numCache>
            </c:numRef>
          </c:cat>
          <c:val>
            <c:numRef>
              <c:f>Simple!$D$28:$O$28</c:f>
              <c:numCache>
                <c:formatCode>0.000%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2.4999999999999911E-2</c:v>
                </c:pt>
                <c:pt idx="5">
                  <c:v>9.000000000000008E-2</c:v>
                </c:pt>
                <c:pt idx="6">
                  <c:v>0.21999999999999997</c:v>
                </c:pt>
                <c:pt idx="7">
                  <c:v>0.35</c:v>
                </c:pt>
                <c:pt idx="8">
                  <c:v>0.48</c:v>
                </c:pt>
                <c:pt idx="9">
                  <c:v>0.60999999999999988</c:v>
                </c:pt>
                <c:pt idx="10">
                  <c:v>0.73999999999999988</c:v>
                </c:pt>
                <c:pt idx="11">
                  <c:v>0.86999999999999988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BB-485B-ACBD-0001EB4B1ECF}"/>
            </c:ext>
          </c:extLst>
        </c:ser>
        <c:ser>
          <c:idx val="9"/>
          <c:order val="9"/>
          <c:tx>
            <c:strRef>
              <c:f>Simple!$C$29</c:f>
              <c:strCache>
                <c:ptCount val="1"/>
                <c:pt idx="0">
                  <c:v>140%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Simple!$D$19:$O$19</c:f>
              <c:numCache>
                <c:formatCode>0%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0.79999999999999993</c:v>
                </c:pt>
                <c:pt idx="11">
                  <c:v>0.89999999999999991</c:v>
                </c:pt>
              </c:numCache>
            </c:numRef>
          </c:cat>
          <c:val>
            <c:numRef>
              <c:f>Simple!$D$29:$O$29</c:f>
              <c:numCache>
                <c:formatCode>0.000%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2.0000000000000129E-2</c:v>
                </c:pt>
                <c:pt idx="6">
                  <c:v>0.16000000000000003</c:v>
                </c:pt>
                <c:pt idx="7">
                  <c:v>0.30000000000000004</c:v>
                </c:pt>
                <c:pt idx="8">
                  <c:v>0.44000000000000006</c:v>
                </c:pt>
                <c:pt idx="9">
                  <c:v>0.57999999999999996</c:v>
                </c:pt>
                <c:pt idx="10">
                  <c:v>0.72</c:v>
                </c:pt>
                <c:pt idx="11">
                  <c:v>0.85999999999999988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4BB-485B-ACBD-0001EB4B1ECF}"/>
            </c:ext>
          </c:extLst>
        </c:ser>
        <c:ser>
          <c:idx val="10"/>
          <c:order val="10"/>
          <c:tx>
            <c:strRef>
              <c:f>Simple!$C$30</c:f>
              <c:strCache>
                <c:ptCount val="1"/>
                <c:pt idx="0">
                  <c:v>150%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Simple!$D$19:$O$19</c:f>
              <c:numCache>
                <c:formatCode>0%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0.79999999999999993</c:v>
                </c:pt>
                <c:pt idx="11">
                  <c:v>0.89999999999999991</c:v>
                </c:pt>
              </c:numCache>
            </c:numRef>
          </c:cat>
          <c:val>
            <c:numRef>
              <c:f>Simple!$D$30:$O$30</c:f>
              <c:numCache>
                <c:formatCode>0.000%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0.10000000000000009</c:v>
                </c:pt>
                <c:pt idx="7">
                  <c:v>0.25</c:v>
                </c:pt>
                <c:pt idx="8">
                  <c:v>0.39999999999999991</c:v>
                </c:pt>
                <c:pt idx="9">
                  <c:v>0.54999999999999993</c:v>
                </c:pt>
                <c:pt idx="10">
                  <c:v>0.7</c:v>
                </c:pt>
                <c:pt idx="11">
                  <c:v>0.84999999999999987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4BB-485B-ACBD-0001EB4B1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360424"/>
        <c:axId val="684363704"/>
      </c:lineChart>
      <c:catAx>
        <c:axId val="68436042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63704"/>
        <c:crosses val="autoZero"/>
        <c:auto val="1"/>
        <c:lblAlgn val="ctr"/>
        <c:lblOffset val="100"/>
        <c:noMultiLvlLbl val="0"/>
      </c:catAx>
      <c:valAx>
        <c:axId val="684363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6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LGD</a:t>
            </a:r>
            <a:r>
              <a:rPr lang="en-IE" baseline="0"/>
              <a:t> Curve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LGDExample!$D$9:$D$24</c:f>
              <c:numCache>
                <c:formatCode>0%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</c:numCache>
            </c:numRef>
          </c:cat>
          <c:val>
            <c:numRef>
              <c:f>LGDExample!$M$9:$M$24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1.5714285714285681E-2</c:v>
                </c:pt>
                <c:pt idx="7">
                  <c:v>0.10377777777777775</c:v>
                </c:pt>
                <c:pt idx="8">
                  <c:v>0.18224691358024686</c:v>
                </c:pt>
                <c:pt idx="9">
                  <c:v>0.25399999999999989</c:v>
                </c:pt>
                <c:pt idx="10">
                  <c:v>0.30345454545454542</c:v>
                </c:pt>
                <c:pt idx="11">
                  <c:v>0.34466666666666673</c:v>
                </c:pt>
                <c:pt idx="12">
                  <c:v>0.37953846153846149</c:v>
                </c:pt>
                <c:pt idx="13">
                  <c:v>0.40942857142857136</c:v>
                </c:pt>
                <c:pt idx="14">
                  <c:v>0.43533333333333335</c:v>
                </c:pt>
                <c:pt idx="15">
                  <c:v>0.45800000000000002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8-4842-B2DB-6B03F57A4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262224"/>
        <c:axId val="420262880"/>
      </c:lineChart>
      <c:catAx>
        <c:axId val="42026222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62880"/>
        <c:crosses val="autoZero"/>
        <c:auto val="1"/>
        <c:lblAlgn val="ctr"/>
        <c:lblOffset val="100"/>
        <c:noMultiLvlLbl val="0"/>
      </c:catAx>
      <c:valAx>
        <c:axId val="4202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6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Example LGD</a:t>
            </a:r>
            <a:r>
              <a:rPr lang="en-IE" baseline="0"/>
              <a:t> Curves by EPC rating [A:D]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LGDExample!$H$31</c:f>
              <c:strCache>
                <c:ptCount val="1"/>
                <c:pt idx="0">
                  <c:v>LGD_A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LGDExample!$G$32:$G$47</c:f>
              <c:numCache>
                <c:formatCode>0%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</c:numCache>
            </c:numRef>
          </c:cat>
          <c:val>
            <c:numRef>
              <c:f>LGDExample!$H$32:$H$47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1.5714285714285681E-2</c:v>
                </c:pt>
                <c:pt idx="7">
                  <c:v>0.10377777777777775</c:v>
                </c:pt>
                <c:pt idx="8">
                  <c:v>0.18224691358024686</c:v>
                </c:pt>
                <c:pt idx="9">
                  <c:v>0.25399999999999989</c:v>
                </c:pt>
                <c:pt idx="10">
                  <c:v>0.30345454545454542</c:v>
                </c:pt>
                <c:pt idx="11">
                  <c:v>0.34466666666666673</c:v>
                </c:pt>
                <c:pt idx="12">
                  <c:v>0.37953846153846149</c:v>
                </c:pt>
                <c:pt idx="13">
                  <c:v>0.40942857142857136</c:v>
                </c:pt>
                <c:pt idx="14">
                  <c:v>0.43533333333333335</c:v>
                </c:pt>
                <c:pt idx="15">
                  <c:v>0.45800000000000002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3-47D9-AD9D-E127D8EB81DC}"/>
            </c:ext>
          </c:extLst>
        </c:ser>
        <c:ser>
          <c:idx val="1"/>
          <c:order val="1"/>
          <c:tx>
            <c:strRef>
              <c:f>LGDExample!$I$31</c:f>
              <c:strCache>
                <c:ptCount val="1"/>
                <c:pt idx="0">
                  <c:v>LGD_B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LGDExample!$G$32:$G$47</c:f>
              <c:numCache>
                <c:formatCode>0%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</c:numCache>
            </c:numRef>
          </c:cat>
          <c:val>
            <c:numRef>
              <c:f>LGDExample!$I$32:$I$47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1.5714285714285681E-2</c:v>
                </c:pt>
                <c:pt idx="6">
                  <c:v>0.10377777777777775</c:v>
                </c:pt>
                <c:pt idx="7">
                  <c:v>0.18224691358024686</c:v>
                </c:pt>
                <c:pt idx="8">
                  <c:v>0.25399999999999989</c:v>
                </c:pt>
                <c:pt idx="9">
                  <c:v>0.30345454545454542</c:v>
                </c:pt>
                <c:pt idx="10">
                  <c:v>0.34466666666666673</c:v>
                </c:pt>
                <c:pt idx="11">
                  <c:v>0.37953846153846149</c:v>
                </c:pt>
                <c:pt idx="12">
                  <c:v>0.40942857142857136</c:v>
                </c:pt>
                <c:pt idx="13">
                  <c:v>0.43533333333333335</c:v>
                </c:pt>
                <c:pt idx="14">
                  <c:v>0.45800000000000002</c:v>
                </c:pt>
                <c:pt idx="15">
                  <c:v>0.48066666666666669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D3-47D9-AD9D-E127D8EB81DC}"/>
            </c:ext>
          </c:extLst>
        </c:ser>
        <c:ser>
          <c:idx val="2"/>
          <c:order val="2"/>
          <c:tx>
            <c:strRef>
              <c:f>LGDExample!$J$31</c:f>
              <c:strCache>
                <c:ptCount val="1"/>
                <c:pt idx="0">
                  <c:v>LGD_C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LGDExample!$G$32:$G$47</c:f>
              <c:numCache>
                <c:formatCode>0%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</c:numCache>
            </c:numRef>
          </c:cat>
          <c:val>
            <c:numRef>
              <c:f>LGDExample!$J$32:$J$47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1.5714285714285681E-2</c:v>
                </c:pt>
                <c:pt idx="5">
                  <c:v>0.10377777777777775</c:v>
                </c:pt>
                <c:pt idx="6">
                  <c:v>0.18224691358024686</c:v>
                </c:pt>
                <c:pt idx="7">
                  <c:v>0.25399999999999989</c:v>
                </c:pt>
                <c:pt idx="8">
                  <c:v>0.30345454545454542</c:v>
                </c:pt>
                <c:pt idx="9">
                  <c:v>0.34466666666666673</c:v>
                </c:pt>
                <c:pt idx="10">
                  <c:v>0.37953846153846149</c:v>
                </c:pt>
                <c:pt idx="11">
                  <c:v>0.40942857142857136</c:v>
                </c:pt>
                <c:pt idx="12">
                  <c:v>0.43533333333333335</c:v>
                </c:pt>
                <c:pt idx="13">
                  <c:v>0.45800000000000002</c:v>
                </c:pt>
                <c:pt idx="14">
                  <c:v>0.48066666666666669</c:v>
                </c:pt>
                <c:pt idx="15">
                  <c:v>0.50333333333333341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D3-47D9-AD9D-E127D8EB81DC}"/>
            </c:ext>
          </c:extLst>
        </c:ser>
        <c:ser>
          <c:idx val="3"/>
          <c:order val="3"/>
          <c:tx>
            <c:strRef>
              <c:f>LGDExample!$K$31</c:f>
              <c:strCache>
                <c:ptCount val="1"/>
                <c:pt idx="0">
                  <c:v>LGD_D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LGDExample!$G$32:$G$47</c:f>
              <c:numCache>
                <c:formatCode>0%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</c:numCache>
            </c:numRef>
          </c:cat>
          <c:val>
            <c:numRef>
              <c:f>LGDExample!$K$32:$K$47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1.5714285714285681E-2</c:v>
                </c:pt>
                <c:pt idx="4">
                  <c:v>0.10377777777777775</c:v>
                </c:pt>
                <c:pt idx="5">
                  <c:v>0.18224691358024686</c:v>
                </c:pt>
                <c:pt idx="6">
                  <c:v>0.25399999999999989</c:v>
                </c:pt>
                <c:pt idx="7">
                  <c:v>0.30345454545454542</c:v>
                </c:pt>
                <c:pt idx="8">
                  <c:v>0.34466666666666673</c:v>
                </c:pt>
                <c:pt idx="9">
                  <c:v>0.37953846153846149</c:v>
                </c:pt>
                <c:pt idx="10">
                  <c:v>0.40942857142857136</c:v>
                </c:pt>
                <c:pt idx="11">
                  <c:v>0.43533333333333335</c:v>
                </c:pt>
                <c:pt idx="12">
                  <c:v>0.45800000000000002</c:v>
                </c:pt>
                <c:pt idx="13">
                  <c:v>0.48066666666666669</c:v>
                </c:pt>
                <c:pt idx="14">
                  <c:v>0.50333333333333341</c:v>
                </c:pt>
                <c:pt idx="15">
                  <c:v>0.52600000000000013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D3-47D9-AD9D-E127D8EB8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262224"/>
        <c:axId val="420262880"/>
      </c:lineChart>
      <c:catAx>
        <c:axId val="42026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Indexed LTV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62880"/>
        <c:crosses val="autoZero"/>
        <c:auto val="1"/>
        <c:lblAlgn val="ctr"/>
        <c:lblOffset val="100"/>
        <c:noMultiLvlLbl val="0"/>
      </c:catAx>
      <c:valAx>
        <c:axId val="4202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LGD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6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HPI 5yr forecast by EPC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80314960629922"/>
          <c:y val="0.13467592592592595"/>
          <c:w val="0.85964129483814522"/>
          <c:h val="0.62792395742198881"/>
        </c:manualLayout>
      </c:layout>
      <c:lineChart>
        <c:grouping val="standard"/>
        <c:varyColors val="0"/>
        <c:ser>
          <c:idx val="0"/>
          <c:order val="0"/>
          <c:tx>
            <c:strRef>
              <c:f>LGDExample!$G$57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LGDExample!$H$56:$M$56</c:f>
              <c:strCache>
                <c:ptCount val="6"/>
                <c:pt idx="0">
                  <c:v>Y0</c:v>
                </c:pt>
                <c:pt idx="1">
                  <c:v>Y1</c:v>
                </c:pt>
                <c:pt idx="2">
                  <c:v>Y2</c:v>
                </c:pt>
                <c:pt idx="3">
                  <c:v>Y3</c:v>
                </c:pt>
                <c:pt idx="4">
                  <c:v>Y4</c:v>
                </c:pt>
                <c:pt idx="5">
                  <c:v>Y5</c:v>
                </c:pt>
              </c:strCache>
            </c:strRef>
          </c:cat>
          <c:val>
            <c:numRef>
              <c:f>LGDExample!$H$57:$M$57</c:f>
              <c:numCache>
                <c:formatCode>General</c:formatCode>
                <c:ptCount val="6"/>
                <c:pt idx="0">
                  <c:v>103</c:v>
                </c:pt>
                <c:pt idx="1">
                  <c:v>104</c:v>
                </c:pt>
                <c:pt idx="2">
                  <c:v>105</c:v>
                </c:pt>
                <c:pt idx="3">
                  <c:v>106</c:v>
                </c:pt>
                <c:pt idx="4">
                  <c:v>107</c:v>
                </c:pt>
                <c:pt idx="5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7-421E-9ADD-3A4C44366806}"/>
            </c:ext>
          </c:extLst>
        </c:ser>
        <c:ser>
          <c:idx val="1"/>
          <c:order val="1"/>
          <c:tx>
            <c:strRef>
              <c:f>LGDExample!$G$58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LGDExample!$H$56:$M$56</c:f>
              <c:strCache>
                <c:ptCount val="6"/>
                <c:pt idx="0">
                  <c:v>Y0</c:v>
                </c:pt>
                <c:pt idx="1">
                  <c:v>Y1</c:v>
                </c:pt>
                <c:pt idx="2">
                  <c:v>Y2</c:v>
                </c:pt>
                <c:pt idx="3">
                  <c:v>Y3</c:v>
                </c:pt>
                <c:pt idx="4">
                  <c:v>Y4</c:v>
                </c:pt>
                <c:pt idx="5">
                  <c:v>Y5</c:v>
                </c:pt>
              </c:strCache>
            </c:strRef>
          </c:cat>
          <c:val>
            <c:numRef>
              <c:f>LGDExample!$H$58:$M$58</c:f>
              <c:numCache>
                <c:formatCode>General</c:formatCode>
                <c:ptCount val="6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7-421E-9ADD-3A4C44366806}"/>
            </c:ext>
          </c:extLst>
        </c:ser>
        <c:ser>
          <c:idx val="2"/>
          <c:order val="2"/>
          <c:tx>
            <c:strRef>
              <c:f>LGDExample!$G$59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LGDExample!$H$56:$M$56</c:f>
              <c:strCache>
                <c:ptCount val="6"/>
                <c:pt idx="0">
                  <c:v>Y0</c:v>
                </c:pt>
                <c:pt idx="1">
                  <c:v>Y1</c:v>
                </c:pt>
                <c:pt idx="2">
                  <c:v>Y2</c:v>
                </c:pt>
                <c:pt idx="3">
                  <c:v>Y3</c:v>
                </c:pt>
                <c:pt idx="4">
                  <c:v>Y4</c:v>
                </c:pt>
                <c:pt idx="5">
                  <c:v>Y5</c:v>
                </c:pt>
              </c:strCache>
            </c:strRef>
          </c:cat>
          <c:val>
            <c:numRef>
              <c:f>LGDExample!$H$59:$M$59</c:f>
              <c:numCache>
                <c:formatCode>General</c:formatCode>
                <c:ptCount val="6"/>
                <c:pt idx="0">
                  <c:v>101</c:v>
                </c:pt>
                <c:pt idx="1">
                  <c:v>101.5</c:v>
                </c:pt>
                <c:pt idx="2">
                  <c:v>102</c:v>
                </c:pt>
                <c:pt idx="3">
                  <c:v>102.5</c:v>
                </c:pt>
                <c:pt idx="4">
                  <c:v>103</c:v>
                </c:pt>
                <c:pt idx="5">
                  <c:v>103.5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7-421E-9ADD-3A4C44366806}"/>
            </c:ext>
          </c:extLst>
        </c:ser>
        <c:ser>
          <c:idx val="3"/>
          <c:order val="3"/>
          <c:tx>
            <c:strRef>
              <c:f>LGDExample!$G$60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LGDExample!$H$56:$M$56</c:f>
              <c:strCache>
                <c:ptCount val="6"/>
                <c:pt idx="0">
                  <c:v>Y0</c:v>
                </c:pt>
                <c:pt idx="1">
                  <c:v>Y1</c:v>
                </c:pt>
                <c:pt idx="2">
                  <c:v>Y2</c:v>
                </c:pt>
                <c:pt idx="3">
                  <c:v>Y3</c:v>
                </c:pt>
                <c:pt idx="4">
                  <c:v>Y4</c:v>
                </c:pt>
                <c:pt idx="5">
                  <c:v>Y5</c:v>
                </c:pt>
              </c:strCache>
            </c:strRef>
          </c:cat>
          <c:val>
            <c:numRef>
              <c:f>LGDExample!$H$60:$M$60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D7-421E-9ADD-3A4C44366806}"/>
            </c:ext>
          </c:extLst>
        </c:ser>
        <c:ser>
          <c:idx val="4"/>
          <c:order val="4"/>
          <c:tx>
            <c:strRef>
              <c:f>LGDExample!$G$61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LGDExample!$H$56:$M$56</c:f>
              <c:strCache>
                <c:ptCount val="6"/>
                <c:pt idx="0">
                  <c:v>Y0</c:v>
                </c:pt>
                <c:pt idx="1">
                  <c:v>Y1</c:v>
                </c:pt>
                <c:pt idx="2">
                  <c:v>Y2</c:v>
                </c:pt>
                <c:pt idx="3">
                  <c:v>Y3</c:v>
                </c:pt>
                <c:pt idx="4">
                  <c:v>Y4</c:v>
                </c:pt>
                <c:pt idx="5">
                  <c:v>Y5</c:v>
                </c:pt>
              </c:strCache>
            </c:strRef>
          </c:cat>
          <c:val>
            <c:numRef>
              <c:f>LGDExample!$H$61:$M$61</c:f>
              <c:numCache>
                <c:formatCode>General</c:formatCode>
                <c:ptCount val="6"/>
                <c:pt idx="0">
                  <c:v>99</c:v>
                </c:pt>
                <c:pt idx="1">
                  <c:v>98.5</c:v>
                </c:pt>
                <c:pt idx="2">
                  <c:v>98</c:v>
                </c:pt>
                <c:pt idx="3">
                  <c:v>97.5</c:v>
                </c:pt>
                <c:pt idx="4">
                  <c:v>97</c:v>
                </c:pt>
                <c:pt idx="5">
                  <c:v>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D7-421E-9ADD-3A4C44366806}"/>
            </c:ext>
          </c:extLst>
        </c:ser>
        <c:ser>
          <c:idx val="5"/>
          <c:order val="5"/>
          <c:tx>
            <c:strRef>
              <c:f>LGDExample!$G$62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LGDExample!$H$56:$M$56</c:f>
              <c:strCache>
                <c:ptCount val="6"/>
                <c:pt idx="0">
                  <c:v>Y0</c:v>
                </c:pt>
                <c:pt idx="1">
                  <c:v>Y1</c:v>
                </c:pt>
                <c:pt idx="2">
                  <c:v>Y2</c:v>
                </c:pt>
                <c:pt idx="3">
                  <c:v>Y3</c:v>
                </c:pt>
                <c:pt idx="4">
                  <c:v>Y4</c:v>
                </c:pt>
                <c:pt idx="5">
                  <c:v>Y5</c:v>
                </c:pt>
              </c:strCache>
            </c:strRef>
          </c:cat>
          <c:val>
            <c:numRef>
              <c:f>LGDExample!$H$62:$M$62</c:f>
              <c:numCache>
                <c:formatCode>General</c:formatCode>
                <c:ptCount val="6"/>
                <c:pt idx="0">
                  <c:v>98</c:v>
                </c:pt>
                <c:pt idx="1">
                  <c:v>97</c:v>
                </c:pt>
                <c:pt idx="2">
                  <c:v>96</c:v>
                </c:pt>
                <c:pt idx="3">
                  <c:v>95</c:v>
                </c:pt>
                <c:pt idx="4">
                  <c:v>94</c:v>
                </c:pt>
                <c:pt idx="5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D7-421E-9ADD-3A4C44366806}"/>
            </c:ext>
          </c:extLst>
        </c:ser>
        <c:ser>
          <c:idx val="6"/>
          <c:order val="6"/>
          <c:tx>
            <c:strRef>
              <c:f>LGDExample!$G$63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LGDExample!$H$56:$M$56</c:f>
              <c:strCache>
                <c:ptCount val="6"/>
                <c:pt idx="0">
                  <c:v>Y0</c:v>
                </c:pt>
                <c:pt idx="1">
                  <c:v>Y1</c:v>
                </c:pt>
                <c:pt idx="2">
                  <c:v>Y2</c:v>
                </c:pt>
                <c:pt idx="3">
                  <c:v>Y3</c:v>
                </c:pt>
                <c:pt idx="4">
                  <c:v>Y4</c:v>
                </c:pt>
                <c:pt idx="5">
                  <c:v>Y5</c:v>
                </c:pt>
              </c:strCache>
            </c:strRef>
          </c:cat>
          <c:val>
            <c:numRef>
              <c:f>LGDExample!$H$63:$M$63</c:f>
              <c:numCache>
                <c:formatCode>General</c:formatCode>
                <c:ptCount val="6"/>
                <c:pt idx="0">
                  <c:v>97</c:v>
                </c:pt>
                <c:pt idx="1">
                  <c:v>96</c:v>
                </c:pt>
                <c:pt idx="2">
                  <c:v>95</c:v>
                </c:pt>
                <c:pt idx="3">
                  <c:v>94</c:v>
                </c:pt>
                <c:pt idx="4">
                  <c:v>93</c:v>
                </c:pt>
                <c:pt idx="5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D7-421E-9ADD-3A4C44366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723800"/>
        <c:axId val="521716256"/>
      </c:lineChart>
      <c:catAx>
        <c:axId val="521723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Forecast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16256"/>
        <c:crosses val="autoZero"/>
        <c:auto val="1"/>
        <c:lblAlgn val="ctr"/>
        <c:lblOffset val="100"/>
        <c:noMultiLvlLbl val="0"/>
      </c:catAx>
      <c:valAx>
        <c:axId val="5217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HP Index (Base</a:t>
                </a:r>
                <a:r>
                  <a:rPr lang="en-IE" baseline="0"/>
                  <a:t> = 100)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2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206375</xdr:colOff>
      <xdr:row>1</xdr:row>
      <xdr:rowOff>73025</xdr:rowOff>
    </xdr:from>
    <xdr:to>
      <xdr:col>15</xdr:col>
      <xdr:colOff>511175</xdr:colOff>
      <xdr:row>16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203200</xdr:colOff>
      <xdr:row>1</xdr:row>
      <xdr:rowOff>69850</xdr:rowOff>
    </xdr:from>
    <xdr:to>
      <xdr:col>6</xdr:col>
      <xdr:colOff>387350</xdr:colOff>
      <xdr:row>9</xdr:row>
      <xdr:rowOff>95250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203200" y="254000"/>
              <a:ext cx="3841750" cy="14986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E" sz="1100" b="1" u="sng"/>
                <a:t>Simplified LGD example</a:t>
              </a:r>
            </a:p>
            <a:p>
              <a:r>
                <a:rPr lang="en-IE" sz="1100" b="0" u="none"/>
                <a:t>Formula based on HPI movements across discrete</a:t>
              </a:r>
              <a:r>
                <a:rPr lang="en-IE" sz="1100" b="0" u="none" baseline="0"/>
                <a:t> time interval. For this example time boundary is one year.</a:t>
              </a:r>
            </a:p>
            <a:p>
              <a:endParaRPr lang="en-IE" sz="1100" b="0" u="none" baseline="0"/>
            </a:p>
            <a:p>
              <a:r>
                <a:rPr lang="en-IE" sz="1100" b="0" u="none" baseline="0"/>
                <a:t>Formula:</a:t>
              </a:r>
              <a:endParaRPr lang="en-IE" sz="1100" b="0" i="1" u="none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E" sz="1100" b="0" i="1" u="none">
                        <a:latin typeface="Cambria Math" panose="02040503050406030204" pitchFamily="18" charset="0"/>
                      </a:rPr>
                      <m:t>𝐿𝐺</m:t>
                    </m:r>
                    <m:sSub>
                      <m:sSubPr>
                        <m:ctrlPr>
                          <a:rPr lang="en-IE" sz="1100" b="0" i="1" u="none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E" sz="1100" b="0" i="1" u="none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n-IE" sz="1100" b="0" i="1" u="none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IE" sz="1100" b="0" i="1" u="none">
                        <a:latin typeface="Cambria Math" panose="02040503050406030204" pitchFamily="18" charset="0"/>
                      </a:rPr>
                      <m:t>=1 −</m:t>
                    </m:r>
                    <m:d>
                      <m:dPr>
                        <m:ctrlPr>
                          <a:rPr lang="en-IE" sz="1100" b="0" i="1" u="none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IE" sz="1100" b="0" i="1" u="none">
                            <a:latin typeface="Cambria Math" panose="02040503050406030204" pitchFamily="18" charset="0"/>
                          </a:rPr>
                          <m:t>1 −</m:t>
                        </m:r>
                        <m:r>
                          <a:rPr lang="en-IE" sz="1100" b="0" i="1" u="none">
                            <a:latin typeface="Cambria Math" panose="02040503050406030204" pitchFamily="18" charset="0"/>
                          </a:rPr>
                          <m:t>𝐿𝐺</m:t>
                        </m:r>
                        <m:sSub>
                          <m:sSubPr>
                            <m:ctrlPr>
                              <a:rPr lang="en-IE" sz="1100" b="0" i="1" u="none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E" sz="1100" b="0" i="1" u="none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n-IE" sz="1100" b="0" i="1" u="none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e>
                    </m:d>
                    <m:r>
                      <a:rPr lang="en-IE" sz="1100" b="0" i="1" u="none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n-IE" sz="1100" b="0" i="1" u="none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E" sz="1100" b="0" i="1" u="none">
                            <a:latin typeface="Cambria Math" panose="02040503050406030204" pitchFamily="18" charset="0"/>
                          </a:rPr>
                          <m:t>𝐻𝑃</m:t>
                        </m:r>
                        <m:sSub>
                          <m:sSubPr>
                            <m:ctrlPr>
                              <a:rPr lang="en-IE" sz="1100" b="0" i="1" u="none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E" sz="1100" b="0" i="1" u="none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IE" sz="1100" b="0" i="1" u="none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num>
                      <m:den>
                        <m:r>
                          <a:rPr lang="en-IE" sz="1100" b="0" i="1" u="none">
                            <a:latin typeface="Cambria Math" panose="02040503050406030204" pitchFamily="18" charset="0"/>
                          </a:rPr>
                          <m:t>𝐻𝑃</m:t>
                        </m:r>
                        <m:sSub>
                          <m:sSubPr>
                            <m:ctrlPr>
                              <a:rPr lang="en-IE" sz="1100" b="0" i="1" u="none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E" sz="1100" b="0" i="1" u="none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IE" sz="1100" b="0" i="1" u="none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E" sz="1100" b="0" u="none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03200" y="254000"/>
              <a:ext cx="3841750" cy="14986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E" sz="1100" b="1" u="sng"/>
                <a:t>Simplified LGD example</a:t>
              </a:r>
            </a:p>
            <a:p>
              <a:r>
                <a:rPr lang="en-IE" sz="1100" b="0" u="none"/>
                <a:t>Formula based on HPI movements across discrete</a:t>
              </a:r>
              <a:r>
                <a:rPr lang="en-IE" sz="1100" b="0" u="none" baseline="0"/>
                <a:t> time interval. For this example time boundary is one year.</a:t>
              </a:r>
            </a:p>
            <a:p>
              <a:endParaRPr lang="en-IE" sz="1100" b="0" u="none" baseline="0"/>
            </a:p>
            <a:p>
              <a:r>
                <a:rPr lang="en-IE" sz="1100" b="0" u="none" baseline="0"/>
                <a:t>Formula:</a:t>
              </a:r>
              <a:endParaRPr lang="en-IE" sz="1100" b="0" i="1" u="none">
                <a:latin typeface="Cambria Math" panose="02040503050406030204" pitchFamily="18" charset="0"/>
              </a:endParaRPr>
            </a:p>
            <a:p>
              <a:r>
                <a:rPr lang="en-IE" sz="1100" b="0" i="0" u="none">
                  <a:latin typeface="Cambria Math" panose="02040503050406030204" pitchFamily="18" charset="0"/>
                </a:rPr>
                <a:t>𝐿𝐺𝐷_𝑡=1 −(1 −𝐿𝐺𝐷_0 )∗(𝐻𝑃𝐼_𝑡)/(𝐻𝑃𝐼_0 )</a:t>
              </a:r>
              <a:endParaRPr lang="en-IE" sz="1100" b="0" u="none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60325</xdr:colOff>
      <xdr:row>8</xdr:row>
      <xdr:rowOff>44450</xdr:rowOff>
    </xdr:from>
    <xdr:to>
      <xdr:col>21</xdr:col>
      <xdr:colOff>365125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228600</xdr:colOff>
      <xdr:row>31</xdr:row>
      <xdr:rowOff>12700</xdr:rowOff>
    </xdr:from>
    <xdr:to>
      <xdr:col>19</xdr:col>
      <xdr:colOff>533400</xdr:colOff>
      <xdr:row>45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479425</xdr:colOff>
      <xdr:row>50</xdr:row>
      <xdr:rowOff>133350</xdr:rowOff>
    </xdr:from>
    <xdr:to>
      <xdr:col>22</xdr:col>
      <xdr:colOff>174625</xdr:colOff>
      <xdr:row>65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8:P30"/>
  <sheetViews>
    <sheetView workbookViewId="0">
      <selection activeCell="A15" sqref="A15"/>
    </sheetView>
  </sheetViews>
  <sheetFormatPr defaultRowHeight="14.5" x14ac:dyDescent="0.35"/>
  <sheetData>
    <row r="18" spans="1:16" x14ac:dyDescent="0.35">
      <c r="D18" s="5" t="s">
        <v>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35">
      <c r="A19" t="s">
        <v>2</v>
      </c>
      <c r="B19" t="s">
        <v>1</v>
      </c>
      <c r="C19" t="s">
        <v>3</v>
      </c>
      <c r="D19" s="1">
        <v>0.01</v>
      </c>
      <c r="E19" s="1">
        <v>0.05</v>
      </c>
      <c r="F19" s="1">
        <v>0.1</v>
      </c>
      <c r="G19" s="1">
        <v>0.2</v>
      </c>
      <c r="H19" s="1">
        <v>0.25</v>
      </c>
      <c r="I19" s="1">
        <v>0.30000000000000004</v>
      </c>
      <c r="J19" s="1">
        <v>0.4</v>
      </c>
      <c r="K19" s="1">
        <v>0.5</v>
      </c>
      <c r="L19" s="1">
        <v>0.6</v>
      </c>
      <c r="M19" s="1">
        <v>0.7</v>
      </c>
      <c r="N19" s="1">
        <v>0.79999999999999993</v>
      </c>
      <c r="O19" s="1">
        <v>0.89999999999999991</v>
      </c>
      <c r="P19" s="1">
        <v>0.99999999999999989</v>
      </c>
    </row>
    <row r="20" spans="1:16" x14ac:dyDescent="0.35">
      <c r="A20">
        <v>100</v>
      </c>
      <c r="B20">
        <v>50</v>
      </c>
      <c r="C20" s="1">
        <f t="shared" ref="C20:C30" si="0">B20/A20</f>
        <v>0.5</v>
      </c>
      <c r="D20" s="2">
        <f t="shared" ref="D20:P30" si="1">MAX(1-(1-D$19)*$C20,0)</f>
        <v>0.505</v>
      </c>
      <c r="E20" s="2">
        <f t="shared" si="1"/>
        <v>0.52500000000000002</v>
      </c>
      <c r="F20" s="2">
        <f t="shared" si="1"/>
        <v>0.55000000000000004</v>
      </c>
      <c r="G20" s="2">
        <f t="shared" si="1"/>
        <v>0.6</v>
      </c>
      <c r="H20" s="2">
        <f t="shared" si="1"/>
        <v>0.625</v>
      </c>
      <c r="I20" s="2">
        <f t="shared" si="1"/>
        <v>0.65</v>
      </c>
      <c r="J20" s="2">
        <f t="shared" si="1"/>
        <v>0.7</v>
      </c>
      <c r="K20" s="2">
        <f t="shared" si="1"/>
        <v>0.75</v>
      </c>
      <c r="L20" s="2">
        <f t="shared" si="1"/>
        <v>0.8</v>
      </c>
      <c r="M20" s="2">
        <f t="shared" si="1"/>
        <v>0.85</v>
      </c>
      <c r="N20" s="2">
        <f t="shared" si="1"/>
        <v>0.89999999999999991</v>
      </c>
      <c r="O20" s="2">
        <f t="shared" si="1"/>
        <v>0.95</v>
      </c>
      <c r="P20" s="2">
        <f t="shared" si="1"/>
        <v>1</v>
      </c>
    </row>
    <row r="21" spans="1:16" x14ac:dyDescent="0.35">
      <c r="A21">
        <v>100</v>
      </c>
      <c r="B21">
        <v>60</v>
      </c>
      <c r="C21" s="1">
        <f t="shared" si="0"/>
        <v>0.6</v>
      </c>
      <c r="D21" s="2">
        <f t="shared" si="1"/>
        <v>0.40600000000000003</v>
      </c>
      <c r="E21" s="2">
        <f t="shared" si="1"/>
        <v>0.43000000000000005</v>
      </c>
      <c r="F21" s="2">
        <f t="shared" si="1"/>
        <v>0.45999999999999996</v>
      </c>
      <c r="G21" s="2">
        <f t="shared" si="1"/>
        <v>0.52</v>
      </c>
      <c r="H21" s="2">
        <f t="shared" si="1"/>
        <v>0.55000000000000004</v>
      </c>
      <c r="I21" s="2">
        <f t="shared" si="1"/>
        <v>0.58000000000000007</v>
      </c>
      <c r="J21" s="2">
        <f t="shared" si="1"/>
        <v>0.64</v>
      </c>
      <c r="K21" s="2">
        <f t="shared" si="1"/>
        <v>0.7</v>
      </c>
      <c r="L21" s="2">
        <f t="shared" si="1"/>
        <v>0.76</v>
      </c>
      <c r="M21" s="2">
        <f t="shared" si="1"/>
        <v>0.82</v>
      </c>
      <c r="N21" s="2">
        <f t="shared" si="1"/>
        <v>0.88</v>
      </c>
      <c r="O21" s="2">
        <f t="shared" si="1"/>
        <v>0.94</v>
      </c>
      <c r="P21" s="2">
        <f t="shared" si="1"/>
        <v>0.99999999999999989</v>
      </c>
    </row>
    <row r="22" spans="1:16" x14ac:dyDescent="0.35">
      <c r="A22">
        <v>100</v>
      </c>
      <c r="B22">
        <v>70</v>
      </c>
      <c r="C22" s="1">
        <f t="shared" si="0"/>
        <v>0.7</v>
      </c>
      <c r="D22" s="2">
        <f t="shared" si="1"/>
        <v>0.30700000000000005</v>
      </c>
      <c r="E22" s="2">
        <f t="shared" si="1"/>
        <v>0.33500000000000008</v>
      </c>
      <c r="F22" s="2">
        <f t="shared" si="1"/>
        <v>0.37</v>
      </c>
      <c r="G22" s="2">
        <f t="shared" si="1"/>
        <v>0.44000000000000006</v>
      </c>
      <c r="H22" s="2">
        <f t="shared" si="1"/>
        <v>0.47500000000000009</v>
      </c>
      <c r="I22" s="2">
        <f t="shared" si="1"/>
        <v>0.51</v>
      </c>
      <c r="J22" s="2">
        <f t="shared" si="1"/>
        <v>0.58000000000000007</v>
      </c>
      <c r="K22" s="2">
        <f t="shared" si="1"/>
        <v>0.65</v>
      </c>
      <c r="L22" s="2">
        <f t="shared" si="1"/>
        <v>0.72</v>
      </c>
      <c r="M22" s="2">
        <f t="shared" si="1"/>
        <v>0.79</v>
      </c>
      <c r="N22" s="2">
        <f t="shared" si="1"/>
        <v>0.86</v>
      </c>
      <c r="O22" s="2">
        <f t="shared" si="1"/>
        <v>0.92999999999999994</v>
      </c>
      <c r="P22" s="2">
        <f t="shared" si="1"/>
        <v>0.99999999999999989</v>
      </c>
    </row>
    <row r="23" spans="1:16" x14ac:dyDescent="0.35">
      <c r="A23">
        <v>100</v>
      </c>
      <c r="B23">
        <v>80</v>
      </c>
      <c r="C23" s="1">
        <f t="shared" si="0"/>
        <v>0.8</v>
      </c>
      <c r="D23" s="2">
        <f t="shared" si="1"/>
        <v>0.20799999999999996</v>
      </c>
      <c r="E23" s="2">
        <f t="shared" si="1"/>
        <v>0.24</v>
      </c>
      <c r="F23" s="2">
        <f t="shared" si="1"/>
        <v>0.27999999999999992</v>
      </c>
      <c r="G23" s="2">
        <f t="shared" si="1"/>
        <v>0.35999999999999988</v>
      </c>
      <c r="H23" s="2">
        <f t="shared" si="1"/>
        <v>0.39999999999999991</v>
      </c>
      <c r="I23" s="2">
        <f t="shared" si="1"/>
        <v>0.44000000000000006</v>
      </c>
      <c r="J23" s="2">
        <f t="shared" si="1"/>
        <v>0.52</v>
      </c>
      <c r="K23" s="2">
        <f t="shared" si="1"/>
        <v>0.6</v>
      </c>
      <c r="L23" s="2">
        <f t="shared" si="1"/>
        <v>0.67999999999999994</v>
      </c>
      <c r="M23" s="2">
        <f t="shared" si="1"/>
        <v>0.76</v>
      </c>
      <c r="N23" s="2">
        <f t="shared" si="1"/>
        <v>0.84</v>
      </c>
      <c r="O23" s="2">
        <f t="shared" si="1"/>
        <v>0.91999999999999993</v>
      </c>
      <c r="P23" s="2">
        <f t="shared" si="1"/>
        <v>0.99999999999999989</v>
      </c>
    </row>
    <row r="24" spans="1:16" x14ac:dyDescent="0.35">
      <c r="A24">
        <v>100</v>
      </c>
      <c r="B24">
        <v>90</v>
      </c>
      <c r="C24" s="1">
        <f t="shared" si="0"/>
        <v>0.9</v>
      </c>
      <c r="D24" s="2">
        <f t="shared" si="1"/>
        <v>0.10899999999999999</v>
      </c>
      <c r="E24" s="2">
        <f t="shared" si="1"/>
        <v>0.14500000000000002</v>
      </c>
      <c r="F24" s="2">
        <f t="shared" si="1"/>
        <v>0.18999999999999995</v>
      </c>
      <c r="G24" s="2">
        <f t="shared" si="1"/>
        <v>0.27999999999999992</v>
      </c>
      <c r="H24" s="2">
        <f t="shared" si="1"/>
        <v>0.32499999999999996</v>
      </c>
      <c r="I24" s="2">
        <f t="shared" si="1"/>
        <v>0.37</v>
      </c>
      <c r="J24" s="2">
        <f t="shared" si="1"/>
        <v>0.45999999999999996</v>
      </c>
      <c r="K24" s="2">
        <f t="shared" si="1"/>
        <v>0.55000000000000004</v>
      </c>
      <c r="L24" s="2">
        <f t="shared" si="1"/>
        <v>0.6399999999999999</v>
      </c>
      <c r="M24" s="2">
        <f t="shared" si="1"/>
        <v>0.73</v>
      </c>
      <c r="N24" s="2">
        <f t="shared" si="1"/>
        <v>0.82</v>
      </c>
      <c r="O24" s="2">
        <f t="shared" si="1"/>
        <v>0.90999999999999992</v>
      </c>
      <c r="P24" s="2">
        <f t="shared" si="1"/>
        <v>0.99999999999999989</v>
      </c>
    </row>
    <row r="25" spans="1:16" x14ac:dyDescent="0.35">
      <c r="A25">
        <v>100</v>
      </c>
      <c r="B25">
        <v>100</v>
      </c>
      <c r="C25" s="1">
        <f t="shared" si="0"/>
        <v>1</v>
      </c>
      <c r="D25" s="2">
        <f t="shared" si="1"/>
        <v>1.0000000000000009E-2</v>
      </c>
      <c r="E25" s="2">
        <f t="shared" si="1"/>
        <v>5.0000000000000044E-2</v>
      </c>
      <c r="F25" s="2">
        <f t="shared" si="1"/>
        <v>9.9999999999999978E-2</v>
      </c>
      <c r="G25" s="2">
        <f t="shared" si="1"/>
        <v>0.19999999999999996</v>
      </c>
      <c r="H25" s="2">
        <f t="shared" si="1"/>
        <v>0.25</v>
      </c>
      <c r="I25" s="2">
        <f t="shared" si="1"/>
        <v>0.30000000000000004</v>
      </c>
      <c r="J25" s="2">
        <f t="shared" si="1"/>
        <v>0.4</v>
      </c>
      <c r="K25" s="2">
        <f t="shared" si="1"/>
        <v>0.5</v>
      </c>
      <c r="L25" s="2">
        <f t="shared" si="1"/>
        <v>0.6</v>
      </c>
      <c r="M25" s="2">
        <f t="shared" si="1"/>
        <v>0.7</v>
      </c>
      <c r="N25" s="2">
        <f t="shared" si="1"/>
        <v>0.79999999999999993</v>
      </c>
      <c r="O25" s="2">
        <f t="shared" si="1"/>
        <v>0.89999999999999991</v>
      </c>
      <c r="P25" s="2">
        <f t="shared" si="1"/>
        <v>0.99999999999999989</v>
      </c>
    </row>
    <row r="26" spans="1:16" x14ac:dyDescent="0.35">
      <c r="A26">
        <v>100</v>
      </c>
      <c r="B26">
        <v>110</v>
      </c>
      <c r="C26" s="1">
        <f t="shared" si="0"/>
        <v>1.1000000000000001</v>
      </c>
      <c r="D26" s="2">
        <f t="shared" si="1"/>
        <v>0</v>
      </c>
      <c r="E26" s="2">
        <f t="shared" si="1"/>
        <v>0</v>
      </c>
      <c r="F26" s="2">
        <f t="shared" si="1"/>
        <v>9.9999999999998979E-3</v>
      </c>
      <c r="G26" s="2">
        <f t="shared" si="1"/>
        <v>0.11999999999999988</v>
      </c>
      <c r="H26" s="2">
        <f t="shared" si="1"/>
        <v>0.17499999999999993</v>
      </c>
      <c r="I26" s="2">
        <f t="shared" si="1"/>
        <v>0.22999999999999998</v>
      </c>
      <c r="J26" s="2">
        <f t="shared" si="1"/>
        <v>0.33999999999999997</v>
      </c>
      <c r="K26" s="2">
        <f t="shared" si="1"/>
        <v>0.44999999999999996</v>
      </c>
      <c r="L26" s="2">
        <f t="shared" si="1"/>
        <v>0.55999999999999994</v>
      </c>
      <c r="M26" s="2">
        <f t="shared" si="1"/>
        <v>0.66999999999999993</v>
      </c>
      <c r="N26" s="2">
        <f t="shared" si="1"/>
        <v>0.77999999999999992</v>
      </c>
      <c r="O26" s="2">
        <f t="shared" si="1"/>
        <v>0.8899999999999999</v>
      </c>
      <c r="P26" s="2">
        <f t="shared" si="1"/>
        <v>0.99999999999999989</v>
      </c>
    </row>
    <row r="27" spans="1:16" x14ac:dyDescent="0.35">
      <c r="A27">
        <v>100</v>
      </c>
      <c r="B27">
        <v>120</v>
      </c>
      <c r="C27" s="1">
        <f t="shared" si="0"/>
        <v>1.2</v>
      </c>
      <c r="D27" s="2">
        <f t="shared" si="1"/>
        <v>0</v>
      </c>
      <c r="E27" s="2">
        <f t="shared" si="1"/>
        <v>0</v>
      </c>
      <c r="F27" s="2">
        <f t="shared" si="1"/>
        <v>0</v>
      </c>
      <c r="G27" s="2">
        <f t="shared" si="1"/>
        <v>4.0000000000000036E-2</v>
      </c>
      <c r="H27" s="2">
        <f t="shared" si="1"/>
        <v>0.10000000000000009</v>
      </c>
      <c r="I27" s="2">
        <f t="shared" si="1"/>
        <v>0.16000000000000003</v>
      </c>
      <c r="J27" s="2">
        <f t="shared" si="1"/>
        <v>0.28000000000000003</v>
      </c>
      <c r="K27" s="2">
        <f t="shared" si="1"/>
        <v>0.4</v>
      </c>
      <c r="L27" s="2">
        <f t="shared" si="1"/>
        <v>0.52</v>
      </c>
      <c r="M27" s="2">
        <f t="shared" si="1"/>
        <v>0.6399999999999999</v>
      </c>
      <c r="N27" s="2">
        <f t="shared" si="1"/>
        <v>0.7599999999999999</v>
      </c>
      <c r="O27" s="2">
        <f t="shared" si="1"/>
        <v>0.87999999999999989</v>
      </c>
      <c r="P27" s="2">
        <f t="shared" si="1"/>
        <v>0.99999999999999989</v>
      </c>
    </row>
    <row r="28" spans="1:16" x14ac:dyDescent="0.35">
      <c r="A28">
        <v>100</v>
      </c>
      <c r="B28">
        <v>130</v>
      </c>
      <c r="C28" s="1">
        <f t="shared" si="0"/>
        <v>1.3</v>
      </c>
      <c r="D28" s="2">
        <f t="shared" si="1"/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  <c r="H28" s="2">
        <f t="shared" si="1"/>
        <v>2.4999999999999911E-2</v>
      </c>
      <c r="I28" s="2">
        <f t="shared" si="1"/>
        <v>9.000000000000008E-2</v>
      </c>
      <c r="J28" s="2">
        <f t="shared" si="1"/>
        <v>0.21999999999999997</v>
      </c>
      <c r="K28" s="2">
        <f t="shared" si="1"/>
        <v>0.35</v>
      </c>
      <c r="L28" s="2">
        <f t="shared" si="1"/>
        <v>0.48</v>
      </c>
      <c r="M28" s="2">
        <f t="shared" si="1"/>
        <v>0.60999999999999988</v>
      </c>
      <c r="N28" s="2">
        <f t="shared" si="1"/>
        <v>0.73999999999999988</v>
      </c>
      <c r="O28" s="2">
        <f t="shared" si="1"/>
        <v>0.86999999999999988</v>
      </c>
      <c r="P28" s="2">
        <f t="shared" si="1"/>
        <v>0.99999999999999989</v>
      </c>
    </row>
    <row r="29" spans="1:16" x14ac:dyDescent="0.35">
      <c r="A29">
        <v>100</v>
      </c>
      <c r="B29">
        <v>140</v>
      </c>
      <c r="C29" s="1">
        <f t="shared" si="0"/>
        <v>1.4</v>
      </c>
      <c r="D29" s="2">
        <f t="shared" si="1"/>
        <v>0</v>
      </c>
      <c r="E29" s="2">
        <f t="shared" si="1"/>
        <v>0</v>
      </c>
      <c r="F29" s="2">
        <f t="shared" si="1"/>
        <v>0</v>
      </c>
      <c r="G29" s="2">
        <f t="shared" si="1"/>
        <v>0</v>
      </c>
      <c r="H29" s="2">
        <f t="shared" si="1"/>
        <v>0</v>
      </c>
      <c r="I29" s="2">
        <f t="shared" si="1"/>
        <v>2.0000000000000129E-2</v>
      </c>
      <c r="J29" s="2">
        <f t="shared" si="1"/>
        <v>0.16000000000000003</v>
      </c>
      <c r="K29" s="2">
        <f t="shared" si="1"/>
        <v>0.30000000000000004</v>
      </c>
      <c r="L29" s="2">
        <f t="shared" si="1"/>
        <v>0.44000000000000006</v>
      </c>
      <c r="M29" s="2">
        <f t="shared" si="1"/>
        <v>0.57999999999999996</v>
      </c>
      <c r="N29" s="2">
        <f t="shared" si="1"/>
        <v>0.72</v>
      </c>
      <c r="O29" s="2">
        <f t="shared" si="1"/>
        <v>0.85999999999999988</v>
      </c>
      <c r="P29" s="2">
        <f t="shared" si="1"/>
        <v>0.99999999999999989</v>
      </c>
    </row>
    <row r="30" spans="1:16" x14ac:dyDescent="0.35">
      <c r="A30">
        <v>100</v>
      </c>
      <c r="B30">
        <v>150</v>
      </c>
      <c r="C30" s="1">
        <f t="shared" si="0"/>
        <v>1.5</v>
      </c>
      <c r="D30" s="2">
        <f t="shared" si="1"/>
        <v>0</v>
      </c>
      <c r="E30" s="2">
        <f t="shared" si="1"/>
        <v>0</v>
      </c>
      <c r="F30" s="2">
        <f t="shared" si="1"/>
        <v>0</v>
      </c>
      <c r="G30" s="2">
        <f t="shared" si="1"/>
        <v>0</v>
      </c>
      <c r="H30" s="2">
        <f t="shared" si="1"/>
        <v>0</v>
      </c>
      <c r="I30" s="2">
        <f t="shared" si="1"/>
        <v>0</v>
      </c>
      <c r="J30" s="2">
        <f t="shared" si="1"/>
        <v>0.10000000000000009</v>
      </c>
      <c r="K30" s="2">
        <f t="shared" si="1"/>
        <v>0.25</v>
      </c>
      <c r="L30" s="2">
        <f t="shared" si="1"/>
        <v>0.39999999999999991</v>
      </c>
      <c r="M30" s="2">
        <f t="shared" si="1"/>
        <v>0.54999999999999993</v>
      </c>
      <c r="N30" s="2">
        <f t="shared" si="1"/>
        <v>0.7</v>
      </c>
      <c r="O30" s="2">
        <f t="shared" si="1"/>
        <v>0.84999999999999987</v>
      </c>
      <c r="P30" s="2">
        <f t="shared" si="1"/>
        <v>0.99999999999999978</v>
      </c>
    </row>
  </sheetData>
  <mergeCells count="1">
    <mergeCell ref="D18:P18"/>
  </mergeCells>
  <conditionalFormatting sqref="D20:P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Z63"/>
  <sheetViews>
    <sheetView tabSelected="1" workbookViewId="0">
      <selection activeCell="Y2" sqref="Y2"/>
    </sheetView>
  </sheetViews>
  <sheetFormatPr defaultRowHeight="14.5" x14ac:dyDescent="0.35"/>
  <cols>
    <col min="8" max="8" width="11.26953125" bestFit="1" customWidth="1"/>
    <col min="11" max="11" width="11" bestFit="1" customWidth="1"/>
    <col min="25" max="25" width="21.81640625" bestFit="1" customWidth="1"/>
  </cols>
  <sheetData>
    <row r="3" spans="1:26" x14ac:dyDescent="0.35">
      <c r="E3" t="s">
        <v>4</v>
      </c>
    </row>
    <row r="4" spans="1:26" x14ac:dyDescent="0.35">
      <c r="A4" t="s">
        <v>5</v>
      </c>
      <c r="B4" s="1">
        <v>0.6</v>
      </c>
      <c r="Y4" t="s">
        <v>48</v>
      </c>
      <c r="Z4" s="4">
        <v>100000</v>
      </c>
    </row>
    <row r="5" spans="1:26" x14ac:dyDescent="0.35">
      <c r="A5" t="s">
        <v>6</v>
      </c>
      <c r="B5" s="1">
        <v>0.2</v>
      </c>
      <c r="C5">
        <f>COUNTA($A$9:$A$18)-1</f>
        <v>9</v>
      </c>
      <c r="Y5" t="s">
        <v>51</v>
      </c>
      <c r="Z5" s="1">
        <v>0.1</v>
      </c>
    </row>
    <row r="6" spans="1:26" x14ac:dyDescent="0.35">
      <c r="A6" t="s">
        <v>7</v>
      </c>
      <c r="B6">
        <f>(B4-B5)/C5</f>
        <v>4.4444444444444439E-2</v>
      </c>
      <c r="E6" t="s">
        <v>8</v>
      </c>
      <c r="F6">
        <v>250000</v>
      </c>
      <c r="G6">
        <v>1.01</v>
      </c>
      <c r="I6" s="1">
        <v>0.25</v>
      </c>
      <c r="J6" s="1">
        <v>7.0000000000000007E-2</v>
      </c>
      <c r="Y6" t="s">
        <v>50</v>
      </c>
      <c r="Z6" s="1">
        <v>0.05</v>
      </c>
    </row>
    <row r="7" spans="1:26" x14ac:dyDescent="0.35">
      <c r="Y7" t="s">
        <v>52</v>
      </c>
      <c r="Z7">
        <v>3</v>
      </c>
    </row>
    <row r="8" spans="1:26" x14ac:dyDescent="0.35">
      <c r="A8" t="s">
        <v>9</v>
      </c>
      <c r="B8" t="s">
        <v>10</v>
      </c>
      <c r="D8" t="s">
        <v>9</v>
      </c>
      <c r="E8" t="s">
        <v>11</v>
      </c>
      <c r="F8" t="s">
        <v>12</v>
      </c>
      <c r="G8" t="s">
        <v>13</v>
      </c>
      <c r="H8" t="s">
        <v>14</v>
      </c>
      <c r="I8" t="s">
        <v>15</v>
      </c>
      <c r="J8" t="s">
        <v>16</v>
      </c>
      <c r="K8" t="s">
        <v>17</v>
      </c>
      <c r="L8" t="s">
        <v>18</v>
      </c>
      <c r="M8" t="s">
        <v>0</v>
      </c>
      <c r="Y8" t="s">
        <v>49</v>
      </c>
      <c r="Z8" s="1">
        <v>0.05</v>
      </c>
    </row>
    <row r="9" spans="1:26" x14ac:dyDescent="0.35">
      <c r="A9">
        <v>0.1</v>
      </c>
      <c r="B9" s="1">
        <f>$B$4</f>
        <v>0.6</v>
      </c>
      <c r="D9" s="1">
        <v>0.1</v>
      </c>
      <c r="E9" s="3">
        <f>LOOKUP(D9,$A$9:$A$18,$B$9:$B$18)</f>
        <v>0.6</v>
      </c>
      <c r="F9">
        <f>$F$6</f>
        <v>250000</v>
      </c>
      <c r="G9">
        <f>$G$6</f>
        <v>1.01</v>
      </c>
      <c r="H9" s="4">
        <f>F9/D9</f>
        <v>2500000</v>
      </c>
      <c r="I9" s="1">
        <f>I$6</f>
        <v>0.25</v>
      </c>
      <c r="J9" s="1">
        <f>J$6</f>
        <v>7.0000000000000007E-2</v>
      </c>
      <c r="K9" s="4">
        <f>(E9*(F9*G9))+((1-E9)*((H9*(1-I9))-(J9*H9)))</f>
        <v>831500</v>
      </c>
      <c r="L9" s="4">
        <f>MAX(0,(F9-K9))</f>
        <v>0</v>
      </c>
      <c r="M9" s="1">
        <f>L9/F9</f>
        <v>0</v>
      </c>
      <c r="Y9" t="s">
        <v>53</v>
      </c>
      <c r="Z9" s="4">
        <f>Z4*(1-Z5)</f>
        <v>90000</v>
      </c>
    </row>
    <row r="10" spans="1:26" x14ac:dyDescent="0.35">
      <c r="A10">
        <v>0.2</v>
      </c>
      <c r="B10" s="1">
        <f>B9-$B$6</f>
        <v>0.55555555555555558</v>
      </c>
      <c r="D10" s="1">
        <f>D9+$D$9</f>
        <v>0.2</v>
      </c>
      <c r="E10" s="3">
        <f t="shared" ref="E10:E24" si="0">LOOKUP(D10,$A$9:$A$18,$B$9:$B$18)</f>
        <v>0.55555555555555558</v>
      </c>
      <c r="F10">
        <f t="shared" ref="F10:F24" si="1">$F$6</f>
        <v>250000</v>
      </c>
      <c r="G10">
        <f t="shared" ref="G10:G24" si="2">$G$6</f>
        <v>1.01</v>
      </c>
      <c r="H10" s="4">
        <f t="shared" ref="H10:H24" si="3">F10/D10</f>
        <v>1250000</v>
      </c>
      <c r="I10" s="1">
        <f t="shared" ref="I10:J24" si="4">I$6</f>
        <v>0.25</v>
      </c>
      <c r="J10" s="1">
        <f t="shared" si="4"/>
        <v>7.0000000000000007E-2</v>
      </c>
      <c r="K10" s="4">
        <f t="shared" ref="K10:K24" si="5">(E10*(F10*G10))+((1-E10)*((H10*(1-I10))-(J10*H10)))</f>
        <v>518055.5555555555</v>
      </c>
      <c r="L10" s="4">
        <f t="shared" ref="L10:L24" si="6">MAX(0,(F10-K10))</f>
        <v>0</v>
      </c>
      <c r="M10" s="1">
        <f t="shared" ref="M10:M24" si="7">L10/F10</f>
        <v>0</v>
      </c>
      <c r="Y10" t="s">
        <v>54</v>
      </c>
      <c r="Z10" s="4">
        <f>Z9*(1+Z8)^-Z7</f>
        <v>77745.383867832847</v>
      </c>
    </row>
    <row r="11" spans="1:26" x14ac:dyDescent="0.35">
      <c r="A11">
        <v>0.30000000000000004</v>
      </c>
      <c r="B11" s="1">
        <f t="shared" ref="B11:B18" si="8">B10-$B$6</f>
        <v>0.51111111111111118</v>
      </c>
      <c r="D11" s="1">
        <f t="shared" ref="D11:D24" si="9">D10+$D$9</f>
        <v>0.30000000000000004</v>
      </c>
      <c r="E11" s="3">
        <f t="shared" si="0"/>
        <v>0.51111111111111118</v>
      </c>
      <c r="F11">
        <f t="shared" si="1"/>
        <v>250000</v>
      </c>
      <c r="G11">
        <f t="shared" si="2"/>
        <v>1.01</v>
      </c>
      <c r="H11" s="4">
        <f t="shared" si="3"/>
        <v>833333.33333333326</v>
      </c>
      <c r="I11" s="1">
        <f t="shared" si="4"/>
        <v>0.25</v>
      </c>
      <c r="J11" s="1">
        <f t="shared" si="4"/>
        <v>7.0000000000000007E-2</v>
      </c>
      <c r="K11" s="4">
        <f t="shared" si="5"/>
        <v>406092.59259259253</v>
      </c>
      <c r="L11" s="4">
        <f t="shared" si="6"/>
        <v>0</v>
      </c>
      <c r="M11" s="1">
        <f t="shared" si="7"/>
        <v>0</v>
      </c>
      <c r="Y11" t="s">
        <v>17</v>
      </c>
      <c r="Z11" s="4">
        <f>Z10*(1-Z6)</f>
        <v>73858.114674441196</v>
      </c>
    </row>
    <row r="12" spans="1:26" x14ac:dyDescent="0.35">
      <c r="A12">
        <v>0.4</v>
      </c>
      <c r="B12" s="1">
        <f t="shared" si="8"/>
        <v>0.46666666666666673</v>
      </c>
      <c r="D12" s="1">
        <f t="shared" si="9"/>
        <v>0.4</v>
      </c>
      <c r="E12" s="3">
        <f t="shared" si="0"/>
        <v>0.46666666666666673</v>
      </c>
      <c r="F12">
        <f t="shared" si="1"/>
        <v>250000</v>
      </c>
      <c r="G12">
        <f t="shared" si="2"/>
        <v>1.01</v>
      </c>
      <c r="H12" s="4">
        <f t="shared" si="3"/>
        <v>625000</v>
      </c>
      <c r="I12" s="1">
        <f t="shared" si="4"/>
        <v>0.25</v>
      </c>
      <c r="J12" s="1">
        <f t="shared" si="4"/>
        <v>7.0000000000000007E-2</v>
      </c>
      <c r="K12" s="4">
        <f t="shared" si="5"/>
        <v>344500</v>
      </c>
      <c r="L12" s="4">
        <f t="shared" si="6"/>
        <v>0</v>
      </c>
      <c r="M12" s="1">
        <f t="shared" si="7"/>
        <v>0</v>
      </c>
    </row>
    <row r="13" spans="1:26" x14ac:dyDescent="0.35">
      <c r="A13">
        <v>0.5</v>
      </c>
      <c r="B13" s="1">
        <f t="shared" si="8"/>
        <v>0.42222222222222228</v>
      </c>
      <c r="D13" s="1">
        <f t="shared" si="9"/>
        <v>0.5</v>
      </c>
      <c r="E13" s="3">
        <f t="shared" si="0"/>
        <v>0.42222222222222228</v>
      </c>
      <c r="F13">
        <f t="shared" si="1"/>
        <v>250000</v>
      </c>
      <c r="G13">
        <f t="shared" si="2"/>
        <v>1.01</v>
      </c>
      <c r="H13" s="4">
        <f t="shared" si="3"/>
        <v>500000</v>
      </c>
      <c r="I13" s="1">
        <f t="shared" si="4"/>
        <v>0.25</v>
      </c>
      <c r="J13" s="1">
        <f t="shared" si="4"/>
        <v>7.0000000000000007E-2</v>
      </c>
      <c r="K13" s="4">
        <f t="shared" si="5"/>
        <v>303055.55555555556</v>
      </c>
      <c r="L13" s="4">
        <f t="shared" si="6"/>
        <v>0</v>
      </c>
      <c r="M13" s="1">
        <f t="shared" si="7"/>
        <v>0</v>
      </c>
    </row>
    <row r="14" spans="1:26" x14ac:dyDescent="0.35">
      <c r="A14">
        <v>0.6</v>
      </c>
      <c r="B14" s="1">
        <f t="shared" si="8"/>
        <v>0.37777777777777782</v>
      </c>
      <c r="D14" s="1">
        <f t="shared" si="9"/>
        <v>0.6</v>
      </c>
      <c r="E14" s="3">
        <f t="shared" si="0"/>
        <v>0.37777777777777782</v>
      </c>
      <c r="F14">
        <f t="shared" si="1"/>
        <v>250000</v>
      </c>
      <c r="G14">
        <f t="shared" si="2"/>
        <v>1.01</v>
      </c>
      <c r="H14" s="4">
        <f t="shared" si="3"/>
        <v>416666.66666666669</v>
      </c>
      <c r="I14" s="1">
        <f t="shared" si="4"/>
        <v>0.25</v>
      </c>
      <c r="J14" s="1">
        <f t="shared" si="4"/>
        <v>7.0000000000000007E-2</v>
      </c>
      <c r="K14" s="4">
        <f t="shared" si="5"/>
        <v>271685.18518518517</v>
      </c>
      <c r="L14" s="4">
        <f t="shared" si="6"/>
        <v>0</v>
      </c>
      <c r="M14" s="1">
        <f t="shared" si="7"/>
        <v>0</v>
      </c>
    </row>
    <row r="15" spans="1:26" x14ac:dyDescent="0.35">
      <c r="A15">
        <v>0.7</v>
      </c>
      <c r="B15" s="1">
        <f t="shared" si="8"/>
        <v>0.33333333333333337</v>
      </c>
      <c r="D15" s="1">
        <f t="shared" si="9"/>
        <v>0.7</v>
      </c>
      <c r="E15" s="3">
        <f t="shared" si="0"/>
        <v>0.33333333333333337</v>
      </c>
      <c r="F15">
        <f t="shared" si="1"/>
        <v>250000</v>
      </c>
      <c r="G15">
        <f t="shared" si="2"/>
        <v>1.01</v>
      </c>
      <c r="H15" s="4">
        <f t="shared" si="3"/>
        <v>357142.85714285716</v>
      </c>
      <c r="I15" s="1">
        <f t="shared" si="4"/>
        <v>0.25</v>
      </c>
      <c r="J15" s="1">
        <f t="shared" si="4"/>
        <v>7.0000000000000007E-2</v>
      </c>
      <c r="K15" s="4">
        <f t="shared" si="5"/>
        <v>246071.42857142858</v>
      </c>
      <c r="L15" s="4">
        <f t="shared" si="6"/>
        <v>3928.5714285714203</v>
      </c>
      <c r="M15" s="1">
        <f t="shared" si="7"/>
        <v>1.5714285714285681E-2</v>
      </c>
    </row>
    <row r="16" spans="1:26" x14ac:dyDescent="0.35">
      <c r="A16">
        <v>0.79999999999999993</v>
      </c>
      <c r="B16" s="1">
        <f t="shared" si="8"/>
        <v>0.28888888888888892</v>
      </c>
      <c r="D16" s="1">
        <f t="shared" si="9"/>
        <v>0.79999999999999993</v>
      </c>
      <c r="E16" s="3">
        <f t="shared" si="0"/>
        <v>0.28888888888888892</v>
      </c>
      <c r="F16">
        <f t="shared" si="1"/>
        <v>250000</v>
      </c>
      <c r="G16">
        <f t="shared" si="2"/>
        <v>1.01</v>
      </c>
      <c r="H16" s="4">
        <f t="shared" si="3"/>
        <v>312500</v>
      </c>
      <c r="I16" s="1">
        <f t="shared" si="4"/>
        <v>0.25</v>
      </c>
      <c r="J16" s="1">
        <f t="shared" si="4"/>
        <v>7.0000000000000007E-2</v>
      </c>
      <c r="K16" s="4">
        <f t="shared" si="5"/>
        <v>224055.55555555556</v>
      </c>
      <c r="L16" s="4">
        <f t="shared" si="6"/>
        <v>25944.444444444438</v>
      </c>
      <c r="M16" s="1">
        <f t="shared" si="7"/>
        <v>0.10377777777777775</v>
      </c>
    </row>
    <row r="17" spans="1:13" x14ac:dyDescent="0.35">
      <c r="A17">
        <v>0.89999999999999991</v>
      </c>
      <c r="B17" s="1">
        <f t="shared" si="8"/>
        <v>0.24444444444444446</v>
      </c>
      <c r="D17" s="1">
        <f t="shared" si="9"/>
        <v>0.89999999999999991</v>
      </c>
      <c r="E17" s="3">
        <f t="shared" si="0"/>
        <v>0.24444444444444446</v>
      </c>
      <c r="F17">
        <f t="shared" si="1"/>
        <v>250000</v>
      </c>
      <c r="G17">
        <f t="shared" si="2"/>
        <v>1.01</v>
      </c>
      <c r="H17" s="4">
        <f t="shared" si="3"/>
        <v>277777.77777777781</v>
      </c>
      <c r="I17" s="1">
        <f t="shared" si="4"/>
        <v>0.25</v>
      </c>
      <c r="J17" s="1">
        <f t="shared" si="4"/>
        <v>7.0000000000000007E-2</v>
      </c>
      <c r="K17" s="4">
        <f t="shared" si="5"/>
        <v>204438.27160493829</v>
      </c>
      <c r="L17" s="4">
        <f t="shared" si="6"/>
        <v>45561.728395061713</v>
      </c>
      <c r="M17" s="1">
        <f t="shared" si="7"/>
        <v>0.18224691358024686</v>
      </c>
    </row>
    <row r="18" spans="1:13" x14ac:dyDescent="0.35">
      <c r="A18">
        <v>0.99999999999999989</v>
      </c>
      <c r="B18" s="1">
        <f t="shared" si="8"/>
        <v>0.2</v>
      </c>
      <c r="D18" s="1">
        <f t="shared" si="9"/>
        <v>0.99999999999999989</v>
      </c>
      <c r="E18" s="3">
        <f t="shared" si="0"/>
        <v>0.2</v>
      </c>
      <c r="F18">
        <f t="shared" si="1"/>
        <v>250000</v>
      </c>
      <c r="G18">
        <f t="shared" si="2"/>
        <v>1.01</v>
      </c>
      <c r="H18" s="4">
        <f t="shared" si="3"/>
        <v>250000.00000000003</v>
      </c>
      <c r="I18" s="1">
        <f t="shared" si="4"/>
        <v>0.25</v>
      </c>
      <c r="J18" s="1">
        <f t="shared" si="4"/>
        <v>7.0000000000000007E-2</v>
      </c>
      <c r="K18" s="4">
        <f t="shared" si="5"/>
        <v>186500.00000000003</v>
      </c>
      <c r="L18" s="4">
        <f t="shared" si="6"/>
        <v>63499.999999999971</v>
      </c>
      <c r="M18" s="1">
        <f t="shared" si="7"/>
        <v>0.25399999999999989</v>
      </c>
    </row>
    <row r="19" spans="1:13" x14ac:dyDescent="0.35">
      <c r="D19" s="1">
        <f t="shared" si="9"/>
        <v>1.0999999999999999</v>
      </c>
      <c r="E19" s="3">
        <f t="shared" si="0"/>
        <v>0.2</v>
      </c>
      <c r="F19">
        <f t="shared" si="1"/>
        <v>250000</v>
      </c>
      <c r="G19">
        <f t="shared" si="2"/>
        <v>1.01</v>
      </c>
      <c r="H19" s="4">
        <f t="shared" si="3"/>
        <v>227272.72727272729</v>
      </c>
      <c r="I19" s="1">
        <f t="shared" si="4"/>
        <v>0.25</v>
      </c>
      <c r="J19" s="1">
        <f t="shared" si="4"/>
        <v>7.0000000000000007E-2</v>
      </c>
      <c r="K19" s="4">
        <f t="shared" si="5"/>
        <v>174136.36363636365</v>
      </c>
      <c r="L19" s="4">
        <f t="shared" si="6"/>
        <v>75863.636363636353</v>
      </c>
      <c r="M19" s="1">
        <f t="shared" si="7"/>
        <v>0.30345454545454542</v>
      </c>
    </row>
    <row r="20" spans="1:13" x14ac:dyDescent="0.35">
      <c r="D20" s="1">
        <f t="shared" si="9"/>
        <v>1.2</v>
      </c>
      <c r="E20" s="3">
        <f t="shared" si="0"/>
        <v>0.2</v>
      </c>
      <c r="F20">
        <f t="shared" si="1"/>
        <v>250000</v>
      </c>
      <c r="G20">
        <f t="shared" si="2"/>
        <v>1.01</v>
      </c>
      <c r="H20" s="4">
        <f t="shared" si="3"/>
        <v>208333.33333333334</v>
      </c>
      <c r="I20" s="1">
        <f t="shared" si="4"/>
        <v>0.25</v>
      </c>
      <c r="J20" s="1">
        <f t="shared" si="4"/>
        <v>7.0000000000000007E-2</v>
      </c>
      <c r="K20" s="4">
        <f t="shared" si="5"/>
        <v>163833.33333333331</v>
      </c>
      <c r="L20" s="4">
        <f t="shared" si="6"/>
        <v>86166.666666666686</v>
      </c>
      <c r="M20" s="1">
        <f t="shared" si="7"/>
        <v>0.34466666666666673</v>
      </c>
    </row>
    <row r="21" spans="1:13" x14ac:dyDescent="0.35">
      <c r="D21" s="1">
        <f t="shared" si="9"/>
        <v>1.3</v>
      </c>
      <c r="E21" s="3">
        <f t="shared" si="0"/>
        <v>0.2</v>
      </c>
      <c r="F21">
        <f t="shared" si="1"/>
        <v>250000</v>
      </c>
      <c r="G21">
        <f t="shared" si="2"/>
        <v>1.01</v>
      </c>
      <c r="H21" s="4">
        <f t="shared" si="3"/>
        <v>192307.69230769231</v>
      </c>
      <c r="I21" s="1">
        <f t="shared" si="4"/>
        <v>0.25</v>
      </c>
      <c r="J21" s="1">
        <f t="shared" si="4"/>
        <v>7.0000000000000007E-2</v>
      </c>
      <c r="K21" s="4">
        <f t="shared" si="5"/>
        <v>155115.38461538462</v>
      </c>
      <c r="L21" s="4">
        <f t="shared" si="6"/>
        <v>94884.615384615376</v>
      </c>
      <c r="M21" s="1">
        <f t="shared" si="7"/>
        <v>0.37953846153846149</v>
      </c>
    </row>
    <row r="22" spans="1:13" x14ac:dyDescent="0.35">
      <c r="D22" s="1">
        <f t="shared" si="9"/>
        <v>1.4000000000000001</v>
      </c>
      <c r="E22" s="3">
        <f t="shared" si="0"/>
        <v>0.2</v>
      </c>
      <c r="F22">
        <f t="shared" si="1"/>
        <v>250000</v>
      </c>
      <c r="G22">
        <f t="shared" si="2"/>
        <v>1.01</v>
      </c>
      <c r="H22" s="4">
        <f t="shared" si="3"/>
        <v>178571.42857142855</v>
      </c>
      <c r="I22" s="1">
        <f t="shared" si="4"/>
        <v>0.25</v>
      </c>
      <c r="J22" s="1">
        <f t="shared" si="4"/>
        <v>7.0000000000000007E-2</v>
      </c>
      <c r="K22" s="4">
        <f t="shared" si="5"/>
        <v>147642.85714285716</v>
      </c>
      <c r="L22" s="4">
        <f t="shared" si="6"/>
        <v>102357.14285714284</v>
      </c>
      <c r="M22" s="1">
        <f t="shared" si="7"/>
        <v>0.40942857142857136</v>
      </c>
    </row>
    <row r="23" spans="1:13" x14ac:dyDescent="0.35">
      <c r="D23" s="1">
        <f t="shared" si="9"/>
        <v>1.5000000000000002</v>
      </c>
      <c r="E23" s="3">
        <f t="shared" si="0"/>
        <v>0.2</v>
      </c>
      <c r="F23">
        <f t="shared" si="1"/>
        <v>250000</v>
      </c>
      <c r="G23">
        <f t="shared" si="2"/>
        <v>1.01</v>
      </c>
      <c r="H23" s="4">
        <f t="shared" si="3"/>
        <v>166666.66666666663</v>
      </c>
      <c r="I23" s="1">
        <f t="shared" si="4"/>
        <v>0.25</v>
      </c>
      <c r="J23" s="1">
        <f t="shared" si="4"/>
        <v>7.0000000000000007E-2</v>
      </c>
      <c r="K23" s="4">
        <f t="shared" si="5"/>
        <v>141166.66666666666</v>
      </c>
      <c r="L23" s="4">
        <f t="shared" si="6"/>
        <v>108833.33333333334</v>
      </c>
      <c r="M23" s="1">
        <f t="shared" si="7"/>
        <v>0.43533333333333335</v>
      </c>
    </row>
    <row r="24" spans="1:13" x14ac:dyDescent="0.35">
      <c r="D24" s="1">
        <f t="shared" si="9"/>
        <v>1.6000000000000003</v>
      </c>
      <c r="E24" s="3">
        <f t="shared" si="0"/>
        <v>0.2</v>
      </c>
      <c r="F24">
        <f t="shared" si="1"/>
        <v>250000</v>
      </c>
      <c r="G24">
        <f t="shared" si="2"/>
        <v>1.01</v>
      </c>
      <c r="H24" s="4">
        <f t="shared" si="3"/>
        <v>156249.99999999997</v>
      </c>
      <c r="I24" s="1">
        <f t="shared" si="4"/>
        <v>0.25</v>
      </c>
      <c r="J24" s="1">
        <f t="shared" si="4"/>
        <v>7.0000000000000007E-2</v>
      </c>
      <c r="K24" s="4">
        <f t="shared" si="5"/>
        <v>135500</v>
      </c>
      <c r="L24" s="4">
        <f t="shared" si="6"/>
        <v>114500</v>
      </c>
      <c r="M24" s="1">
        <f t="shared" si="7"/>
        <v>0.45800000000000002</v>
      </c>
    </row>
    <row r="28" spans="1:13" x14ac:dyDescent="0.35">
      <c r="G28" t="s">
        <v>19</v>
      </c>
    </row>
    <row r="31" spans="1:13" x14ac:dyDescent="0.35">
      <c r="G31" t="s">
        <v>9</v>
      </c>
      <c r="H31" t="s">
        <v>20</v>
      </c>
      <c r="I31" t="s">
        <v>21</v>
      </c>
      <c r="J31" t="s">
        <v>22</v>
      </c>
      <c r="K31" t="s">
        <v>23</v>
      </c>
    </row>
    <row r="32" spans="1:13" x14ac:dyDescent="0.35">
      <c r="G32" s="1">
        <v>0.1</v>
      </c>
      <c r="H32" s="1">
        <f>M9</f>
        <v>0</v>
      </c>
      <c r="I32" s="1">
        <f>H33</f>
        <v>0</v>
      </c>
      <c r="J32" s="1">
        <f>I33</f>
        <v>0</v>
      </c>
      <c r="K32" s="1">
        <f>J33</f>
        <v>0</v>
      </c>
    </row>
    <row r="33" spans="7:11" x14ac:dyDescent="0.35">
      <c r="G33" s="1">
        <f>G32+$D$9</f>
        <v>0.2</v>
      </c>
      <c r="H33" s="1">
        <f t="shared" ref="H33:H47" si="10">M10</f>
        <v>0</v>
      </c>
      <c r="I33" s="1">
        <f t="shared" ref="I33:K46" si="11">H34</f>
        <v>0</v>
      </c>
      <c r="J33" s="1">
        <f t="shared" si="11"/>
        <v>0</v>
      </c>
      <c r="K33" s="1">
        <f t="shared" si="11"/>
        <v>0</v>
      </c>
    </row>
    <row r="34" spans="7:11" x14ac:dyDescent="0.35">
      <c r="G34" s="1">
        <f t="shared" ref="G34:G47" si="12">G33+$D$9</f>
        <v>0.30000000000000004</v>
      </c>
      <c r="H34" s="1">
        <f t="shared" si="10"/>
        <v>0</v>
      </c>
      <c r="I34" s="1">
        <f t="shared" si="11"/>
        <v>0</v>
      </c>
      <c r="J34" s="1">
        <f t="shared" si="11"/>
        <v>0</v>
      </c>
      <c r="K34" s="1">
        <f t="shared" si="11"/>
        <v>0</v>
      </c>
    </row>
    <row r="35" spans="7:11" x14ac:dyDescent="0.35">
      <c r="G35" s="1">
        <f t="shared" si="12"/>
        <v>0.4</v>
      </c>
      <c r="H35" s="1">
        <f t="shared" si="10"/>
        <v>0</v>
      </c>
      <c r="I35" s="1">
        <f t="shared" si="11"/>
        <v>0</v>
      </c>
      <c r="J35" s="1">
        <f t="shared" si="11"/>
        <v>0</v>
      </c>
      <c r="K35" s="1">
        <f t="shared" si="11"/>
        <v>1.5714285714285681E-2</v>
      </c>
    </row>
    <row r="36" spans="7:11" x14ac:dyDescent="0.35">
      <c r="G36" s="1">
        <f t="shared" si="12"/>
        <v>0.5</v>
      </c>
      <c r="H36" s="1">
        <f t="shared" si="10"/>
        <v>0</v>
      </c>
      <c r="I36" s="1">
        <f t="shared" si="11"/>
        <v>0</v>
      </c>
      <c r="J36" s="1">
        <f t="shared" si="11"/>
        <v>1.5714285714285681E-2</v>
      </c>
      <c r="K36" s="1">
        <f t="shared" si="11"/>
        <v>0.10377777777777775</v>
      </c>
    </row>
    <row r="37" spans="7:11" x14ac:dyDescent="0.35">
      <c r="G37" s="1">
        <f t="shared" si="12"/>
        <v>0.6</v>
      </c>
      <c r="H37" s="1">
        <f t="shared" si="10"/>
        <v>0</v>
      </c>
      <c r="I37" s="1">
        <f t="shared" si="11"/>
        <v>1.5714285714285681E-2</v>
      </c>
      <c r="J37" s="1">
        <f t="shared" si="11"/>
        <v>0.10377777777777775</v>
      </c>
      <c r="K37" s="1">
        <f t="shared" si="11"/>
        <v>0.18224691358024686</v>
      </c>
    </row>
    <row r="38" spans="7:11" x14ac:dyDescent="0.35">
      <c r="G38" s="1">
        <f t="shared" si="12"/>
        <v>0.7</v>
      </c>
      <c r="H38" s="1">
        <f t="shared" si="10"/>
        <v>1.5714285714285681E-2</v>
      </c>
      <c r="I38" s="1">
        <f t="shared" si="11"/>
        <v>0.10377777777777775</v>
      </c>
      <c r="J38" s="1">
        <f t="shared" si="11"/>
        <v>0.18224691358024686</v>
      </c>
      <c r="K38" s="1">
        <f t="shared" si="11"/>
        <v>0.25399999999999989</v>
      </c>
    </row>
    <row r="39" spans="7:11" x14ac:dyDescent="0.35">
      <c r="G39" s="1">
        <f t="shared" si="12"/>
        <v>0.79999999999999993</v>
      </c>
      <c r="H39" s="1">
        <f t="shared" si="10"/>
        <v>0.10377777777777775</v>
      </c>
      <c r="I39" s="1">
        <f t="shared" si="11"/>
        <v>0.18224691358024686</v>
      </c>
      <c r="J39" s="1">
        <f t="shared" si="11"/>
        <v>0.25399999999999989</v>
      </c>
      <c r="K39" s="1">
        <f t="shared" si="11"/>
        <v>0.30345454545454542</v>
      </c>
    </row>
    <row r="40" spans="7:11" x14ac:dyDescent="0.35">
      <c r="G40" s="1">
        <f t="shared" si="12"/>
        <v>0.89999999999999991</v>
      </c>
      <c r="H40" s="1">
        <f t="shared" si="10"/>
        <v>0.18224691358024686</v>
      </c>
      <c r="I40" s="1">
        <f t="shared" si="11"/>
        <v>0.25399999999999989</v>
      </c>
      <c r="J40" s="1">
        <f t="shared" si="11"/>
        <v>0.30345454545454542</v>
      </c>
      <c r="K40" s="1">
        <f t="shared" si="11"/>
        <v>0.34466666666666673</v>
      </c>
    </row>
    <row r="41" spans="7:11" x14ac:dyDescent="0.35">
      <c r="G41" s="1">
        <f t="shared" si="12"/>
        <v>0.99999999999999989</v>
      </c>
      <c r="H41" s="1">
        <f t="shared" si="10"/>
        <v>0.25399999999999989</v>
      </c>
      <c r="I41" s="1">
        <f t="shared" si="11"/>
        <v>0.30345454545454542</v>
      </c>
      <c r="J41" s="1">
        <f t="shared" si="11"/>
        <v>0.34466666666666673</v>
      </c>
      <c r="K41" s="1">
        <f t="shared" si="11"/>
        <v>0.37953846153846149</v>
      </c>
    </row>
    <row r="42" spans="7:11" x14ac:dyDescent="0.35">
      <c r="G42" s="1">
        <f t="shared" si="12"/>
        <v>1.0999999999999999</v>
      </c>
      <c r="H42" s="1">
        <f t="shared" si="10"/>
        <v>0.30345454545454542</v>
      </c>
      <c r="I42" s="1">
        <f t="shared" si="11"/>
        <v>0.34466666666666673</v>
      </c>
      <c r="J42" s="1">
        <f t="shared" si="11"/>
        <v>0.37953846153846149</v>
      </c>
      <c r="K42" s="1">
        <f t="shared" si="11"/>
        <v>0.40942857142857136</v>
      </c>
    </row>
    <row r="43" spans="7:11" x14ac:dyDescent="0.35">
      <c r="G43" s="1">
        <f t="shared" si="12"/>
        <v>1.2</v>
      </c>
      <c r="H43" s="1">
        <f t="shared" si="10"/>
        <v>0.34466666666666673</v>
      </c>
      <c r="I43" s="1">
        <f t="shared" si="11"/>
        <v>0.37953846153846149</v>
      </c>
      <c r="J43" s="1">
        <f t="shared" si="11"/>
        <v>0.40942857142857136</v>
      </c>
      <c r="K43" s="1">
        <f t="shared" si="11"/>
        <v>0.43533333333333335</v>
      </c>
    </row>
    <row r="44" spans="7:11" x14ac:dyDescent="0.35">
      <c r="G44" s="1">
        <f t="shared" si="12"/>
        <v>1.3</v>
      </c>
      <c r="H44" s="1">
        <f t="shared" si="10"/>
        <v>0.37953846153846149</v>
      </c>
      <c r="I44" s="1">
        <f t="shared" si="11"/>
        <v>0.40942857142857136</v>
      </c>
      <c r="J44" s="1">
        <f t="shared" si="11"/>
        <v>0.43533333333333335</v>
      </c>
      <c r="K44" s="1">
        <f t="shared" si="11"/>
        <v>0.45800000000000002</v>
      </c>
    </row>
    <row r="45" spans="7:11" x14ac:dyDescent="0.35">
      <c r="G45" s="1">
        <f t="shared" si="12"/>
        <v>1.4000000000000001</v>
      </c>
      <c r="H45" s="1">
        <f t="shared" si="10"/>
        <v>0.40942857142857136</v>
      </c>
      <c r="I45" s="1">
        <f t="shared" si="11"/>
        <v>0.43533333333333335</v>
      </c>
      <c r="J45" s="1">
        <f t="shared" si="11"/>
        <v>0.45800000000000002</v>
      </c>
      <c r="K45" s="1">
        <f t="shared" si="11"/>
        <v>0.48066666666666669</v>
      </c>
    </row>
    <row r="46" spans="7:11" x14ac:dyDescent="0.35">
      <c r="G46" s="1">
        <f t="shared" si="12"/>
        <v>1.5000000000000002</v>
      </c>
      <c r="H46" s="1">
        <f t="shared" si="10"/>
        <v>0.43533333333333335</v>
      </c>
      <c r="I46" s="1">
        <f t="shared" si="11"/>
        <v>0.45800000000000002</v>
      </c>
      <c r="J46" s="1">
        <f t="shared" si="11"/>
        <v>0.48066666666666669</v>
      </c>
      <c r="K46" s="1">
        <f t="shared" si="11"/>
        <v>0.50333333333333341</v>
      </c>
    </row>
    <row r="47" spans="7:11" x14ac:dyDescent="0.35">
      <c r="G47" s="1">
        <f t="shared" si="12"/>
        <v>1.6000000000000003</v>
      </c>
      <c r="H47" s="1">
        <f t="shared" si="10"/>
        <v>0.45800000000000002</v>
      </c>
      <c r="I47" s="1">
        <f>I46+(H47-H46)</f>
        <v>0.48066666666666669</v>
      </c>
      <c r="J47" s="1">
        <f>J46+(I47-I46)</f>
        <v>0.50333333333333341</v>
      </c>
      <c r="K47" s="1">
        <f>K46+(J47-J46)</f>
        <v>0.52600000000000013</v>
      </c>
    </row>
    <row r="50" spans="7:13" x14ac:dyDescent="0.35">
      <c r="G50" t="s">
        <v>24</v>
      </c>
    </row>
    <row r="51" spans="7:13" x14ac:dyDescent="0.35">
      <c r="G51" t="s">
        <v>25</v>
      </c>
      <c r="H51" t="s">
        <v>26</v>
      </c>
      <c r="I51" t="s">
        <v>27</v>
      </c>
      <c r="J51" t="s">
        <v>28</v>
      </c>
    </row>
    <row r="52" spans="7:13" x14ac:dyDescent="0.35">
      <c r="G52" t="s">
        <v>29</v>
      </c>
      <c r="H52" t="s">
        <v>30</v>
      </c>
      <c r="I52" t="s">
        <v>31</v>
      </c>
      <c r="J52" t="s">
        <v>32</v>
      </c>
    </row>
    <row r="55" spans="7:13" x14ac:dyDescent="0.35">
      <c r="G55" t="s">
        <v>33</v>
      </c>
    </row>
    <row r="56" spans="7:13" x14ac:dyDescent="0.35">
      <c r="G56" t="s">
        <v>34</v>
      </c>
      <c r="H56" t="s">
        <v>35</v>
      </c>
      <c r="I56" t="s">
        <v>36</v>
      </c>
      <c r="J56" t="s">
        <v>37</v>
      </c>
      <c r="K56" t="s">
        <v>38</v>
      </c>
      <c r="L56" t="s">
        <v>39</v>
      </c>
      <c r="M56" t="s">
        <v>40</v>
      </c>
    </row>
    <row r="57" spans="7:13" x14ac:dyDescent="0.35">
      <c r="G57" t="s">
        <v>41</v>
      </c>
      <c r="H57">
        <f>H58+1</f>
        <v>103</v>
      </c>
      <c r="I57">
        <f>H57+1</f>
        <v>104</v>
      </c>
      <c r="J57">
        <f t="shared" ref="J57:M57" si="13">I57+1</f>
        <v>105</v>
      </c>
      <c r="K57">
        <f t="shared" si="13"/>
        <v>106</v>
      </c>
      <c r="L57">
        <f t="shared" si="13"/>
        <v>107</v>
      </c>
      <c r="M57">
        <f t="shared" si="13"/>
        <v>108</v>
      </c>
    </row>
    <row r="58" spans="7:13" x14ac:dyDescent="0.35">
      <c r="G58" t="s">
        <v>42</v>
      </c>
      <c r="H58">
        <f>H59+1</f>
        <v>102</v>
      </c>
      <c r="I58">
        <f t="shared" ref="I58:M58" si="14">H58+1</f>
        <v>103</v>
      </c>
      <c r="J58">
        <f t="shared" si="14"/>
        <v>104</v>
      </c>
      <c r="K58">
        <f t="shared" si="14"/>
        <v>105</v>
      </c>
      <c r="L58">
        <f t="shared" si="14"/>
        <v>106</v>
      </c>
      <c r="M58">
        <f t="shared" si="14"/>
        <v>107</v>
      </c>
    </row>
    <row r="59" spans="7:13" x14ac:dyDescent="0.35">
      <c r="G59" t="s">
        <v>43</v>
      </c>
      <c r="H59">
        <f>H60+1</f>
        <v>101</v>
      </c>
      <c r="I59">
        <f>H59+0.5</f>
        <v>101.5</v>
      </c>
      <c r="J59">
        <f t="shared" ref="J59:M59" si="15">I59+0.5</f>
        <v>102</v>
      </c>
      <c r="K59">
        <f t="shared" si="15"/>
        <v>102.5</v>
      </c>
      <c r="L59">
        <f t="shared" si="15"/>
        <v>103</v>
      </c>
      <c r="M59">
        <f t="shared" si="15"/>
        <v>103.5</v>
      </c>
    </row>
    <row r="60" spans="7:13" x14ac:dyDescent="0.35">
      <c r="G60" t="s">
        <v>44</v>
      </c>
      <c r="H60">
        <v>100</v>
      </c>
      <c r="I60">
        <f>H60</f>
        <v>100</v>
      </c>
      <c r="J60">
        <f t="shared" ref="J60:M60" si="16">I60</f>
        <v>100</v>
      </c>
      <c r="K60">
        <f t="shared" si="16"/>
        <v>100</v>
      </c>
      <c r="L60">
        <f t="shared" si="16"/>
        <v>100</v>
      </c>
      <c r="M60">
        <f t="shared" si="16"/>
        <v>100</v>
      </c>
    </row>
    <row r="61" spans="7:13" x14ac:dyDescent="0.35">
      <c r="G61" t="s">
        <v>45</v>
      </c>
      <c r="H61">
        <f>H60-1</f>
        <v>99</v>
      </c>
      <c r="I61">
        <f>H61-0.5</f>
        <v>98.5</v>
      </c>
      <c r="J61">
        <f t="shared" ref="J61:M61" si="17">I61-0.5</f>
        <v>98</v>
      </c>
      <c r="K61">
        <f t="shared" si="17"/>
        <v>97.5</v>
      </c>
      <c r="L61">
        <f t="shared" si="17"/>
        <v>97</v>
      </c>
      <c r="M61">
        <f t="shared" si="17"/>
        <v>96.5</v>
      </c>
    </row>
    <row r="62" spans="7:13" x14ac:dyDescent="0.35">
      <c r="G62" t="s">
        <v>46</v>
      </c>
      <c r="H62">
        <f t="shared" ref="H62:H63" si="18">H61-1</f>
        <v>98</v>
      </c>
      <c r="I62">
        <f t="shared" ref="I62:M63" si="19">H62-1</f>
        <v>97</v>
      </c>
      <c r="J62">
        <f t="shared" si="19"/>
        <v>96</v>
      </c>
      <c r="K62">
        <f t="shared" si="19"/>
        <v>95</v>
      </c>
      <c r="L62">
        <f t="shared" si="19"/>
        <v>94</v>
      </c>
      <c r="M62">
        <f t="shared" si="19"/>
        <v>93</v>
      </c>
    </row>
    <row r="63" spans="7:13" x14ac:dyDescent="0.35">
      <c r="G63" t="s">
        <v>47</v>
      </c>
      <c r="H63">
        <f t="shared" si="18"/>
        <v>97</v>
      </c>
      <c r="I63">
        <f t="shared" si="19"/>
        <v>96</v>
      </c>
      <c r="J63">
        <f t="shared" si="19"/>
        <v>95</v>
      </c>
      <c r="K63">
        <f t="shared" si="19"/>
        <v>94</v>
      </c>
      <c r="L63">
        <f t="shared" si="19"/>
        <v>93</v>
      </c>
      <c r="M63">
        <f t="shared" si="19"/>
        <v>92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</vt:lpstr>
      <vt:lpstr>LGDExample</vt:lpstr>
    </vt:vector>
  </TitlesOfParts>
  <Company>Grant Thornton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jamesmcneill</dc:creator>
  <cp:lastModifiedBy>James McNeill</cp:lastModifiedBy>
  <dcterms:created xsi:type="dcterms:W3CDTF">2023-05-31T11:06:51Z</dcterms:created>
  <dcterms:modified xsi:type="dcterms:W3CDTF">2024-10-18T10:22:16Z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bd706e6-d39b-491f-8397-f44635000177_Enabled">
    <vt:lpwstr>true</vt:lpwstr>
  </property>
  <property fmtid="{D5CDD505-2E9C-101B-9397-08002B2CF9AE}" pid="3" name="MSIP_Label_8bd706e6-d39b-491f-8397-f44635000177_SetDate">
    <vt:lpwstr>2024-10-18T10:22:13Z</vt:lpwstr>
  </property>
  <property fmtid="{D5CDD505-2E9C-101B-9397-08002B2CF9AE}" pid="4" name="MSIP_Label_8bd706e6-d39b-491f-8397-f44635000177_Method">
    <vt:lpwstr>Standard</vt:lpwstr>
  </property>
  <property fmtid="{D5CDD505-2E9C-101B-9397-08002B2CF9AE}" pid="5" name="MSIP_Label_8bd706e6-d39b-491f-8397-f44635000177_Name">
    <vt:lpwstr>Public</vt:lpwstr>
  </property>
  <property fmtid="{D5CDD505-2E9C-101B-9397-08002B2CF9AE}" pid="6" name="MSIP_Label_8bd706e6-d39b-491f-8397-f44635000177_SiteId">
    <vt:lpwstr>b1e24b49-e1ce-4259-b850-a50115ad6472</vt:lpwstr>
  </property>
  <property fmtid="{D5CDD505-2E9C-101B-9397-08002B2CF9AE}" pid="7" name="MSIP_Label_8bd706e6-d39b-491f-8397-f44635000177_ActionId">
    <vt:lpwstr>aa437812-1a11-424d-b297-90bfd5d42504</vt:lpwstr>
  </property>
  <property fmtid="{D5CDD505-2E9C-101B-9397-08002B2CF9AE}" pid="8" name="MSIP_Label_8bd706e6-d39b-491f-8397-f44635000177_ContentBits">
    <vt:lpwstr>0</vt:lpwstr>
  </property>
</Properties>
</file>