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uanw\Desktop\"/>
    </mc:Choice>
  </mc:AlternateContent>
  <xr:revisionPtr revIDLastSave="0" documentId="13_ncr:1_{6CF7ED53-BEAA-4B12-883E-A37DE496A5E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w BCA" sheetId="1" r:id="rId1"/>
    <sheet name="Sheet2" sheetId="2" r:id="rId2"/>
    <sheet name="Processing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F8" i="3"/>
  <c r="F9" i="3"/>
  <c r="F10" i="3"/>
  <c r="F11" i="3"/>
  <c r="F14" i="3"/>
  <c r="F15" i="3"/>
  <c r="F17" i="3"/>
  <c r="F18" i="3"/>
  <c r="F3" i="3"/>
  <c r="E6" i="3"/>
  <c r="G6" i="3" s="1"/>
  <c r="E7" i="3"/>
  <c r="G7" i="3" s="1"/>
  <c r="E8" i="3"/>
  <c r="G8" i="3" s="1"/>
  <c r="E9" i="3"/>
  <c r="G9" i="3" s="1"/>
  <c r="E10" i="3"/>
  <c r="G10" i="3" s="1"/>
  <c r="E11" i="3"/>
  <c r="G11" i="3" s="1"/>
  <c r="E14" i="3"/>
  <c r="G14" i="3" s="1"/>
  <c r="E15" i="3"/>
  <c r="G15" i="3" s="1"/>
  <c r="E17" i="3"/>
  <c r="G17" i="3" s="1"/>
  <c r="E18" i="3"/>
  <c r="G18" i="3" s="1"/>
  <c r="E3" i="3"/>
  <c r="G3" i="3" s="1"/>
  <c r="D4" i="3"/>
  <c r="F4" i="3" s="1"/>
  <c r="D5" i="3"/>
  <c r="F5" i="3" s="1"/>
  <c r="D7" i="3"/>
  <c r="F7" i="3" s="1"/>
  <c r="D9" i="3"/>
  <c r="D11" i="3"/>
  <c r="D12" i="3"/>
  <c r="F12" i="3" s="1"/>
  <c r="D13" i="3"/>
  <c r="F13" i="3" s="1"/>
  <c r="D16" i="3"/>
  <c r="F16" i="3" s="1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3" i="3"/>
  <c r="E39" i="3"/>
  <c r="E31" i="3"/>
  <c r="C23" i="3"/>
  <c r="F23" i="3" s="1"/>
  <c r="V25" i="2"/>
  <c r="Q25" i="2"/>
  <c r="V24" i="2"/>
  <c r="Q24" i="2"/>
  <c r="V23" i="2"/>
  <c r="Q23" i="2"/>
  <c r="V22" i="2"/>
  <c r="Q22" i="2"/>
  <c r="V21" i="2"/>
  <c r="Q21" i="2"/>
  <c r="V20" i="2"/>
  <c r="Q20" i="2"/>
  <c r="V19" i="2"/>
  <c r="Q19" i="2"/>
  <c r="L19" i="2"/>
  <c r="I19" i="2"/>
  <c r="F19" i="2"/>
  <c r="B19" i="2"/>
  <c r="V18" i="2"/>
  <c r="Q18" i="2"/>
  <c r="L18" i="2"/>
  <c r="I18" i="2"/>
  <c r="F18" i="2"/>
  <c r="B18" i="2"/>
  <c r="V17" i="2"/>
  <c r="Q17" i="2"/>
  <c r="L17" i="2"/>
  <c r="I17" i="2"/>
  <c r="F17" i="2"/>
  <c r="B17" i="2"/>
  <c r="V16" i="2"/>
  <c r="Q16" i="2"/>
  <c r="L16" i="2"/>
  <c r="I16" i="2"/>
  <c r="F16" i="2"/>
  <c r="B16" i="2"/>
  <c r="V15" i="2"/>
  <c r="Q15" i="2"/>
  <c r="L15" i="2"/>
  <c r="I15" i="2"/>
  <c r="F15" i="2"/>
  <c r="B15" i="2"/>
  <c r="V14" i="2"/>
  <c r="Q14" i="2"/>
  <c r="L14" i="2"/>
  <c r="I14" i="2"/>
  <c r="F14" i="2"/>
  <c r="B14" i="2"/>
  <c r="V13" i="2"/>
  <c r="Q13" i="2"/>
  <c r="L13" i="2"/>
  <c r="I13" i="2"/>
  <c r="F13" i="2"/>
  <c r="B13" i="2"/>
  <c r="V12" i="2"/>
  <c r="Q12" i="2"/>
  <c r="L12" i="2"/>
  <c r="I12" i="2"/>
  <c r="F12" i="2"/>
  <c r="B12" i="2"/>
  <c r="V11" i="2"/>
  <c r="Q11" i="2"/>
  <c r="V10" i="2"/>
  <c r="Q10" i="2"/>
  <c r="V9" i="2"/>
  <c r="Q9" i="2"/>
  <c r="V8" i="2"/>
  <c r="Q8" i="2"/>
  <c r="V7" i="2"/>
  <c r="Q7" i="2"/>
  <c r="V6" i="2"/>
  <c r="Q6" i="2"/>
  <c r="V5" i="2"/>
  <c r="Q5" i="2"/>
  <c r="V4" i="2"/>
  <c r="Q4" i="2"/>
  <c r="V3" i="2"/>
  <c r="Q3" i="2"/>
  <c r="V2" i="2"/>
  <c r="S2" i="2"/>
  <c r="R2" i="2"/>
  <c r="Q2" i="2"/>
  <c r="E16" i="3" l="1"/>
  <c r="G16" i="3" s="1"/>
  <c r="E13" i="3"/>
  <c r="G13" i="3" s="1"/>
  <c r="E5" i="3"/>
  <c r="G5" i="3" s="1"/>
  <c r="E12" i="3"/>
  <c r="G12" i="3" s="1"/>
  <c r="E4" i="3"/>
  <c r="G4" i="3" s="1"/>
  <c r="C22" i="3"/>
  <c r="F22" i="3" s="1"/>
  <c r="B27" i="3"/>
  <c r="W2" i="2"/>
  <c r="X2" i="2" s="1"/>
  <c r="W10" i="2"/>
  <c r="X10" i="2" s="1"/>
  <c r="W12" i="2"/>
  <c r="X12" i="2" s="1"/>
  <c r="W16" i="2"/>
  <c r="X16" i="2" s="1"/>
  <c r="W6" i="2"/>
  <c r="X6" i="2" s="1"/>
  <c r="W7" i="2"/>
  <c r="X7" i="2" s="1"/>
  <c r="W11" i="2"/>
  <c r="X11" i="2" s="1"/>
  <c r="W15" i="2"/>
  <c r="X15" i="2" s="1"/>
  <c r="W3" i="2"/>
  <c r="X3" i="2" s="1"/>
  <c r="W8" i="2"/>
  <c r="X8" i="2" s="1"/>
  <c r="W14" i="2"/>
  <c r="X14" i="2" s="1"/>
  <c r="W4" i="2"/>
  <c r="X4" i="2" s="1"/>
  <c r="W5" i="2"/>
  <c r="X5" i="2" s="1"/>
  <c r="W9" i="2"/>
  <c r="X9" i="2" s="1"/>
  <c r="W13" i="2"/>
  <c r="X13" i="2" s="1"/>
  <c r="W17" i="2"/>
  <c r="X17" i="2" s="1"/>
  <c r="C27" i="3" l="1"/>
  <c r="B35" i="3"/>
  <c r="C35" i="3" s="1"/>
  <c r="B43" i="3" l="1"/>
  <c r="C43" i="3" s="1"/>
</calcChain>
</file>

<file path=xl/sharedStrings.xml><?xml version="1.0" encoding="utf-8"?>
<sst xmlns="http://schemas.openxmlformats.org/spreadsheetml/2006/main" count="137" uniqueCount="108">
  <si>
    <t>A</t>
  </si>
  <si>
    <t>B</t>
  </si>
  <si>
    <t>C</t>
  </si>
  <si>
    <t>D</t>
  </si>
  <si>
    <t>E</t>
  </si>
  <si>
    <t>F</t>
  </si>
  <si>
    <t>G</t>
  </si>
  <si>
    <t>H</t>
  </si>
  <si>
    <t>Curve Name</t>
  </si>
  <si>
    <t>Curve Formula</t>
  </si>
  <si>
    <t>Parameter</t>
  </si>
  <si>
    <t>Value</t>
  </si>
  <si>
    <t>Std. Error</t>
  </si>
  <si>
    <t>95% CI min</t>
  </si>
  <si>
    <t>95% CI max</t>
  </si>
  <si>
    <t>Fit F Prob</t>
  </si>
  <si>
    <t>StdCurve</t>
  </si>
  <si>
    <t>Y=A*X+B</t>
  </si>
  <si>
    <t>?????</t>
  </si>
  <si>
    <t>Sample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</si>
  <si>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</si>
  <si>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</si>
  <si>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</si>
  <si>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</si>
  <si>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</si>
  <si>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</si>
  <si>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</si>
  <si>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</si>
  <si>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</si>
  <si>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</si>
  <si>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</si>
  <si>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</si>
  <si>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BSA conc (µg/µL)</t>
  </si>
  <si>
    <t xml:space="preserve">Absorbance </t>
  </si>
  <si>
    <t xml:space="preserve">Slope </t>
  </si>
  <si>
    <t xml:space="preserve">Intercept </t>
  </si>
  <si>
    <t>Sample number</t>
  </si>
  <si>
    <t>Av. Absorbance</t>
  </si>
  <si>
    <t>Av. Conc (µg/µL)</t>
  </si>
  <si>
    <t>Std 1</t>
  </si>
  <si>
    <t>Std 2</t>
  </si>
  <si>
    <t>Std 3</t>
  </si>
  <si>
    <t>Std 4</t>
  </si>
  <si>
    <t>Std 5</t>
  </si>
  <si>
    <t>Std 6</t>
  </si>
  <si>
    <t>Std 7</t>
  </si>
  <si>
    <t>Std 8</t>
  </si>
  <si>
    <t>CV</t>
  </si>
  <si>
    <t>Sample 1</t>
  </si>
  <si>
    <t>Sample 9</t>
  </si>
  <si>
    <t>Sample 17</t>
  </si>
  <si>
    <t>Sample 2</t>
  </si>
  <si>
    <t>Sample 10</t>
  </si>
  <si>
    <t>Sample 18</t>
  </si>
  <si>
    <t>Sample 3</t>
  </si>
  <si>
    <t>Sample 11</t>
  </si>
  <si>
    <t>Sample 19</t>
  </si>
  <si>
    <t>Sample 4</t>
  </si>
  <si>
    <t>Sample 12</t>
  </si>
  <si>
    <t>Sample 20</t>
  </si>
  <si>
    <t>Sample 5</t>
  </si>
  <si>
    <t>Sample 13</t>
  </si>
  <si>
    <t>Sample 21</t>
  </si>
  <si>
    <t>Sample 6</t>
  </si>
  <si>
    <t>Sample 14</t>
  </si>
  <si>
    <t>Sample 22</t>
  </si>
  <si>
    <t>Sample 7</t>
  </si>
  <si>
    <t>Sample 15</t>
  </si>
  <si>
    <t>Sample 23</t>
  </si>
  <si>
    <t>Sample 8</t>
  </si>
  <si>
    <t>Sample 16</t>
  </si>
  <si>
    <t>Sample 24</t>
  </si>
  <si>
    <t>Actual conc</t>
  </si>
  <si>
    <t>Actual protein conc (µg/µL)</t>
  </si>
  <si>
    <t>Vol of protein (µL)</t>
  </si>
  <si>
    <t>Vol of 8 M urea (µL)</t>
  </si>
  <si>
    <t>Protein conc (µg/µL)</t>
  </si>
  <si>
    <t>DTT/IAA</t>
  </si>
  <si>
    <t>Vol of protein soln (µL)</t>
  </si>
  <si>
    <t>Vol of DTT/IAA (µL)</t>
  </si>
  <si>
    <t>Con of stock (mM)</t>
  </si>
  <si>
    <t>Final conc (mM)</t>
  </si>
  <si>
    <t>Total vol required (µL)</t>
  </si>
  <si>
    <t>Dilution of protein by ABC (4 M urea)</t>
  </si>
  <si>
    <t>Vol of ABC buffer (µL)</t>
  </si>
  <si>
    <t>Urea conc (M)</t>
  </si>
  <si>
    <t xml:space="preserve">LysC digestion: </t>
  </si>
  <si>
    <t>Amount of protein to be digested (µg)</t>
  </si>
  <si>
    <t>Amount of LysC  (µg)</t>
  </si>
  <si>
    <t>LysC conc (µg/µL) [1mAU/ul =0.4ug/ul]</t>
  </si>
  <si>
    <t>Vol of  LysC (µL)</t>
  </si>
  <si>
    <t>Final conc of  LysC (ng/µL)</t>
  </si>
  <si>
    <t>Dilution of protein by ABC (1 M urea)</t>
  </si>
  <si>
    <t xml:space="preserve">Trypsin digestion: </t>
  </si>
  <si>
    <t>Amount of Trypsin  (µg)</t>
  </si>
  <si>
    <t>Trypsin  conc (µg/µL)</t>
  </si>
  <si>
    <t>Vol of  Trypsin (µL)</t>
  </si>
  <si>
    <t>Final conc of  trypsin (ng/µL)</t>
  </si>
  <si>
    <t>Peptide cleanup</t>
  </si>
  <si>
    <t>Vol of protein digest (µL)</t>
  </si>
  <si>
    <t>Vol of acidifying buffer (µL)</t>
  </si>
  <si>
    <t>Amount digested  (µg)</t>
  </si>
  <si>
    <t>Total amount of protein  (µg)</t>
  </si>
  <si>
    <t>Digestion 12/05/22</t>
  </si>
  <si>
    <t>No gels</t>
  </si>
  <si>
    <t>1-16 (DTT)</t>
  </si>
  <si>
    <t>1-16 (IAA)</t>
  </si>
  <si>
    <t>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</si>
</sst>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7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0" fillId="13" borderId="0" xfId="0" applyFill="1" applyAlignment="1">
      <alignment horizontal="center" vertical="top" wrapText="1"/>
    </xf>
    <xf numFmtId="0" fontId="4" fillId="13" borderId="0" xfId="0" applyFont="1" applyFill="1" applyAlignment="1">
      <alignment horizontal="center" vertical="top" wrapText="1"/>
    </xf>
    <xf numFmtId="0" fontId="4" fillId="13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164" fontId="0" fillId="13" borderId="0" xfId="0" applyNumberFormat="1" applyFill="1" applyAlignment="1">
      <alignment horizontal="center" vertical="top"/>
    </xf>
    <xf numFmtId="2" fontId="0" fillId="13" borderId="0" xfId="0" applyNumberFormat="1" applyFill="1" applyAlignment="1">
      <alignment horizontal="center" vertical="top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6" fillId="14" borderId="0" xfId="0" applyNumberFormat="1" applyFont="1" applyFill="1" applyAlignment="1">
      <alignment horizontal="center" vertical="top" wrapText="1"/>
    </xf>
    <xf numFmtId="0" fontId="6" fillId="14" borderId="0" xfId="0" applyFont="1" applyFill="1" applyAlignment="1">
      <alignment horizontal="center" vertical="top" wrapText="1"/>
    </xf>
    <xf numFmtId="0" fontId="7" fillId="14" borderId="0" xfId="0" applyFont="1" applyFill="1" applyAlignment="1">
      <alignment horizontal="left" vertical="top"/>
    </xf>
    <xf numFmtId="0" fontId="6" fillId="15" borderId="0" xfId="0" applyFont="1" applyFill="1" applyAlignment="1">
      <alignment horizontal="center" vertical="top" wrapText="1"/>
    </xf>
    <xf numFmtId="2" fontId="6" fillId="15" borderId="0" xfId="0" applyNumberFormat="1" applyFont="1" applyFill="1" applyAlignment="1">
      <alignment horizontal="center" vertical="top" wrapText="1"/>
    </xf>
    <xf numFmtId="165" fontId="6" fillId="15" borderId="0" xfId="0" applyNumberFormat="1" applyFont="1" applyFill="1" applyAlignment="1">
      <alignment horizontal="center" vertical="top" wrapText="1"/>
    </xf>
    <xf numFmtId="0" fontId="4" fillId="14" borderId="0" xfId="0" applyFont="1" applyFill="1" applyAlignment="1">
      <alignment horizontal="center" vertical="top" wrapText="1"/>
    </xf>
    <xf numFmtId="49" fontId="6" fillId="14" borderId="0" xfId="0" applyNumberFormat="1" applyFont="1" applyFill="1" applyAlignment="1">
      <alignment horizontal="center" vertical="top"/>
    </xf>
    <xf numFmtId="0" fontId="6" fillId="14" borderId="0" xfId="0" applyFont="1" applyFill="1" applyAlignment="1">
      <alignment horizontal="center" vertical="top"/>
    </xf>
    <xf numFmtId="2" fontId="6" fillId="14" borderId="0" xfId="0" applyNumberFormat="1" applyFont="1" applyFill="1" applyAlignment="1">
      <alignment horizontal="center" vertical="top"/>
    </xf>
    <xf numFmtId="1" fontId="6" fillId="14" borderId="0" xfId="0" applyNumberFormat="1" applyFont="1" applyFill="1" applyAlignment="1">
      <alignment horizontal="center" vertical="top" wrapText="1"/>
    </xf>
    <xf numFmtId="166" fontId="6" fillId="15" borderId="0" xfId="0" applyNumberFormat="1" applyFont="1" applyFill="1" applyAlignment="1">
      <alignment horizontal="center" vertical="top" wrapText="1"/>
    </xf>
    <xf numFmtId="0" fontId="5" fillId="14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49245673559098"/>
                  <c:y val="3.26530612244897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'[1]Cal 1-29'!$P$2:$P$25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xVal>
          <c:yVal>
            <c:numRef>
              <c:f>'[1]Cal 1-29'!$Q$2:$Q$25</c:f>
              <c:numCache>
                <c:formatCode>General</c:formatCode>
                <c:ptCount val="24"/>
                <c:pt idx="0">
                  <c:v>7.2999999999999995E-2</c:v>
                </c:pt>
                <c:pt idx="1">
                  <c:v>7.1999999999999995E-2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0.10199999999999999</c:v>
                </c:pt>
                <c:pt idx="5">
                  <c:v>0.1</c:v>
                </c:pt>
                <c:pt idx="6">
                  <c:v>0.13200000000000001</c:v>
                </c:pt>
                <c:pt idx="7">
                  <c:v>0.13</c:v>
                </c:pt>
                <c:pt idx="8">
                  <c:v>0.13200000000000001</c:v>
                </c:pt>
                <c:pt idx="9">
                  <c:v>0.19800000000000001</c:v>
                </c:pt>
                <c:pt idx="10">
                  <c:v>0.19600000000000001</c:v>
                </c:pt>
                <c:pt idx="11">
                  <c:v>0.19700000000000001</c:v>
                </c:pt>
                <c:pt idx="12">
                  <c:v>0.26200000000000001</c:v>
                </c:pt>
                <c:pt idx="13">
                  <c:v>0.253</c:v>
                </c:pt>
                <c:pt idx="14">
                  <c:v>0.251</c:v>
                </c:pt>
                <c:pt idx="15">
                  <c:v>0.32300000000000001</c:v>
                </c:pt>
                <c:pt idx="16">
                  <c:v>0.31900000000000001</c:v>
                </c:pt>
                <c:pt idx="17">
                  <c:v>0.308</c:v>
                </c:pt>
                <c:pt idx="18">
                  <c:v>0.45</c:v>
                </c:pt>
                <c:pt idx="19">
                  <c:v>0.42599999999999999</c:v>
                </c:pt>
                <c:pt idx="20">
                  <c:v>0.42399999999999999</c:v>
                </c:pt>
                <c:pt idx="21">
                  <c:v>0.58299999999999996</c:v>
                </c:pt>
                <c:pt idx="22">
                  <c:v>0.56999999999999995</c:v>
                </c:pt>
                <c:pt idx="23">
                  <c:v>0.54300000000000004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51-47D3-80C0-B706C4577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221920"/>
        <c:axId val="654230080"/>
      </c:scatterChart>
      <c:valAx>
        <c:axId val="65422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conc (µg/µL)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30080"/>
        <c:crosses val="autoZero"/>
        <c:crossBetween val="midCat"/>
      </c:valAx>
      <c:valAx>
        <c:axId val="6542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12</xdr:col>
      <xdr:colOff>309580</xdr:colOff>
      <xdr:row>36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27</xdr:row>
      <xdr:rowOff>0</xdr:rowOff>
    </xdr:from>
    <xdr:to>
      <xdr:col>19</xdr:col>
      <xdr:colOff>590550</xdr:colOff>
      <xdr:row>38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6B395-72FC-46ED-A424-A3F676DEF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inical%20brain%2080_1X_1201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1-29"/>
      <sheetName val="Raw 30-II9"/>
      <sheetName val="Raw II10-II38"/>
      <sheetName val="Raw II41-II56"/>
      <sheetName val="Redo_3X_II1-II26"/>
      <sheetName val="Redo_3X_II29-II56"/>
      <sheetName val="Cal 1-29"/>
      <sheetName val="Cal 30-II9"/>
      <sheetName val="reCal II1-II26"/>
      <sheetName val="reCal II29-II56"/>
      <sheetName val="Processing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P2">
            <v>0</v>
          </cell>
          <cell r="Q2">
            <v>7.2999999999999995E-2</v>
          </cell>
        </row>
        <row r="3">
          <cell r="P3">
            <v>0</v>
          </cell>
          <cell r="Q3">
            <v>7.1999999999999995E-2</v>
          </cell>
        </row>
        <row r="4">
          <cell r="P4">
            <v>0</v>
          </cell>
          <cell r="Q4">
            <v>7.0000000000000007E-2</v>
          </cell>
        </row>
        <row r="5">
          <cell r="P5">
            <v>0.125</v>
          </cell>
          <cell r="Q5">
            <v>0.1</v>
          </cell>
        </row>
        <row r="6">
          <cell r="P6">
            <v>0.125</v>
          </cell>
          <cell r="Q6">
            <v>0.10199999999999999</v>
          </cell>
        </row>
        <row r="7">
          <cell r="P7">
            <v>0.125</v>
          </cell>
          <cell r="Q7">
            <v>0.1</v>
          </cell>
        </row>
        <row r="8">
          <cell r="P8">
            <v>0.25</v>
          </cell>
          <cell r="Q8">
            <v>0.13200000000000001</v>
          </cell>
        </row>
        <row r="9">
          <cell r="P9">
            <v>0.25</v>
          </cell>
          <cell r="Q9">
            <v>0.13</v>
          </cell>
        </row>
        <row r="10">
          <cell r="P10">
            <v>0.25</v>
          </cell>
          <cell r="Q10">
            <v>0.13200000000000001</v>
          </cell>
        </row>
        <row r="11">
          <cell r="P11">
            <v>0.5</v>
          </cell>
          <cell r="Q11">
            <v>0.19800000000000001</v>
          </cell>
        </row>
        <row r="12">
          <cell r="P12">
            <v>0.5</v>
          </cell>
          <cell r="Q12">
            <v>0.19600000000000001</v>
          </cell>
        </row>
        <row r="13">
          <cell r="P13">
            <v>0.5</v>
          </cell>
          <cell r="Q13">
            <v>0.19700000000000001</v>
          </cell>
        </row>
        <row r="14">
          <cell r="P14">
            <v>0.75</v>
          </cell>
          <cell r="Q14">
            <v>0.26200000000000001</v>
          </cell>
        </row>
        <row r="15">
          <cell r="P15">
            <v>0.75</v>
          </cell>
          <cell r="Q15">
            <v>0.253</v>
          </cell>
        </row>
        <row r="16">
          <cell r="P16">
            <v>0.75</v>
          </cell>
          <cell r="Q16">
            <v>0.251</v>
          </cell>
        </row>
        <row r="17">
          <cell r="P17">
            <v>1</v>
          </cell>
          <cell r="Q17">
            <v>0.32300000000000001</v>
          </cell>
        </row>
        <row r="18">
          <cell r="P18">
            <v>1</v>
          </cell>
          <cell r="Q18">
            <v>0.31900000000000001</v>
          </cell>
        </row>
        <row r="19">
          <cell r="P19">
            <v>1</v>
          </cell>
          <cell r="Q19">
            <v>0.308</v>
          </cell>
        </row>
        <row r="20">
          <cell r="P20">
            <v>1.5</v>
          </cell>
          <cell r="Q20">
            <v>0.45</v>
          </cell>
        </row>
        <row r="21">
          <cell r="P21">
            <v>1.5</v>
          </cell>
          <cell r="Q21">
            <v>0.42599999999999999</v>
          </cell>
        </row>
        <row r="22">
          <cell r="P22">
            <v>1.5</v>
          </cell>
          <cell r="Q22">
            <v>0.42399999999999999</v>
          </cell>
        </row>
        <row r="23">
          <cell r="P23">
            <v>2</v>
          </cell>
          <cell r="Q23">
            <v>0.58299999999999996</v>
          </cell>
        </row>
        <row r="24">
          <cell r="P24">
            <v>2</v>
          </cell>
          <cell r="Q24">
            <v>0.56999999999999995</v>
          </cell>
        </row>
        <row r="25">
          <cell r="P25">
            <v>2</v>
          </cell>
          <cell r="Q25">
            <v>0.54300000000000004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Q19" sqref="Q19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7.4999999999999997E-2</v>
      </c>
      <c r="C2" s="3">
        <v>7.0999999999999994E-2</v>
      </c>
      <c r="D2" s="3">
        <v>7.1999999999999995E-2</v>
      </c>
      <c r="E2" s="4">
        <v>0.107</v>
      </c>
      <c r="F2" s="4">
        <v>0.114</v>
      </c>
      <c r="G2" s="4">
        <v>0.112</v>
      </c>
      <c r="H2" s="4">
        <v>0.108</v>
      </c>
      <c r="I2" s="4">
        <v>0.114</v>
      </c>
      <c r="J2" s="4">
        <v>0.114</v>
      </c>
      <c r="K2" s="4">
        <v>0.10299999999999999</v>
      </c>
      <c r="L2" s="4">
        <v>0.106</v>
      </c>
      <c r="M2" s="4">
        <v>0.107</v>
      </c>
      <c r="N2" s="5">
        <v>562</v>
      </c>
    </row>
    <row r="3" spans="1:14" x14ac:dyDescent="0.25">
      <c r="A3" s="2" t="s">
        <v>1</v>
      </c>
      <c r="B3" s="4">
        <v>0.106</v>
      </c>
      <c r="C3" s="4">
        <v>0.105</v>
      </c>
      <c r="D3" s="4">
        <v>0.10299999999999999</v>
      </c>
      <c r="E3" s="3">
        <v>8.4000000000000005E-2</v>
      </c>
      <c r="F3" s="3">
        <v>8.5000000000000006E-2</v>
      </c>
      <c r="G3" s="3">
        <v>8.4000000000000005E-2</v>
      </c>
      <c r="H3" s="3">
        <v>8.2000000000000003E-2</v>
      </c>
      <c r="I3" s="3">
        <v>8.3000000000000004E-2</v>
      </c>
      <c r="J3" s="3">
        <v>8.5000000000000006E-2</v>
      </c>
      <c r="K3" s="4">
        <v>0.10100000000000001</v>
      </c>
      <c r="L3" s="4">
        <v>0.105</v>
      </c>
      <c r="M3" s="4">
        <v>0.10199999999999999</v>
      </c>
      <c r="N3" s="5">
        <v>562</v>
      </c>
    </row>
    <row r="4" spans="1:14" x14ac:dyDescent="0.25">
      <c r="A4" s="2" t="s">
        <v>2</v>
      </c>
      <c r="B4" s="6">
        <v>0.14399999999999999</v>
      </c>
      <c r="C4" s="6">
        <v>0.14099999999999999</v>
      </c>
      <c r="D4" s="6">
        <v>0.13800000000000001</v>
      </c>
      <c r="E4" s="4">
        <v>0.11899999999999999</v>
      </c>
      <c r="F4" s="4">
        <v>0.125</v>
      </c>
      <c r="G4" s="4">
        <v>0.125</v>
      </c>
      <c r="H4" s="4">
        <v>0.112</v>
      </c>
      <c r="I4" s="4">
        <v>0.11700000000000001</v>
      </c>
      <c r="J4" s="4">
        <v>0.11799999999999999</v>
      </c>
      <c r="K4" s="3">
        <v>4.5999999999999999E-2</v>
      </c>
      <c r="L4" s="3">
        <v>4.5999999999999999E-2</v>
      </c>
      <c r="M4" s="3">
        <v>4.5999999999999999E-2</v>
      </c>
      <c r="N4" s="5">
        <v>562</v>
      </c>
    </row>
    <row r="5" spans="1:14" x14ac:dyDescent="0.25">
      <c r="A5" s="2" t="s">
        <v>3</v>
      </c>
      <c r="B5" s="7">
        <v>0.218</v>
      </c>
      <c r="C5" s="8">
        <v>0.21299999999999999</v>
      </c>
      <c r="D5" s="8">
        <v>0.20599999999999999</v>
      </c>
      <c r="E5" s="3">
        <v>8.1000000000000003E-2</v>
      </c>
      <c r="F5" s="3">
        <v>8.1000000000000003E-2</v>
      </c>
      <c r="G5" s="3">
        <v>8.1000000000000003E-2</v>
      </c>
      <c r="H5" s="3">
        <v>0.08</v>
      </c>
      <c r="I5" s="3">
        <v>8.2000000000000003E-2</v>
      </c>
      <c r="J5" s="3">
        <v>8.2000000000000003E-2</v>
      </c>
      <c r="K5" s="3">
        <v>4.5999999999999999E-2</v>
      </c>
      <c r="L5" s="3">
        <v>4.5999999999999999E-2</v>
      </c>
      <c r="M5" s="3">
        <v>4.5999999999999999E-2</v>
      </c>
      <c r="N5" s="5">
        <v>562</v>
      </c>
    </row>
    <row r="6" spans="1:14" x14ac:dyDescent="0.25">
      <c r="A6" s="2" t="s">
        <v>4</v>
      </c>
      <c r="B6" s="9">
        <v>0.28499999999999998</v>
      </c>
      <c r="C6" s="9">
        <v>0.27800000000000002</v>
      </c>
      <c r="D6" s="9">
        <v>0.27700000000000002</v>
      </c>
      <c r="E6" s="4">
        <v>0.106</v>
      </c>
      <c r="F6" s="4">
        <v>0.11</v>
      </c>
      <c r="G6" s="4">
        <v>0.11</v>
      </c>
      <c r="H6" s="3">
        <v>7.5999999999999998E-2</v>
      </c>
      <c r="I6" s="3">
        <v>7.5999999999999998E-2</v>
      </c>
      <c r="J6" s="3">
        <v>7.5999999999999998E-2</v>
      </c>
      <c r="K6" s="3">
        <v>4.5999999999999999E-2</v>
      </c>
      <c r="L6" s="3">
        <v>4.5999999999999999E-2</v>
      </c>
      <c r="M6" s="3">
        <v>4.4999999999999998E-2</v>
      </c>
      <c r="N6" s="5">
        <v>562</v>
      </c>
    </row>
    <row r="7" spans="1:14" x14ac:dyDescent="0.25">
      <c r="A7" s="2" t="s">
        <v>5</v>
      </c>
      <c r="B7" s="10">
        <v>0.35599999999999998</v>
      </c>
      <c r="C7" s="10">
        <v>0.35099999999999998</v>
      </c>
      <c r="D7" s="11">
        <v>0.34</v>
      </c>
      <c r="E7" s="3">
        <v>8.2000000000000003E-2</v>
      </c>
      <c r="F7" s="3">
        <v>8.3000000000000004E-2</v>
      </c>
      <c r="G7" s="3">
        <v>8.3000000000000004E-2</v>
      </c>
      <c r="H7" s="4">
        <v>0.11600000000000001</v>
      </c>
      <c r="I7" s="4">
        <v>0.123</v>
      </c>
      <c r="J7" s="4">
        <v>0.125</v>
      </c>
      <c r="K7" s="3">
        <v>4.5999999999999999E-2</v>
      </c>
      <c r="L7" s="3">
        <v>4.5999999999999999E-2</v>
      </c>
      <c r="M7" s="3">
        <v>4.4999999999999998E-2</v>
      </c>
      <c r="N7" s="5">
        <v>562</v>
      </c>
    </row>
    <row r="8" spans="1:14" x14ac:dyDescent="0.25">
      <c r="A8" s="2" t="s">
        <v>6</v>
      </c>
      <c r="B8" s="12">
        <v>0.50600000000000001</v>
      </c>
      <c r="C8" s="12">
        <v>0.49399999999999999</v>
      </c>
      <c r="D8" s="12">
        <v>0.48399999999999999</v>
      </c>
      <c r="E8" s="4">
        <v>0.11</v>
      </c>
      <c r="F8" s="4">
        <v>0.11600000000000001</v>
      </c>
      <c r="G8" s="4">
        <v>0.114</v>
      </c>
      <c r="H8" s="3">
        <v>7.5999999999999998E-2</v>
      </c>
      <c r="I8" s="3">
        <v>7.5999999999999998E-2</v>
      </c>
      <c r="J8" s="3">
        <v>7.6999999999999999E-2</v>
      </c>
      <c r="K8" s="3">
        <v>4.5999999999999999E-2</v>
      </c>
      <c r="L8" s="3">
        <v>4.7E-2</v>
      </c>
      <c r="M8" s="3">
        <v>4.5999999999999999E-2</v>
      </c>
      <c r="N8" s="5">
        <v>562</v>
      </c>
    </row>
    <row r="9" spans="1:14" x14ac:dyDescent="0.25">
      <c r="A9" s="2" t="s">
        <v>7</v>
      </c>
      <c r="B9" s="13">
        <v>0.63700000000000001</v>
      </c>
      <c r="C9" s="13">
        <v>0.63100000000000001</v>
      </c>
      <c r="D9" s="13">
        <v>0.61</v>
      </c>
      <c r="E9" s="3">
        <v>8.1000000000000003E-2</v>
      </c>
      <c r="F9" s="3">
        <v>0.08</v>
      </c>
      <c r="G9" s="3">
        <v>0.08</v>
      </c>
      <c r="H9" s="3">
        <v>7.5999999999999998E-2</v>
      </c>
      <c r="I9" s="3">
        <v>7.6999999999999999E-2</v>
      </c>
      <c r="J9" s="3">
        <v>7.6999999999999999E-2</v>
      </c>
      <c r="K9" s="3">
        <v>4.5999999999999999E-2</v>
      </c>
      <c r="L9" s="3">
        <v>4.5999999999999999E-2</v>
      </c>
      <c r="M9" s="3">
        <v>4.5999999999999999E-2</v>
      </c>
      <c r="N9" s="5">
        <v>562</v>
      </c>
    </row>
    <row r="39" spans="1:8" ht="25.5" x14ac:dyDescent="0.25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15</v>
      </c>
    </row>
    <row r="40" spans="1:8" x14ac:dyDescent="0.25">
      <c r="A40" s="14" t="s">
        <v>16</v>
      </c>
      <c r="B40" s="14" t="s">
        <v>17</v>
      </c>
      <c r="C40" s="14" t="s">
        <v>0</v>
      </c>
      <c r="D40" s="14">
        <v>2.7900000000000001E-4</v>
      </c>
      <c r="E40" s="15">
        <v>1.75E-6</v>
      </c>
      <c r="F40" s="14">
        <v>2.7399999999999999E-4</v>
      </c>
      <c r="G40" s="14">
        <v>2.8299999999999999E-4</v>
      </c>
      <c r="H40" s="14" t="s">
        <v>18</v>
      </c>
    </row>
    <row r="41" spans="1:8" x14ac:dyDescent="0.25">
      <c r="A41" s="14"/>
      <c r="B41" s="14"/>
      <c r="C41" s="14" t="s">
        <v>1</v>
      </c>
      <c r="D41" s="14">
        <v>-1E-3</v>
      </c>
      <c r="E41" s="14">
        <v>1.89E-3</v>
      </c>
      <c r="F41" s="14">
        <v>-5.8700000000000002E-3</v>
      </c>
      <c r="G41" s="14">
        <v>3.8600000000000001E-3</v>
      </c>
      <c r="H41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AC16-7CF6-4852-8A82-33E9A56A330C}">
  <sheetPr>
    <pageSetUpPr fitToPage="1"/>
  </sheetPr>
  <dimension ref="A1:X25"/>
  <sheetViews>
    <sheetView topLeftCell="L1" workbookViewId="0">
      <selection activeCell="AD19" sqref="AD19"/>
    </sheetView>
  </sheetViews>
  <sheetFormatPr defaultRowHeight="15" x14ac:dyDescent="0.25"/>
  <cols>
    <col min="1" max="1" width="10" bestFit="1" customWidth="1"/>
    <col min="4" max="4" width="9" bestFit="1" customWidth="1"/>
    <col min="7" max="7" width="10" bestFit="1" customWidth="1"/>
    <col min="10" max="11" width="10" bestFit="1" customWidth="1"/>
    <col min="16" max="16" width="15.85546875" bestFit="1" customWidth="1"/>
    <col min="17" max="17" width="11.42578125" bestFit="1" customWidth="1"/>
    <col min="18" max="18" width="7" bestFit="1" customWidth="1"/>
    <col min="19" max="19" width="9.5703125" bestFit="1" customWidth="1"/>
    <col min="21" max="21" width="15.140625" bestFit="1" customWidth="1"/>
    <col min="22" max="22" width="14.85546875" bestFit="1" customWidth="1"/>
    <col min="23" max="23" width="15.5703125" bestFit="1" customWidth="1"/>
    <col min="24" max="24" width="15.5703125" customWidth="1"/>
  </cols>
  <sheetData>
    <row r="1" spans="1:24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P1" s="16" t="s">
        <v>32</v>
      </c>
      <c r="Q1" s="17" t="s">
        <v>33</v>
      </c>
      <c r="R1" s="18" t="s">
        <v>34</v>
      </c>
      <c r="S1" s="18" t="s">
        <v>35</v>
      </c>
      <c r="U1" s="19" t="s">
        <v>36</v>
      </c>
      <c r="V1" s="17" t="s">
        <v>37</v>
      </c>
      <c r="W1" s="19" t="s">
        <v>38</v>
      </c>
      <c r="X1" s="19" t="s">
        <v>72</v>
      </c>
    </row>
    <row r="2" spans="1:24" x14ac:dyDescent="0.25">
      <c r="A2" t="s">
        <v>39</v>
      </c>
      <c r="B2" s="3">
        <v>7.4999999999999997E-2</v>
      </c>
      <c r="C2" s="3">
        <v>7.0999999999999994E-2</v>
      </c>
      <c r="D2" s="3">
        <v>7.1999999999999995E-2</v>
      </c>
      <c r="E2" s="4">
        <v>0.107</v>
      </c>
      <c r="F2" s="4">
        <v>0.114</v>
      </c>
      <c r="G2" s="4">
        <v>0.112</v>
      </c>
      <c r="H2" s="4">
        <v>0.108</v>
      </c>
      <c r="I2" s="4">
        <v>0.114</v>
      </c>
      <c r="J2" s="4">
        <v>0.114</v>
      </c>
      <c r="K2" s="4">
        <v>0.10299999999999999</v>
      </c>
      <c r="L2" s="4">
        <v>0.106</v>
      </c>
      <c r="M2" s="4">
        <v>0.107</v>
      </c>
      <c r="P2" s="16">
        <v>0</v>
      </c>
      <c r="Q2" s="19">
        <f>B2</f>
        <v>7.4999999999999997E-2</v>
      </c>
      <c r="R2" s="19">
        <f>SLOPE(Q2:Q25,P2:P25)</f>
        <v>0.2786357291077155</v>
      </c>
      <c r="S2" s="20">
        <f>INTERCEPT(Q2:Q25,P2:P25)</f>
        <v>7.1711186568572005E-2</v>
      </c>
      <c r="U2" s="19">
        <v>1</v>
      </c>
      <c r="V2" s="20">
        <f>AVERAGE(E2:G2)</f>
        <v>0.111</v>
      </c>
      <c r="W2" s="21">
        <f>(V2-S$2)/R$2</f>
        <v>0.14100421922645698</v>
      </c>
      <c r="X2" s="21">
        <f>2*W2</f>
        <v>0.28200843845291396</v>
      </c>
    </row>
    <row r="3" spans="1:24" x14ac:dyDescent="0.25">
      <c r="A3" t="s">
        <v>40</v>
      </c>
      <c r="B3" s="4">
        <v>0.106</v>
      </c>
      <c r="C3" s="4">
        <v>0.105</v>
      </c>
      <c r="D3" s="4">
        <v>0.10299999999999999</v>
      </c>
      <c r="E3" s="3">
        <v>8.4000000000000005E-2</v>
      </c>
      <c r="F3" s="3">
        <v>8.5000000000000006E-2</v>
      </c>
      <c r="G3" s="3">
        <v>8.4000000000000005E-2</v>
      </c>
      <c r="H3" s="3">
        <v>8.2000000000000003E-2</v>
      </c>
      <c r="I3" s="3">
        <v>8.3000000000000004E-2</v>
      </c>
      <c r="J3" s="3">
        <v>8.5000000000000006E-2</v>
      </c>
      <c r="K3" s="4">
        <v>0.10100000000000001</v>
      </c>
      <c r="L3" s="4">
        <v>0.105</v>
      </c>
      <c r="M3" s="4">
        <v>0.10199999999999999</v>
      </c>
      <c r="P3" s="16">
        <v>0</v>
      </c>
      <c r="Q3" s="19">
        <f>C2</f>
        <v>7.0999999999999994E-2</v>
      </c>
      <c r="R3" s="19"/>
      <c r="S3" s="19"/>
      <c r="U3" s="19">
        <v>2</v>
      </c>
      <c r="V3" s="20">
        <f>AVERAGE(E3:G3)</f>
        <v>8.433333333333333E-2</v>
      </c>
      <c r="W3" s="21">
        <f t="shared" ref="W3:W12" si="0">(V3-S$2)/R$2</f>
        <v>4.529981422404674E-2</v>
      </c>
      <c r="X3" s="21">
        <f t="shared" ref="X3:X17" si="1">2*W3</f>
        <v>9.059962844809348E-2</v>
      </c>
    </row>
    <row r="4" spans="1:24" x14ac:dyDescent="0.25">
      <c r="A4" t="s">
        <v>41</v>
      </c>
      <c r="B4" s="6">
        <v>0.14399999999999999</v>
      </c>
      <c r="C4" s="6">
        <v>0.14099999999999999</v>
      </c>
      <c r="D4" s="6">
        <v>0.13800000000000001</v>
      </c>
      <c r="E4" s="4">
        <v>0.11899999999999999</v>
      </c>
      <c r="F4" s="4">
        <v>0.125</v>
      </c>
      <c r="G4" s="4">
        <v>0.125</v>
      </c>
      <c r="H4" s="4">
        <v>0.112</v>
      </c>
      <c r="I4" s="4">
        <v>0.11700000000000001</v>
      </c>
      <c r="J4" s="4">
        <v>0.11799999999999999</v>
      </c>
      <c r="K4" s="3">
        <v>4.5999999999999999E-2</v>
      </c>
      <c r="L4" s="3">
        <v>4.5999999999999999E-2</v>
      </c>
      <c r="M4" s="3">
        <v>4.5999999999999999E-2</v>
      </c>
      <c r="P4" s="16">
        <v>0</v>
      </c>
      <c r="Q4" s="19">
        <f>D2</f>
        <v>7.1999999999999995E-2</v>
      </c>
      <c r="R4" s="19"/>
      <c r="S4" s="19"/>
      <c r="U4" s="19">
        <v>3</v>
      </c>
      <c r="V4" s="20">
        <f t="shared" ref="V4:V9" si="2">AVERAGE(E4:G4)</f>
        <v>0.123</v>
      </c>
      <c r="W4" s="21">
        <f t="shared" si="0"/>
        <v>0.18407120147754155</v>
      </c>
      <c r="X4" s="21">
        <f t="shared" si="1"/>
        <v>0.3681424029550831</v>
      </c>
    </row>
    <row r="5" spans="1:24" x14ac:dyDescent="0.25">
      <c r="A5" t="s">
        <v>42</v>
      </c>
      <c r="B5" s="7">
        <v>0.218</v>
      </c>
      <c r="C5" s="8">
        <v>0.21299999999999999</v>
      </c>
      <c r="D5" s="8">
        <v>0.20599999999999999</v>
      </c>
      <c r="E5" s="3">
        <v>8.1000000000000003E-2</v>
      </c>
      <c r="F5" s="3">
        <v>8.1000000000000003E-2</v>
      </c>
      <c r="G5" s="3">
        <v>8.1000000000000003E-2</v>
      </c>
      <c r="H5" s="3">
        <v>0.08</v>
      </c>
      <c r="I5" s="3">
        <v>8.2000000000000003E-2</v>
      </c>
      <c r="J5" s="3">
        <v>8.2000000000000003E-2</v>
      </c>
      <c r="K5" s="3">
        <v>4.5999999999999999E-2</v>
      </c>
      <c r="L5" s="3">
        <v>4.5999999999999999E-2</v>
      </c>
      <c r="M5" s="3">
        <v>4.5999999999999999E-2</v>
      </c>
      <c r="P5" s="16">
        <v>0.125</v>
      </c>
      <c r="Q5" s="19">
        <f>B3</f>
        <v>0.106</v>
      </c>
      <c r="R5" s="19"/>
      <c r="S5" s="19"/>
      <c r="U5" s="19">
        <v>4</v>
      </c>
      <c r="V5" s="20">
        <f>AVERAGE(E5:G5)</f>
        <v>8.1000000000000003E-2</v>
      </c>
      <c r="W5" s="21">
        <f t="shared" si="0"/>
        <v>3.3336763598745482E-2</v>
      </c>
      <c r="X5" s="21">
        <f t="shared" si="1"/>
        <v>6.6673527197490964E-2</v>
      </c>
    </row>
    <row r="6" spans="1:24" x14ac:dyDescent="0.25">
      <c r="A6" t="s">
        <v>43</v>
      </c>
      <c r="B6" s="9">
        <v>0.28499999999999998</v>
      </c>
      <c r="C6" s="9">
        <v>0.27800000000000002</v>
      </c>
      <c r="D6" s="9">
        <v>0.27700000000000002</v>
      </c>
      <c r="E6" s="4">
        <v>0.106</v>
      </c>
      <c r="F6" s="4">
        <v>0.11</v>
      </c>
      <c r="G6" s="4">
        <v>0.11</v>
      </c>
      <c r="H6" s="3">
        <v>7.5999999999999998E-2</v>
      </c>
      <c r="I6" s="3">
        <v>7.5999999999999998E-2</v>
      </c>
      <c r="J6" s="3">
        <v>7.5999999999999998E-2</v>
      </c>
      <c r="K6" s="3">
        <v>4.5999999999999999E-2</v>
      </c>
      <c r="L6" s="3">
        <v>4.5999999999999999E-2</v>
      </c>
      <c r="M6" s="3">
        <v>4.4999999999999998E-2</v>
      </c>
      <c r="P6" s="16">
        <v>0.125</v>
      </c>
      <c r="Q6" s="19">
        <f>C3</f>
        <v>0.105</v>
      </c>
      <c r="R6" s="19"/>
      <c r="S6" s="19"/>
      <c r="U6" s="19">
        <v>5</v>
      </c>
      <c r="V6" s="20">
        <f>AVERAGE(E6:G6)</f>
        <v>0.10866666666666668</v>
      </c>
      <c r="W6" s="21">
        <f t="shared" si="0"/>
        <v>0.13263008378874611</v>
      </c>
      <c r="X6" s="21">
        <f t="shared" si="1"/>
        <v>0.26526016757749221</v>
      </c>
    </row>
    <row r="7" spans="1:24" x14ac:dyDescent="0.25">
      <c r="A7" t="s">
        <v>44</v>
      </c>
      <c r="B7" s="10">
        <v>0.35599999999999998</v>
      </c>
      <c r="C7" s="10">
        <v>0.35099999999999998</v>
      </c>
      <c r="D7" s="11">
        <v>0.34</v>
      </c>
      <c r="E7" s="3">
        <v>8.2000000000000003E-2</v>
      </c>
      <c r="F7" s="3">
        <v>8.3000000000000004E-2</v>
      </c>
      <c r="G7" s="3">
        <v>8.3000000000000004E-2</v>
      </c>
      <c r="H7" s="4">
        <v>0.11600000000000001</v>
      </c>
      <c r="I7" s="4">
        <v>0.123</v>
      </c>
      <c r="J7" s="4">
        <v>0.125</v>
      </c>
      <c r="K7" s="3">
        <v>4.5999999999999999E-2</v>
      </c>
      <c r="L7" s="3">
        <v>4.5999999999999999E-2</v>
      </c>
      <c r="M7" s="3">
        <v>4.4999999999999998E-2</v>
      </c>
      <c r="P7" s="16">
        <v>0.125</v>
      </c>
      <c r="Q7" s="19">
        <f>D3</f>
        <v>0.10299999999999999</v>
      </c>
      <c r="R7" s="19"/>
      <c r="S7" s="19"/>
      <c r="U7" s="19">
        <v>6</v>
      </c>
      <c r="V7" s="20">
        <f>AVERAGE(E7:G7)</f>
        <v>8.2666666666666666E-2</v>
      </c>
      <c r="W7" s="21">
        <f t="shared" si="0"/>
        <v>3.9318288911396111E-2</v>
      </c>
      <c r="X7" s="21">
        <f t="shared" si="1"/>
        <v>7.8636577822792222E-2</v>
      </c>
    </row>
    <row r="8" spans="1:24" x14ac:dyDescent="0.25">
      <c r="A8" t="s">
        <v>45</v>
      </c>
      <c r="B8" s="12">
        <v>0.50600000000000001</v>
      </c>
      <c r="C8" s="12">
        <v>0.49399999999999999</v>
      </c>
      <c r="D8" s="12">
        <v>0.48399999999999999</v>
      </c>
      <c r="E8" s="4">
        <v>0.11</v>
      </c>
      <c r="F8" s="4">
        <v>0.11600000000000001</v>
      </c>
      <c r="G8" s="4">
        <v>0.114</v>
      </c>
      <c r="H8" s="3">
        <v>7.5999999999999998E-2</v>
      </c>
      <c r="I8" s="3">
        <v>7.5999999999999998E-2</v>
      </c>
      <c r="J8" s="3">
        <v>7.6999999999999999E-2</v>
      </c>
      <c r="K8" s="3">
        <v>4.5999999999999999E-2</v>
      </c>
      <c r="L8" s="3">
        <v>4.7E-2</v>
      </c>
      <c r="M8" s="3">
        <v>4.5999999999999999E-2</v>
      </c>
      <c r="P8" s="16">
        <v>0.25</v>
      </c>
      <c r="Q8" s="19">
        <f>B4</f>
        <v>0.14399999999999999</v>
      </c>
      <c r="R8" s="19"/>
      <c r="S8" s="19"/>
      <c r="U8" s="19">
        <v>7</v>
      </c>
      <c r="V8" s="20">
        <f t="shared" si="2"/>
        <v>0.11333333333333334</v>
      </c>
      <c r="W8" s="21">
        <f t="shared" si="0"/>
        <v>0.14937835466416791</v>
      </c>
      <c r="X8" s="21">
        <f t="shared" si="1"/>
        <v>0.29875670932833581</v>
      </c>
    </row>
    <row r="9" spans="1:24" x14ac:dyDescent="0.25">
      <c r="A9" t="s">
        <v>46</v>
      </c>
      <c r="B9" s="13">
        <v>0.63700000000000001</v>
      </c>
      <c r="C9" s="13">
        <v>0.63100000000000001</v>
      </c>
      <c r="D9" s="13">
        <v>0.61</v>
      </c>
      <c r="E9" s="3">
        <v>8.1000000000000003E-2</v>
      </c>
      <c r="F9" s="3">
        <v>0.08</v>
      </c>
      <c r="G9" s="3">
        <v>0.08</v>
      </c>
      <c r="H9" s="3">
        <v>7.5999999999999998E-2</v>
      </c>
      <c r="I9" s="3">
        <v>7.6999999999999999E-2</v>
      </c>
      <c r="J9" s="3">
        <v>7.6999999999999999E-2</v>
      </c>
      <c r="K9" s="3">
        <v>4.5999999999999999E-2</v>
      </c>
      <c r="L9" s="3">
        <v>4.5999999999999999E-2</v>
      </c>
      <c r="M9" s="3">
        <v>4.5999999999999999E-2</v>
      </c>
      <c r="P9" s="16">
        <v>0.25</v>
      </c>
      <c r="Q9" s="19">
        <f>C4</f>
        <v>0.14099999999999999</v>
      </c>
      <c r="R9" s="19"/>
      <c r="S9" s="19"/>
      <c r="U9" s="19">
        <v>8</v>
      </c>
      <c r="V9" s="20">
        <f t="shared" si="2"/>
        <v>8.0333333333333326E-2</v>
      </c>
      <c r="W9" s="21">
        <f t="shared" si="0"/>
        <v>3.0944153473685194E-2</v>
      </c>
      <c r="X9" s="21">
        <f t="shared" si="1"/>
        <v>6.1888306947370388E-2</v>
      </c>
    </row>
    <row r="10" spans="1:24" x14ac:dyDescent="0.25">
      <c r="P10" s="16">
        <v>0.25</v>
      </c>
      <c r="Q10" s="19">
        <f>D4</f>
        <v>0.13800000000000001</v>
      </c>
      <c r="R10" s="19"/>
      <c r="S10" s="19"/>
      <c r="U10" s="19">
        <v>9</v>
      </c>
      <c r="V10" s="20">
        <f>AVERAGE(H2:J2)</f>
        <v>0.112</v>
      </c>
      <c r="W10" s="21">
        <f t="shared" si="0"/>
        <v>0.14459313441404736</v>
      </c>
      <c r="X10" s="21">
        <f t="shared" si="1"/>
        <v>0.28918626882809473</v>
      </c>
    </row>
    <row r="11" spans="1:24" x14ac:dyDescent="0.25">
      <c r="A11" s="22"/>
      <c r="B11" s="22" t="s">
        <v>47</v>
      </c>
      <c r="C11" s="22"/>
      <c r="E11" s="22"/>
      <c r="F11" s="22" t="s">
        <v>47</v>
      </c>
      <c r="H11" s="22" t="s">
        <v>47</v>
      </c>
      <c r="K11" s="22" t="s">
        <v>47</v>
      </c>
      <c r="P11" s="16">
        <v>0.5</v>
      </c>
      <c r="Q11" s="19">
        <f>B5</f>
        <v>0.218</v>
      </c>
      <c r="R11" s="19"/>
      <c r="S11" s="19"/>
      <c r="U11" s="19">
        <v>10</v>
      </c>
      <c r="V11" s="20">
        <f t="shared" ref="V11:V12" si="3">AVERAGE(H3:J3)</f>
        <v>8.3333333333333329E-2</v>
      </c>
      <c r="W11" s="21">
        <f t="shared" si="0"/>
        <v>4.1710899036456354E-2</v>
      </c>
      <c r="X11" s="21">
        <f t="shared" si="1"/>
        <v>8.3421798072912709E-2</v>
      </c>
    </row>
    <row r="12" spans="1:24" x14ac:dyDescent="0.25">
      <c r="A12" s="22" t="s">
        <v>39</v>
      </c>
      <c r="B12" s="23">
        <f>_xlfn.STDEV.S(B2:D2)/AVERAGE(B2:D2)</f>
        <v>2.8646779809166995E-2</v>
      </c>
      <c r="C12" s="22"/>
      <c r="E12" s="22" t="s">
        <v>48</v>
      </c>
      <c r="F12" s="23">
        <f t="shared" ref="F12:F19" si="4">_xlfn.STDEV.S(E2:G2)/AVERAGE(E2:G2)</f>
        <v>3.2482443923099034E-2</v>
      </c>
      <c r="H12" s="23" t="s">
        <v>49</v>
      </c>
      <c r="I12" s="23">
        <f t="shared" ref="I12:I19" si="5">_xlfn.STDEV.S(H2:J2)/AVERAGE(H2:J2)</f>
        <v>3.0929478706587125E-2</v>
      </c>
      <c r="J12" s="23" t="s">
        <v>50</v>
      </c>
      <c r="K12" s="23"/>
      <c r="L12" s="23">
        <f t="shared" ref="L12:L19" si="6">_xlfn.STDEV.S(K2:M2)/AVERAGE(K2:M2)</f>
        <v>1.9762651893665835E-2</v>
      </c>
      <c r="P12" s="16">
        <v>0.5</v>
      </c>
      <c r="Q12" s="19">
        <f>C5</f>
        <v>0.21299999999999999</v>
      </c>
      <c r="R12" s="19"/>
      <c r="S12" s="19"/>
      <c r="U12" s="19">
        <v>11</v>
      </c>
      <c r="V12" s="20">
        <f t="shared" si="3"/>
        <v>0.11566666666666665</v>
      </c>
      <c r="W12" s="21">
        <f t="shared" si="0"/>
        <v>0.15775249010187872</v>
      </c>
      <c r="X12" s="21">
        <f t="shared" si="1"/>
        <v>0.31550498020375745</v>
      </c>
    </row>
    <row r="13" spans="1:24" x14ac:dyDescent="0.25">
      <c r="A13" s="22" t="s">
        <v>40</v>
      </c>
      <c r="B13" s="23">
        <f t="shared" ref="B13:B19" si="7">_xlfn.STDEV.S(B3:D3)/AVERAGE(B3:D3)</f>
        <v>1.4594190111324342E-2</v>
      </c>
      <c r="C13" s="22"/>
      <c r="E13" s="22" t="s">
        <v>51</v>
      </c>
      <c r="F13" s="23">
        <f t="shared" si="4"/>
        <v>6.8460506228018936E-3</v>
      </c>
      <c r="H13" s="23" t="s">
        <v>52</v>
      </c>
      <c r="I13" s="23">
        <f t="shared" si="5"/>
        <v>1.8330302779823376E-2</v>
      </c>
      <c r="J13" s="23" t="s">
        <v>53</v>
      </c>
      <c r="K13" s="23"/>
      <c r="L13" s="23">
        <f t="shared" si="6"/>
        <v>2.0275967527267492E-2</v>
      </c>
      <c r="P13" s="16">
        <v>0.5</v>
      </c>
      <c r="Q13" s="19">
        <f>D5</f>
        <v>0.20599999999999999</v>
      </c>
      <c r="R13" s="19"/>
      <c r="S13" s="19"/>
      <c r="U13" s="19">
        <v>12</v>
      </c>
      <c r="V13" s="20">
        <f>AVERAGE(H5:J5)</f>
        <v>8.1333333333333327E-2</v>
      </c>
      <c r="W13" s="21">
        <f>(V13-S$2)/R$2</f>
        <v>3.4533068661275576E-2</v>
      </c>
      <c r="X13" s="21">
        <f t="shared" si="1"/>
        <v>6.9066137322551152E-2</v>
      </c>
    </row>
    <row r="14" spans="1:24" x14ac:dyDescent="0.25">
      <c r="A14" s="22" t="s">
        <v>41</v>
      </c>
      <c r="B14" s="23">
        <f t="shared" si="7"/>
        <v>2.1276595744680774E-2</v>
      </c>
      <c r="C14" s="22"/>
      <c r="E14" s="22" t="s">
        <v>54</v>
      </c>
      <c r="F14" s="23">
        <f t="shared" si="4"/>
        <v>2.8163427765347627E-2</v>
      </c>
      <c r="H14" s="23" t="s">
        <v>55</v>
      </c>
      <c r="I14" s="23">
        <f t="shared" si="5"/>
        <v>2.7791500752141065E-2</v>
      </c>
      <c r="J14" s="23" t="s">
        <v>56</v>
      </c>
      <c r="K14" s="23"/>
      <c r="L14" s="23">
        <f t="shared" si="6"/>
        <v>1.8474727656392909E-16</v>
      </c>
      <c r="P14" s="16">
        <v>0.75</v>
      </c>
      <c r="Q14" s="19">
        <f>B6</f>
        <v>0.28499999999999998</v>
      </c>
      <c r="R14" s="19"/>
      <c r="S14" s="19"/>
      <c r="U14" s="19">
        <v>13</v>
      </c>
      <c r="V14" s="20">
        <f t="shared" ref="V14:V17" si="8">AVERAGE(H6:J6)</f>
        <v>7.5999999999999998E-2</v>
      </c>
      <c r="W14" s="21">
        <f t="shared" ref="W14:W17" si="9">(V14-S$2)/R$2</f>
        <v>1.5392187660793552E-2</v>
      </c>
      <c r="X14" s="21">
        <f t="shared" si="1"/>
        <v>3.0784375321587103E-2</v>
      </c>
    </row>
    <row r="15" spans="1:24" x14ac:dyDescent="0.25">
      <c r="A15" s="22" t="s">
        <v>42</v>
      </c>
      <c r="B15" s="23">
        <f t="shared" si="7"/>
        <v>2.8387976954513561E-2</v>
      </c>
      <c r="C15" s="22"/>
      <c r="E15" s="22" t="s">
        <v>57</v>
      </c>
      <c r="F15" s="23">
        <f t="shared" si="4"/>
        <v>0</v>
      </c>
      <c r="H15" s="23" t="s">
        <v>58</v>
      </c>
      <c r="I15" s="23">
        <f t="shared" si="5"/>
        <v>1.4197137766958025E-2</v>
      </c>
      <c r="J15" s="23" t="s">
        <v>59</v>
      </c>
      <c r="K15" s="23"/>
      <c r="L15" s="23">
        <f t="shared" si="6"/>
        <v>1.8474727656392909E-16</v>
      </c>
      <c r="P15" s="16">
        <v>0.75</v>
      </c>
      <c r="Q15" s="19">
        <f>C6</f>
        <v>0.27800000000000002</v>
      </c>
      <c r="R15" s="19"/>
      <c r="S15" s="19"/>
      <c r="U15" s="19">
        <v>14</v>
      </c>
      <c r="V15" s="20">
        <f t="shared" si="8"/>
        <v>0.12133333333333333</v>
      </c>
      <c r="W15" s="21">
        <f t="shared" si="9"/>
        <v>0.17808967616489094</v>
      </c>
      <c r="X15" s="21">
        <f t="shared" si="1"/>
        <v>0.35617935232978187</v>
      </c>
    </row>
    <row r="16" spans="1:24" x14ac:dyDescent="0.25">
      <c r="A16" s="22" t="s">
        <v>43</v>
      </c>
      <c r="B16" s="23">
        <f t="shared" si="7"/>
        <v>1.5567496226930879E-2</v>
      </c>
      <c r="C16" s="22"/>
      <c r="E16" s="22" t="s">
        <v>60</v>
      </c>
      <c r="F16" s="23">
        <f t="shared" si="4"/>
        <v>2.1252157148084403E-2</v>
      </c>
      <c r="H16" s="23" t="s">
        <v>61</v>
      </c>
      <c r="I16" s="23">
        <f t="shared" si="5"/>
        <v>0</v>
      </c>
      <c r="J16" s="23" t="s">
        <v>62</v>
      </c>
      <c r="K16" s="23"/>
      <c r="L16" s="23">
        <f t="shared" si="6"/>
        <v>1.2642706624590357E-2</v>
      </c>
      <c r="P16" s="16">
        <v>0.75</v>
      </c>
      <c r="Q16" s="19">
        <f>D6</f>
        <v>0.27700000000000002</v>
      </c>
      <c r="R16" s="19"/>
      <c r="S16" s="19"/>
      <c r="U16" s="19">
        <v>15</v>
      </c>
      <c r="V16" s="20">
        <f t="shared" si="8"/>
        <v>7.6333333333333322E-2</v>
      </c>
      <c r="W16" s="21">
        <f t="shared" si="9"/>
        <v>1.6588492723323647E-2</v>
      </c>
      <c r="X16" s="21">
        <f t="shared" si="1"/>
        <v>3.3176985446647295E-2</v>
      </c>
    </row>
    <row r="17" spans="1:24" x14ac:dyDescent="0.25">
      <c r="A17" s="22" t="s">
        <v>44</v>
      </c>
      <c r="B17" s="23">
        <f>_xlfn.STDEV.S(B7:D7)/AVERAGE(B7:D7)</f>
        <v>2.3453732870694636E-2</v>
      </c>
      <c r="C17" s="22"/>
      <c r="E17" s="22" t="s">
        <v>63</v>
      </c>
      <c r="F17" s="23">
        <f t="shared" si="4"/>
        <v>6.9840758369712867E-3</v>
      </c>
      <c r="H17" s="23" t="s">
        <v>64</v>
      </c>
      <c r="I17" s="23">
        <f t="shared" si="5"/>
        <v>3.8949029886697295E-2</v>
      </c>
      <c r="J17" s="23" t="s">
        <v>65</v>
      </c>
      <c r="K17" s="23"/>
      <c r="L17" s="23">
        <f t="shared" si="6"/>
        <v>1.2642706624590357E-2</v>
      </c>
      <c r="P17" s="16">
        <v>1</v>
      </c>
      <c r="Q17" s="19">
        <f>B7</f>
        <v>0.35599999999999998</v>
      </c>
      <c r="R17" s="19"/>
      <c r="S17" s="19"/>
      <c r="U17" s="19">
        <v>16</v>
      </c>
      <c r="V17" s="20">
        <f t="shared" si="8"/>
        <v>7.6666666666666661E-2</v>
      </c>
      <c r="W17" s="21">
        <f t="shared" si="9"/>
        <v>1.7784797785853793E-2</v>
      </c>
      <c r="X17" s="21">
        <f t="shared" si="1"/>
        <v>3.5569595571707587E-2</v>
      </c>
    </row>
    <row r="18" spans="1:24" x14ac:dyDescent="0.25">
      <c r="A18" s="22" t="s">
        <v>45</v>
      </c>
      <c r="B18" s="23">
        <f t="shared" si="7"/>
        <v>2.226780544724841E-2</v>
      </c>
      <c r="C18" s="22"/>
      <c r="E18" s="22" t="s">
        <v>66</v>
      </c>
      <c r="F18" s="23">
        <f t="shared" si="4"/>
        <v>2.6956327617387314E-2</v>
      </c>
      <c r="H18" s="23" t="s">
        <v>67</v>
      </c>
      <c r="I18" s="23">
        <f t="shared" si="5"/>
        <v>7.5635406444055867E-3</v>
      </c>
      <c r="J18" s="23" t="s">
        <v>68</v>
      </c>
      <c r="K18" s="23"/>
      <c r="L18" s="23">
        <f t="shared" si="6"/>
        <v>1.2460797176754523E-2</v>
      </c>
      <c r="P18" s="16">
        <v>1</v>
      </c>
      <c r="Q18" s="19">
        <f>C7</f>
        <v>0.35099999999999998</v>
      </c>
      <c r="R18" s="19"/>
      <c r="S18" s="19"/>
      <c r="U18" s="19">
        <v>17</v>
      </c>
      <c r="V18" s="20">
        <f>AVERAGE(K2:M2)</f>
        <v>0.10533333333333333</v>
      </c>
      <c r="W18" s="21"/>
      <c r="X18" s="21"/>
    </row>
    <row r="19" spans="1:24" x14ac:dyDescent="0.25">
      <c r="A19" s="22" t="s">
        <v>46</v>
      </c>
      <c r="B19" s="23">
        <f t="shared" si="7"/>
        <v>2.2647678720060446E-2</v>
      </c>
      <c r="C19" s="22"/>
      <c r="E19" s="22" t="s">
        <v>69</v>
      </c>
      <c r="F19" s="23">
        <f t="shared" si="4"/>
        <v>7.1869328114891251E-3</v>
      </c>
      <c r="H19" s="23" t="s">
        <v>70</v>
      </c>
      <c r="I19" s="23">
        <f t="shared" si="5"/>
        <v>7.5306556850820829E-3</v>
      </c>
      <c r="J19" s="23" t="s">
        <v>71</v>
      </c>
      <c r="K19" s="23"/>
      <c r="L19" s="23">
        <f t="shared" si="6"/>
        <v>1.8474727656392909E-16</v>
      </c>
      <c r="P19" s="16">
        <v>1</v>
      </c>
      <c r="Q19" s="19">
        <f>D7</f>
        <v>0.34</v>
      </c>
      <c r="R19" s="19"/>
      <c r="S19" s="19"/>
      <c r="U19" s="19">
        <v>18</v>
      </c>
      <c r="V19" s="20">
        <f t="shared" ref="V19:V25" si="10">AVERAGE(K3:M3)</f>
        <v>0.10266666666666667</v>
      </c>
      <c r="W19" s="21"/>
      <c r="X19" s="21"/>
    </row>
    <row r="20" spans="1:24" x14ac:dyDescent="0.25">
      <c r="P20" s="16">
        <v>1.5</v>
      </c>
      <c r="Q20" s="19">
        <f>B8</f>
        <v>0.50600000000000001</v>
      </c>
      <c r="R20" s="19"/>
      <c r="S20" s="19"/>
      <c r="U20" s="19">
        <v>19</v>
      </c>
      <c r="V20" s="20">
        <f t="shared" si="10"/>
        <v>4.6000000000000006E-2</v>
      </c>
      <c r="W20" s="21"/>
      <c r="X20" s="21"/>
    </row>
    <row r="21" spans="1:24" x14ac:dyDescent="0.25">
      <c r="P21" s="16">
        <v>1.5</v>
      </c>
      <c r="Q21" s="19">
        <f>C8</f>
        <v>0.49399999999999999</v>
      </c>
      <c r="R21" s="19"/>
      <c r="S21" s="19"/>
      <c r="U21" s="19">
        <v>20</v>
      </c>
      <c r="V21" s="20">
        <f t="shared" si="10"/>
        <v>4.6000000000000006E-2</v>
      </c>
      <c r="W21" s="21"/>
      <c r="X21" s="21"/>
    </row>
    <row r="22" spans="1:24" x14ac:dyDescent="0.25">
      <c r="P22" s="16">
        <v>1.5</v>
      </c>
      <c r="Q22" s="19">
        <f>D8</f>
        <v>0.48399999999999999</v>
      </c>
      <c r="R22" s="19"/>
      <c r="S22" s="19"/>
      <c r="U22" s="19">
        <v>21</v>
      </c>
      <c r="V22" s="20">
        <f t="shared" si="10"/>
        <v>4.5666666666666668E-2</v>
      </c>
      <c r="W22" s="21"/>
      <c r="X22" s="21"/>
    </row>
    <row r="23" spans="1:24" x14ac:dyDescent="0.25">
      <c r="P23" s="16">
        <v>2</v>
      </c>
      <c r="Q23" s="19">
        <f>B9</f>
        <v>0.63700000000000001</v>
      </c>
      <c r="R23" s="19"/>
      <c r="S23" s="19"/>
      <c r="U23" s="19">
        <v>22</v>
      </c>
      <c r="V23" s="20">
        <f t="shared" si="10"/>
        <v>4.5666666666666668E-2</v>
      </c>
      <c r="W23" s="21"/>
      <c r="X23" s="21"/>
    </row>
    <row r="24" spans="1:24" x14ac:dyDescent="0.25">
      <c r="P24" s="16">
        <v>2</v>
      </c>
      <c r="Q24" s="19">
        <f>C9</f>
        <v>0.63100000000000001</v>
      </c>
      <c r="R24" s="19"/>
      <c r="S24" s="19"/>
      <c r="U24" s="19">
        <v>23</v>
      </c>
      <c r="V24" s="20">
        <f t="shared" si="10"/>
        <v>4.6333333333333337E-2</v>
      </c>
      <c r="W24" s="21"/>
      <c r="X24" s="21"/>
    </row>
    <row r="25" spans="1:24" x14ac:dyDescent="0.25">
      <c r="P25" s="16">
        <v>2</v>
      </c>
      <c r="Q25" s="19">
        <f>D9</f>
        <v>0.61</v>
      </c>
      <c r="R25" s="19"/>
      <c r="S25" s="19"/>
      <c r="U25" s="19">
        <v>24</v>
      </c>
      <c r="V25" s="20">
        <f t="shared" si="10"/>
        <v>4.6000000000000006E-2</v>
      </c>
      <c r="W25" s="21"/>
      <c r="X25" s="21"/>
    </row>
  </sheetData>
  <pageMargins left="0.7" right="0.7" top="0.75" bottom="0.75" header="0.3" footer="0.3"/>
  <pageSetup scale="2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6A6D-EE09-4240-A851-4E09DB9B4842}">
  <sheetPr>
    <pageSetUpPr fitToPage="1"/>
  </sheetPr>
  <dimension ref="A1:I44"/>
  <sheetViews>
    <sheetView tabSelected="1" topLeftCell="A14" workbookViewId="0">
      <selection activeCell="M21" sqref="M21"/>
    </sheetView>
  </sheetViews>
  <sheetFormatPr defaultRowHeight="15" x14ac:dyDescent="0.25"/>
  <cols>
    <col min="1" max="1" width="16.85546875" customWidth="1"/>
    <col min="2" max="2" width="18.28515625" customWidth="1"/>
    <col min="3" max="3" width="15.7109375" customWidth="1"/>
    <col min="4" max="4" width="14.5703125" customWidth="1"/>
    <col min="5" max="5" width="14.85546875" customWidth="1"/>
    <col min="6" max="6" width="14.7109375" customWidth="1"/>
    <col min="7" max="7" width="11.140625" customWidth="1"/>
  </cols>
  <sheetData>
    <row r="1" spans="1:9" x14ac:dyDescent="0.25">
      <c r="A1" s="26" t="s">
        <v>103</v>
      </c>
      <c r="B1" s="24"/>
      <c r="C1" s="25"/>
      <c r="D1" s="25"/>
      <c r="E1" s="25"/>
      <c r="F1" s="25"/>
      <c r="G1" s="25"/>
    </row>
    <row r="2" spans="1:9" ht="45" x14ac:dyDescent="0.25">
      <c r="A2" s="25" t="s">
        <v>36</v>
      </c>
      <c r="B2" s="24" t="s">
        <v>73</v>
      </c>
      <c r="C2" s="25" t="s">
        <v>102</v>
      </c>
      <c r="D2" s="25" t="s">
        <v>74</v>
      </c>
      <c r="E2" s="25" t="s">
        <v>101</v>
      </c>
      <c r="F2" s="25" t="s">
        <v>75</v>
      </c>
      <c r="G2" s="25" t="s">
        <v>76</v>
      </c>
      <c r="I2" s="36" t="s">
        <v>104</v>
      </c>
    </row>
    <row r="3" spans="1:9" x14ac:dyDescent="0.25">
      <c r="A3" s="27">
        <v>1</v>
      </c>
      <c r="B3" s="28">
        <v>0.28200843845291396</v>
      </c>
      <c r="C3" s="29">
        <f>B3*120</f>
        <v>33.841012614349673</v>
      </c>
      <c r="D3" s="28">
        <f>10/B3</f>
        <v>35.459931819273088</v>
      </c>
      <c r="E3" s="29">
        <f>D3*B3</f>
        <v>10</v>
      </c>
      <c r="F3" s="29">
        <f>120-D3</f>
        <v>84.540068180726905</v>
      </c>
      <c r="G3" s="35">
        <f>E3/120</f>
        <v>8.3333333333333329E-2</v>
      </c>
    </row>
    <row r="4" spans="1:9" x14ac:dyDescent="0.25">
      <c r="A4" s="27">
        <v>2</v>
      </c>
      <c r="B4" s="28">
        <v>9.059962844809348E-2</v>
      </c>
      <c r="C4" s="29">
        <f t="shared" ref="C4:C18" si="0">B4*120</f>
        <v>10.871955413771218</v>
      </c>
      <c r="D4" s="28">
        <f t="shared" ref="D4:D16" si="1">10/B4</f>
        <v>110.3757285906445</v>
      </c>
      <c r="E4" s="29">
        <f t="shared" ref="E4:E18" si="2">D4*B4</f>
        <v>10</v>
      </c>
      <c r="F4" s="29">
        <f t="shared" ref="F4:F18" si="3">120-D4</f>
        <v>9.6242714093555009</v>
      </c>
      <c r="G4" s="35">
        <f t="shared" ref="G4:G18" si="4">E4/120</f>
        <v>8.3333333333333329E-2</v>
      </c>
    </row>
    <row r="5" spans="1:9" x14ac:dyDescent="0.25">
      <c r="A5" s="27">
        <v>3</v>
      </c>
      <c r="B5" s="28">
        <v>0.3681424029550831</v>
      </c>
      <c r="C5" s="29">
        <f t="shared" si="0"/>
        <v>44.177088354609971</v>
      </c>
      <c r="D5" s="28">
        <f t="shared" si="1"/>
        <v>27.163401769885485</v>
      </c>
      <c r="E5" s="29">
        <f t="shared" si="2"/>
        <v>10</v>
      </c>
      <c r="F5" s="29">
        <f t="shared" si="3"/>
        <v>92.836598230114518</v>
      </c>
      <c r="G5" s="35">
        <f t="shared" si="4"/>
        <v>8.3333333333333329E-2</v>
      </c>
    </row>
    <row r="6" spans="1:9" x14ac:dyDescent="0.25">
      <c r="A6" s="27">
        <v>4</v>
      </c>
      <c r="B6" s="28">
        <v>6.6673527197490964E-2</v>
      </c>
      <c r="C6" s="29">
        <f t="shared" si="0"/>
        <v>8.0008232636989156</v>
      </c>
      <c r="D6" s="28">
        <v>120</v>
      </c>
      <c r="E6" s="29">
        <f t="shared" si="2"/>
        <v>8.0008232636989156</v>
      </c>
      <c r="F6" s="29">
        <f t="shared" si="3"/>
        <v>0</v>
      </c>
      <c r="G6" s="35">
        <f t="shared" si="4"/>
        <v>6.6673527197490964E-2</v>
      </c>
    </row>
    <row r="7" spans="1:9" x14ac:dyDescent="0.25">
      <c r="A7" s="27">
        <v>5</v>
      </c>
      <c r="B7" s="28">
        <v>0.26526016757749221</v>
      </c>
      <c r="C7" s="29">
        <f t="shared" si="0"/>
        <v>31.831220109299064</v>
      </c>
      <c r="D7" s="28">
        <f t="shared" si="1"/>
        <v>37.698837678215043</v>
      </c>
      <c r="E7" s="29">
        <f t="shared" si="2"/>
        <v>10</v>
      </c>
      <c r="F7" s="29">
        <f t="shared" si="3"/>
        <v>82.301162321784957</v>
      </c>
      <c r="G7" s="35">
        <f t="shared" si="4"/>
        <v>8.3333333333333329E-2</v>
      </c>
    </row>
    <row r="8" spans="1:9" x14ac:dyDescent="0.25">
      <c r="A8" s="27">
        <v>6</v>
      </c>
      <c r="B8" s="28">
        <v>7.8636577822792222E-2</v>
      </c>
      <c r="C8" s="29">
        <f t="shared" si="0"/>
        <v>9.4363893387350668</v>
      </c>
      <c r="D8" s="28">
        <v>120</v>
      </c>
      <c r="E8" s="29">
        <f t="shared" si="2"/>
        <v>9.4363893387350668</v>
      </c>
      <c r="F8" s="29">
        <f t="shared" si="3"/>
        <v>0</v>
      </c>
      <c r="G8" s="35">
        <f t="shared" si="4"/>
        <v>7.8636577822792222E-2</v>
      </c>
    </row>
    <row r="9" spans="1:9" x14ac:dyDescent="0.25">
      <c r="A9" s="27">
        <v>7</v>
      </c>
      <c r="B9" s="28">
        <v>0.29875670932833581</v>
      </c>
      <c r="C9" s="29">
        <f t="shared" si="0"/>
        <v>35.850805119400299</v>
      </c>
      <c r="D9" s="28">
        <f t="shared" si="1"/>
        <v>33.472051631851144</v>
      </c>
      <c r="E9" s="29">
        <f t="shared" si="2"/>
        <v>10</v>
      </c>
      <c r="F9" s="29">
        <f t="shared" si="3"/>
        <v>86.527948368148856</v>
      </c>
      <c r="G9" s="35">
        <f t="shared" si="4"/>
        <v>8.3333333333333329E-2</v>
      </c>
    </row>
    <row r="10" spans="1:9" x14ac:dyDescent="0.25">
      <c r="A10" s="27">
        <v>8</v>
      </c>
      <c r="B10" s="28">
        <v>6.1888306947370388E-2</v>
      </c>
      <c r="C10" s="29">
        <f t="shared" si="0"/>
        <v>7.4265968336844468</v>
      </c>
      <c r="D10" s="28">
        <v>120</v>
      </c>
      <c r="E10" s="29">
        <f t="shared" si="2"/>
        <v>7.4265968336844468</v>
      </c>
      <c r="F10" s="29">
        <f t="shared" si="3"/>
        <v>0</v>
      </c>
      <c r="G10" s="35">
        <f t="shared" si="4"/>
        <v>6.1888306947370388E-2</v>
      </c>
    </row>
    <row r="11" spans="1:9" x14ac:dyDescent="0.25">
      <c r="A11" s="27">
        <v>9</v>
      </c>
      <c r="B11" s="28">
        <v>0.28918626882809473</v>
      </c>
      <c r="C11" s="29">
        <f t="shared" si="0"/>
        <v>34.702352259371366</v>
      </c>
      <c r="D11" s="28">
        <f t="shared" si="1"/>
        <v>34.579788454425021</v>
      </c>
      <c r="E11" s="29">
        <f t="shared" si="2"/>
        <v>10</v>
      </c>
      <c r="F11" s="29">
        <f t="shared" si="3"/>
        <v>85.420211545574972</v>
      </c>
      <c r="G11" s="35">
        <f t="shared" si="4"/>
        <v>8.3333333333333329E-2</v>
      </c>
    </row>
    <row r="12" spans="1:9" x14ac:dyDescent="0.25">
      <c r="A12" s="27">
        <v>10</v>
      </c>
      <c r="B12" s="28">
        <v>8.3421798072912709E-2</v>
      </c>
      <c r="C12" s="29">
        <f t="shared" si="0"/>
        <v>10.010615768749526</v>
      </c>
      <c r="D12" s="28">
        <f t="shared" si="1"/>
        <v>119.87274586505261</v>
      </c>
      <c r="E12" s="29">
        <f t="shared" si="2"/>
        <v>10</v>
      </c>
      <c r="F12" s="29">
        <f t="shared" si="3"/>
        <v>0.12725413494739257</v>
      </c>
      <c r="G12" s="35">
        <f t="shared" si="4"/>
        <v>8.3333333333333329E-2</v>
      </c>
    </row>
    <row r="13" spans="1:9" x14ac:dyDescent="0.25">
      <c r="A13" s="27">
        <v>11</v>
      </c>
      <c r="B13" s="28">
        <v>0.31550498020375745</v>
      </c>
      <c r="C13" s="29">
        <f t="shared" si="0"/>
        <v>37.860597624450897</v>
      </c>
      <c r="D13" s="28">
        <f t="shared" si="1"/>
        <v>31.695220764952307</v>
      </c>
      <c r="E13" s="29">
        <f t="shared" si="2"/>
        <v>10</v>
      </c>
      <c r="F13" s="29">
        <f t="shared" si="3"/>
        <v>88.30477923504769</v>
      </c>
      <c r="G13" s="35">
        <f t="shared" si="4"/>
        <v>8.3333333333333329E-2</v>
      </c>
    </row>
    <row r="14" spans="1:9" x14ac:dyDescent="0.25">
      <c r="A14" s="27">
        <v>12</v>
      </c>
      <c r="B14" s="28">
        <v>6.9066137322551152E-2</v>
      </c>
      <c r="C14" s="29">
        <f t="shared" si="0"/>
        <v>8.287936478706138</v>
      </c>
      <c r="D14" s="28">
        <v>120</v>
      </c>
      <c r="E14" s="29">
        <f t="shared" si="2"/>
        <v>8.287936478706138</v>
      </c>
      <c r="F14" s="29">
        <f t="shared" si="3"/>
        <v>0</v>
      </c>
      <c r="G14" s="35">
        <f t="shared" si="4"/>
        <v>6.9066137322551152E-2</v>
      </c>
    </row>
    <row r="15" spans="1:9" x14ac:dyDescent="0.25">
      <c r="A15" s="27">
        <v>13</v>
      </c>
      <c r="B15" s="28">
        <v>3.0784375321587103E-2</v>
      </c>
      <c r="C15" s="29">
        <f t="shared" si="0"/>
        <v>3.6941250385904523</v>
      </c>
      <c r="D15" s="28">
        <v>80</v>
      </c>
      <c r="E15" s="29">
        <f t="shared" si="2"/>
        <v>2.4627500257269683</v>
      </c>
      <c r="F15" s="29">
        <f t="shared" si="3"/>
        <v>40</v>
      </c>
      <c r="G15" s="35">
        <f t="shared" si="4"/>
        <v>2.0522916881058069E-2</v>
      </c>
    </row>
    <row r="16" spans="1:9" x14ac:dyDescent="0.25">
      <c r="A16" s="27">
        <v>14</v>
      </c>
      <c r="B16" s="28">
        <v>0.35617935232978187</v>
      </c>
      <c r="C16" s="29">
        <f t="shared" si="0"/>
        <v>42.741522279573822</v>
      </c>
      <c r="D16" s="28">
        <f t="shared" si="1"/>
        <v>28.075743118150008</v>
      </c>
      <c r="E16" s="29">
        <f t="shared" si="2"/>
        <v>10</v>
      </c>
      <c r="F16" s="29">
        <f t="shared" si="3"/>
        <v>91.924256881849999</v>
      </c>
      <c r="G16" s="35">
        <f t="shared" si="4"/>
        <v>8.3333333333333329E-2</v>
      </c>
    </row>
    <row r="17" spans="1:7" x14ac:dyDescent="0.25">
      <c r="A17" s="27">
        <v>15</v>
      </c>
      <c r="B17" s="28">
        <v>3.3176985446647295E-2</v>
      </c>
      <c r="C17" s="29">
        <f t="shared" si="0"/>
        <v>3.9812382535976756</v>
      </c>
      <c r="D17" s="28">
        <v>80</v>
      </c>
      <c r="E17" s="29">
        <f t="shared" si="2"/>
        <v>2.6541588357317836</v>
      </c>
      <c r="F17" s="29">
        <f t="shared" si="3"/>
        <v>40</v>
      </c>
      <c r="G17" s="35">
        <f t="shared" si="4"/>
        <v>2.2117990297764862E-2</v>
      </c>
    </row>
    <row r="18" spans="1:7" x14ac:dyDescent="0.25">
      <c r="A18" s="27">
        <v>16</v>
      </c>
      <c r="B18" s="28">
        <v>3.5569595571707587E-2</v>
      </c>
      <c r="C18" s="29">
        <f t="shared" si="0"/>
        <v>4.2683514686049104</v>
      </c>
      <c r="D18" s="28">
        <v>80</v>
      </c>
      <c r="E18" s="29">
        <f t="shared" si="2"/>
        <v>2.8455676457366068</v>
      </c>
      <c r="F18" s="29">
        <f t="shared" si="3"/>
        <v>40</v>
      </c>
      <c r="G18" s="35">
        <f t="shared" si="4"/>
        <v>2.3713063714471724E-2</v>
      </c>
    </row>
    <row r="19" spans="1:7" x14ac:dyDescent="0.25">
      <c r="A19" s="27"/>
      <c r="B19" s="28"/>
      <c r="C19" s="29"/>
      <c r="D19" s="27"/>
      <c r="E19" s="29"/>
      <c r="F19" s="29"/>
      <c r="G19" s="27"/>
    </row>
    <row r="20" spans="1:7" x14ac:dyDescent="0.25">
      <c r="A20" s="26" t="s">
        <v>77</v>
      </c>
      <c r="B20" s="24"/>
      <c r="C20" s="25"/>
      <c r="D20" s="25"/>
      <c r="E20" s="25"/>
      <c r="F20" s="25"/>
      <c r="G20" s="32"/>
    </row>
    <row r="21" spans="1:7" ht="30" x14ac:dyDescent="0.25">
      <c r="A21" s="30" t="s">
        <v>36</v>
      </c>
      <c r="B21" s="24" t="s">
        <v>78</v>
      </c>
      <c r="C21" s="25" t="s">
        <v>79</v>
      </c>
      <c r="D21" s="25" t="s">
        <v>80</v>
      </c>
      <c r="E21" s="25" t="s">
        <v>81</v>
      </c>
      <c r="F21" s="25" t="s">
        <v>82</v>
      </c>
      <c r="G21" s="32"/>
    </row>
    <row r="22" spans="1:7" x14ac:dyDescent="0.25">
      <c r="A22" s="32" t="s">
        <v>105</v>
      </c>
      <c r="B22" s="24">
        <v>120</v>
      </c>
      <c r="C22" s="25">
        <f>B22/(D22/E22)</f>
        <v>12</v>
      </c>
      <c r="D22" s="25">
        <v>50</v>
      </c>
      <c r="E22" s="25">
        <v>5</v>
      </c>
      <c r="F22" s="25">
        <f>C22*80</f>
        <v>960</v>
      </c>
      <c r="G22" s="32"/>
    </row>
    <row r="23" spans="1:7" x14ac:dyDescent="0.25">
      <c r="A23" s="32" t="s">
        <v>106</v>
      </c>
      <c r="B23" s="24">
        <v>120</v>
      </c>
      <c r="C23" s="25">
        <f>B23/(D23/E23)</f>
        <v>12</v>
      </c>
      <c r="D23" s="25">
        <v>100</v>
      </c>
      <c r="E23" s="25">
        <v>10</v>
      </c>
      <c r="F23" s="25">
        <f>C23*80</f>
        <v>960</v>
      </c>
      <c r="G23" s="32"/>
    </row>
    <row r="24" spans="1:7" x14ac:dyDescent="0.25">
      <c r="A24" s="32"/>
      <c r="B24" s="33"/>
      <c r="C24" s="32"/>
      <c r="D24" s="32"/>
      <c r="E24" s="32"/>
      <c r="F24" s="32"/>
      <c r="G24" s="32"/>
    </row>
    <row r="25" spans="1:7" x14ac:dyDescent="0.25">
      <c r="A25" s="26" t="s">
        <v>83</v>
      </c>
      <c r="B25" s="24"/>
      <c r="C25" s="25"/>
      <c r="D25" s="25"/>
      <c r="E25" s="25"/>
      <c r="F25" s="25"/>
      <c r="G25" s="25"/>
    </row>
    <row r="26" spans="1:7" ht="30" x14ac:dyDescent="0.25">
      <c r="A26" s="30" t="s">
        <v>36</v>
      </c>
      <c r="B26" s="24" t="s">
        <v>78</v>
      </c>
      <c r="C26" s="25" t="s">
        <v>84</v>
      </c>
      <c r="D26" s="25" t="s">
        <v>85</v>
      </c>
      <c r="E26" s="25"/>
      <c r="F26" s="25"/>
      <c r="G26" s="32"/>
    </row>
    <row r="27" spans="1:7" x14ac:dyDescent="0.25">
      <c r="A27" s="31" t="s">
        <v>107</v>
      </c>
      <c r="B27" s="24">
        <f>B22</f>
        <v>120</v>
      </c>
      <c r="C27" s="25">
        <f>B27</f>
        <v>120</v>
      </c>
      <c r="D27" s="25">
        <v>4</v>
      </c>
      <c r="E27" s="25"/>
      <c r="F27" s="25"/>
      <c r="G27" s="25"/>
    </row>
    <row r="28" spans="1:7" x14ac:dyDescent="0.25">
      <c r="A28" s="32"/>
      <c r="B28" s="33"/>
      <c r="C28" s="32"/>
      <c r="D28" s="32"/>
      <c r="E28" s="32"/>
      <c r="F28" s="32"/>
      <c r="G28" s="32"/>
    </row>
    <row r="29" spans="1:7" x14ac:dyDescent="0.25">
      <c r="A29" s="26" t="s">
        <v>86</v>
      </c>
      <c r="B29" s="33"/>
      <c r="C29" s="32"/>
      <c r="D29" s="32"/>
      <c r="E29" s="32"/>
      <c r="F29" s="32"/>
      <c r="G29" s="32"/>
    </row>
    <row r="30" spans="1:7" ht="60" x14ac:dyDescent="0.25">
      <c r="A30" s="30" t="s">
        <v>36</v>
      </c>
      <c r="B30" s="24" t="s">
        <v>87</v>
      </c>
      <c r="C30" s="25" t="s">
        <v>88</v>
      </c>
      <c r="D30" s="25" t="s">
        <v>89</v>
      </c>
      <c r="E30" s="25" t="s">
        <v>90</v>
      </c>
      <c r="F30" s="25" t="s">
        <v>91</v>
      </c>
      <c r="G30" s="32"/>
    </row>
    <row r="31" spans="1:7" x14ac:dyDescent="0.25">
      <c r="A31" s="31" t="s">
        <v>107</v>
      </c>
      <c r="B31" s="24">
        <v>10</v>
      </c>
      <c r="C31" s="25">
        <v>1</v>
      </c>
      <c r="D31" s="25">
        <v>0.4</v>
      </c>
      <c r="E31" s="25">
        <f>C31/D31</f>
        <v>2.5</v>
      </c>
      <c r="F31" s="25">
        <v>16.11</v>
      </c>
      <c r="G31" s="32"/>
    </row>
    <row r="32" spans="1:7" x14ac:dyDescent="0.25">
      <c r="A32" s="32"/>
      <c r="B32" s="33"/>
      <c r="C32" s="32"/>
      <c r="D32" s="32"/>
      <c r="E32" s="32"/>
      <c r="F32" s="32"/>
      <c r="G32" s="32"/>
    </row>
    <row r="33" spans="1:7" x14ac:dyDescent="0.25">
      <c r="A33" s="26" t="s">
        <v>92</v>
      </c>
      <c r="B33" s="24"/>
      <c r="C33" s="25"/>
      <c r="D33" s="25"/>
      <c r="E33" s="25"/>
      <c r="F33" s="25"/>
      <c r="G33" s="25"/>
    </row>
    <row r="34" spans="1:7" ht="30" x14ac:dyDescent="0.25">
      <c r="A34" s="30" t="s">
        <v>36</v>
      </c>
      <c r="B34" s="24" t="s">
        <v>78</v>
      </c>
      <c r="C34" s="25" t="s">
        <v>84</v>
      </c>
      <c r="D34" s="25" t="s">
        <v>85</v>
      </c>
      <c r="E34" s="25"/>
      <c r="F34" s="25"/>
      <c r="G34" s="32"/>
    </row>
    <row r="35" spans="1:7" x14ac:dyDescent="0.25">
      <c r="A35" s="31" t="s">
        <v>107</v>
      </c>
      <c r="B35" s="24">
        <f>B27</f>
        <v>120</v>
      </c>
      <c r="C35" s="25">
        <f>6*B35</f>
        <v>720</v>
      </c>
      <c r="D35" s="25">
        <v>1</v>
      </c>
      <c r="E35" s="25"/>
      <c r="F35" s="25"/>
      <c r="G35" s="25"/>
    </row>
    <row r="36" spans="1:7" x14ac:dyDescent="0.25">
      <c r="A36" s="32"/>
      <c r="B36" s="33"/>
      <c r="C36" s="32"/>
      <c r="D36" s="32"/>
      <c r="E36" s="32"/>
      <c r="F36" s="32"/>
      <c r="G36" s="32"/>
    </row>
    <row r="37" spans="1:7" x14ac:dyDescent="0.25">
      <c r="A37" s="26" t="s">
        <v>93</v>
      </c>
      <c r="B37" s="33"/>
      <c r="C37" s="32"/>
      <c r="D37" s="32"/>
      <c r="E37" s="32"/>
      <c r="F37" s="32"/>
      <c r="G37" s="32"/>
    </row>
    <row r="38" spans="1:7" ht="30" x14ac:dyDescent="0.25">
      <c r="A38" s="30" t="s">
        <v>36</v>
      </c>
      <c r="B38" s="24" t="s">
        <v>87</v>
      </c>
      <c r="C38" s="25" t="s">
        <v>94</v>
      </c>
      <c r="D38" s="25" t="s">
        <v>95</v>
      </c>
      <c r="E38" s="25" t="s">
        <v>96</v>
      </c>
      <c r="F38" s="25" t="s">
        <v>97</v>
      </c>
      <c r="G38" s="32"/>
    </row>
    <row r="39" spans="1:7" x14ac:dyDescent="0.25">
      <c r="A39" s="31" t="s">
        <v>107</v>
      </c>
      <c r="B39" s="24">
        <v>10</v>
      </c>
      <c r="C39" s="25">
        <v>1</v>
      </c>
      <c r="D39" s="25">
        <v>0.5</v>
      </c>
      <c r="E39" s="25">
        <f>C39/D39</f>
        <v>2</v>
      </c>
      <c r="F39" s="25">
        <v>4.41</v>
      </c>
      <c r="G39" s="32"/>
    </row>
    <row r="40" spans="1:7" x14ac:dyDescent="0.25">
      <c r="A40" s="32"/>
      <c r="B40" s="24"/>
      <c r="C40" s="25"/>
      <c r="D40" s="25"/>
      <c r="E40" s="25"/>
      <c r="F40" s="25"/>
      <c r="G40" s="25"/>
    </row>
    <row r="41" spans="1:7" x14ac:dyDescent="0.25">
      <c r="A41" s="26" t="s">
        <v>98</v>
      </c>
      <c r="B41" s="24"/>
      <c r="C41" s="25"/>
      <c r="D41" s="32"/>
      <c r="E41" s="32"/>
      <c r="F41" s="32"/>
      <c r="G41" s="32"/>
    </row>
    <row r="42" spans="1:7" ht="30" x14ac:dyDescent="0.25">
      <c r="A42" s="30" t="s">
        <v>36</v>
      </c>
      <c r="B42" s="24" t="s">
        <v>99</v>
      </c>
      <c r="C42" s="25" t="s">
        <v>100</v>
      </c>
      <c r="D42" s="32"/>
      <c r="E42" s="32"/>
      <c r="F42" s="32"/>
      <c r="G42" s="32"/>
    </row>
    <row r="43" spans="1:7" x14ac:dyDescent="0.25">
      <c r="A43" s="31" t="s">
        <v>107</v>
      </c>
      <c r="B43" s="24">
        <f>B22+C22+C23+C27+E31+C35+E39</f>
        <v>988.5</v>
      </c>
      <c r="C43" s="34">
        <f>B43/9</f>
        <v>109.83333333333333</v>
      </c>
      <c r="D43" s="32"/>
      <c r="E43" s="32"/>
      <c r="F43" s="32"/>
      <c r="G43" s="32"/>
    </row>
    <row r="44" spans="1:7" x14ac:dyDescent="0.25">
      <c r="A44" s="32"/>
      <c r="B44" s="24"/>
      <c r="C44" s="25"/>
      <c r="D44" s="25"/>
      <c r="E44" s="25"/>
      <c r="F44" s="25"/>
      <c r="G44" s="25"/>
    </row>
  </sheetData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BCA</vt:lpstr>
      <vt:lpstr>Sheet2</vt:lpstr>
      <vt:lpstr>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Seyfried Laboratory</dc:creator>
  <cp:lastModifiedBy>Qi Guo</cp:lastModifiedBy>
  <cp:lastPrinted>2022-12-05T17:49:04Z</cp:lastPrinted>
  <dcterms:created xsi:type="dcterms:W3CDTF">2022-12-05T17:20:08Z</dcterms:created>
  <dcterms:modified xsi:type="dcterms:W3CDTF">2022-12-08T17:21:36Z</dcterms:modified>
</cp:coreProperties>
</file>