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fileSharing readOnlyRecommended="1"/>
  <workbookPr defaultThemeVersion="124226"/>
  <mc:AlternateContent xmlns:mc="http://schemas.openxmlformats.org/markup-compatibility/2006">
    <mc:Choice Requires="x15">
      <x15ac:absPath xmlns:x15ac="http://schemas.microsoft.com/office/spreadsheetml/2010/11/ac" url="C:\Users\Cheryl Petitti\Documents\Clients\Collins Pine\"/>
    </mc:Choice>
  </mc:AlternateContent>
  <xr:revisionPtr revIDLastSave="0" documentId="13_ncr:1_{BEB7EDE3-4287-480D-A353-314FD39C2E51}" xr6:coauthVersionLast="46" xr6:coauthVersionMax="46" xr10:uidLastSave="{00000000-0000-0000-0000-000000000000}"/>
  <bookViews>
    <workbookView xWindow="-28920" yWindow="4290" windowWidth="29040" windowHeight="15840" tabRatio="857" firstSheet="5" activeTab="5" xr2:uid="{00000000-000D-0000-FFFF-FFFF00000000}"/>
  </bookViews>
  <sheets>
    <sheet name="Index" sheetId="7" state="hidden" r:id="rId1"/>
    <sheet name="Summary" sheetId="14" state="hidden" r:id="rId2"/>
    <sheet name="Testing" sheetId="16" state="hidden" r:id="rId3"/>
    <sheet name="Milliman Field Compare" sheetId="15" state="hidden" r:id="rId4"/>
    <sheet name="Base Data" sheetId="2" state="hidden" r:id="rId5"/>
    <sheet name="Remittance - Payroll Data" sheetId="6" r:id="rId6"/>
    <sheet name="Rehire - Event History" sheetId="5" state="hidden" r:id="rId7"/>
    <sheet name="Rehire - Hours History" sheetId="13" state="hidden" r:id="rId8"/>
    <sheet name="Adjusted Service Date" sheetId="12" state="hidden" r:id="rId9"/>
    <sheet name="Outbound - Deferrals" sheetId="8" state="hidden" r:id="rId10"/>
    <sheet name="Outbound - Loans" sheetId="10" state="hidden" r:id="rId11"/>
    <sheet name="Glossary" sheetId="3" r:id="rId12"/>
  </sheets>
  <definedNames>
    <definedName name="_xlnm._FilterDatabase" localSheetId="3" hidden="1">'Milliman Field Compare'!$A$1:$E$52</definedName>
    <definedName name="_xlnm._FilterDatabase" localSheetId="5" hidden="1">'Remittance - Payroll Data'!$A$11:$N$63</definedName>
    <definedName name="_xlnm.Print_Area" localSheetId="1">Summary!$A$1:$U$38</definedName>
    <definedName name="_xlnm.Print_Titles" localSheetId="4">'Base Data'!$9:$12</definedName>
    <definedName name="_xlnm.Print_Titles" localSheetId="11">Glossary!$5:$6</definedName>
    <definedName name="_xlnm.Print_Titles" localSheetId="5">'Remittance - Payroll Data'!$10:$12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2" l="1"/>
  <c r="J24" i="2"/>
  <c r="J38" i="2"/>
  <c r="J39" i="2"/>
  <c r="J41" i="2"/>
  <c r="J46" i="2"/>
  <c r="J47" i="2"/>
  <c r="J48" i="2"/>
  <c r="J49" i="2"/>
  <c r="J50" i="2"/>
  <c r="J51" i="2"/>
  <c r="J52" i="2"/>
  <c r="J53" i="2"/>
  <c r="J62" i="2"/>
  <c r="J63" i="2"/>
  <c r="J64" i="2"/>
  <c r="J65" i="2"/>
  <c r="J67" i="2"/>
  <c r="J68" i="2"/>
  <c r="J69" i="2"/>
  <c r="J71" i="2"/>
  <c r="J72" i="2"/>
  <c r="J73" i="2"/>
  <c r="J75" i="2"/>
  <c r="J76" i="2"/>
  <c r="J77" i="2"/>
  <c r="J79" i="2"/>
  <c r="J80" i="2"/>
  <c r="J83" i="2"/>
  <c r="J84" i="2"/>
  <c r="J85" i="2"/>
  <c r="J86" i="2"/>
  <c r="J87" i="2"/>
  <c r="J88" i="2"/>
  <c r="J89" i="2"/>
  <c r="J90" i="2"/>
  <c r="J91" i="2"/>
  <c r="J92" i="2"/>
  <c r="J93" i="2"/>
  <c r="J94" i="2"/>
  <c r="J96" i="2"/>
  <c r="J97" i="2"/>
  <c r="J98" i="2"/>
  <c r="J99" i="2"/>
  <c r="J82" i="2"/>
  <c r="J63" i="6"/>
  <c r="J62" i="6"/>
  <c r="J61" i="6"/>
  <c r="J60" i="6"/>
  <c r="J59" i="6"/>
  <c r="J58" i="6"/>
  <c r="J57" i="6"/>
  <c r="J56" i="6"/>
  <c r="J45" i="6"/>
  <c r="J44" i="6"/>
  <c r="J43" i="6"/>
  <c r="J42" i="6"/>
  <c r="J40" i="6"/>
  <c r="J37" i="6"/>
  <c r="J36" i="6"/>
  <c r="J35" i="6"/>
  <c r="J34" i="6"/>
  <c r="J33" i="6"/>
  <c r="J32" i="6"/>
  <c r="J31" i="6"/>
  <c r="J30" i="6"/>
  <c r="J29" i="6"/>
  <c r="J28" i="6"/>
  <c r="J27" i="6"/>
  <c r="J26" i="6"/>
  <c r="J25" i="6"/>
  <c r="J23" i="6"/>
  <c r="J22" i="6"/>
  <c r="J21" i="6"/>
  <c r="J20" i="6"/>
  <c r="J19" i="6"/>
  <c r="J18" i="6"/>
  <c r="J15" i="6"/>
  <c r="J14" i="6"/>
  <c r="J100" i="2"/>
  <c r="J95" i="2"/>
  <c r="J81" i="2"/>
  <c r="J78" i="2"/>
  <c r="J74" i="2"/>
  <c r="J70" i="2"/>
  <c r="J66" i="2"/>
  <c r="J61" i="2"/>
  <c r="J60" i="2"/>
  <c r="J59" i="2"/>
  <c r="J58" i="2"/>
  <c r="J57" i="2"/>
  <c r="J45" i="2"/>
  <c r="J44" i="2"/>
  <c r="J43" i="2"/>
  <c r="J42" i="2"/>
  <c r="J40" i="2"/>
  <c r="J37" i="2"/>
  <c r="J36" i="2"/>
  <c r="J35" i="2"/>
  <c r="J34" i="2"/>
  <c r="J33" i="2"/>
  <c r="J32" i="2"/>
  <c r="J31" i="2"/>
  <c r="J30" i="2"/>
  <c r="J29" i="2"/>
  <c r="J28" i="2"/>
  <c r="J27" i="2"/>
  <c r="J26" i="2"/>
  <c r="J25" i="2"/>
  <c r="J23" i="2"/>
  <c r="J22" i="2"/>
  <c r="J21" i="2"/>
  <c r="J20" i="2"/>
  <c r="J19" i="2"/>
  <c r="J18" i="2"/>
  <c r="J17" i="2"/>
  <c r="J15" i="2"/>
  <c r="J14" i="2"/>
  <c r="F14" i="6" l="1"/>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13" i="6"/>
  <c r="F13"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4" i="2"/>
  <c r="F15" i="2"/>
  <c r="F16" i="2"/>
  <c r="F17" i="2"/>
  <c r="F18" i="2"/>
  <c r="F19" i="2"/>
  <c r="F20" i="2"/>
  <c r="F21" i="2"/>
  <c r="F22" i="2"/>
  <c r="F23" i="2"/>
  <c r="F24" i="2"/>
  <c r="F25" i="2"/>
  <c r="F26" i="2"/>
  <c r="F27" i="2"/>
  <c r="F28" i="2"/>
  <c r="F29" i="2"/>
  <c r="F30" i="2"/>
  <c r="F31" i="2"/>
  <c r="F32" i="2"/>
  <c r="G17" i="6" l="1"/>
  <c r="G17" i="2"/>
  <c r="J39" i="6" l="1"/>
  <c r="D19" i="10" l="1"/>
  <c r="C20" i="10" s="1"/>
  <c r="D20" i="10" s="1"/>
  <c r="C21" i="10" s="1"/>
  <c r="D21" i="10" s="1"/>
  <c r="C22" i="10" s="1"/>
  <c r="D22" i="10" s="1"/>
  <c r="C23" i="10" s="1"/>
  <c r="D23" i="10" s="1"/>
  <c r="C24" i="10" s="1"/>
  <c r="D24" i="10" s="1"/>
  <c r="C25" i="10" s="1"/>
  <c r="D25" i="10" s="1"/>
  <c r="C26" i="10" s="1"/>
  <c r="D26" i="10" s="1"/>
  <c r="C27" i="10" s="1"/>
  <c r="D27" i="10" s="1"/>
  <c r="C28" i="10" s="1"/>
  <c r="D28" i="10" s="1"/>
  <c r="C29" i="10" s="1"/>
  <c r="D29" i="10" s="1"/>
  <c r="C30" i="10" s="1"/>
  <c r="D30" i="10" s="1"/>
  <c r="D19" i="8"/>
  <c r="C20" i="8" s="1"/>
  <c r="D20" i="8" s="1"/>
  <c r="C21" i="8" s="1"/>
  <c r="D21" i="8" s="1"/>
  <c r="C22" i="8" s="1"/>
  <c r="D22" i="8" s="1"/>
  <c r="C23" i="8" s="1"/>
  <c r="D23" i="8" s="1"/>
  <c r="C24" i="8" s="1"/>
  <c r="D24" i="8" s="1"/>
  <c r="C25" i="8" s="1"/>
  <c r="D25" i="8" s="1"/>
  <c r="C26" i="8" s="1"/>
  <c r="D26" i="8" s="1"/>
  <c r="C27" i="8" s="1"/>
  <c r="D27" i="8" s="1"/>
  <c r="C28" i="8" s="1"/>
  <c r="D28" i="8" s="1"/>
  <c r="C29" i="8" s="1"/>
  <c r="D29" i="8" s="1"/>
  <c r="C30" i="8" s="1"/>
  <c r="D30" i="8" s="1"/>
  <c r="C31" i="8" s="1"/>
  <c r="D31" i="8" s="1"/>
  <c r="C32" i="8" s="1"/>
  <c r="D32" i="8" s="1"/>
  <c r="C33" i="8" s="1"/>
  <c r="D33" i="8" s="1"/>
  <c r="C34" i="8" s="1"/>
  <c r="D34" i="8" s="1"/>
  <c r="C44" i="14" l="1"/>
  <c r="A1" i="2" l="1"/>
  <c r="A1" i="6"/>
  <c r="A1" i="5"/>
  <c r="A1" i="13"/>
  <c r="A1" i="10"/>
  <c r="A1" i="8"/>
  <c r="A1" i="7"/>
  <c r="J17" i="6" l="1"/>
  <c r="B43" i="12" l="1"/>
  <c r="B44" i="12" s="1"/>
  <c r="C44" i="12" s="1"/>
  <c r="D44" i="14" l="1"/>
  <c r="J13" i="14" l="1"/>
  <c r="J20" i="14"/>
  <c r="J19" i="14"/>
  <c r="J18" i="14"/>
  <c r="J17" i="14"/>
  <c r="J16" i="14"/>
  <c r="J15" i="14"/>
  <c r="J14" i="14"/>
  <c r="J22" i="14" l="1"/>
  <c r="J56" i="2" s="1"/>
  <c r="J41" i="6"/>
  <c r="A27" i="14" l="1"/>
  <c r="J55" i="6" l="1"/>
  <c r="J54" i="6"/>
  <c r="J53" i="6" l="1"/>
  <c r="J52" i="6"/>
  <c r="J51" i="6"/>
  <c r="J50" i="6"/>
  <c r="J49" i="6"/>
  <c r="J48" i="6"/>
  <c r="J47" i="6"/>
  <c r="J38" i="6" l="1"/>
  <c r="J24" i="6"/>
  <c r="J16" i="6"/>
  <c r="I14" i="14" l="1"/>
  <c r="I15" i="14"/>
  <c r="I16" i="14"/>
  <c r="I17" i="14"/>
  <c r="I18" i="14"/>
  <c r="I19" i="14"/>
  <c r="I20" i="14"/>
  <c r="I13" i="14"/>
  <c r="A28" i="14"/>
  <c r="I22" i="14" l="1"/>
  <c r="J46" i="6" l="1"/>
  <c r="J54" i="2"/>
  <c r="J55" i="2"/>
  <c r="G8" i="13"/>
  <c r="G10" i="5"/>
  <c r="E10" i="10"/>
  <c r="E10" i="8"/>
  <c r="A1" i="12" l="1"/>
  <c r="A25" i="13"/>
  <c r="A24" i="13"/>
  <c r="A23" i="13"/>
  <c r="A22" i="13"/>
  <c r="A21" i="13"/>
  <c r="A20" i="13"/>
  <c r="A26" i="5"/>
  <c r="A25" i="5"/>
  <c r="A24" i="5"/>
  <c r="A23" i="5"/>
  <c r="A22" i="5"/>
  <c r="A21" i="5"/>
  <c r="G13" i="6" l="1"/>
  <c r="G13" i="2"/>
  <c r="C14" i="6" l="1"/>
  <c r="E14" i="6"/>
  <c r="E15" i="6" l="1"/>
  <c r="C15" i="6"/>
  <c r="E16" i="6" l="1"/>
  <c r="C16" i="6"/>
  <c r="E8" i="13"/>
  <c r="E9" i="13" s="1"/>
  <c r="E17" i="6" l="1"/>
  <c r="C17" i="6"/>
  <c r="C9" i="13"/>
  <c r="C10" i="13"/>
  <c r="E10" i="13"/>
  <c r="C18" i="6" l="1"/>
  <c r="E18" i="6"/>
  <c r="E11" i="13"/>
  <c r="C11" i="13"/>
  <c r="C19" i="6" l="1"/>
  <c r="E19" i="6"/>
  <c r="C12" i="13"/>
  <c r="E12" i="13"/>
  <c r="C20" i="6" l="1"/>
  <c r="E20" i="6"/>
  <c r="E21" i="6" s="1"/>
  <c r="C22" i="6" s="1"/>
  <c r="E13" i="13"/>
  <c r="C13" i="13"/>
  <c r="C21" i="6" l="1"/>
  <c r="E22" i="6"/>
  <c r="E23" i="6" s="1"/>
  <c r="E24" i="6" s="1"/>
  <c r="E25" i="6" s="1"/>
  <c r="E26" i="6" s="1"/>
  <c r="E27" i="6" s="1"/>
  <c r="E28" i="6" s="1"/>
  <c r="E29" i="6" s="1"/>
  <c r="E30" i="6" s="1"/>
  <c r="E31" i="6" s="1"/>
  <c r="E32" i="6" s="1"/>
  <c r="E60" i="12"/>
  <c r="D60" i="12"/>
  <c r="E56" i="12"/>
  <c r="D53" i="12"/>
  <c r="D54" i="12"/>
  <c r="D55" i="12"/>
  <c r="D56" i="12"/>
  <c r="D57" i="12"/>
  <c r="F57" i="12" s="1"/>
  <c r="G57" i="12" s="1"/>
  <c r="D58" i="12"/>
  <c r="D59" i="12"/>
  <c r="D52" i="12"/>
  <c r="F52" i="12" s="1"/>
  <c r="G52" i="12" s="1"/>
  <c r="J13" i="2"/>
  <c r="E59" i="12"/>
  <c r="E58" i="12"/>
  <c r="H57" i="12"/>
  <c r="E57" i="12"/>
  <c r="E55" i="12"/>
  <c r="E54" i="12"/>
  <c r="E53" i="12"/>
  <c r="H52" i="12"/>
  <c r="E52" i="12"/>
  <c r="F56" i="12" l="1"/>
  <c r="F54" i="12"/>
  <c r="C33" i="6"/>
  <c r="E33" i="6"/>
  <c r="C24" i="6"/>
  <c r="C23" i="6"/>
  <c r="F60" i="12"/>
  <c r="C25" i="6"/>
  <c r="H58" i="12"/>
  <c r="H59" i="12" s="1"/>
  <c r="H60" i="12" s="1"/>
  <c r="I60" i="12" s="1"/>
  <c r="I59" i="12" s="1"/>
  <c r="I58" i="12" s="1"/>
  <c r="I57" i="12" s="1"/>
  <c r="H53" i="12"/>
  <c r="H54" i="12" s="1"/>
  <c r="H55" i="12" s="1"/>
  <c r="H56" i="12" s="1"/>
  <c r="I56" i="12" s="1"/>
  <c r="I55" i="12" s="1"/>
  <c r="I54" i="12" s="1"/>
  <c r="I53" i="12" s="1"/>
  <c r="I52" i="12" s="1"/>
  <c r="F59" i="12"/>
  <c r="F55" i="12"/>
  <c r="F58" i="12"/>
  <c r="G58" i="12" s="1"/>
  <c r="F53" i="12"/>
  <c r="G53" i="12" s="1"/>
  <c r="E14" i="2"/>
  <c r="C15" i="2" s="1"/>
  <c r="E10" i="5"/>
  <c r="C11" i="5" s="1"/>
  <c r="G54" i="12" l="1"/>
  <c r="G55" i="12" s="1"/>
  <c r="G56" i="12" s="1"/>
  <c r="E11" i="5"/>
  <c r="E12" i="5" s="1"/>
  <c r="E13" i="5" s="1"/>
  <c r="E14" i="5" s="1"/>
  <c r="E15" i="5" s="1"/>
  <c r="E34" i="6"/>
  <c r="C34" i="6"/>
  <c r="C26" i="6"/>
  <c r="G59" i="12"/>
  <c r="G60" i="12" s="1"/>
  <c r="E15" i="2"/>
  <c r="C14" i="5" l="1"/>
  <c r="C12" i="5"/>
  <c r="C13" i="5"/>
  <c r="C15" i="5"/>
  <c r="E35" i="6"/>
  <c r="C35" i="6"/>
  <c r="E16" i="2"/>
  <c r="C16" i="2"/>
  <c r="C27" i="6"/>
  <c r="C14" i="2"/>
  <c r="C36" i="6" l="1"/>
  <c r="E36" i="6"/>
  <c r="E17" i="2"/>
  <c r="C17" i="2"/>
  <c r="C28" i="6"/>
  <c r="C37" i="6" l="1"/>
  <c r="E37" i="6"/>
  <c r="E18" i="2"/>
  <c r="C18" i="2"/>
  <c r="C29" i="6"/>
  <c r="E38" i="6" l="1"/>
  <c r="C38" i="6"/>
  <c r="E19" i="2"/>
  <c r="C19" i="2"/>
  <c r="C30" i="6"/>
  <c r="E39" i="6" l="1"/>
  <c r="C39" i="6"/>
  <c r="E20" i="2"/>
  <c r="E21" i="2" s="1"/>
  <c r="C20" i="2"/>
  <c r="C31" i="6"/>
  <c r="E40" i="6" l="1"/>
  <c r="C40" i="6"/>
  <c r="C21" i="2"/>
  <c r="E22" i="2"/>
  <c r="C23" i="2" s="1"/>
  <c r="C22" i="2"/>
  <c r="C32" i="6"/>
  <c r="E41" i="6" l="1"/>
  <c r="C41" i="6"/>
  <c r="E23" i="2"/>
  <c r="E24" i="2" s="1"/>
  <c r="C42" i="6" l="1"/>
  <c r="E42" i="6"/>
  <c r="C24" i="2"/>
  <c r="E25" i="2"/>
  <c r="C25" i="2"/>
  <c r="E43" i="6" l="1"/>
  <c r="C43" i="6"/>
  <c r="C26" i="2"/>
  <c r="E26" i="2"/>
  <c r="E44" i="6" l="1"/>
  <c r="C44" i="6"/>
  <c r="E27" i="2"/>
  <c r="C27" i="2"/>
  <c r="E45" i="6" l="1"/>
  <c r="C45" i="6"/>
  <c r="E28" i="2"/>
  <c r="C28" i="2"/>
  <c r="E46" i="6" l="1"/>
  <c r="C46" i="6"/>
  <c r="E29" i="2"/>
  <c r="C29" i="2"/>
  <c r="E47" i="6" l="1"/>
  <c r="C47" i="6"/>
  <c r="C30" i="2"/>
  <c r="E30" i="2"/>
  <c r="E48" i="6" l="1"/>
  <c r="C48" i="6"/>
  <c r="E31" i="2"/>
  <c r="C31" i="2"/>
  <c r="E49" i="6" l="1"/>
  <c r="C49" i="6"/>
  <c r="E32" i="2"/>
  <c r="C32" i="2"/>
  <c r="C50" i="6" l="1"/>
  <c r="E50" i="6"/>
  <c r="C33" i="2"/>
  <c r="E33" i="2"/>
  <c r="E51" i="6" l="1"/>
  <c r="C51" i="6"/>
  <c r="E34" i="2"/>
  <c r="C34" i="2"/>
  <c r="E52" i="6" l="1"/>
  <c r="C52" i="6"/>
  <c r="E35" i="2"/>
  <c r="C35" i="2"/>
  <c r="C53" i="6" l="1"/>
  <c r="E53" i="6"/>
  <c r="C36" i="2"/>
  <c r="E36" i="2"/>
  <c r="E54" i="6" l="1"/>
  <c r="C54" i="6"/>
  <c r="C37" i="2"/>
  <c r="E37" i="2"/>
  <c r="C55" i="6" l="1"/>
  <c r="E55" i="6"/>
  <c r="C38" i="2"/>
  <c r="E38" i="2"/>
  <c r="C56" i="6" l="1"/>
  <c r="E56" i="6"/>
  <c r="E39" i="2"/>
  <c r="C39" i="2"/>
  <c r="E57" i="6" l="1"/>
  <c r="C57" i="6"/>
  <c r="E40" i="2"/>
  <c r="C40" i="2"/>
  <c r="C58" i="6" l="1"/>
  <c r="E58" i="6"/>
  <c r="E41" i="2"/>
  <c r="C41" i="2"/>
  <c r="C59" i="6" l="1"/>
  <c r="E59" i="6"/>
  <c r="E42" i="2"/>
  <c r="C42" i="2"/>
  <c r="E60" i="6" l="1"/>
  <c r="C60" i="6"/>
  <c r="E43" i="2"/>
  <c r="C43" i="2"/>
  <c r="C61" i="6" l="1"/>
  <c r="E61" i="6"/>
  <c r="E44" i="2"/>
  <c r="C44" i="2"/>
  <c r="C62" i="6" l="1"/>
  <c r="E62" i="6"/>
  <c r="C45" i="2"/>
  <c r="E45" i="2"/>
  <c r="C63" i="6" l="1"/>
  <c r="E63" i="6"/>
  <c r="C46" i="2"/>
  <c r="E46" i="2"/>
  <c r="C47" i="2" l="1"/>
  <c r="E47" i="2"/>
  <c r="E48" i="2" l="1"/>
  <c r="C48" i="2"/>
  <c r="E49" i="2" l="1"/>
  <c r="C49" i="2"/>
  <c r="E50" i="2" l="1"/>
  <c r="C50" i="2"/>
  <c r="C51" i="2" l="1"/>
  <c r="E51" i="2"/>
  <c r="E52" i="2" l="1"/>
  <c r="C52" i="2"/>
  <c r="C53" i="2" l="1"/>
  <c r="E53" i="2"/>
  <c r="C54" i="2" l="1"/>
  <c r="E54" i="2"/>
  <c r="E55" i="2" l="1"/>
  <c r="C55" i="2"/>
  <c r="E56" i="2" l="1"/>
  <c r="C56" i="2"/>
  <c r="E57" i="2" l="1"/>
  <c r="C57" i="2"/>
  <c r="E58" i="2" l="1"/>
  <c r="C58" i="2"/>
  <c r="E59" i="2" l="1"/>
  <c r="C59" i="2"/>
  <c r="E60" i="2" l="1"/>
  <c r="C60" i="2"/>
  <c r="C61" i="2" l="1"/>
  <c r="E61" i="2"/>
  <c r="C62" i="2" l="1"/>
  <c r="E62" i="2"/>
  <c r="E63" i="2" l="1"/>
  <c r="C63" i="2"/>
  <c r="C64" i="2" l="1"/>
  <c r="E64" i="2"/>
  <c r="E65" i="2" l="1"/>
  <c r="C65" i="2"/>
  <c r="C66" i="2" l="1"/>
  <c r="E66" i="2"/>
  <c r="E67" i="2" l="1"/>
  <c r="C67" i="2"/>
  <c r="C68" i="2" l="1"/>
  <c r="E68" i="2"/>
  <c r="C69" i="2" l="1"/>
  <c r="E69" i="2"/>
  <c r="C70" i="2" l="1"/>
  <c r="E70" i="2"/>
  <c r="C71" i="2" l="1"/>
  <c r="E71" i="2"/>
  <c r="C72" i="2" l="1"/>
  <c r="E72" i="2"/>
  <c r="E73" i="2" l="1"/>
  <c r="C73" i="2"/>
  <c r="E74" i="2" l="1"/>
  <c r="C74" i="2"/>
  <c r="C75" i="2" l="1"/>
  <c r="E75" i="2"/>
  <c r="C76" i="2" l="1"/>
  <c r="E76" i="2"/>
  <c r="C77" i="2" l="1"/>
  <c r="E77" i="2"/>
  <c r="E78" i="2" l="1"/>
  <c r="C78" i="2"/>
  <c r="E79" i="2" l="1"/>
  <c r="C79" i="2"/>
  <c r="C80" i="2" l="1"/>
  <c r="E80" i="2"/>
  <c r="E81" i="2" l="1"/>
  <c r="C81" i="2"/>
  <c r="E82" i="2" l="1"/>
  <c r="C82" i="2"/>
  <c r="E83" i="2" l="1"/>
  <c r="C83" i="2"/>
  <c r="C84" i="2" l="1"/>
  <c r="E84" i="2"/>
  <c r="C85" i="2" l="1"/>
  <c r="E85" i="2"/>
  <c r="C86" i="2" l="1"/>
  <c r="E86" i="2"/>
  <c r="C87" i="2" l="1"/>
  <c r="E87" i="2"/>
  <c r="E88" i="2" l="1"/>
  <c r="C88" i="2"/>
  <c r="E89" i="2" l="1"/>
  <c r="C89" i="2"/>
  <c r="E90" i="2" l="1"/>
  <c r="C90" i="2"/>
  <c r="C91" i="2" l="1"/>
  <c r="E91" i="2"/>
  <c r="E92" i="2" l="1"/>
  <c r="C92" i="2"/>
  <c r="C93" i="2" l="1"/>
  <c r="E93" i="2"/>
  <c r="E94" i="2" l="1"/>
  <c r="C94" i="2"/>
  <c r="E95" i="2" l="1"/>
  <c r="C95" i="2"/>
  <c r="E96" i="2" l="1"/>
  <c r="C96" i="2"/>
  <c r="C97" i="2" l="1"/>
  <c r="E97" i="2"/>
  <c r="C98" i="2" l="1"/>
  <c r="E98" i="2"/>
  <c r="E99" i="2" l="1"/>
  <c r="C99" i="2"/>
  <c r="E100" i="2" l="1"/>
  <c r="C1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new folder\layout update.xlsx" keepAlive="1" name="layout update" type="5" refreshedVersion="0" new="1" background="1" saveData="1">
    <dbPr connection="Provider=Microsoft.ACE.OLEDB.12.0;Password=&quot;&quot;;User ID=Admin;Data Source=C:\new folder\layout update.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<sst xmlns="http://schemas.openxmlformats.org/spreadsheetml/2006/main" count="1599" uniqueCount="673">
  <si>
    <t>Class Code</t>
  </si>
  <si>
    <t>Termination Reason Code</t>
  </si>
  <si>
    <t>Hire Date</t>
  </si>
  <si>
    <t>Insider Investor Code</t>
  </si>
  <si>
    <t>Street Address Line 1</t>
  </si>
  <si>
    <t>Street Address Line 2</t>
  </si>
  <si>
    <t>Zip Code</t>
  </si>
  <si>
    <t>Employee Number</t>
  </si>
  <si>
    <t>Language Code</t>
  </si>
  <si>
    <t>Marital Status Code</t>
  </si>
  <si>
    <t>Employee Payroll Frequency</t>
  </si>
  <si>
    <t>Employee Highly Comp Code</t>
  </si>
  <si>
    <t>Birth Date</t>
  </si>
  <si>
    <t>Termination Date</t>
  </si>
  <si>
    <t>Social Security Number</t>
  </si>
  <si>
    <t>City Name</t>
  </si>
  <si>
    <t>Data Element</t>
  </si>
  <si>
    <t>Comments</t>
  </si>
  <si>
    <t>State Code</t>
  </si>
  <si>
    <t>Gender</t>
  </si>
  <si>
    <t>'Y' or 'N'</t>
  </si>
  <si>
    <t>Account Number</t>
  </si>
  <si>
    <t>Employee Division/Location Code</t>
  </si>
  <si>
    <t>Employee First Name Mid Init</t>
  </si>
  <si>
    <t>Employee Last Name</t>
  </si>
  <si>
    <t>Rehire Date</t>
  </si>
  <si>
    <t>ASCII</t>
  </si>
  <si>
    <t>Text(13)</t>
  </si>
  <si>
    <t>Text(11)</t>
  </si>
  <si>
    <t>Text(10)</t>
  </si>
  <si>
    <t>Text(20)</t>
  </si>
  <si>
    <t>Text(30)</t>
  </si>
  <si>
    <t>Text(2)</t>
  </si>
  <si>
    <t>Text(1)</t>
  </si>
  <si>
    <t>Excel</t>
  </si>
  <si>
    <t>A</t>
  </si>
  <si>
    <t>Adjusted Service Date</t>
  </si>
  <si>
    <t>Hardship suspension date</t>
  </si>
  <si>
    <t>Only applies to employees currently in a hardship suspension period</t>
  </si>
  <si>
    <t xml:space="preserve">YTD Roth Contribution </t>
  </si>
  <si>
    <t>Employee Pre-Tax Eligibility Status</t>
  </si>
  <si>
    <t>Employee Pre-Tax Eligibility Date</t>
  </si>
  <si>
    <t>Employee Pre-Tax Plan Entry Date</t>
  </si>
  <si>
    <t>Date employee was first eligible.</t>
  </si>
  <si>
    <t>Earliest possible entry date upon meeting eligibility</t>
  </si>
  <si>
    <t>Employer Non-elective Eligibility Status</t>
  </si>
  <si>
    <t>Employer Non-elective Eligibility Date</t>
  </si>
  <si>
    <t>Employer Non-elective Plan Entry Date</t>
  </si>
  <si>
    <t>Employer Match Eligibility Status</t>
  </si>
  <si>
    <t>Employer Match Eligibility Date</t>
  </si>
  <si>
    <t>Employer Match Plan Entry Date</t>
  </si>
  <si>
    <t>Employer Non-elective Contribution amount</t>
  </si>
  <si>
    <t>Employee After-tax Contribution amount</t>
  </si>
  <si>
    <t>Employee Roth contribution amount</t>
  </si>
  <si>
    <t xml:space="preserve">Employer Match contribution amount </t>
  </si>
  <si>
    <t>Employee’s Last Name</t>
  </si>
  <si>
    <t>Employee Loan Repayment</t>
  </si>
  <si>
    <t xml:space="preserve">Expected Year of Service </t>
  </si>
  <si>
    <t>Payroll Period Start Date</t>
  </si>
  <si>
    <t>Payroll Period End Date</t>
  </si>
  <si>
    <t>Paycheck Date</t>
  </si>
  <si>
    <t>E-mail address</t>
  </si>
  <si>
    <t>Base Data File Specification</t>
  </si>
  <si>
    <t>Event History File Specification</t>
  </si>
  <si>
    <t>B</t>
  </si>
  <si>
    <t>C</t>
  </si>
  <si>
    <t>D</t>
  </si>
  <si>
    <t>Event Type</t>
  </si>
  <si>
    <t>E</t>
  </si>
  <si>
    <t>H = Hire, T = Termination, R = Rehire</t>
  </si>
  <si>
    <t>Event Date</t>
  </si>
  <si>
    <t>F</t>
  </si>
  <si>
    <t>Event History Example:</t>
  </si>
  <si>
    <t>123-45-6789</t>
  </si>
  <si>
    <t>Participant</t>
  </si>
  <si>
    <t>H</t>
  </si>
  <si>
    <t>T</t>
  </si>
  <si>
    <t>R</t>
  </si>
  <si>
    <t>112-34-5678</t>
  </si>
  <si>
    <t>113-45-6789</t>
  </si>
  <si>
    <t>Participant A had an original hire date of 1/1/2000, term date 11/1/2004, rehire on 08/10/08</t>
  </si>
  <si>
    <t>Participant B had an original hire date of 5/1/2008, and is currently active</t>
  </si>
  <si>
    <t>Participant C had an original hire date of 6/1/2009 and term date of 9/1/2010</t>
  </si>
  <si>
    <t>Start</t>
  </si>
  <si>
    <t>Length</t>
  </si>
  <si>
    <t>End</t>
  </si>
  <si>
    <t>Eligibility</t>
  </si>
  <si>
    <t>Deferrals</t>
  </si>
  <si>
    <t>Required</t>
  </si>
  <si>
    <t>Optional</t>
  </si>
  <si>
    <t>Employee Pre Tax contribution amount</t>
  </si>
  <si>
    <t>* Preferred file layouts are .txt, .xls or .csv</t>
  </si>
  <si>
    <t>Remittance (Payroll) File Specification</t>
  </si>
  <si>
    <t>Data (Width)</t>
  </si>
  <si>
    <t>Client specific employee identifier</t>
  </si>
  <si>
    <t>Client specific identifier. If used, this must be populated for all employees.</t>
  </si>
  <si>
    <t>Based on Plan rules in accordance with re-hires and used in the calculation of vesting</t>
  </si>
  <si>
    <t>Required for contribution limit monitoring</t>
  </si>
  <si>
    <t xml:space="preserve">Compliance Testing </t>
  </si>
  <si>
    <t>Functionality</t>
  </si>
  <si>
    <t>Personal addresses are preferred to company address</t>
  </si>
  <si>
    <t>Targeted communications</t>
  </si>
  <si>
    <t>Outbound reports for deferrals and loans</t>
  </si>
  <si>
    <t>Original hire date of employee</t>
  </si>
  <si>
    <t>This date impacts deferrals, loans, distributions, kit mailing services and vesting.</t>
  </si>
  <si>
    <t>Should be the employee’s current mailing address.  If the address is an international address, please leave the state code blank.</t>
  </si>
  <si>
    <t>Beneficiary and Transaction processing</t>
  </si>
  <si>
    <t>Repayment frequency for newly issued payroll deduction loans and loan modeling</t>
  </si>
  <si>
    <t>**** If fields are not used please space fill</t>
  </si>
  <si>
    <t>Reporting and Payroll segregations</t>
  </si>
  <si>
    <t>Numeric (8)</t>
  </si>
  <si>
    <t>Numeric (10)</t>
  </si>
  <si>
    <t>Numeric (12)</t>
  </si>
  <si>
    <t>Date (10)</t>
  </si>
  <si>
    <t>Text (13)</t>
  </si>
  <si>
    <t>Text (11)</t>
  </si>
  <si>
    <t>Text (10)</t>
  </si>
  <si>
    <t>Text (30)</t>
  </si>
  <si>
    <t>Text (20)</t>
  </si>
  <si>
    <t>Text (2)</t>
  </si>
  <si>
    <t>Text (50)</t>
  </si>
  <si>
    <t>Text (1)</t>
  </si>
  <si>
    <t>M = Male                                                                                                                           F = Female</t>
  </si>
  <si>
    <t>Auto enrollment</t>
  </si>
  <si>
    <t>Eligibility / Vesting</t>
  </si>
  <si>
    <t>Hardship distribution services</t>
  </si>
  <si>
    <t>Numeric (2)</t>
  </si>
  <si>
    <t>Numeric (6)</t>
  </si>
  <si>
    <t>*** Right justify and display decimal on all numeric fields</t>
  </si>
  <si>
    <t>Participant SSN / Tax Identification number, which can include or exclude the dashes. ie.. '123456789' or '123-45-6789'</t>
  </si>
  <si>
    <t>Reporting for Insider Trading monitoring</t>
  </si>
  <si>
    <t>Communications</t>
  </si>
  <si>
    <t xml:space="preserve">Compliance testing and/or employer calculations.  </t>
  </si>
  <si>
    <t xml:space="preserve">Track IRS limitations, testing and/or employer calculations. </t>
  </si>
  <si>
    <t>Vesting</t>
  </si>
  <si>
    <t>Date hardship suspension began</t>
  </si>
  <si>
    <t>TBD</t>
  </si>
  <si>
    <t>Based on Plan rules in accordance with re-hires</t>
  </si>
  <si>
    <t>Vesting and Plan Calculations</t>
  </si>
  <si>
    <t>** TBD fields are based on plan provisions and will be discussed in the Data meeting</t>
  </si>
  <si>
    <t>Current Plan Compensation</t>
  </si>
  <si>
    <t>Additional Compensation_1</t>
  </si>
  <si>
    <t>Additional Compensation_2</t>
  </si>
  <si>
    <r>
      <rPr>
        <b/>
        <sz val="10"/>
        <rFont val="Calibri"/>
        <family val="2"/>
      </rPr>
      <t>M</t>
    </r>
    <r>
      <rPr>
        <sz val="10"/>
        <rFont val="Calibri"/>
        <family val="2"/>
      </rPr>
      <t xml:space="preserve"> = Male                                                                                                                                 </t>
    </r>
    <r>
      <rPr>
        <b/>
        <sz val="10"/>
        <rFont val="Calibri"/>
        <family val="2"/>
      </rPr>
      <t>F</t>
    </r>
    <r>
      <rPr>
        <sz val="10"/>
        <rFont val="Calibri"/>
        <family val="2"/>
      </rPr>
      <t xml:space="preserve"> = Female</t>
    </r>
  </si>
  <si>
    <t>Eligibility, Vesting, distributions and Loans</t>
  </si>
  <si>
    <t>Filler</t>
  </si>
  <si>
    <t>Based on Plan contribution sources</t>
  </si>
  <si>
    <t>YTD Non Elective Contribution</t>
  </si>
  <si>
    <t xml:space="preserve">YTD Match Contribution </t>
  </si>
  <si>
    <t>Based on Plan compensation definitions</t>
  </si>
  <si>
    <t>YTD Plan Compensation</t>
  </si>
  <si>
    <t>Employee Pre-Tax Contribution Percent</t>
  </si>
  <si>
    <t>Employee Roth Contribution Dollar Amt</t>
  </si>
  <si>
    <t>Employee Roth Contribution Percent</t>
  </si>
  <si>
    <t>Employee After-Tax Contribution Dollar Amt</t>
  </si>
  <si>
    <t>Employee After-Tax Contribution Percent</t>
  </si>
  <si>
    <t>Employee Pre-Tax Contribution Dollar Amt</t>
  </si>
  <si>
    <t>Deferral Tracking</t>
  </si>
  <si>
    <t>Employee Pre-Tax Contribution Percent (pre-hardship)</t>
  </si>
  <si>
    <t>Employee Roth Contribution Dollar Amt (pre-hardship)</t>
  </si>
  <si>
    <t>Employee Roth Contribution Percent (pre-hardship)</t>
  </si>
  <si>
    <t>Employee Pre-Tax Contribution Dollar Amt (pre-hardship)</t>
  </si>
  <si>
    <t>Auto Enroll Indicator</t>
  </si>
  <si>
    <t>Auto Enroll Date</t>
  </si>
  <si>
    <t>Y' or 'N', Based on current status and indicates if participant is auto enrolled.</t>
  </si>
  <si>
    <t>Employee After Tax Contribution Percent (pre-hardship)</t>
  </si>
  <si>
    <t>Employee After Tax Contribution Dollar Amt (pre-hardship)</t>
  </si>
  <si>
    <t xml:space="preserve">** TBD fields are based on plan provisions. Further clarification will be discussed in data meeting </t>
  </si>
  <si>
    <t>Participant SSN / Tax Identification number, which can include or exclude the dashes. Ie.. '123456789' or '123-45-6789'</t>
  </si>
  <si>
    <t xml:space="preserve">Remittance -- Payroll Data </t>
  </si>
  <si>
    <t>Inbound Data Files</t>
  </si>
  <si>
    <t>Type</t>
  </si>
  <si>
    <t>Description</t>
  </si>
  <si>
    <t>Base Data</t>
  </si>
  <si>
    <t>Outbound Data Files</t>
  </si>
  <si>
    <t>OUTBOUND PAYROLL DEDUCTION FILE SPECIFICATIONS</t>
  </si>
  <si>
    <t>Header:</t>
  </si>
  <si>
    <t>Contract Number</t>
  </si>
  <si>
    <t>Number of Records</t>
  </si>
  <si>
    <t>Start Date</t>
  </si>
  <si>
    <t>End Date</t>
  </si>
  <si>
    <t>Participant Record:</t>
  </si>
  <si>
    <t>Division Number</t>
  </si>
  <si>
    <t xml:space="preserve">Date of Birth </t>
  </si>
  <si>
    <t>Date of Hire</t>
  </si>
  <si>
    <t>Date of Termination</t>
  </si>
  <si>
    <t>Payroll Deduction Type</t>
  </si>
  <si>
    <t>Payroll Deduction Percentage</t>
  </si>
  <si>
    <t>Payroll Deduction Amount</t>
  </si>
  <si>
    <t>Payroll Deduction Effective Date</t>
  </si>
  <si>
    <t>Payroll Deduction Code</t>
  </si>
  <si>
    <t>Outbound - Deferrals</t>
  </si>
  <si>
    <t>Format is yyyy-mm-dd</t>
  </si>
  <si>
    <t>Total number of records on the file</t>
  </si>
  <si>
    <t>numeric values with implied decimal 3 positions from the end.</t>
  </si>
  <si>
    <t>indicates numeric values with implied decimal 2 positions from the end.</t>
  </si>
  <si>
    <t>Participant SSN / Tax Identification number, which includes the dashes. I.e... '123-45-6789'</t>
  </si>
  <si>
    <t>OUTBOUND LOAN FILE SPECIFICATIONS</t>
  </si>
  <si>
    <t>Loan Goal Amount</t>
  </si>
  <si>
    <t>Loan Repayment Amount</t>
  </si>
  <si>
    <t>Loan Issue Date</t>
  </si>
  <si>
    <t>Loan Maturity Date</t>
  </si>
  <si>
    <t>Loan Number</t>
  </si>
  <si>
    <t>Loan Reference Number</t>
  </si>
  <si>
    <t>Loan Type Code</t>
  </si>
  <si>
    <t>Numeric values with implied decimal 2 positions from the end.</t>
  </si>
  <si>
    <r>
      <rPr>
        <b/>
        <sz val="10"/>
        <rFont val="Calibri"/>
        <family val="2"/>
      </rPr>
      <t>Loan Type Code Legend:</t>
    </r>
    <r>
      <rPr>
        <sz val="10"/>
        <rFont val="Calibri"/>
        <family val="2"/>
      </rPr>
      <t xml:space="preserve"> A=New Loan / P=Loan Paid Off / D=Loan Deemed /R=Loan Reamortized</t>
    </r>
  </si>
  <si>
    <t>Outbound - Loans</t>
  </si>
  <si>
    <t>Rehire - Event History</t>
  </si>
  <si>
    <t>Reference</t>
  </si>
  <si>
    <t>Glossary</t>
  </si>
  <si>
    <t>Division/Location Code</t>
  </si>
  <si>
    <t>Employee Class Code</t>
  </si>
  <si>
    <t>Employee Social Security Number</t>
  </si>
  <si>
    <t>Employees First Name and Middle Initial</t>
  </si>
  <si>
    <t>Employee’s Current Deferral Percent</t>
  </si>
  <si>
    <t>Employee’s Current Deferral Amount</t>
  </si>
  <si>
    <t>Address</t>
  </si>
  <si>
    <t>Employee Dates of Birth and Hire</t>
  </si>
  <si>
    <t>Employee Date of Termination</t>
  </si>
  <si>
    <t>Marital Status</t>
  </si>
  <si>
    <t>Year-to-Date Hours Worked</t>
  </si>
  <si>
    <t>Year-to-Date Testing Compensation</t>
  </si>
  <si>
    <t>Highly Compensated Employee Code</t>
  </si>
  <si>
    <t>Key Person Status Code</t>
  </si>
  <si>
    <t>Term</t>
  </si>
  <si>
    <t>This is not a required field and is used for communication purposes.  If personal addresses are available, they are preferable to company address</t>
  </si>
  <si>
    <t>If the employee is not terminated, this field should be left blank or zero-filled.</t>
  </si>
  <si>
    <t>These are required fields.  If one of them is missing, the entire employee record will fail when loading to our recordkeeping system.</t>
  </si>
  <si>
    <t>If your system has First Name and Middle Initial in separate, please concatenate them into a single field.</t>
  </si>
  <si>
    <t>This is needed for compliance testing purposes.  The definitions change from year-to-year based on IRS adjustments to compensation limits.</t>
  </si>
  <si>
    <t>This should be the employee’s actual marital status, not tax withholding status.</t>
  </si>
  <si>
    <t>Glossary of Terms</t>
  </si>
  <si>
    <t>This is the compensation needed for compliance testing purposes since the start of the plan year.  This is normally different from the plan compensation but they can be the same.  (The testing compensation often has fewer exclusions.</t>
  </si>
  <si>
    <t>Back to Index</t>
  </si>
  <si>
    <t>Format is yyyymmdd</t>
  </si>
  <si>
    <t>Client specific identifier.</t>
  </si>
  <si>
    <t>Name of the Source of the Deduction Election</t>
  </si>
  <si>
    <t>Expiration date of Loan</t>
  </si>
  <si>
    <t>Secondary Loan Identifier</t>
  </si>
  <si>
    <t>A Dollar Election for Salary Reduction</t>
  </si>
  <si>
    <t>A Percentage Election for Salary Reduction</t>
  </si>
  <si>
    <t>Reason for Data Transmission</t>
  </si>
  <si>
    <t>Total of All Loan repayments; Principal + Interest</t>
  </si>
  <si>
    <t>Amount That Should be Reduced from Payroll</t>
  </si>
  <si>
    <t>Last Date Repayments are Accepted</t>
  </si>
  <si>
    <t xml:space="preserve">Should be the employee’s current mailing address.  If the address is an international address, please leave the state code blank (except for Canada).   </t>
  </si>
  <si>
    <t>This is needed for tax reporting purposes.  It can include or exclude dashes.  If this is missing, the employee record will fail when loading.</t>
  </si>
  <si>
    <t xml:space="preserve">This is the most recent employee deferral election.  </t>
  </si>
  <si>
    <t>This should only be used if your plan allows employees to defer a flat dollar amount per pay period, rather than a percent.  Employees can have a percentage or a dollar amount, not both.  If this option is not  available in your plan, please leave it blank or zero-fill.</t>
  </si>
  <si>
    <t>This is needed for compliance testing purposes and possibly for monitoring deferral limits, if your plan has a cap on highly-compensated employees.  The definitions change from year-to-year based on IRS adjustments to compensation limits.</t>
  </si>
  <si>
    <t>Year-to-Date Contributions</t>
  </si>
  <si>
    <t>Hardship Suspense date</t>
  </si>
  <si>
    <t>This is the date an employee took their last hardship withdrawal.  Only applicable to employees currently in a suspended status (not making voluntary contributions due to the hardship withdrawal).  For all other employees, please leave blank or zero fill.</t>
  </si>
  <si>
    <t>Pre Hardship Deferrals</t>
  </si>
  <si>
    <t>Eligibility Date</t>
  </si>
  <si>
    <t>Plan Entry Date</t>
  </si>
  <si>
    <t>The first date (concurrent with or after the eligibility date) an employee is allowed to participate in the source.</t>
  </si>
  <si>
    <t>This defines whether an employee is "in default" for the deferrals (currently deferring at the plan default, and never ratified this amount), or out of default (either chose a new deferral, or actively approved the plan default deferral rate).</t>
  </si>
  <si>
    <t>Expected Year of Service</t>
  </si>
  <si>
    <t>Defines employees with possible foreknowledge of information that will affect company stock.  Only applicable to plans that have company stock as an investment option.</t>
  </si>
  <si>
    <t>Decribes reason for leaving employement.</t>
  </si>
  <si>
    <t xml:space="preserve">Designates English or Spanish preference - affects written communications.  </t>
  </si>
  <si>
    <t>A list of common terms used through out the implementation and on-going administration process</t>
  </si>
  <si>
    <t>A file that contains participant’s and employer contributions.  The remittance file can also contain employee data, such as termination dates, rehire dates and address information, etc... for the plan population.</t>
  </si>
  <si>
    <t>Catch-up Intent Indicator</t>
  </si>
  <si>
    <t>Catch-Up Deduction Percentage</t>
  </si>
  <si>
    <t>Catch-Up Deduction Amount</t>
  </si>
  <si>
    <t>A Percentage Election for Salary Reduction for Catch-Up.  This will only appear on the file if specifically needed.</t>
  </si>
  <si>
    <t>A Dollar Election for Salary Reduction for Catch-Up. This will only appear on the file if specifically needed.</t>
  </si>
  <si>
    <t>Indicates that the deferral limit for an employee over 50 should be raised to account for catch-up. This will only appear on the file if specifically needed.</t>
  </si>
  <si>
    <t>Department Code</t>
  </si>
  <si>
    <t>Text (12)</t>
  </si>
  <si>
    <t>Department</t>
  </si>
  <si>
    <t>Text(12)</t>
  </si>
  <si>
    <t>N/A</t>
  </si>
  <si>
    <t>Adjusted Service Data clarification</t>
  </si>
  <si>
    <t>Rules</t>
  </si>
  <si>
    <t>Single employee events</t>
  </si>
  <si>
    <t>Example 1</t>
  </si>
  <si>
    <t>Date of hire – 5/25/2008</t>
  </si>
  <si>
    <t>Date of term – 4/18/2009</t>
  </si>
  <si>
    <t>Date of rehire – 3/2/2010</t>
  </si>
  <si>
    <t>Example 2</t>
  </si>
  <si>
    <t>Date of hire  - 5/25/2008</t>
  </si>
  <si>
    <t>Date of rehire – 7/15/2010</t>
  </si>
  <si>
    <t>Original hire date</t>
  </si>
  <si>
    <t>Termination date</t>
  </si>
  <si>
    <t>Rehire date</t>
  </si>
  <si>
    <t>Number of days worked in previous employment period</t>
  </si>
  <si>
    <t>Adjusted hire date</t>
  </si>
  <si>
    <t>Multiple employee events</t>
  </si>
  <si>
    <t>&gt; If you have employees with multiple hire and re-hire events, the following calculator will assist you in determining the adjusted service date.  The yellow fields are your input, and the green is the result.</t>
  </si>
  <si>
    <t>Hire event</t>
  </si>
  <si>
    <t>Termination event</t>
  </si>
  <si>
    <t>Employed days</t>
  </si>
  <si>
    <t>severance days</t>
  </si>
  <si>
    <t>Adjusted service date</t>
  </si>
  <si>
    <t>xxx-xx-xxxx</t>
  </si>
  <si>
    <t>yyy-yy-yyyy</t>
  </si>
  <si>
    <t>Adjusted Service Date Clarification</t>
  </si>
  <si>
    <t>Further clarification of the use of the field. The tabs provides the general rules and examples for a client to calculate the necessary data.</t>
  </si>
  <si>
    <t>YTD Gross Compensation</t>
  </si>
  <si>
    <t>Current Gross Compensation</t>
  </si>
  <si>
    <t>This is your organization’s assigned TRS Account number.  It should be 2 letters followed by 10 or 11 numbers.</t>
  </si>
  <si>
    <t>This should only be populated if TRS is tracking Divisions or location codes for your individual employees.  If your organization is not utilizing this service, this field can be left blank or zero-filled.  Division/Location codes should be four characters.  It can be alpha, numeric or alpha-numeric.  If the code that your system uses is more than 4 characters, we will work with you to find an alternative.</t>
  </si>
  <si>
    <t>This is needed for tracking eligibility.  The class code enables TRS’s system to track data for employees that are currently ineligible.  Class codes are also used for year end testing.</t>
  </si>
  <si>
    <t>This is the hours worked since the beginning of the current plan year.  This is needed to make TRS’s system current, for vesting and eligibility purposes, as applicable.</t>
  </si>
  <si>
    <t>Effective date of Loan at TRS</t>
  </si>
  <si>
    <t>Last Termination date on the TRS platform. Format is yyyymmdd</t>
  </si>
  <si>
    <t>TRS Standard File Layouts</t>
  </si>
  <si>
    <t xml:space="preserve">Important notice regarding data integrity:
TRS relies on the integrity of the information included on your files to provide seamless administrative services for your plan(s).  For this reason, it is imperative that all required data is provided consistently and that the data itself is reliable and accurate.  If issues are identified, it is critical that they are resolved in a timely manner to avoid inaccurate information and/or interruption of services. 
 From what we’ve learned through our experiences, “best practices” for Plan Sponsors to mitigate issues include:
     &gt; Ensuring that all data elements (fields) requested by TRS can be attained through the payroll system…without manual intervention.
     &gt; Submitting test files well in advance of the conversion date.
     &gt; Ensuring that all data is formatted as specified on the layouts provided
     &gt; Ensuring that all file fields are populated for all employee records.  If requested information cannot be provided, please notify your Data Consultant immediately so adjustments can be made. </t>
  </si>
  <si>
    <t>A one-time file used to establish participants and critical data elements on the TRS's platform at plan inception</t>
  </si>
  <si>
    <t>A one-time file used to establish participants historical hire, termination and re-hire logic on the TRS's platform at plan inception</t>
  </si>
  <si>
    <t>A Periodic file from the TRS record keeping system detailing changes to participant elected deferrals.</t>
  </si>
  <si>
    <t>A Periodic file from TRS record keeping system detailing initiation or changes to participant loan information.</t>
  </si>
  <si>
    <t>Plan Specific based on the groups of employees with different eligibility requirements within the plan. Further clarification will be required between Client and Transamerica to develop a list of valid codes</t>
  </si>
  <si>
    <t>True Termination date, transfers within divisions are not a Termination event on the Transamerica platform</t>
  </si>
  <si>
    <t>True rehire date, transfers within divisions is not a rehire event on Transamerica platform. This date impacts tracking of rehired employees</t>
  </si>
  <si>
    <t xml:space="preserve">Transamerica requires 00 = English / 01 = Spanish. If utilized default will be company specific </t>
  </si>
  <si>
    <t>If your plan has an Expected Year of Service provision, this field must be completed for Transamerica to provide eligibility services</t>
  </si>
  <si>
    <t xml:space="preserve">True rehire date, transfers within divisions is not a rehire event on Transamerica platform. </t>
  </si>
  <si>
    <t>Date*</t>
  </si>
  <si>
    <t>Hours</t>
  </si>
  <si>
    <t xml:space="preserve">*You have the option to provide the hours by pay period or YTD as of the end of each computation period. </t>
  </si>
  <si>
    <t>Date</t>
  </si>
  <si>
    <t>Rehire - Hours History</t>
  </si>
  <si>
    <t>A one-time file used to establish participants historical hours worked to be used in conjunction with the event history for purposes of tracking re-hires</t>
  </si>
  <si>
    <t>Last hire date of employee on Transamerica's System. Format is yyyymmdd</t>
  </si>
  <si>
    <t>Transamerica Assigned Loan Identifier</t>
  </si>
  <si>
    <t>Definition</t>
  </si>
  <si>
    <t>This is the rate (dollars or percents) at which a suspended employee was contributing prior to their hardship.  TRS will re-instate this deferral election when the suspense period is expired.</t>
  </si>
  <si>
    <t>This is not a required field and is used for reporting purposes.  Reports on participant activity by gender allows for targeted communications.</t>
  </si>
  <si>
    <t>The date upon which an employee satisfied the plan rules for the given source for eligibility</t>
  </si>
  <si>
    <t>An employee who is expected to complete 1000 hours in their first year, based on their title, should be marked Y.  Otherwise marked with an N.   Employees marked "no" to this will have their hours tracked by Transamerica, and made eligible if they do complete 1000 hours.</t>
  </si>
  <si>
    <t>This is the contributions for the given source since the beginning of the calendar year.  It is used to track contribution limits.</t>
  </si>
  <si>
    <t>Transamerica Retirement Solutions</t>
  </si>
  <si>
    <t>&gt; The adjusted service date for this employee would be 8/21/2009.  Please refer to the Adjusted Service Calculator below (Highlighted in Yellow) which determines how many days the employee worked during their first period of service.  This number of days is subtracted from the date of rehire to determine the adjusted date of service.</t>
  </si>
  <si>
    <t>** This file should contain one record for each event in an employee's history.</t>
  </si>
  <si>
    <t>** This file should contain one record for each hours period in an employee's employment history.</t>
  </si>
  <si>
    <t>Text (4)</t>
  </si>
  <si>
    <t>Client Name</t>
  </si>
  <si>
    <t>numeric values with implied decimal 2 positions from the end.</t>
  </si>
  <si>
    <t>indicates numeric values with implied decimal 3 positions from the end.</t>
  </si>
  <si>
    <t>***</t>
  </si>
  <si>
    <t>**</t>
  </si>
  <si>
    <t>*</t>
  </si>
  <si>
    <t>*** This will be finalized once the plan has been setup on our system and will depend on the actual sources in the plan that we track deferrals for.</t>
  </si>
  <si>
    <t>** indicates numeric values with implied decimal 3 positions from the end.</t>
  </si>
  <si>
    <t>* indicates numeric values with implied decimal 2 positions from the end.</t>
  </si>
  <si>
    <t>File should include all employee records as far back as available. If there are any limitations on this, please notify TRS immediately.</t>
  </si>
  <si>
    <t>Case Number</t>
  </si>
  <si>
    <t>Elapsed Time</t>
  </si>
  <si>
    <t>Divisions</t>
  </si>
  <si>
    <t>Yes</t>
  </si>
  <si>
    <t>No</t>
  </si>
  <si>
    <t>Participant Directed</t>
  </si>
  <si>
    <t>Sources</t>
  </si>
  <si>
    <t>Drop Down</t>
  </si>
  <si>
    <t>Deferral Percentage</t>
  </si>
  <si>
    <t>Percent</t>
  </si>
  <si>
    <t>Combo</t>
  </si>
  <si>
    <t>Existing Auto Enrol</t>
  </si>
  <si>
    <t>Eligibilty Drop Down</t>
  </si>
  <si>
    <t>Vesting Drop Down</t>
  </si>
  <si>
    <t>100% Vested</t>
  </si>
  <si>
    <t>Dollar</t>
  </si>
  <si>
    <t>Hours - Plan Year</t>
  </si>
  <si>
    <t>Hours - Employment Year</t>
  </si>
  <si>
    <t>100% Immediate</t>
  </si>
  <si>
    <t>Payroll Source Drop Down</t>
  </si>
  <si>
    <t>Additional Source 1</t>
  </si>
  <si>
    <t>Additional Source 2</t>
  </si>
  <si>
    <t>Excel Column</t>
  </si>
  <si>
    <t>Hours for which the employee is entitled to be paid</t>
  </si>
  <si>
    <t>Current Hours Paid</t>
  </si>
  <si>
    <t>File should include all employee records as far back as available.</t>
  </si>
  <si>
    <t>File should include all active employees plus any employees that terminated within the last two pay periods, at a minimum.</t>
  </si>
  <si>
    <t>Required/Optional</t>
  </si>
  <si>
    <t>ASCII Data (Width)</t>
  </si>
  <si>
    <r>
      <t xml:space="preserve">True Martial status, not Tax filing status.                                                                                                                          </t>
    </r>
    <r>
      <rPr>
        <b/>
        <sz val="10"/>
        <rFont val="Calibri"/>
        <family val="2"/>
      </rPr>
      <t>S</t>
    </r>
    <r>
      <rPr>
        <sz val="10"/>
        <rFont val="Calibri"/>
        <family val="2"/>
      </rPr>
      <t xml:space="preserve"> = Single;
</t>
    </r>
    <r>
      <rPr>
        <b/>
        <sz val="10"/>
        <rFont val="Calibri"/>
        <family val="2"/>
      </rPr>
      <t xml:space="preserve">M </t>
    </r>
    <r>
      <rPr>
        <sz val="10"/>
        <rFont val="Calibri"/>
        <family val="2"/>
      </rPr>
      <t xml:space="preserve">= Married;
</t>
    </r>
    <r>
      <rPr>
        <b/>
        <sz val="10"/>
        <rFont val="Calibri"/>
        <family val="2"/>
      </rPr>
      <t>D</t>
    </r>
    <r>
      <rPr>
        <sz val="10"/>
        <rFont val="Calibri"/>
        <family val="2"/>
      </rPr>
      <t xml:space="preserve"> = Divorced;
</t>
    </r>
    <r>
      <rPr>
        <b/>
        <sz val="10"/>
        <rFont val="Calibri"/>
        <family val="2"/>
      </rPr>
      <t xml:space="preserve">W </t>
    </r>
    <r>
      <rPr>
        <sz val="10"/>
        <rFont val="Calibri"/>
        <family val="2"/>
      </rPr>
      <t xml:space="preserve">= Widow;                                                                                                                                                         Any other client specific values require unique mapping to Transamerica codes. Further clarification will be discussed in Data meeting </t>
    </r>
  </si>
  <si>
    <r>
      <t xml:space="preserve">Client specific Payroll frequency. Transamerica requires:
</t>
    </r>
    <r>
      <rPr>
        <b/>
        <sz val="10"/>
        <rFont val="Calibri"/>
        <family val="2"/>
      </rPr>
      <t>12</t>
    </r>
    <r>
      <rPr>
        <sz val="10"/>
        <rFont val="Calibri"/>
        <family val="2"/>
      </rPr>
      <t xml:space="preserve"> = Monthly;
</t>
    </r>
    <r>
      <rPr>
        <b/>
        <sz val="10"/>
        <rFont val="Calibri"/>
        <family val="2"/>
      </rPr>
      <t>24</t>
    </r>
    <r>
      <rPr>
        <sz val="10"/>
        <rFont val="Calibri"/>
        <family val="2"/>
      </rPr>
      <t xml:space="preserve"> = Semi-Monthly;
</t>
    </r>
    <r>
      <rPr>
        <b/>
        <sz val="10"/>
        <rFont val="Calibri"/>
        <family val="2"/>
      </rPr>
      <t>26</t>
    </r>
    <r>
      <rPr>
        <sz val="10"/>
        <rFont val="Calibri"/>
        <family val="2"/>
      </rPr>
      <t xml:space="preserve"> =  Bi-Weekly;
</t>
    </r>
    <r>
      <rPr>
        <b/>
        <sz val="10"/>
        <rFont val="Calibri"/>
        <family val="2"/>
      </rPr>
      <t>52</t>
    </r>
    <r>
      <rPr>
        <sz val="10"/>
        <rFont val="Calibri"/>
        <family val="2"/>
      </rPr>
      <t xml:space="preserve"> = Weekly;
Any other client specific values require unique mapping to Transamerica codes.  Further clarification will be discussed in Data meeting.</t>
    </r>
  </si>
  <si>
    <t>Client Specific Employee Identifier.  Alpha-Numeric Values Accepted.</t>
  </si>
  <si>
    <t>Client specific identifier. If used, this must be populated for all employees.  Alpha-Numeric Values Accepted.</t>
  </si>
  <si>
    <t>Select</t>
  </si>
  <si>
    <t>YTD Additional Compensation 1</t>
  </si>
  <si>
    <t>YTD Additional Compensation 2</t>
  </si>
  <si>
    <t xml:space="preserve">Note: if all sources have </t>
  </si>
  <si>
    <t>src below with rules</t>
  </si>
  <si>
    <t>same elig, just update ee</t>
  </si>
  <si>
    <t>Auto-Rehire logic</t>
  </si>
  <si>
    <t>Note:  Should only select</t>
  </si>
  <si>
    <t>perform the re-hire logic</t>
  </si>
  <si>
    <t>based on the eligibility rules</t>
  </si>
  <si>
    <t>1) if there is a rule of parity</t>
  </si>
  <si>
    <t xml:space="preserve">2) elig is not elapsed time </t>
  </si>
  <si>
    <t>or 1000 hours/year based</t>
  </si>
  <si>
    <t>Hours Trigger</t>
  </si>
  <si>
    <t>YOS Trigger</t>
  </si>
  <si>
    <t>Plan year end:</t>
  </si>
  <si>
    <t>12/31</t>
  </si>
  <si>
    <t>Conversion effective date</t>
  </si>
  <si>
    <t>current PYE</t>
  </si>
  <si>
    <t>PYE prior to conversion</t>
  </si>
  <si>
    <t>&gt; If someone was terminated and then rehired after they have been gone for more than 1 year, they have a break-in-service.  The period of time they were gone would not count towards their vesting service.</t>
  </si>
  <si>
    <t>The employee was gone for less than one year, therefore would NOT have an adjusted service date.</t>
  </si>
  <si>
    <t>HCE limit on deferrals:</t>
  </si>
  <si>
    <t>Eligibility status at Plan Effective date with Transamerica.
Y = Yes / N = No</t>
  </si>
  <si>
    <t>Safe Harbor Match contribution amount</t>
  </si>
  <si>
    <t>Class Description</t>
  </si>
  <si>
    <t>Code</t>
  </si>
  <si>
    <t>Used</t>
  </si>
  <si>
    <t>Class Codes:</t>
  </si>
  <si>
    <t>No Exlcusions</t>
  </si>
  <si>
    <t>All employees in the eligible class</t>
  </si>
  <si>
    <t>Union Employees</t>
  </si>
  <si>
    <t>COLBAR</t>
  </si>
  <si>
    <t>Non-resident aliens</t>
  </si>
  <si>
    <t>NONRES</t>
  </si>
  <si>
    <t>Hourly Paid Employees</t>
  </si>
  <si>
    <t>HOURLY</t>
  </si>
  <si>
    <t>Salaried Employees</t>
  </si>
  <si>
    <t>SALARY</t>
  </si>
  <si>
    <t>Paid By Commission</t>
  </si>
  <si>
    <t>COMMISSION</t>
  </si>
  <si>
    <t>Leased Employees</t>
  </si>
  <si>
    <t>LEASED</t>
  </si>
  <si>
    <t>Highly Compensated Employees</t>
  </si>
  <si>
    <t>HCE</t>
  </si>
  <si>
    <t>Key Employees</t>
  </si>
  <si>
    <t>KEY</t>
  </si>
  <si>
    <t>Employees of a controlled or affiliated service group employer who does not adopt the plan</t>
  </si>
  <si>
    <t>CONTROL</t>
  </si>
  <si>
    <t>Part-time/Temporary/Seasonal Employees</t>
  </si>
  <si>
    <t>Other3</t>
  </si>
  <si>
    <t>Other4</t>
  </si>
  <si>
    <t>Other5</t>
  </si>
  <si>
    <t>Other6</t>
  </si>
  <si>
    <t>Other7</t>
  </si>
  <si>
    <t>Other8</t>
  </si>
  <si>
    <t>Other9</t>
  </si>
  <si>
    <t>Other10</t>
  </si>
  <si>
    <t>PART</t>
  </si>
  <si>
    <t>Description wording and code can be modified to match plan design and/or existing code</t>
  </si>
  <si>
    <t>Compliance Testing and to support online retirement tools</t>
  </si>
  <si>
    <r>
      <t xml:space="preserve">Required for Plans with employer stock as an Investment option.
</t>
    </r>
    <r>
      <rPr>
        <b/>
        <sz val="10"/>
        <rFont val="Calibri"/>
        <family val="2"/>
      </rPr>
      <t>1</t>
    </r>
    <r>
      <rPr>
        <sz val="10"/>
        <rFont val="Calibri"/>
        <family val="2"/>
      </rPr>
      <t xml:space="preserve"> = General investor (Note: Default should be '1');
</t>
    </r>
    <r>
      <rPr>
        <b/>
        <sz val="10"/>
        <rFont val="Calibri"/>
        <family val="2"/>
      </rPr>
      <t>2</t>
    </r>
    <r>
      <rPr>
        <sz val="10"/>
        <rFont val="Calibri"/>
        <family val="2"/>
      </rPr>
      <t xml:space="preserve"> = Insider;
</t>
    </r>
    <r>
      <rPr>
        <b/>
        <sz val="10"/>
        <rFont val="Calibri"/>
        <family val="2"/>
      </rPr>
      <t>3</t>
    </r>
    <r>
      <rPr>
        <sz val="10"/>
        <rFont val="Calibri"/>
        <family val="2"/>
      </rPr>
      <t xml:space="preserve"> = Section 16 Insiders;</t>
    </r>
  </si>
  <si>
    <r>
      <t>"</t>
    </r>
    <r>
      <rPr>
        <b/>
        <i/>
        <sz val="10"/>
        <rFont val="Arial"/>
        <family val="2"/>
      </rPr>
      <t>no</t>
    </r>
    <r>
      <rPr>
        <i/>
        <sz val="10"/>
        <rFont val="Arial"/>
        <family val="2"/>
      </rPr>
      <t>" if the system cannot</t>
    </r>
  </si>
  <si>
    <t>&gt; If someone is terminated and then rehired within a year of their termination date, they do not have a break-in-service.  What this means is that the period of time they were gone would count towards their vesting service (Do not calculate an adjusted service date for this employee.)</t>
  </si>
  <si>
    <r>
      <t xml:space="preserve">• Not Catchup Eligible = </t>
    </r>
    <r>
      <rPr>
        <b/>
        <sz val="10"/>
        <rFont val="Calibri"/>
        <family val="2"/>
      </rPr>
      <t>BLANK</t>
    </r>
    <r>
      <rPr>
        <sz val="10"/>
        <rFont val="Calibri"/>
        <family val="2"/>
      </rPr>
      <t xml:space="preserve">
• Catchup Eligible - But never elected catch-up = </t>
    </r>
    <r>
      <rPr>
        <b/>
        <sz val="10"/>
        <rFont val="Calibri"/>
        <family val="2"/>
      </rPr>
      <t>BLANK</t>
    </r>
    <r>
      <rPr>
        <sz val="10"/>
        <rFont val="Calibri"/>
        <family val="2"/>
      </rPr>
      <t xml:space="preserve">
• Catchup Eligible - used Catch-up deferral limit = “</t>
    </r>
    <r>
      <rPr>
        <b/>
        <sz val="10"/>
        <rFont val="Calibri"/>
        <family val="2"/>
      </rPr>
      <t>Y</t>
    </r>
    <r>
      <rPr>
        <sz val="10"/>
        <rFont val="Calibri"/>
        <family val="2"/>
      </rPr>
      <t>”
• Catchup Eligible - opt out of catch-up - stop the contributions at the normal deferral limit = “</t>
    </r>
    <r>
      <rPr>
        <b/>
        <sz val="10"/>
        <rFont val="Calibri"/>
        <family val="2"/>
      </rPr>
      <t>N</t>
    </r>
    <r>
      <rPr>
        <sz val="10"/>
        <rFont val="Calibri"/>
        <family val="2"/>
      </rPr>
      <t>”</t>
    </r>
  </si>
  <si>
    <t>As of 05/20/2015</t>
  </si>
  <si>
    <t>ALL</t>
  </si>
  <si>
    <r>
      <rPr>
        <b/>
        <sz val="10"/>
        <rFont val="Calibri"/>
        <family val="2"/>
      </rPr>
      <t>Termination Reason Code Legend</t>
    </r>
    <r>
      <rPr>
        <sz val="10"/>
        <rFont val="Calibri"/>
        <family val="2"/>
      </rPr>
      <t xml:space="preserve">
</t>
    </r>
    <r>
      <rPr>
        <b/>
        <sz val="10"/>
        <rFont val="Calibri"/>
        <family val="2"/>
      </rPr>
      <t>'Blank'</t>
    </r>
    <r>
      <rPr>
        <sz val="10"/>
        <rFont val="Calibri"/>
        <family val="2"/>
      </rPr>
      <t xml:space="preserve"> = Not Terminated;
</t>
    </r>
    <r>
      <rPr>
        <b/>
        <sz val="10"/>
        <rFont val="Calibri"/>
        <family val="2"/>
      </rPr>
      <t>0</t>
    </r>
    <r>
      <rPr>
        <sz val="10"/>
        <rFont val="Calibri"/>
        <family val="2"/>
      </rPr>
      <t xml:space="preserve"> = Normal Termination;
</t>
    </r>
    <r>
      <rPr>
        <b/>
        <sz val="10"/>
        <rFont val="Calibri"/>
        <family val="2"/>
      </rPr>
      <t>1</t>
    </r>
    <r>
      <rPr>
        <sz val="10"/>
        <rFont val="Calibri"/>
        <family val="2"/>
      </rPr>
      <t xml:space="preserve"> = Death;
</t>
    </r>
    <r>
      <rPr>
        <b/>
        <sz val="10"/>
        <rFont val="Calibri"/>
        <family val="2"/>
      </rPr>
      <t>2</t>
    </r>
    <r>
      <rPr>
        <sz val="10"/>
        <rFont val="Calibri"/>
        <family val="2"/>
      </rPr>
      <t xml:space="preserve"> = Disability;
</t>
    </r>
    <r>
      <rPr>
        <b/>
        <sz val="10"/>
        <rFont val="Calibri"/>
        <family val="2"/>
      </rPr>
      <t>3</t>
    </r>
    <r>
      <rPr>
        <sz val="10"/>
        <rFont val="Calibri"/>
        <family val="2"/>
      </rPr>
      <t xml:space="preserve"> = Retirement</t>
    </r>
  </si>
  <si>
    <t>Please send zeroes for terminated employees</t>
  </si>
  <si>
    <t>Date(10)</t>
  </si>
  <si>
    <t xml:space="preserve">John </t>
  </si>
  <si>
    <t>Employee First Name</t>
  </si>
  <si>
    <t xml:space="preserve">Employee First Name </t>
  </si>
  <si>
    <t>Employee Last Name Suffix</t>
  </si>
  <si>
    <t>Text(5)</t>
  </si>
  <si>
    <t>Jr, Sr, etc.</t>
  </si>
  <si>
    <t>Employee Middle Initial</t>
  </si>
  <si>
    <t>Employee First Name &amp; (Middle Initial)</t>
  </si>
  <si>
    <t>Smith</t>
  </si>
  <si>
    <t>Single Sign On Eligibility Code</t>
  </si>
  <si>
    <t>Y/N indicator stating whether employee is eligible for single sign on</t>
  </si>
  <si>
    <t>Single Sign On Id</t>
  </si>
  <si>
    <t>Single sign on ID, if not using SSN or employee number</t>
  </si>
  <si>
    <t>SSO</t>
  </si>
  <si>
    <r>
      <rPr>
        <b/>
        <sz val="10"/>
        <rFont val="Calibri"/>
        <family val="2"/>
      </rPr>
      <t>HCE Code Legend</t>
    </r>
    <r>
      <rPr>
        <sz val="10"/>
        <rFont val="Calibri"/>
        <family val="2"/>
      </rPr>
      <t xml:space="preserve">
Based on Prior Year Comp Greater than $125,000
Indicator of - </t>
    </r>
    <r>
      <rPr>
        <b/>
        <sz val="10"/>
        <rFont val="Calibri"/>
        <family val="2"/>
      </rPr>
      <t>'Y'</t>
    </r>
    <r>
      <rPr>
        <sz val="10"/>
        <rFont val="Calibri"/>
        <family val="2"/>
      </rPr>
      <t xml:space="preserve"> or </t>
    </r>
    <r>
      <rPr>
        <b/>
        <sz val="10"/>
        <rFont val="Calibri"/>
        <family val="2"/>
      </rPr>
      <t>'N'</t>
    </r>
  </si>
  <si>
    <t>Daytime/Work Phone Number</t>
  </si>
  <si>
    <t>Evening/Home Phone Number</t>
  </si>
  <si>
    <t>Mobile Phone Number</t>
  </si>
  <si>
    <t>Communication/ Multi Factor Authentication</t>
  </si>
  <si>
    <t>Multi Factor Authentication</t>
  </si>
  <si>
    <r>
      <rPr>
        <b/>
        <sz val="10"/>
        <rFont val="Calibri"/>
        <family val="2"/>
      </rPr>
      <t>Payroll Deduction Code Legend:</t>
    </r>
    <r>
      <rPr>
        <sz val="10"/>
        <rFont val="Calibri"/>
        <family val="2"/>
      </rPr>
      <t xml:space="preserve"> A= New Enrollment / C=Payroll Deduction Change / R=No Change /W=Payroll Deduction Change due to Full Distribution</t>
    </r>
  </si>
  <si>
    <t xml:space="preserve">YTD Safe Harbor Match Contribution </t>
  </si>
  <si>
    <t>Employer Safe Harbor Match Contribution amount</t>
  </si>
  <si>
    <t>The Collins Companies Defined Contribution Plan</t>
  </si>
  <si>
    <t>QK6318000001</t>
  </si>
  <si>
    <t>Chester Hourly-paid employees</t>
  </si>
  <si>
    <t>CHESTER</t>
  </si>
  <si>
    <t>Klamath Falls Hourly-paid employees</t>
  </si>
  <si>
    <t>KLAMATH</t>
  </si>
  <si>
    <t>NEC</t>
  </si>
  <si>
    <t>Match &amp; NEC</t>
  </si>
  <si>
    <t>Match</t>
  </si>
  <si>
    <t>All Sources</t>
  </si>
  <si>
    <t>No Age, No Service, Immediate Entry</t>
  </si>
  <si>
    <t>Notes</t>
  </si>
  <si>
    <t>Service</t>
  </si>
  <si>
    <t>EY, 1000 Hours</t>
  </si>
  <si>
    <t>ACA 2 %</t>
  </si>
  <si>
    <t>Field Name</t>
  </si>
  <si>
    <t>Req</t>
  </si>
  <si>
    <t>SSN</t>
  </si>
  <si>
    <t>LAST NAME</t>
  </si>
  <si>
    <t>FIRST NAME</t>
  </si>
  <si>
    <t>ADDRESS 1</t>
  </si>
  <si>
    <t>ADDRESS 2</t>
  </si>
  <si>
    <t>CITY</t>
  </si>
  <si>
    <t>STATE</t>
  </si>
  <si>
    <t>ZIP</t>
  </si>
  <si>
    <t>EE #</t>
  </si>
  <si>
    <t>EE WORK LOC</t>
  </si>
  <si>
    <t>EE TYPE</t>
  </si>
  <si>
    <t>STATUS</t>
  </si>
  <si>
    <t>UNION?</t>
  </si>
  <si>
    <t>GENDER</t>
  </si>
  <si>
    <t>CURRENT DEFR COMP</t>
  </si>
  <si>
    <t>YTD DEFR COMP</t>
  </si>
  <si>
    <t>CURRENT TOTAL EARNINGS</t>
  </si>
  <si>
    <t>YTD TOTAL EARNINGS</t>
  </si>
  <si>
    <t>CURRENT PENSION</t>
  </si>
  <si>
    <t>YTD PENSION</t>
  </si>
  <si>
    <t>CURRENT HOURS DEFR COMP</t>
  </si>
  <si>
    <t>YTD HOURS DEFR COMP</t>
  </si>
  <si>
    <t>EE PRETAX %</t>
  </si>
  <si>
    <t>CURRENT EE PRETAX CONTRIB</t>
  </si>
  <si>
    <t>YTD EE PRETAX CONTRIB</t>
  </si>
  <si>
    <t>EE AFTERTAX %</t>
  </si>
  <si>
    <t>CURRENT EE AFTERTAX CONTRIB</t>
  </si>
  <si>
    <t>YTD AFTERTAX EE CONTRIB</t>
  </si>
  <si>
    <t>EE DOB</t>
  </si>
  <si>
    <t>EE ORIGINAL DOH</t>
  </si>
  <si>
    <t>EE DATE OF LAST HIRE</t>
  </si>
  <si>
    <t>EE TERM DATE</t>
  </si>
  <si>
    <t>Milliman Fields</t>
  </si>
  <si>
    <t>G</t>
  </si>
  <si>
    <t>I</t>
  </si>
  <si>
    <t>J</t>
  </si>
  <si>
    <t>K</t>
  </si>
  <si>
    <t>L</t>
  </si>
  <si>
    <t>M</t>
  </si>
  <si>
    <t>N</t>
  </si>
  <si>
    <t>O</t>
  </si>
  <si>
    <t>P</t>
  </si>
  <si>
    <t>Q</t>
  </si>
  <si>
    <t>S</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</si>
  <si>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</si>
  <si>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</si>
  <si>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</si>
  <si>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</si>
  <si>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</si>
  <si>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</si>
  <si>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</si>
  <si>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</si>
  <si>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</si>
  <si>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</si>
  <si>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</si>
  <si>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</si>
  <si>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</si>
  <si>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</si>
  <si>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</si>
  <si>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</si>
  <si>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</si>
  <si>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</si>
  <si>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</si>
  <si>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</si>
  <si>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</si>
  <si>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</si>
  <si>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</si>
  <si>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</si>
  <si>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</si>
  <si>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</si>
  <si>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</si>
  <si>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</si>
  <si>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</si>
  <si>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</si>
  <si>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</si>
  <si>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Field ID</t>
  </si>
  <si>
    <t>TRS Field ID</t>
  </si>
  <si>
    <t>Milliman ID</t>
  </si>
  <si>
    <t>???</t>
  </si>
  <si>
    <t>Need client to confirm if this is current hours paid based on hours definition</t>
  </si>
  <si>
    <t>Need client to confirm which comp is Gross &amp; Plan Comp</t>
  </si>
  <si>
    <t>Need to see actual data - maybe use for class code</t>
  </si>
  <si>
    <t>Need to see actual data. - maybe use for div code</t>
  </si>
  <si>
    <t>TRS Field Number</t>
  </si>
  <si>
    <t>On Milliman File</t>
  </si>
  <si>
    <t>Req Comments</t>
  </si>
  <si>
    <t>OK</t>
  </si>
  <si>
    <t>OK - Not Needed</t>
  </si>
  <si>
    <t>Not Sure Yet</t>
  </si>
  <si>
    <t>Client does not have a way of identifying this
Will update to N/A</t>
  </si>
  <si>
    <t>Need to submit to testing team final PPR</t>
  </si>
  <si>
    <t>Need to add to current file</t>
  </si>
  <si>
    <t>May be on file - need to confirm</t>
  </si>
  <si>
    <t>May be able to use an existing field on file or this will need to be added</t>
  </si>
  <si>
    <t>Need to discuss, but may need to add to file</t>
  </si>
  <si>
    <t>Did not see on file - May be annual</t>
  </si>
  <si>
    <t>PAY DATE</t>
  </si>
  <si>
    <t>HOURLY OR SALARY</t>
  </si>
  <si>
    <t>Additional Source 1 Contribution Amount</t>
  </si>
  <si>
    <t>Additional Source 2 Contribution Amount</t>
  </si>
  <si>
    <t>No Catchup or Bonus</t>
  </si>
  <si>
    <t>Annual</t>
  </si>
  <si>
    <t>Years of Service as of last anniversary date</t>
  </si>
  <si>
    <t>YTD Hours by pay peirod - 1/1/21 through last payroll to Milliman</t>
  </si>
  <si>
    <t>PY Hours Hours by pay period starting from 1/1/20 through 12/31/20 (Hours since last anniversary date)</t>
  </si>
  <si>
    <t>This would be needed on a separate file</t>
  </si>
  <si>
    <t>Prior Year Gross Compensation (2020)</t>
  </si>
  <si>
    <t>YTD After Tax Contribution (1/1 through last payroll to Milliman)</t>
  </si>
  <si>
    <t>YTD Pre-Tax Deferrals (1/1 through last payroll to Milliman)</t>
  </si>
  <si>
    <t>3401(A) W/ PRE-TAX DEFRLS - PAY PERIOD</t>
  </si>
  <si>
    <t>COMP USED FOR PRE-TAX DEFRLS - PAY PERIOD</t>
  </si>
  <si>
    <t>Collectively Bargained (union)</t>
  </si>
  <si>
    <t>Leased</t>
  </si>
  <si>
    <t>Non-Resident Aliens</t>
  </si>
  <si>
    <t>No - CWE</t>
  </si>
  <si>
    <t>Compensation Exclusions:
The Employer portion of occupational disability pay, bonuses (other than incentive pay for hourly non-bargaining employees under the Kane Hourly incentive Plan or the Lakeview Hourly Incentive Plan and for hourly employees under the Collins Management Corporation Incentive Plan) and expense reimbursement treated as compensation
For purposes of determining a HCE-exclude amounts realized from the exercise of a nonqualified stock option or from the lapse of restrictions on restricted property</t>
  </si>
  <si>
    <t>Yes - TRC</t>
  </si>
  <si>
    <t>*Commission-paid employees</t>
  </si>
  <si>
    <t>*Chester Hourly-paid employees</t>
  </si>
  <si>
    <t>*Klamath Falls Hourly-paid employees</t>
  </si>
  <si>
    <r>
      <rPr>
        <b/>
        <u/>
        <sz val="10"/>
        <rFont val="Calibri"/>
        <family val="2"/>
      </rPr>
      <t xml:space="preserve">Plan Comp - Gross Comp Excluuding the following:
</t>
    </r>
    <r>
      <rPr>
        <sz val="10"/>
        <rFont val="Calibri"/>
        <family val="2"/>
      </rPr>
      <t>The Employer portion of occupational disability pay, bonuses (other than incentive pay for hourly non-bargaining employees under the Kane Hourly incentive Plan or the Lakeview Hourly Incentive Plan and for hourly employees under the Collins Management Corporation Incentive Plan) and expense reimbursement treated as compensation
For purposes of determining a HCE-exclude amounts realized from the exercise of a nonqualified stock option or from the lapse of restrictions on restricted property</t>
    </r>
  </si>
  <si>
    <r>
      <rPr>
        <b/>
        <u/>
        <sz val="10"/>
        <rFont val="Calibri"/>
        <family val="2"/>
      </rPr>
      <t>Gross Comp:</t>
    </r>
    <r>
      <rPr>
        <sz val="10"/>
        <rFont val="Calibri"/>
        <family val="2"/>
      </rPr>
      <t xml:space="preserve">
3401(A) W/ PRE-TAX DEFRLS - PAY PERIOD</t>
    </r>
  </si>
  <si>
    <t>The "For purposes of determining a HCE-exclude amounts realized from the exercise of a nonqualified stock option or from the lapse of restrictions on restricted property" should not be reported in gross comp and therefore not removed from plan comp. Ensure the client does not include this comp type in gross comp.</t>
  </si>
  <si>
    <t>YTD Additional Source 1 Contribution</t>
  </si>
  <si>
    <t>YTD Additional Source 2 Contribution</t>
  </si>
  <si>
    <t>Additional Source 1 Contribution Dollar Amt</t>
  </si>
  <si>
    <t>Additional Source 1 Contribution Percent</t>
  </si>
  <si>
    <t>Additional Source 2 Contribution Dollar Amt</t>
  </si>
  <si>
    <t>Additional Source 2 Contribution Percent</t>
  </si>
  <si>
    <t>Additional Source 1 Contribution Dollar Amt (pre-hardship)</t>
  </si>
  <si>
    <t>Additional Source 1 Contribution Percent (pre-hardship)</t>
  </si>
  <si>
    <t>Additional Source 2 Contribution Dollar Amt (pre-hardship)</t>
  </si>
  <si>
    <t>Additional Source 2 Contribution Percent (pre-hardship)</t>
  </si>
  <si>
    <t>Additional Source 1 Eligibility Status</t>
  </si>
  <si>
    <t>Additional Source 1 Eligibility Date</t>
  </si>
  <si>
    <t>Additional Source 1 Plan Entry Date</t>
  </si>
  <si>
    <t>Additional Source 2 Eligibility Status</t>
  </si>
  <si>
    <t>Additional Source 2 Eligibility Date</t>
  </si>
  <si>
    <t>Additional Source 2 Plan Entry Date</t>
  </si>
  <si>
    <t>QK</t>
  </si>
  <si>
    <t>eepssn</t>
  </si>
  <si>
    <t>EecEmpNo</t>
  </si>
  <si>
    <t>eepnamelast</t>
  </si>
  <si>
    <t>eepnamefirst</t>
  </si>
  <si>
    <t>1st digit of eepnamemiddle</t>
  </si>
  <si>
    <t>eepdateofbirth</t>
  </si>
  <si>
    <t>eecdateoforiginalhire</t>
  </si>
  <si>
    <t>send blank</t>
  </si>
  <si>
    <t>EecDateOfOriginalHire does not = EecDateOfLastHire send EecDateOfLastHire
else blank</t>
  </si>
  <si>
    <t>eepaddressline1</t>
  </si>
  <si>
    <t>eepaddressline2</t>
  </si>
  <si>
    <t>eepaddresscity</t>
  </si>
  <si>
    <t>eepaddressstate</t>
  </si>
  <si>
    <t>eeaddresszip</t>
  </si>
  <si>
    <t>PrgPayDate  Where prgPercontrol between @StartPerControl and @EndPerControl</t>
  </si>
  <si>
    <t>PrgPeriodStartDate Where prgPercontrol between @StartPerControl and @EndPerControl</t>
  </si>
  <si>
    <t>PrgPeriodEndDate Where prgPercontrol between @StartPerControl and @EndPerControl</t>
  </si>
  <si>
    <r>
      <t xml:space="preserve">Payroll Files
</t>
    </r>
    <r>
      <rPr>
        <b/>
        <sz val="10"/>
        <rFont val="Calibri"/>
        <family val="2"/>
      </rPr>
      <t>Pine Salary
Collins Products Salary
Kane Hourly
Lakeview Hourly
Chester Hourly
Klamath Hourly</t>
    </r>
  </si>
  <si>
    <t xml:space="preserve">eepAddressEMail
</t>
  </si>
  <si>
    <t>EecPhoneBusinessNumber
Format 124567890 (no special characters)</t>
  </si>
  <si>
    <t>Hourly or Salary indicator</t>
  </si>
  <si>
    <t>File will not be transmitted via SFTP - this will be manually sent to TransAmerica</t>
  </si>
  <si>
    <t>EecLocation - send the code</t>
  </si>
  <si>
    <t>EepPhoneHomeNumber
Format 124567890 (no special characters)</t>
  </si>
  <si>
    <t>if efoPhoneType is CEL, send efoPhoneNumber from table EmpMPhon
Format 124567890 (no special characters)</t>
  </si>
  <si>
    <t>if pgrPayFrequency = S send 24
if pgrPayFrequency = B send 26
else send blank</t>
  </si>
  <si>
    <t xml:space="preserve">sum(PdhEECurAmt) where PdhDedCode  = 401AN, 401AP
</t>
  </si>
  <si>
    <r>
      <t xml:space="preserve">SUM(PehCurAmt) where PehEarnCode includes all Earning Codes
For Percontrols posted in the date range of the file
</t>
    </r>
    <r>
      <rPr>
        <sz val="10"/>
        <color rgb="FFFF0000"/>
        <rFont val="Calibri"/>
        <family val="2"/>
      </rPr>
      <t xml:space="preserve">This is the Gross Earnings for the Pay Date being used on the file
</t>
    </r>
  </si>
  <si>
    <t>eepnamesuffix -
Note - if suffix = Z or is blank send a blank</t>
  </si>
  <si>
    <t>If EepGender = M send M
If EepGender = F send F
Else blank</t>
  </si>
  <si>
    <t>If employee has a value in EEPUDfield07 send this value</t>
  </si>
  <si>
    <t xml:space="preserve">eecdateoftermination 
</t>
  </si>
  <si>
    <t xml:space="preserve">SUM(PehCurHrs) where PehEarnCode includes all Earning Codes where ErnInclInHrsAccum = Y For Percontrols posted in the date range of the file
</t>
  </si>
  <si>
    <t xml:space="preserve">if EecPayGroup = PRTLND,  KLTHSL send S
if EecPayGroup = KANEHR, FRMTHR, CHSTHR, KLTHHR send H
</t>
  </si>
  <si>
    <t>Pay Groups
PRTLND - Semi Monthly
KLTHSL - Klamath Salary
KANEHR - Kane Hourly
FRMTHR - Freemont Hourly
CHSTHR - Chester Hourly
KLTHHR - Klamath Hourly</t>
  </si>
  <si>
    <t xml:space="preserve">If EecEmplStatus = T  and EecTermReason does not equal 202, 203 send 0
If EecEmplStatus = T  and EecTermReason = 203 send 1
If EecEmplStatus = T  and EecTermReason = 202 send 3
If EecEmplStatus = T  and EecTermReason = 212 send 2
If EecEmplStatus = T  and EecTermReason = TRO send blank
</t>
  </si>
  <si>
    <r>
      <rPr>
        <sz val="10"/>
        <rFont val="Calibri"/>
        <family val="2"/>
      </rPr>
      <t xml:space="preserve">SUM(PehCurAmt) where ErnInclinDefComp = ‘Y’ where ErnEarnCode = PehEarnCode
For for Percontrols posted in the date range of the file
</t>
    </r>
    <r>
      <rPr>
        <sz val="10"/>
        <color rgb="FFFF0000"/>
        <rFont val="Calibri"/>
        <family val="2"/>
      </rPr>
      <t xml:space="preserve">
This is the Plan Earnings for the Pay Date being used on the file
</t>
    </r>
  </si>
  <si>
    <t xml:space="preserve">UltiPro Field Mapping Notes
This a pipe delimited  file
Field/column Headers are required (use the values in Column A)
The file includes all employees and terminations regardless if they have the 401K benefit
The file will include the Pay Groups below 
PRTLND, KLTHSL, KANEHR, FRMTHR, CHSTHR, KLTHHR
Terminations will be kept on the file as long as they have contributions and hours within the pay date used to run the file then they will drop from the file
</t>
  </si>
  <si>
    <t>sum(PdhEECurAmt) where PdhDedCode  = 401NM, 401P, 401CF, 401CN, 401cp, 401F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</si>
</sst>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m/d/yyyy;@"/>
  </numFmts>
  <fonts count="45">
    <font>
      <sz val="10"/>
      <name val="Arial"/>
    </font>
    <font>
      <sz val="8"/>
      <name val="Arial"/>
      <family val="2"/>
    </font>
    <font>
      <b/>
      <u/>
      <sz val="10"/>
      <name val="Calibri"/>
      <family val="2"/>
    </font>
    <font>
      <sz val="10"/>
      <name val="Calibri"/>
      <family val="2"/>
    </font>
    <font>
      <b/>
      <sz val="10"/>
      <name val="Calibri"/>
      <family val="2"/>
    </font>
    <font>
      <b/>
      <sz val="11"/>
      <name val="Calibri"/>
      <family val="2"/>
    </font>
    <font>
      <sz val="10"/>
      <name val="Arial"/>
      <family val="2"/>
    </font>
    <font>
      <b/>
      <sz val="12"/>
      <name val="Calibri"/>
      <family val="2"/>
      <scheme val="minor"/>
    </font>
    <font>
      <sz val="10"/>
      <name val="Calibri"/>
      <family val="2"/>
      <scheme val="minor"/>
    </font>
    <font>
      <b/>
      <u/>
      <sz val="11"/>
      <name val="Calibri"/>
      <family val="2"/>
      <scheme val="minor"/>
    </font>
    <font>
      <sz val="11"/>
      <name val="Calibri"/>
      <family val="2"/>
      <scheme val="minor"/>
    </font>
    <font>
      <b/>
      <sz val="11"/>
      <name val="Calibri"/>
      <family val="2"/>
      <scheme val="minor"/>
    </font>
    <font>
      <b/>
      <i/>
      <sz val="12"/>
      <color rgb="FFFF0000"/>
      <name val="Calibri"/>
      <family val="2"/>
    </font>
    <font>
      <sz val="10"/>
      <color theme="0"/>
      <name val="Calibri"/>
      <family val="2"/>
    </font>
    <font>
      <b/>
      <sz val="14"/>
      <name val="Calibri"/>
      <family val="2"/>
      <scheme val="minor"/>
    </font>
    <font>
      <b/>
      <sz val="16"/>
      <name val="Calibri"/>
      <family val="2"/>
      <scheme val="minor"/>
    </font>
    <font>
      <u/>
      <sz val="10"/>
      <color theme="10"/>
      <name val="Arial"/>
      <family val="2"/>
    </font>
    <font>
      <sz val="8"/>
      <name val="Calibri"/>
      <family val="2"/>
    </font>
    <font>
      <b/>
      <sz val="12"/>
      <name val="Calibri"/>
      <family val="2"/>
    </font>
    <font>
      <b/>
      <sz val="9"/>
      <name val="Calibri"/>
      <family val="2"/>
    </font>
    <font>
      <sz val="9"/>
      <name val="Calibri"/>
      <family val="2"/>
    </font>
    <font>
      <b/>
      <sz val="16"/>
      <name val="Calibri"/>
      <family val="2"/>
    </font>
    <font>
      <u/>
      <sz val="10"/>
      <color theme="10"/>
      <name val="Calibri"/>
      <family val="2"/>
      <scheme val="minor"/>
    </font>
    <font>
      <b/>
      <sz val="10"/>
      <name val="Calibri"/>
      <family val="2"/>
      <scheme val="minor"/>
    </font>
    <font>
      <b/>
      <u/>
      <sz val="10"/>
      <name val="Calibri"/>
      <family val="2"/>
      <scheme val="minor"/>
    </font>
    <font>
      <i/>
      <sz val="11"/>
      <color rgb="FFFF0000"/>
      <name val="Calibri"/>
      <family val="2"/>
      <scheme val="minor"/>
    </font>
    <font>
      <sz val="11"/>
      <color rgb="FFFF0000"/>
      <name val="Arial"/>
      <family val="2"/>
    </font>
    <font>
      <sz val="12"/>
      <name val="Calibri"/>
      <family val="2"/>
      <scheme val="minor"/>
    </font>
    <font>
      <b/>
      <i/>
      <sz val="14"/>
      <name val="Calibri"/>
      <family val="2"/>
      <scheme val="minor"/>
    </font>
    <font>
      <b/>
      <i/>
      <sz val="12"/>
      <name val="Calibri"/>
      <family val="2"/>
      <scheme val="minor"/>
    </font>
    <font>
      <sz val="10"/>
      <name val="Times New Roman"/>
      <family val="1"/>
    </font>
    <font>
      <b/>
      <i/>
      <u/>
      <sz val="12"/>
      <color rgb="FFFF0000"/>
      <name val="Calibri"/>
      <family val="2"/>
    </font>
    <font>
      <b/>
      <sz val="10"/>
      <name val="Arial"/>
      <family val="2"/>
    </font>
    <font>
      <i/>
      <sz val="10"/>
      <name val="Arial"/>
      <family val="2"/>
    </font>
    <font>
      <sz val="12"/>
      <color rgb="FFFF0000"/>
      <name val="Calibri"/>
      <family val="2"/>
      <scheme val="minor"/>
    </font>
    <font>
      <b/>
      <i/>
      <sz val="10"/>
      <name val="Arial"/>
      <family val="2"/>
    </font>
    <font>
      <b/>
      <i/>
      <sz val="14"/>
      <color rgb="FFFF0000"/>
      <name val="Arial"/>
      <family val="2"/>
    </font>
    <font>
      <sz val="12"/>
      <name val="Arial"/>
      <family val="2"/>
    </font>
    <font>
      <sz val="10"/>
      <name val="Arial Unicode MS"/>
    </font>
    <font>
      <sz val="10"/>
      <color rgb="FFFF0000"/>
      <name val="Arial Unicode MS"/>
    </font>
    <font>
      <sz val="12"/>
      <color rgb="FFFF0000"/>
      <name val="Arial"/>
      <family val="2"/>
    </font>
    <font>
      <sz val="10"/>
      <color theme="1"/>
      <name val="Calibri"/>
      <family val="2"/>
    </font>
    <font>
      <sz val="10"/>
      <color rgb="FF000000"/>
      <name val="Calibri"/>
      <family val="2"/>
    </font>
    <font>
      <b/>
      <sz val="10"/>
      <color rgb="FFFF0000"/>
      <name val="Calibri"/>
      <family val="2"/>
    </font>
    <font>
      <sz val="10"/>
      <color rgb="FFFF0000"/>
      <name val="Calibri"/>
      <family val="2"/>
    </font>
  </fonts>
  <fills count="13">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6" fillId="0" borderId="0"/>
    <xf numFmtId="0" fontId="16" fillId="0" borderId="0" applyNumberFormat="0" applyFill="0" applyBorder="0" applyAlignment="0" applyProtection="0">
      <alignment vertical="top"/>
      <protection locked="0"/>
    </xf>
  </cellStyleXfs>
  <cellXfs count="225">
    <xf numFmtId="0" fontId="0" fillId="0" borderId="0" xfId="0"/>
    <xf numFmtId="0" fontId="32" fillId="0" borderId="0" xfId="0" applyFont="1"/>
    <xf numFmtId="0" fontId="6" fillId="0" borderId="0" xfId="0" applyFont="1"/>
    <xf numFmtId="0" fontId="3" fillId="0" borderId="1" xfId="1" applyFont="1" applyFill="1" applyBorder="1" applyAlignment="1" applyProtection="1">
      <alignment horizontal="left" vertical="center" wrapText="1"/>
      <protection locked="0"/>
    </xf>
    <xf numFmtId="0" fontId="3" fillId="0" borderId="1" xfId="1" applyFont="1" applyFill="1" applyBorder="1" applyAlignment="1">
      <alignment vertical="center" wrapText="1"/>
    </xf>
    <xf numFmtId="0" fontId="33" fillId="0" borderId="0" xfId="0" applyFont="1"/>
    <xf numFmtId="49" fontId="6" fillId="0" borderId="0" xfId="0" applyNumberFormat="1" applyFont="1"/>
    <xf numFmtId="14" fontId="0" fillId="0" borderId="0" xfId="0" applyNumberFormat="1"/>
    <xf numFmtId="14" fontId="33" fillId="0" borderId="0" xfId="0" applyNumberFormat="1" applyFont="1"/>
    <xf numFmtId="0" fontId="15" fillId="0" borderId="0" xfId="0" applyFont="1" applyAlignment="1">
      <alignment vertical="center"/>
    </xf>
    <xf numFmtId="0" fontId="8" fillId="0" borderId="0" xfId="0" applyFont="1" applyAlignment="1">
      <alignment vertical="center"/>
    </xf>
    <xf numFmtId="0" fontId="14" fillId="3" borderId="2" xfId="0" applyFont="1" applyFill="1" applyBorder="1" applyAlignment="1">
      <alignment vertical="center"/>
    </xf>
    <xf numFmtId="0" fontId="7" fillId="2" borderId="1" xfId="0" applyFont="1" applyFill="1" applyBorder="1" applyAlignment="1">
      <alignment horizontal="center" vertical="center"/>
    </xf>
    <xf numFmtId="0" fontId="8" fillId="0" borderId="0" xfId="0" applyFont="1" applyAlignment="1">
      <alignment horizontal="center" vertical="center"/>
    </xf>
    <xf numFmtId="0" fontId="22" fillId="0" borderId="1" xfId="2" applyFont="1" applyBorder="1" applyAlignment="1" applyProtection="1">
      <alignment vertical="center"/>
    </xf>
    <xf numFmtId="0" fontId="8" fillId="0" borderId="1" xfId="0" applyFont="1" applyBorder="1" applyAlignment="1">
      <alignment vertical="center" wrapText="1"/>
    </xf>
    <xf numFmtId="0" fontId="16" fillId="0" borderId="1" xfId="2" applyBorder="1" applyAlignment="1" applyProtection="1">
      <alignment vertical="center"/>
    </xf>
    <xf numFmtId="0" fontId="8" fillId="0" borderId="0" xfId="0" applyFont="1" applyBorder="1" applyAlignment="1">
      <alignment vertical="center"/>
    </xf>
    <xf numFmtId="0" fontId="3" fillId="0" borderId="0" xfId="0" applyFont="1" applyAlignment="1">
      <alignmen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3" fillId="0" borderId="0" xfId="0" applyFont="1" applyAlignment="1">
      <alignment vertical="center"/>
    </xf>
    <xf numFmtId="0" fontId="5" fillId="0" borderId="0" xfId="0" applyFont="1" applyAlignment="1">
      <alignment vertical="center" wrapText="1"/>
    </xf>
    <xf numFmtId="0" fontId="3" fillId="0" borderId="0" xfId="1" applyFont="1" applyFill="1" applyBorder="1" applyAlignment="1">
      <alignment vertical="center" wrapText="1"/>
    </xf>
    <xf numFmtId="0" fontId="3" fillId="0" borderId="0" xfId="1" applyFont="1" applyFill="1" applyBorder="1" applyAlignment="1">
      <alignment horizontal="center" vertical="center" wrapText="1"/>
    </xf>
    <xf numFmtId="0" fontId="16" fillId="0" borderId="0" xfId="2" applyFill="1" applyBorder="1" applyAlignment="1" applyProtection="1">
      <alignment vertical="center" wrapText="1"/>
    </xf>
    <xf numFmtId="0" fontId="3" fillId="0" borderId="0" xfId="1" applyFont="1" applyAlignment="1">
      <alignment vertical="center" wrapText="1"/>
    </xf>
    <xf numFmtId="0" fontId="4" fillId="0" borderId="0" xfId="1" applyFont="1" applyAlignment="1">
      <alignment horizontal="center" vertical="center" wrapText="1"/>
    </xf>
    <xf numFmtId="0" fontId="3" fillId="0" borderId="0" xfId="1" applyFont="1" applyFill="1" applyAlignment="1">
      <alignment vertical="center" wrapText="1"/>
    </xf>
    <xf numFmtId="0" fontId="4" fillId="2" borderId="2"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13" fillId="0" borderId="0" xfId="1" applyFont="1" applyFill="1" applyBorder="1" applyAlignment="1">
      <alignment vertical="center"/>
    </xf>
    <xf numFmtId="0" fontId="3" fillId="0" borderId="0" xfId="0" applyFont="1" applyFill="1" applyAlignment="1">
      <alignment vertical="center"/>
    </xf>
    <xf numFmtId="0" fontId="3" fillId="0" borderId="0" xfId="0" applyFont="1" applyAlignment="1">
      <alignment horizontal="center" vertical="center" wrapText="1"/>
    </xf>
    <xf numFmtId="0" fontId="16" fillId="0" borderId="0" xfId="2" applyFill="1" applyAlignment="1" applyProtection="1">
      <alignment vertical="center" wrapText="1"/>
    </xf>
    <xf numFmtId="0" fontId="3" fillId="0" borderId="0" xfId="1" applyFont="1" applyAlignment="1">
      <alignment horizontal="center" vertical="center" wrapText="1"/>
    </xf>
    <xf numFmtId="0" fontId="2" fillId="0" borderId="0" xfId="1" applyFont="1" applyFill="1" applyBorder="1" applyAlignment="1">
      <alignment vertical="center" wrapText="1"/>
    </xf>
    <xf numFmtId="0" fontId="3" fillId="0" borderId="0" xfId="1" applyFont="1" applyAlignment="1">
      <alignment vertical="center"/>
    </xf>
    <xf numFmtId="0" fontId="5" fillId="0" borderId="0" xfId="1" applyFont="1" applyAlignment="1">
      <alignment vertical="center" wrapText="1"/>
    </xf>
    <xf numFmtId="0" fontId="3" fillId="0" borderId="0" xfId="1" applyFont="1" applyBorder="1" applyAlignment="1">
      <alignment vertical="center" wrapText="1"/>
    </xf>
    <xf numFmtId="0" fontId="2" fillId="0" borderId="0" xfId="1" applyFont="1" applyBorder="1" applyAlignment="1">
      <alignment horizontal="center" vertical="center" wrapText="1"/>
    </xf>
    <xf numFmtId="0" fontId="2" fillId="0" borderId="0" xfId="1" applyFont="1" applyAlignment="1">
      <alignment horizontal="center" vertical="center"/>
    </xf>
    <xf numFmtId="0" fontId="2" fillId="0" borderId="0" xfId="1" applyFont="1" applyAlignment="1">
      <alignment horizontal="center" vertical="center" wrapText="1"/>
    </xf>
    <xf numFmtId="0" fontId="2" fillId="0" borderId="0" xfId="0" applyFont="1" applyAlignment="1">
      <alignment horizontal="center" vertical="center" wrapText="1"/>
    </xf>
    <xf numFmtId="0" fontId="2" fillId="0" borderId="0" xfId="1" applyFont="1" applyFill="1" applyAlignment="1">
      <alignment horizontal="center" vertical="center" wrapText="1"/>
    </xf>
    <xf numFmtId="0" fontId="3" fillId="0" borderId="5" xfId="1" applyFont="1" applyFill="1" applyBorder="1" applyAlignment="1">
      <alignment vertical="center" wrapText="1"/>
    </xf>
    <xf numFmtId="0" fontId="3" fillId="0" borderId="7" xfId="1" applyFont="1" applyFill="1" applyBorder="1" applyAlignment="1">
      <alignment vertical="center" wrapText="1"/>
    </xf>
    <xf numFmtId="0" fontId="3" fillId="0" borderId="6" xfId="1" applyFont="1" applyFill="1" applyBorder="1" applyAlignment="1">
      <alignment vertical="center" wrapText="1"/>
    </xf>
    <xf numFmtId="0" fontId="3" fillId="0" borderId="0" xfId="1" applyFont="1" applyAlignment="1">
      <alignment horizontal="center" vertical="center"/>
    </xf>
    <xf numFmtId="0" fontId="8" fillId="0" borderId="0" xfId="0" applyFont="1" applyFill="1" applyAlignment="1">
      <alignment vertical="center"/>
    </xf>
    <xf numFmtId="0" fontId="8" fillId="0" borderId="0" xfId="0" applyFont="1" applyFill="1" applyAlignment="1">
      <alignment vertical="center" wrapText="1"/>
    </xf>
    <xf numFmtId="0" fontId="11" fillId="0" borderId="0" xfId="0" applyFont="1" applyFill="1" applyAlignment="1">
      <alignment vertical="center"/>
    </xf>
    <xf numFmtId="0" fontId="22" fillId="0" borderId="0" xfId="2" applyFont="1" applyFill="1" applyAlignment="1" applyProtection="1">
      <alignment horizontal="right" vertical="center" wrapText="1"/>
    </xf>
    <xf numFmtId="0" fontId="4" fillId="0" borderId="0" xfId="1" applyFont="1" applyFill="1" applyBorder="1" applyAlignment="1">
      <alignment horizontal="center" vertical="center" wrapText="1"/>
    </xf>
    <xf numFmtId="0" fontId="23" fillId="0" borderId="0" xfId="0" applyFont="1" applyFill="1" applyAlignment="1">
      <alignment horizontal="center" vertical="center"/>
    </xf>
    <xf numFmtId="0" fontId="4" fillId="2" borderId="11" xfId="1" applyFont="1" applyFill="1" applyBorder="1" applyAlignment="1">
      <alignment horizontal="center" vertical="center" wrapText="1"/>
    </xf>
    <xf numFmtId="0" fontId="24" fillId="0" borderId="0" xfId="0" applyFont="1" applyFill="1" applyAlignment="1">
      <alignment horizontal="center" vertical="center"/>
    </xf>
    <xf numFmtId="0" fontId="24" fillId="0" borderId="0" xfId="0" applyFont="1" applyFill="1" applyAlignment="1">
      <alignment horizontal="center" vertical="center" wrapText="1"/>
    </xf>
    <xf numFmtId="0" fontId="22" fillId="0" borderId="0" xfId="2" applyFont="1" applyFill="1" applyAlignment="1" applyProtection="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14" fontId="8" fillId="0" borderId="0" xfId="0" applyNumberFormat="1" applyFont="1" applyFill="1" applyAlignment="1">
      <alignment vertical="center"/>
    </xf>
    <xf numFmtId="0" fontId="8" fillId="0" borderId="1" xfId="0" applyFont="1" applyFill="1" applyBorder="1" applyAlignment="1">
      <alignment horizontal="left" vertical="center"/>
    </xf>
    <xf numFmtId="14" fontId="8" fillId="0" borderId="1" xfId="0" applyNumberFormat="1" applyFont="1" applyFill="1" applyBorder="1" applyAlignment="1">
      <alignment horizontal="center" vertical="center"/>
    </xf>
    <xf numFmtId="0" fontId="8" fillId="10" borderId="0" xfId="0" applyFont="1" applyFill="1" applyAlignment="1">
      <alignment vertical="center"/>
    </xf>
    <xf numFmtId="0" fontId="8" fillId="10" borderId="0" xfId="0" applyFont="1" applyFill="1" applyAlignment="1">
      <alignment vertical="center" wrapText="1"/>
    </xf>
    <xf numFmtId="0" fontId="11" fillId="10" borderId="0" xfId="0" applyFont="1" applyFill="1" applyAlignment="1">
      <alignment vertical="center"/>
    </xf>
    <xf numFmtId="0" fontId="22" fillId="10" borderId="0" xfId="2" applyFont="1" applyFill="1" applyAlignment="1" applyProtection="1">
      <alignment horizontal="right" vertical="center" wrapText="1"/>
    </xf>
    <xf numFmtId="0" fontId="4" fillId="10" borderId="0" xfId="1" applyFont="1" applyFill="1" applyBorder="1" applyAlignment="1">
      <alignment horizontal="center" vertical="center" wrapText="1"/>
    </xf>
    <xf numFmtId="0" fontId="23" fillId="10" borderId="0" xfId="0" applyFont="1" applyFill="1" applyAlignment="1">
      <alignment horizontal="center" vertical="center"/>
    </xf>
    <xf numFmtId="0" fontId="4" fillId="10" borderId="2" xfId="1" applyFont="1" applyFill="1" applyBorder="1" applyAlignment="1">
      <alignment horizontal="center" vertical="center" wrapText="1"/>
    </xf>
    <xf numFmtId="0" fontId="4" fillId="10" borderId="11" xfId="1" applyFont="1" applyFill="1" applyBorder="1" applyAlignment="1">
      <alignment horizontal="center" vertical="center" wrapText="1"/>
    </xf>
    <xf numFmtId="0" fontId="24" fillId="10" borderId="0" xfId="0" applyFont="1" applyFill="1" applyAlignment="1">
      <alignment horizontal="center" vertical="center"/>
    </xf>
    <xf numFmtId="0" fontId="24" fillId="10" borderId="0" xfId="0" applyFont="1" applyFill="1" applyAlignment="1">
      <alignment horizontal="center" vertical="center" wrapText="1"/>
    </xf>
    <xf numFmtId="0" fontId="22" fillId="10" borderId="0" xfId="2" applyFont="1" applyFill="1" applyAlignment="1" applyProtection="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center" vertical="center"/>
    </xf>
    <xf numFmtId="0" fontId="8" fillId="10" borderId="0" xfId="0" applyFont="1" applyFill="1" applyAlignment="1">
      <alignment horizontal="left" vertical="center"/>
    </xf>
    <xf numFmtId="0" fontId="8" fillId="10" borderId="1" xfId="0" applyFont="1" applyFill="1" applyBorder="1" applyAlignment="1">
      <alignment horizontal="left" vertical="center"/>
    </xf>
    <xf numFmtId="2" fontId="8" fillId="10" borderId="1" xfId="0" applyNumberFormat="1" applyFont="1" applyFill="1" applyBorder="1" applyAlignment="1">
      <alignment vertical="center"/>
    </xf>
    <xf numFmtId="14" fontId="8" fillId="10" borderId="1" xfId="0" applyNumberFormat="1" applyFont="1" applyFill="1" applyBorder="1" applyAlignment="1">
      <alignment horizontal="center" vertical="center"/>
    </xf>
    <xf numFmtId="0" fontId="27" fillId="0" borderId="0" xfId="0" applyFont="1" applyAlignment="1">
      <alignment vertical="center"/>
    </xf>
    <xf numFmtId="14" fontId="27" fillId="0" borderId="0" xfId="0" applyNumberFormat="1" applyFont="1" applyAlignment="1">
      <alignment vertical="center"/>
    </xf>
    <xf numFmtId="0" fontId="28" fillId="4" borderId="2" xfId="0" applyFont="1" applyFill="1" applyBorder="1" applyAlignment="1">
      <alignment vertical="center"/>
    </xf>
    <xf numFmtId="0" fontId="0" fillId="0" borderId="0" xfId="0" applyAlignment="1">
      <alignment vertical="center"/>
    </xf>
    <xf numFmtId="14" fontId="0" fillId="0" borderId="0" xfId="0" applyNumberFormat="1" applyAlignment="1">
      <alignment vertical="center"/>
    </xf>
    <xf numFmtId="0" fontId="27" fillId="0" borderId="0" xfId="0" applyFont="1" applyAlignment="1">
      <alignment horizontal="center" vertical="center"/>
    </xf>
    <xf numFmtId="0" fontId="14" fillId="0" borderId="0" xfId="0" applyFont="1" applyAlignment="1">
      <alignment vertical="center"/>
    </xf>
    <xf numFmtId="0" fontId="29" fillId="4" borderId="11" xfId="0" applyFont="1" applyFill="1" applyBorder="1" applyAlignment="1">
      <alignment vertical="center"/>
    </xf>
    <xf numFmtId="0" fontId="27" fillId="4" borderId="13" xfId="0" applyFont="1" applyFill="1" applyBorder="1" applyAlignment="1">
      <alignment vertical="center"/>
    </xf>
    <xf numFmtId="0" fontId="27" fillId="4" borderId="14" xfId="0" applyFont="1" applyFill="1" applyBorder="1" applyAlignment="1">
      <alignment vertical="center"/>
    </xf>
    <xf numFmtId="0" fontId="27" fillId="0" borderId="0" xfId="0" applyFont="1" applyAlignment="1">
      <alignment vertical="center" wrapText="1"/>
    </xf>
    <xf numFmtId="0" fontId="27" fillId="5" borderId="1" xfId="0" applyNumberFormat="1" applyFont="1" applyFill="1" applyBorder="1" applyAlignment="1" applyProtection="1">
      <alignment vertical="center"/>
    </xf>
    <xf numFmtId="165" fontId="27" fillId="6" borderId="1" xfId="0" applyNumberFormat="1" applyFont="1" applyFill="1" applyBorder="1" applyAlignment="1" applyProtection="1">
      <alignment vertical="center"/>
      <protection locked="0"/>
    </xf>
    <xf numFmtId="0" fontId="27" fillId="5" borderId="1" xfId="0" applyNumberFormat="1" applyFont="1" applyFill="1" applyBorder="1" applyAlignment="1" applyProtection="1">
      <alignment vertical="center" wrapText="1"/>
    </xf>
    <xf numFmtId="0" fontId="27" fillId="7" borderId="5" xfId="0" applyNumberFormat="1" applyFont="1" applyFill="1" applyBorder="1" applyAlignment="1" applyProtection="1">
      <alignment vertical="center"/>
    </xf>
    <xf numFmtId="14" fontId="27" fillId="5" borderId="9" xfId="0" applyNumberFormat="1" applyFont="1" applyFill="1" applyBorder="1" applyAlignment="1">
      <alignment vertical="center"/>
    </xf>
    <xf numFmtId="14" fontId="27" fillId="7" borderId="2" xfId="0" applyNumberFormat="1" applyFont="1" applyFill="1" applyBorder="1" applyAlignment="1">
      <alignment vertical="center"/>
    </xf>
    <xf numFmtId="0" fontId="34" fillId="0" borderId="0" xfId="0" applyFont="1" applyAlignment="1">
      <alignment vertical="center"/>
    </xf>
    <xf numFmtId="14" fontId="14" fillId="0" borderId="0" xfId="0" applyNumberFormat="1" applyFont="1" applyAlignment="1">
      <alignment vertical="center"/>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14" fontId="7" fillId="2" borderId="2" xfId="0" applyNumberFormat="1" applyFont="1" applyFill="1" applyBorder="1" applyAlignment="1">
      <alignment horizontal="center" vertical="center" wrapText="1"/>
    </xf>
    <xf numFmtId="0" fontId="8" fillId="0" borderId="0" xfId="0" applyFont="1" applyFill="1" applyAlignment="1" applyProtection="1">
      <alignment horizontal="left" vertical="center"/>
      <protection locked="0"/>
    </xf>
    <xf numFmtId="14" fontId="8" fillId="8" borderId="0" xfId="0" applyNumberFormat="1" applyFont="1" applyFill="1" applyAlignment="1">
      <alignment vertical="center"/>
    </xf>
    <xf numFmtId="14" fontId="8" fillId="9" borderId="0" xfId="0" applyNumberFormat="1" applyFont="1" applyFill="1" applyAlignment="1">
      <alignment vertical="center"/>
    </xf>
    <xf numFmtId="14" fontId="10" fillId="8" borderId="0" xfId="0" applyNumberFormat="1" applyFont="1" applyFill="1" applyAlignment="1">
      <alignment vertical="center"/>
    </xf>
    <xf numFmtId="0" fontId="17" fillId="0" borderId="0" xfId="0" applyFont="1" applyAlignment="1">
      <alignment vertical="center"/>
    </xf>
    <xf numFmtId="49" fontId="18" fillId="0" borderId="0" xfId="0" applyNumberFormat="1" applyFont="1" applyAlignment="1">
      <alignment vertical="center"/>
    </xf>
    <xf numFmtId="0" fontId="4" fillId="0" borderId="0" xfId="0" applyFont="1" applyAlignment="1">
      <alignment vertical="center"/>
    </xf>
    <xf numFmtId="0" fontId="4" fillId="2" borderId="4" xfId="1" applyFont="1" applyFill="1" applyBorder="1" applyAlignment="1">
      <alignment horizontal="center" vertical="center" wrapText="1"/>
    </xf>
    <xf numFmtId="0" fontId="16" fillId="0" borderId="0" xfId="2" applyFill="1" applyAlignment="1" applyProtection="1">
      <alignment horizontal="right" vertical="center" wrapText="1"/>
    </xf>
    <xf numFmtId="0" fontId="4" fillId="2" borderId="3" xfId="1" applyFont="1" applyFill="1" applyBorder="1" applyAlignment="1">
      <alignment horizontal="center" vertical="center" wrapText="1"/>
    </xf>
    <xf numFmtId="0" fontId="5" fillId="3" borderId="0" xfId="0" quotePrefix="1" applyFont="1" applyFill="1" applyAlignment="1">
      <alignment horizontal="left" vertical="center"/>
    </xf>
    <xf numFmtId="0" fontId="20" fillId="3" borderId="0" xfId="0" applyFont="1" applyFill="1" applyAlignment="1">
      <alignment vertical="center"/>
    </xf>
    <xf numFmtId="0" fontId="5" fillId="0" borderId="0" xfId="0" quotePrefix="1" applyFont="1" applyAlignment="1">
      <alignment horizontal="left" vertical="center"/>
    </xf>
    <xf numFmtId="0" fontId="20" fillId="0" borderId="0" xfId="0" applyFont="1" applyAlignment="1">
      <alignment vertical="center"/>
    </xf>
    <xf numFmtId="0" fontId="3" fillId="0" borderId="1" xfId="0" applyFont="1" applyBorder="1" applyAlignment="1">
      <alignment horizontal="left" vertical="center"/>
    </xf>
    <xf numFmtId="164" fontId="3" fillId="0" borderId="1" xfId="0" applyNumberFormat="1" applyFont="1" applyBorder="1" applyAlignment="1">
      <alignment vertical="center"/>
    </xf>
    <xf numFmtId="164" fontId="6" fillId="0" borderId="1" xfId="0" applyNumberFormat="1" applyFont="1" applyBorder="1" applyAlignment="1">
      <alignment vertical="center"/>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20" fillId="0" borderId="0" xfId="0" applyFont="1" applyBorder="1" applyAlignment="1">
      <alignment horizontal="left" vertical="center"/>
    </xf>
    <xf numFmtId="0" fontId="20" fillId="0" borderId="0" xfId="0" quotePrefix="1" applyFont="1" applyBorder="1" applyAlignment="1">
      <alignment horizontal="left" vertical="center" wrapText="1"/>
    </xf>
    <xf numFmtId="0" fontId="19" fillId="3" borderId="0" xfId="0" quotePrefix="1" applyFont="1" applyFill="1" applyBorder="1" applyAlignment="1">
      <alignment horizontal="left" vertical="center" wrapText="1"/>
    </xf>
    <xf numFmtId="0" fontId="0" fillId="3" borderId="0" xfId="0" applyFill="1" applyAlignment="1">
      <alignment vertical="center"/>
    </xf>
    <xf numFmtId="0" fontId="19" fillId="0" borderId="0" xfId="0" quotePrefix="1" applyFont="1" applyBorder="1" applyAlignment="1">
      <alignment horizontal="left" vertical="center" wrapText="1"/>
    </xf>
    <xf numFmtId="0" fontId="3" fillId="0" borderId="1" xfId="1" applyFont="1" applyFill="1" applyBorder="1" applyAlignment="1">
      <alignment horizontal="left" vertical="center" wrapText="1"/>
    </xf>
    <xf numFmtId="0" fontId="6" fillId="0" borderId="1" xfId="0" applyFont="1" applyBorder="1" applyAlignment="1">
      <alignment vertical="center"/>
    </xf>
    <xf numFmtId="0" fontId="30" fillId="0" borderId="0" xfId="0" applyFont="1" applyAlignment="1">
      <alignment vertical="center"/>
    </xf>
    <xf numFmtId="49" fontId="3" fillId="0" borderId="1" xfId="0" applyNumberFormat="1" applyFont="1" applyBorder="1" applyAlignment="1">
      <alignment horizontal="left" vertical="center" wrapText="1"/>
    </xf>
    <xf numFmtId="0" fontId="3" fillId="0" borderId="1" xfId="0" quotePrefix="1" applyFont="1" applyBorder="1" applyAlignment="1">
      <alignment horizontal="left" vertical="center"/>
    </xf>
    <xf numFmtId="0" fontId="30" fillId="0" borderId="0" xfId="0" applyFont="1" applyBorder="1" applyAlignment="1">
      <alignment horizontal="left" vertical="center"/>
    </xf>
    <xf numFmtId="1" fontId="17" fillId="0" borderId="0" xfId="0" applyNumberFormat="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20" fillId="3" borderId="0" xfId="0" applyFont="1" applyFill="1" applyBorder="1" applyAlignment="1">
      <alignment horizontal="center" vertical="center"/>
    </xf>
    <xf numFmtId="0" fontId="20" fillId="3" borderId="0" xfId="0" applyFont="1" applyFill="1" applyAlignment="1">
      <alignment horizontal="center" vertical="center"/>
    </xf>
    <xf numFmtId="0" fontId="20" fillId="0" borderId="0" xfId="0" applyFont="1" applyBorder="1" applyAlignment="1">
      <alignment horizontal="center" vertical="center"/>
    </xf>
    <xf numFmtId="0" fontId="20" fillId="0" borderId="0" xfId="0" applyFont="1" applyAlignment="1">
      <alignment horizontal="center" vertical="center"/>
    </xf>
    <xf numFmtId="164" fontId="3" fillId="0" borderId="1" xfId="0" applyNumberFormat="1" applyFont="1" applyBorder="1" applyAlignment="1">
      <alignment horizontal="center" vertical="center"/>
    </xf>
    <xf numFmtId="164" fontId="3" fillId="0" borderId="1" xfId="0" applyNumberFormat="1" applyFont="1" applyBorder="1" applyAlignment="1" applyProtection="1">
      <alignment horizontal="center" vertical="center"/>
    </xf>
    <xf numFmtId="164" fontId="20" fillId="0" borderId="0" xfId="0" applyNumberFormat="1" applyFont="1" applyAlignment="1">
      <alignment horizontal="center" vertical="center"/>
    </xf>
    <xf numFmtId="164" fontId="20" fillId="0" borderId="0" xfId="0" applyNumberFormat="1" applyFont="1" applyBorder="1" applyAlignment="1" applyProtection="1">
      <alignment horizontal="center" vertical="center"/>
    </xf>
    <xf numFmtId="164" fontId="20" fillId="3" borderId="0" xfId="0" applyNumberFormat="1" applyFont="1" applyFill="1" applyBorder="1" applyAlignment="1">
      <alignment horizontal="center" vertical="center"/>
    </xf>
    <xf numFmtId="164" fontId="19" fillId="3" borderId="0" xfId="0" applyNumberFormat="1" applyFont="1" applyFill="1" applyBorder="1" applyAlignment="1" applyProtection="1">
      <alignment horizontal="center" vertical="center"/>
    </xf>
    <xf numFmtId="164" fontId="20" fillId="0" borderId="0" xfId="0" applyNumberFormat="1" applyFont="1" applyBorder="1" applyAlignment="1">
      <alignment horizontal="center" vertical="center"/>
    </xf>
    <xf numFmtId="164" fontId="19" fillId="0" borderId="0" xfId="0" applyNumberFormat="1" applyFont="1" applyBorder="1" applyAlignment="1" applyProtection="1">
      <alignment horizontal="center" vertical="center"/>
    </xf>
    <xf numFmtId="0" fontId="0" fillId="0" borderId="0" xfId="0" applyAlignment="1">
      <alignment horizontal="center" vertical="center"/>
    </xf>
    <xf numFmtId="0" fontId="3" fillId="0" borderId="1" xfId="0" quotePrefix="1" applyFont="1" applyBorder="1" applyAlignment="1">
      <alignment vertical="center" wrapText="1"/>
    </xf>
    <xf numFmtId="0" fontId="3" fillId="0" borderId="1" xfId="0" applyFont="1" applyBorder="1" applyAlignment="1">
      <alignment vertical="center" wrapText="1"/>
    </xf>
    <xf numFmtId="0" fontId="20" fillId="0" borderId="0" xfId="0" quotePrefix="1" applyFont="1" applyBorder="1" applyAlignment="1">
      <alignment vertical="center" wrapText="1"/>
    </xf>
    <xf numFmtId="0" fontId="19" fillId="3" borderId="0" xfId="0" quotePrefix="1" applyFont="1" applyFill="1" applyBorder="1" applyAlignment="1">
      <alignment vertical="center" wrapText="1"/>
    </xf>
    <xf numFmtId="0" fontId="19" fillId="0" borderId="0" xfId="0" quotePrefix="1" applyFont="1" applyBorder="1" applyAlignment="1">
      <alignment vertical="center" wrapText="1"/>
    </xf>
    <xf numFmtId="0" fontId="3" fillId="0" borderId="8" xfId="0" applyFont="1" applyBorder="1" applyAlignment="1">
      <alignment horizontal="left" vertical="center"/>
    </xf>
    <xf numFmtId="0" fontId="8" fillId="0" borderId="0" xfId="0" applyFont="1" applyAlignment="1">
      <alignment horizontal="left" vertical="center" wrapText="1"/>
    </xf>
    <xf numFmtId="0" fontId="7" fillId="2" borderId="1" xfId="0" applyFont="1" applyFill="1" applyBorder="1" applyAlignment="1">
      <alignment horizontal="center" vertical="center" wrapText="1"/>
    </xf>
    <xf numFmtId="49" fontId="9"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0" fontId="21" fillId="0" borderId="0" xfId="0" applyFont="1" applyAlignment="1">
      <alignment vertical="center"/>
    </xf>
    <xf numFmtId="0" fontId="6" fillId="0" borderId="0" xfId="0" applyFont="1" applyAlignment="1">
      <alignment wrapText="1"/>
    </xf>
    <xf numFmtId="0" fontId="15" fillId="0" borderId="0" xfId="0" applyFont="1"/>
    <xf numFmtId="0" fontId="36" fillId="0" borderId="0" xfId="0" applyFont="1"/>
    <xf numFmtId="0" fontId="3" fillId="0" borderId="1" xfId="0" applyFont="1" applyBorder="1" applyAlignment="1">
      <alignment horizontal="left" wrapText="1"/>
    </xf>
    <xf numFmtId="0" fontId="0" fillId="0" borderId="1" xfId="0" applyBorder="1" applyAlignment="1">
      <alignment horizontal="center" vertical="center"/>
    </xf>
    <xf numFmtId="0" fontId="0" fillId="8" borderId="0" xfId="0" applyFill="1"/>
    <xf numFmtId="0" fontId="6" fillId="8" borderId="0" xfId="0" applyFont="1" applyFill="1"/>
    <xf numFmtId="0" fontId="0" fillId="11" borderId="0" xfId="0" applyFill="1"/>
    <xf numFmtId="0" fontId="6" fillId="11" borderId="0" xfId="0" applyFont="1" applyFill="1"/>
    <xf numFmtId="0" fontId="3" fillId="0" borderId="1" xfId="1" applyFont="1" applyBorder="1" applyAlignment="1">
      <alignment vertical="center" wrapText="1"/>
    </xf>
    <xf numFmtId="0" fontId="3" fillId="0" borderId="1" xfId="1" applyFont="1" applyBorder="1" applyAlignment="1">
      <alignment horizontal="center" vertical="center" wrapText="1"/>
    </xf>
    <xf numFmtId="0" fontId="37" fillId="0" borderId="0" xfId="0" applyFont="1"/>
    <xf numFmtId="0" fontId="38" fillId="0" borderId="0" xfId="0" applyFont="1" applyAlignment="1">
      <alignment vertical="center" wrapText="1"/>
    </xf>
    <xf numFmtId="0" fontId="39" fillId="8" borderId="0" xfId="0" applyFont="1" applyFill="1" applyAlignment="1">
      <alignment vertical="center" wrapText="1"/>
    </xf>
    <xf numFmtId="0" fontId="39" fillId="8" borderId="0" xfId="0" applyFont="1" applyFill="1"/>
    <xf numFmtId="0" fontId="40" fillId="8" borderId="0" xfId="0" applyFont="1" applyFill="1"/>
    <xf numFmtId="0" fontId="4" fillId="0" borderId="0" xfId="1" applyFont="1" applyFill="1" applyBorder="1" applyAlignment="1">
      <alignment horizontal="left" vertical="top" wrapText="1"/>
    </xf>
    <xf numFmtId="0" fontId="4" fillId="2" borderId="2" xfId="1" applyFont="1" applyFill="1" applyBorder="1" applyAlignment="1">
      <alignment horizontal="left" vertical="top" wrapText="1"/>
    </xf>
    <xf numFmtId="0" fontId="2" fillId="0" borderId="0" xfId="1" applyFont="1" applyAlignment="1">
      <alignment horizontal="left" vertical="top"/>
    </xf>
    <xf numFmtId="0" fontId="4" fillId="8" borderId="1" xfId="1" applyFont="1" applyFill="1" applyBorder="1" applyAlignment="1">
      <alignment horizontal="left" vertical="top" wrapText="1"/>
    </xf>
    <xf numFmtId="0" fontId="2" fillId="0" borderId="1" xfId="1" applyFont="1" applyBorder="1" applyAlignment="1">
      <alignment horizontal="left" vertical="top"/>
    </xf>
    <xf numFmtId="0" fontId="3" fillId="0" borderId="1" xfId="1" applyFont="1" applyBorder="1" applyAlignment="1">
      <alignment horizontal="left" vertical="top"/>
    </xf>
    <xf numFmtId="49" fontId="41" fillId="0" borderId="1" xfId="0" applyNumberFormat="1" applyFont="1" applyBorder="1" applyAlignment="1">
      <alignment horizontal="left" vertical="top" wrapText="1"/>
    </xf>
    <xf numFmtId="0" fontId="3" fillId="0" borderId="1" xfId="1" applyFont="1" applyBorder="1" applyAlignment="1">
      <alignment horizontal="left" vertical="top" wrapText="1"/>
    </xf>
    <xf numFmtId="0" fontId="41" fillId="0" borderId="1" xfId="0" applyFont="1" applyBorder="1" applyAlignment="1">
      <alignment horizontal="left" vertical="top" wrapText="1"/>
    </xf>
    <xf numFmtId="0" fontId="42" fillId="0" borderId="1" xfId="0" applyFont="1" applyBorder="1" applyAlignment="1">
      <alignment horizontal="left" vertical="top"/>
    </xf>
    <xf numFmtId="0" fontId="2" fillId="0" borderId="0" xfId="1" applyFont="1" applyAlignment="1">
      <alignment horizontal="left" vertical="top" wrapText="1"/>
    </xf>
    <xf numFmtId="0" fontId="3" fillId="0" borderId="1" xfId="1" applyFont="1" applyFill="1" applyBorder="1" applyAlignment="1">
      <alignment horizontal="left" vertical="top" wrapText="1"/>
    </xf>
    <xf numFmtId="0" fontId="3" fillId="0" borderId="1" xfId="1" applyFont="1" applyFill="1" applyBorder="1" applyAlignment="1">
      <alignment horizontal="left" vertical="top"/>
    </xf>
    <xf numFmtId="0" fontId="43" fillId="12" borderId="0" xfId="1" applyFont="1" applyFill="1" applyAlignment="1">
      <alignment vertical="center"/>
    </xf>
    <xf numFmtId="0" fontId="4" fillId="0" borderId="0" xfId="1" applyFont="1" applyAlignment="1">
      <alignment horizontal="left" vertical="top" wrapText="1"/>
    </xf>
    <xf numFmtId="0" fontId="3" fillId="0" borderId="0" xfId="0" applyFont="1" applyAlignment="1">
      <alignment horizontal="left" vertical="top" wrapText="1"/>
    </xf>
    <xf numFmtId="0" fontId="44" fillId="0" borderId="1" xfId="1" applyFont="1" applyFill="1" applyBorder="1" applyAlignment="1">
      <alignment horizontal="left" vertical="top" wrapText="1"/>
    </xf>
    <xf numFmtId="0" fontId="25" fillId="0" borderId="0" xfId="0" applyFont="1" applyAlignment="1">
      <alignment vertical="center" wrapText="1"/>
    </xf>
    <xf numFmtId="0" fontId="26" fillId="0" borderId="0" xfId="0" applyFont="1" applyAlignment="1">
      <alignment vertical="center" wrapText="1"/>
    </xf>
    <xf numFmtId="0" fontId="6" fillId="0" borderId="0" xfId="0" applyFont="1" applyAlignment="1">
      <alignment horizontal="center" wrapText="1"/>
    </xf>
    <xf numFmtId="0" fontId="38" fillId="0" borderId="0" xfId="0" applyFont="1" applyAlignment="1">
      <alignment horizontal="center" wrapText="1"/>
    </xf>
    <xf numFmtId="0" fontId="3" fillId="0" borderId="5" xfId="1" applyFont="1" applyFill="1" applyBorder="1" applyAlignment="1">
      <alignment horizontal="left" vertical="center" wrapText="1"/>
    </xf>
    <xf numFmtId="0" fontId="3" fillId="0" borderId="7" xfId="1" applyFont="1" applyFill="1" applyBorder="1" applyAlignment="1">
      <alignment horizontal="left" vertical="center" wrapText="1"/>
    </xf>
    <xf numFmtId="0" fontId="3" fillId="0" borderId="6" xfId="1" applyFont="1" applyFill="1" applyBorder="1" applyAlignment="1">
      <alignment horizontal="left" vertical="center" wrapText="1"/>
    </xf>
    <xf numFmtId="0" fontId="12" fillId="0" borderId="0" xfId="1" applyFont="1" applyAlignment="1">
      <alignment vertical="center" wrapText="1"/>
    </xf>
    <xf numFmtId="0" fontId="31" fillId="0" borderId="0" xfId="1" applyFont="1" applyAlignment="1">
      <alignment horizontal="left" vertical="center" wrapText="1"/>
    </xf>
    <xf numFmtId="0" fontId="3" fillId="0" borderId="5" xfId="1" applyFont="1" applyFill="1" applyBorder="1" applyAlignment="1">
      <alignment vertical="center" wrapText="1"/>
    </xf>
    <xf numFmtId="0" fontId="3" fillId="0" borderId="7" xfId="1" applyFont="1" applyFill="1" applyBorder="1" applyAlignment="1">
      <alignment vertical="center" wrapText="1"/>
    </xf>
    <xf numFmtId="0" fontId="3" fillId="0" borderId="6" xfId="1" applyFont="1" applyFill="1" applyBorder="1" applyAlignment="1">
      <alignment vertical="center" wrapText="1"/>
    </xf>
    <xf numFmtId="0" fontId="8" fillId="0" borderId="1" xfId="0" applyFont="1" applyFill="1" applyBorder="1" applyAlignment="1">
      <alignment vertical="center" wrapText="1"/>
    </xf>
    <xf numFmtId="0" fontId="0" fillId="0" borderId="1" xfId="0" applyBorder="1" applyAlignment="1">
      <alignment vertical="center"/>
    </xf>
    <xf numFmtId="0" fontId="4" fillId="2" borderId="9"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8" fillId="10" borderId="1" xfId="0" applyFont="1" applyFill="1" applyBorder="1" applyAlignment="1">
      <alignment vertical="center" wrapText="1"/>
    </xf>
    <xf numFmtId="0" fontId="0" fillId="10" borderId="1" xfId="0" applyFill="1" applyBorder="1" applyAlignment="1">
      <alignment vertical="center"/>
    </xf>
    <xf numFmtId="0" fontId="4" fillId="10" borderId="9" xfId="1" applyFont="1" applyFill="1" applyBorder="1" applyAlignment="1">
      <alignment horizontal="center" vertical="center" wrapText="1"/>
    </xf>
    <xf numFmtId="0" fontId="4" fillId="10" borderId="12" xfId="1" applyFont="1" applyFill="1" applyBorder="1" applyAlignment="1">
      <alignment horizontal="center" vertical="center" wrapText="1"/>
    </xf>
    <xf numFmtId="0" fontId="0" fillId="10" borderId="12" xfId="0" applyFill="1" applyBorder="1" applyAlignment="1">
      <alignment vertical="center"/>
    </xf>
    <xf numFmtId="0" fontId="0" fillId="10" borderId="10" xfId="0" applyFill="1" applyBorder="1" applyAlignment="1">
      <alignment vertical="center"/>
    </xf>
    <xf numFmtId="0" fontId="27" fillId="0" borderId="0" xfId="0" applyFont="1" applyAlignment="1">
      <alignment vertical="center" wrapText="1"/>
    </xf>
    <xf numFmtId="0" fontId="0" fillId="0" borderId="0" xfId="0" applyAlignment="1">
      <alignment vertical="center"/>
    </xf>
    <xf numFmtId="0" fontId="27" fillId="0" borderId="0" xfId="0" applyFont="1" applyAlignment="1">
      <alignment horizontal="center" vertical="center" wrapText="1"/>
    </xf>
    <xf numFmtId="0" fontId="22" fillId="0" borderId="0" xfId="2" applyFont="1" applyFill="1" applyAlignment="1" applyProtection="1">
      <alignment horizontal="right" vertical="center"/>
    </xf>
    <xf numFmtId="49" fontId="41" fillId="0" borderId="1" xfId="0" applyNumberFormat="1" applyFont="1" applyFill="1" applyBorder="1" applyAlignment="1">
      <alignment horizontal="left" vertical="top" wrapText="1"/>
    </xf>
  </cellXfs>
  <cellStyles count="3">
    <cellStyle name="Hyperlink" xfId="2" builtinId="8"/>
    <cellStyle name="Normal" xfId="0" builtinId="0"/>
    <cellStyle name="Normal 2" xfId="1" xr:uid="{00000000-0005-0000-0000-000002000000}"/>
  </cellStyles>
  <dxfs count="198">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3164415</xdr:colOff>
      <xdr:row>0</xdr:row>
      <xdr:rowOff>0</xdr:rowOff>
    </xdr:from>
    <xdr:to>
      <xdr:col>2</xdr:col>
      <xdr:colOff>190499</xdr:colOff>
      <xdr:row>3</xdr:row>
      <xdr:rowOff>169334</xdr:rowOff>
    </xdr:to>
    <xdr:pic>
      <xdr:nvPicPr>
        <xdr:cNvPr id="3" name="Picture 2" descr="TA_Retirement-_Solutions_K.gi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5503332" y="0"/>
          <a:ext cx="2688167" cy="814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3476625</xdr:colOff>
      <xdr:row>0</xdr:row>
      <xdr:rowOff>152400</xdr:rowOff>
    </xdr:from>
    <xdr:to>
      <xdr:col>8</xdr:col>
      <xdr:colOff>161925</xdr:colOff>
      <xdr:row>4</xdr:row>
      <xdr:rowOff>104775</xdr:rowOff>
    </xdr:to>
    <xdr:pic>
      <xdr:nvPicPr>
        <xdr:cNvPr id="4" name="Picture 3" descr="TA_Retirement-_Solutions_K.gif">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7877175" y="152400"/>
          <a:ext cx="23622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3476625</xdr:colOff>
      <xdr:row>0</xdr:row>
      <xdr:rowOff>28575</xdr:rowOff>
    </xdr:from>
    <xdr:to>
      <xdr:col>7</xdr:col>
      <xdr:colOff>1924051</xdr:colOff>
      <xdr:row>3</xdr:row>
      <xdr:rowOff>179070</xdr:rowOff>
    </xdr:to>
    <xdr:pic>
      <xdr:nvPicPr>
        <xdr:cNvPr id="3" name="Picture 2" descr="TA_Retirement-_Solutions_K.gif">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7743825" y="28575"/>
          <a:ext cx="2362200" cy="695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2457450</xdr:colOff>
      <xdr:row>0</xdr:row>
      <xdr:rowOff>9525</xdr:rowOff>
    </xdr:from>
    <xdr:to>
      <xdr:col>7</xdr:col>
      <xdr:colOff>0</xdr:colOff>
      <xdr:row>2</xdr:row>
      <xdr:rowOff>95250</xdr:rowOff>
    </xdr:to>
    <xdr:pic>
      <xdr:nvPicPr>
        <xdr:cNvPr id="4103" name="Picture 2">
          <a:extLst>
            <a:ext uri="{FF2B5EF4-FFF2-40B4-BE49-F238E27FC236}">
              <a16:creationId xmlns:a16="http://schemas.microsoft.com/office/drawing/2014/main" id="{00000000-0008-0000-0400-000007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91450" y="9525"/>
          <a:ext cx="0" cy="542925"/>
        </a:xfrm>
        <a:prstGeom prst="rect">
          <a:avLst/>
        </a:prstGeom>
        <a:noFill/>
        <a:ln w="9525">
          <a:noFill/>
          <a:miter lim="800000"/>
          <a:headEnd/>
          <a:tailEnd/>
        </a:ln>
      </xdr:spPr>
    </xdr:pic>
    <xdr:clientData/>
  </xdr:twoCellAnchor>
  <xdr:twoCellAnchor editAs="oneCell">
    <xdr:from>
      <xdr:col>8</xdr:col>
      <xdr:colOff>2457450</xdr:colOff>
      <xdr:row>0</xdr:row>
      <xdr:rowOff>9525</xdr:rowOff>
    </xdr:from>
    <xdr:to>
      <xdr:col>9</xdr:col>
      <xdr:colOff>0</xdr:colOff>
      <xdr:row>2</xdr:row>
      <xdr:rowOff>95250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19925" y="9525"/>
          <a:ext cx="0" cy="542925"/>
        </a:xfrm>
        <a:prstGeom prst="rect">
          <a:avLst/>
        </a:prstGeom>
        <a:noFill/>
        <a:ln w="9525">
          <a:noFill/>
          <a:miter lim="800000"/>
          <a:headEnd/>
          <a:tailEnd/>
        </a:ln>
      </xdr:spPr>
    </xdr:pic>
    <xdr:clientData/>
  </xdr:twoCellAnchor>
  <xdr:twoCellAnchor editAs="oneCell">
    <xdr:from>
      <xdr:col>7</xdr:col>
      <xdr:colOff>19050</xdr:colOff>
      <xdr:row>0</xdr:row>
      <xdr:rowOff>95250</xdr:rowOff>
    </xdr:from>
    <xdr:to>
      <xdr:col>9</xdr:col>
      <xdr:colOff>771525</xdr:colOff>
      <xdr:row>3</xdr:row>
      <xdr:rowOff>142875</xdr:rowOff>
    </xdr:to>
    <xdr:pic>
      <xdr:nvPicPr>
        <xdr:cNvPr id="5" name="Picture 4" descr="TA_Retirement-_Solutions_K.gif">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stretch>
          <a:fillRect/>
        </a:stretch>
      </xdr:blipFill>
      <xdr:spPr>
        <a:xfrm>
          <a:off x="5695950" y="95250"/>
          <a:ext cx="2362200" cy="6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2457450</xdr:colOff>
      <xdr:row>0</xdr:row>
      <xdr:rowOff>9525</xdr:rowOff>
    </xdr:from>
    <xdr:to>
      <xdr:col>9</xdr:col>
      <xdr:colOff>0</xdr:colOff>
      <xdr:row>2</xdr:row>
      <xdr:rowOff>95250</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962775" y="9525"/>
          <a:ext cx="0" cy="542925"/>
        </a:xfrm>
        <a:prstGeom prst="rect">
          <a:avLst/>
        </a:prstGeom>
        <a:noFill/>
        <a:ln w="9525">
          <a:noFill/>
          <a:miter lim="800000"/>
          <a:headEnd/>
          <a:tailEnd/>
        </a:ln>
      </xdr:spPr>
    </xdr:pic>
    <xdr:clientData/>
  </xdr:twoCellAnchor>
  <xdr:twoCellAnchor editAs="oneCell">
    <xdr:from>
      <xdr:col>7</xdr:col>
      <xdr:colOff>523875</xdr:colOff>
      <xdr:row>0</xdr:row>
      <xdr:rowOff>66675</xdr:rowOff>
    </xdr:from>
    <xdr:to>
      <xdr:col>9</xdr:col>
      <xdr:colOff>552450</xdr:colOff>
      <xdr:row>4</xdr:row>
      <xdr:rowOff>66675</xdr:rowOff>
    </xdr:to>
    <xdr:pic>
      <xdr:nvPicPr>
        <xdr:cNvPr id="4" name="Picture 3" descr="TA_Retirement-_Solutions_K.gif">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stretch>
          <a:fillRect/>
        </a:stretch>
      </xdr:blipFill>
      <xdr:spPr>
        <a:xfrm>
          <a:off x="5153025" y="66675"/>
          <a:ext cx="2362200" cy="809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228600</xdr:colOff>
      <xdr:row>0</xdr:row>
      <xdr:rowOff>104775</xdr:rowOff>
    </xdr:from>
    <xdr:to>
      <xdr:col>7</xdr:col>
      <xdr:colOff>266700</xdr:colOff>
      <xdr:row>3</xdr:row>
      <xdr:rowOff>123825</xdr:rowOff>
    </xdr:to>
    <xdr:pic>
      <xdr:nvPicPr>
        <xdr:cNvPr id="3" name="Picture 2" descr="TA_Retirement-_Solutions_K.gif">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114800" y="104775"/>
          <a:ext cx="2362200"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104775</xdr:colOff>
      <xdr:row>0</xdr:row>
      <xdr:rowOff>85725</xdr:rowOff>
    </xdr:from>
    <xdr:to>
      <xdr:col>5</xdr:col>
      <xdr:colOff>3228975</xdr:colOff>
      <xdr:row>3</xdr:row>
      <xdr:rowOff>154305</xdr:rowOff>
    </xdr:to>
    <xdr:pic>
      <xdr:nvPicPr>
        <xdr:cNvPr id="3" name="Picture 2" descr="TA_Retirement-_Solutions_K.gif">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6677025" y="85725"/>
          <a:ext cx="3124200" cy="695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3162299</xdr:colOff>
      <xdr:row>0</xdr:row>
      <xdr:rowOff>95250</xdr:rowOff>
    </xdr:from>
    <xdr:to>
      <xdr:col>5</xdr:col>
      <xdr:colOff>2619375</xdr:colOff>
      <xdr:row>3</xdr:row>
      <xdr:rowOff>163830</xdr:rowOff>
    </xdr:to>
    <xdr:pic>
      <xdr:nvPicPr>
        <xdr:cNvPr id="3" name="Picture 2" descr="TA_Retirement-_Solutions_K.gif">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6038849" y="95250"/>
          <a:ext cx="2619376"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4524375</xdr:colOff>
      <xdr:row>0</xdr:row>
      <xdr:rowOff>161925</xdr:rowOff>
    </xdr:from>
    <xdr:to>
      <xdr:col>2</xdr:col>
      <xdr:colOff>247650</xdr:colOff>
      <xdr:row>3</xdr:row>
      <xdr:rowOff>238125</xdr:rowOff>
    </xdr:to>
    <xdr:pic>
      <xdr:nvPicPr>
        <xdr:cNvPr id="3" name="Picture 2" descr="TA_Retirement-_Solutions_K.gif">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stretch>
          <a:fillRect/>
        </a:stretch>
      </xdr:blipFill>
      <xdr:spPr>
        <a:xfrm>
          <a:off x="6991350" y="161925"/>
          <a:ext cx="2362200" cy="695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26"/>
  <sheetViews>
    <sheetView showGridLines="0" zoomScale="90" zoomScaleNormal="90" workbookViewId="0">
      <selection activeCell="A29" sqref="A29"/>
    </sheetView>
  </sheetViews>
  <sheetFormatPr defaultColWidth="9.140625" defaultRowHeight="12.75"/>
  <cols>
    <col min="1" max="1" width="35" style="10" customWidth="1"/>
    <col min="2" max="2" width="84.85546875" style="10" customWidth="1"/>
    <col min="3" max="16384" width="9.140625" style="10"/>
  </cols>
  <sheetData>
    <row r="1" spans="1:2" ht="19.5" customHeight="1">
      <c r="A1" s="164" t="str">
        <f>Summary!B1</f>
        <v>The Collins Companies Defined Contribution Plan</v>
      </c>
    </row>
    <row r="2" spans="1:2" ht="18.75" customHeight="1">
      <c r="A2" s="9" t="s">
        <v>310</v>
      </c>
    </row>
    <row r="3" spans="1:2">
      <c r="A3" s="10" t="s">
        <v>449</v>
      </c>
    </row>
    <row r="4" spans="1:2" ht="159" customHeight="1" thickBot="1">
      <c r="A4" s="196" t="s">
        <v>311</v>
      </c>
      <c r="B4" s="197"/>
    </row>
    <row r="5" spans="1:2" ht="19.5" thickBot="1">
      <c r="A5" s="11" t="s">
        <v>170</v>
      </c>
    </row>
    <row r="6" spans="1:2" ht="5.25" customHeight="1"/>
    <row r="7" spans="1:2" s="13" customFormat="1" ht="15.75">
      <c r="A7" s="12" t="s">
        <v>171</v>
      </c>
      <c r="B7" s="12" t="s">
        <v>172</v>
      </c>
    </row>
    <row r="8" spans="1:2" ht="5.25" customHeight="1"/>
    <row r="9" spans="1:2" ht="25.5">
      <c r="A9" s="14" t="s">
        <v>173</v>
      </c>
      <c r="B9" s="15" t="s">
        <v>312</v>
      </c>
    </row>
    <row r="10" spans="1:2" ht="42.75" customHeight="1">
      <c r="A10" s="14" t="s">
        <v>169</v>
      </c>
      <c r="B10" s="15" t="s">
        <v>264</v>
      </c>
    </row>
    <row r="11" spans="1:2" ht="25.5" hidden="1">
      <c r="A11" s="14" t="s">
        <v>208</v>
      </c>
      <c r="B11" s="15" t="s">
        <v>313</v>
      </c>
    </row>
    <row r="12" spans="1:2" ht="25.5" hidden="1">
      <c r="A12" s="16" t="s">
        <v>326</v>
      </c>
      <c r="B12" s="15" t="s">
        <v>327</v>
      </c>
    </row>
    <row r="13" spans="1:2" ht="25.5" hidden="1" customHeight="1">
      <c r="A13" s="14" t="s">
        <v>300</v>
      </c>
      <c r="B13" s="15" t="s">
        <v>301</v>
      </c>
    </row>
    <row r="14" spans="1:2" ht="5.25" customHeight="1" thickBot="1">
      <c r="A14" s="17"/>
      <c r="B14" s="17"/>
    </row>
    <row r="15" spans="1:2" ht="19.5" thickBot="1">
      <c r="A15" s="11" t="s">
        <v>174</v>
      </c>
    </row>
    <row r="16" spans="1:2" ht="5.25" customHeight="1"/>
    <row r="17" spans="1:2" ht="15.75">
      <c r="A17" s="12" t="s">
        <v>171</v>
      </c>
      <c r="B17" s="12" t="s">
        <v>172</v>
      </c>
    </row>
    <row r="18" spans="1:2" ht="5.25" customHeight="1"/>
    <row r="19" spans="1:2">
      <c r="A19" s="14" t="s">
        <v>191</v>
      </c>
      <c r="B19" s="15" t="s">
        <v>314</v>
      </c>
    </row>
    <row r="20" spans="1:2" ht="25.5" hidden="1">
      <c r="A20" s="14" t="s">
        <v>207</v>
      </c>
      <c r="B20" s="15" t="s">
        <v>315</v>
      </c>
    </row>
    <row r="21" spans="1:2" ht="6.75" customHeight="1" thickBot="1"/>
    <row r="22" spans="1:2" ht="19.5" thickBot="1">
      <c r="A22" s="11" t="s">
        <v>209</v>
      </c>
    </row>
    <row r="23" spans="1:2" ht="5.25" customHeight="1"/>
    <row r="24" spans="1:2" ht="16.5" customHeight="1">
      <c r="A24" s="12" t="s">
        <v>171</v>
      </c>
      <c r="B24" s="12" t="s">
        <v>172</v>
      </c>
    </row>
    <row r="25" spans="1:2" ht="5.25" customHeight="1"/>
    <row r="26" spans="1:2" ht="25.5" customHeight="1">
      <c r="A26" s="14" t="s">
        <v>210</v>
      </c>
      <c r="B26" s="15" t="s">
        <v>263</v>
      </c>
    </row>
  </sheetData>
  <mergeCells count="1">
    <mergeCell ref="A4:B4"/>
  </mergeCells>
  <hyperlinks>
    <hyperlink ref="A10" location="'Remittance - Payroll Data'!A1" display="Remittance -- Payroll Data " xr:uid="{00000000-0004-0000-0000-000000000000}"/>
    <hyperlink ref="A20" location="'Outbound - Loans'!A1" display="Outbound - Loans" xr:uid="{00000000-0004-0000-0000-000001000000}"/>
    <hyperlink ref="A19" location="'Outbound - Deferrals'!A1" display="Outbound - Deferrals" xr:uid="{00000000-0004-0000-0000-000002000000}"/>
    <hyperlink ref="A11" location="'Rehire - Event History'!A1" display="Rehire - Event History" xr:uid="{00000000-0004-0000-0000-000003000000}"/>
    <hyperlink ref="A26" location="Glossary!A1" display="Glossary" xr:uid="{00000000-0004-0000-0000-000004000000}"/>
    <hyperlink ref="A9" location="'Base Data'!A1" display="Base Data" xr:uid="{00000000-0004-0000-0000-000005000000}"/>
    <hyperlink ref="A13" location="'Adjusted Service Date'!A1" display="Adjusted Service Date Clarificiation" xr:uid="{00000000-0004-0000-0000-000006000000}"/>
    <hyperlink ref="A12" location="'Rehire - Hours History'!A1" display="Rehire - Hours History" xr:uid="{00000000-0004-0000-0000-000007000000}"/>
  </hyperlinks>
  <pageMargins left="0.7" right="0.7" top="0.75" bottom="0.5" header="0.3" footer="0.3"/>
  <pageSetup orientation="landscape" r:id="rId1"/>
  <headerFooter>
    <oddHeader>&amp;L&amp;F&amp;R&amp;D
&amp;T</oddHeader>
    <oddFooter>&amp;C&amp;A&amp;R&amp;P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40"/>
  <sheetViews>
    <sheetView showGridLines="0" workbookViewId="0">
      <selection activeCell="A31" sqref="A31"/>
    </sheetView>
  </sheetViews>
  <sheetFormatPr defaultColWidth="9.140625" defaultRowHeight="12.75"/>
  <cols>
    <col min="1" max="1" width="32.28515625" style="85" customWidth="1"/>
    <col min="2" max="2" width="7" style="149" bestFit="1" customWidth="1"/>
    <col min="3" max="3" width="4.85546875" style="149" bestFit="1" customWidth="1"/>
    <col min="4" max="4" width="4.5703125" style="149" bestFit="1" customWidth="1"/>
    <col min="5" max="5" width="53.7109375" style="85" bestFit="1" customWidth="1"/>
    <col min="6" max="6" width="49" style="85" bestFit="1" customWidth="1"/>
    <col min="7" max="16384" width="9.140625" style="85"/>
  </cols>
  <sheetData>
    <row r="1" spans="1:8" ht="21">
      <c r="A1" s="9" t="str">
        <f>+Summary!B1</f>
        <v>The Collins Companies Defined Contribution Plan</v>
      </c>
      <c r="B1" s="134"/>
      <c r="C1" s="134"/>
      <c r="D1" s="134"/>
      <c r="E1" s="108"/>
      <c r="F1" s="108"/>
    </row>
    <row r="2" spans="1:8" ht="15.75">
      <c r="A2" s="109" t="s">
        <v>175</v>
      </c>
      <c r="B2" s="134"/>
      <c r="C2" s="134"/>
      <c r="D2" s="134"/>
      <c r="E2" s="108"/>
    </row>
    <row r="3" spans="1:8">
      <c r="A3" s="110"/>
      <c r="B3" s="135"/>
      <c r="C3" s="136"/>
      <c r="D3" s="135"/>
      <c r="E3" s="21"/>
      <c r="F3" s="21"/>
    </row>
    <row r="4" spans="1:8" ht="13.5" thickBot="1">
      <c r="A4" s="110"/>
      <c r="B4" s="135"/>
      <c r="C4" s="136"/>
      <c r="D4" s="135"/>
      <c r="E4" s="21"/>
      <c r="F4" s="21"/>
    </row>
    <row r="5" spans="1:8" ht="13.5" thickBot="1">
      <c r="A5" s="26"/>
      <c r="B5" s="111" t="s">
        <v>26</v>
      </c>
      <c r="C5" s="27"/>
      <c r="D5" s="27"/>
      <c r="E5" s="28"/>
      <c r="F5" s="112" t="s">
        <v>234</v>
      </c>
    </row>
    <row r="6" spans="1:8" ht="26.25" thickBot="1">
      <c r="A6" s="29" t="s">
        <v>16</v>
      </c>
      <c r="B6" s="113" t="s">
        <v>93</v>
      </c>
      <c r="C6" s="29" t="s">
        <v>83</v>
      </c>
      <c r="D6" s="29" t="s">
        <v>85</v>
      </c>
      <c r="E6" s="29" t="s">
        <v>17</v>
      </c>
      <c r="F6" s="29" t="s">
        <v>99</v>
      </c>
    </row>
    <row r="7" spans="1:8" ht="6" customHeight="1">
      <c r="A7" s="110"/>
      <c r="B7" s="135"/>
      <c r="C7" s="136"/>
      <c r="D7" s="135"/>
      <c r="E7" s="21"/>
      <c r="F7" s="21"/>
    </row>
    <row r="8" spans="1:8" ht="15">
      <c r="A8" s="114" t="s">
        <v>176</v>
      </c>
      <c r="B8" s="137"/>
      <c r="C8" s="138"/>
      <c r="D8" s="138"/>
      <c r="E8" s="115"/>
      <c r="F8" s="115"/>
      <c r="G8" s="21"/>
    </row>
    <row r="9" spans="1:8" ht="4.5" customHeight="1">
      <c r="A9" s="116"/>
      <c r="B9" s="139"/>
      <c r="C9" s="140"/>
      <c r="D9" s="140"/>
      <c r="E9" s="117"/>
      <c r="F9" s="117"/>
      <c r="G9" s="21"/>
    </row>
    <row r="10" spans="1:8">
      <c r="A10" s="118" t="s">
        <v>177</v>
      </c>
      <c r="B10" s="141">
        <v>15</v>
      </c>
      <c r="C10" s="142">
        <v>1</v>
      </c>
      <c r="D10" s="142">
        <v>15</v>
      </c>
      <c r="E10" s="4" t="str">
        <f>CONCATENATE( "Transamerica Account number = ",+Summary!$B$3)</f>
        <v>Transamerica Account number = QK6318000001</v>
      </c>
      <c r="F10" s="120"/>
      <c r="G10" s="21"/>
      <c r="H10" s="21"/>
    </row>
    <row r="11" spans="1:8">
      <c r="A11" s="118" t="s">
        <v>145</v>
      </c>
      <c r="B11" s="141">
        <v>15</v>
      </c>
      <c r="C11" s="142">
        <v>16</v>
      </c>
      <c r="D11" s="142">
        <v>30</v>
      </c>
      <c r="E11" s="121"/>
      <c r="F11" s="120"/>
      <c r="G11" s="21"/>
      <c r="H11" s="21"/>
    </row>
    <row r="12" spans="1:8">
      <c r="A12" s="118" t="s">
        <v>178</v>
      </c>
      <c r="B12" s="141">
        <v>6</v>
      </c>
      <c r="C12" s="142">
        <v>31</v>
      </c>
      <c r="D12" s="142">
        <v>36</v>
      </c>
      <c r="E12" s="122" t="s">
        <v>193</v>
      </c>
      <c r="F12" s="120"/>
      <c r="G12" s="21"/>
      <c r="H12" s="21"/>
    </row>
    <row r="13" spans="1:8">
      <c r="A13" s="118" t="s">
        <v>145</v>
      </c>
      <c r="B13" s="141">
        <v>41</v>
      </c>
      <c r="C13" s="142">
        <v>37</v>
      </c>
      <c r="D13" s="142">
        <v>77</v>
      </c>
      <c r="E13" s="121"/>
      <c r="F13" s="120"/>
      <c r="G13" s="21"/>
      <c r="H13" s="21"/>
    </row>
    <row r="14" spans="1:8">
      <c r="A14" s="118" t="s">
        <v>179</v>
      </c>
      <c r="B14" s="141">
        <v>10</v>
      </c>
      <c r="C14" s="142">
        <v>78</v>
      </c>
      <c r="D14" s="142">
        <v>87</v>
      </c>
      <c r="E14" s="122" t="s">
        <v>192</v>
      </c>
      <c r="F14" s="120"/>
      <c r="G14" s="21"/>
      <c r="H14" s="21"/>
    </row>
    <row r="15" spans="1:8">
      <c r="A15" s="118" t="s">
        <v>180</v>
      </c>
      <c r="B15" s="141">
        <v>10</v>
      </c>
      <c r="C15" s="142">
        <v>88</v>
      </c>
      <c r="D15" s="142">
        <v>97</v>
      </c>
      <c r="E15" s="122" t="s">
        <v>192</v>
      </c>
      <c r="F15" s="120"/>
      <c r="G15" s="21"/>
      <c r="H15" s="21"/>
    </row>
    <row r="16" spans="1:8" ht="5.25" customHeight="1">
      <c r="A16" s="123"/>
      <c r="B16" s="143"/>
      <c r="C16" s="144"/>
      <c r="D16" s="144"/>
      <c r="E16" s="124"/>
      <c r="G16" s="21"/>
      <c r="H16" s="21"/>
    </row>
    <row r="17" spans="1:8" ht="15">
      <c r="A17" s="114" t="s">
        <v>181</v>
      </c>
      <c r="B17" s="145"/>
      <c r="C17" s="146"/>
      <c r="D17" s="146"/>
      <c r="E17" s="125"/>
      <c r="F17" s="126"/>
      <c r="G17" s="21"/>
      <c r="H17" s="21"/>
    </row>
    <row r="18" spans="1:8" ht="5.25" customHeight="1">
      <c r="A18" s="116"/>
      <c r="B18" s="147"/>
      <c r="C18" s="148"/>
      <c r="D18" s="148"/>
      <c r="E18" s="127"/>
      <c r="G18" s="21"/>
      <c r="H18" s="21"/>
    </row>
    <row r="19" spans="1:8" ht="25.5">
      <c r="A19" s="118" t="s">
        <v>14</v>
      </c>
      <c r="B19" s="141">
        <v>11</v>
      </c>
      <c r="C19" s="142">
        <v>1</v>
      </c>
      <c r="D19" s="142">
        <f>C19+B19-1</f>
        <v>11</v>
      </c>
      <c r="E19" s="128" t="s">
        <v>196</v>
      </c>
      <c r="F19" s="129"/>
      <c r="G19" s="21"/>
      <c r="H19" s="21"/>
    </row>
    <row r="20" spans="1:8">
      <c r="A20" s="118" t="s">
        <v>24</v>
      </c>
      <c r="B20" s="141">
        <v>30</v>
      </c>
      <c r="C20" s="142">
        <f>D19+1</f>
        <v>12</v>
      </c>
      <c r="D20" s="142">
        <f t="shared" ref="D20:D34" si="0">C20+B20-1</f>
        <v>41</v>
      </c>
      <c r="E20" s="122"/>
      <c r="F20" s="129"/>
      <c r="G20" s="21"/>
      <c r="H20" s="21"/>
    </row>
    <row r="21" spans="1:8">
      <c r="A21" s="118" t="s">
        <v>461</v>
      </c>
      <c r="B21" s="141">
        <v>20</v>
      </c>
      <c r="C21" s="142">
        <f t="shared" ref="C21:C34" si="1">D20+1</f>
        <v>42</v>
      </c>
      <c r="D21" s="142">
        <f t="shared" si="0"/>
        <v>61</v>
      </c>
      <c r="E21" s="122"/>
      <c r="F21" s="129"/>
      <c r="G21" s="21"/>
      <c r="H21" s="21"/>
    </row>
    <row r="22" spans="1:8">
      <c r="A22" s="118" t="s">
        <v>182</v>
      </c>
      <c r="B22" s="141">
        <v>4</v>
      </c>
      <c r="C22" s="142">
        <f t="shared" si="1"/>
        <v>62</v>
      </c>
      <c r="D22" s="142">
        <f t="shared" si="0"/>
        <v>65</v>
      </c>
      <c r="E22" s="128" t="s">
        <v>236</v>
      </c>
      <c r="F22" s="4" t="s">
        <v>109</v>
      </c>
      <c r="G22" s="21"/>
      <c r="H22" s="21"/>
    </row>
    <row r="23" spans="1:8">
      <c r="A23" s="118" t="s">
        <v>7</v>
      </c>
      <c r="B23" s="141">
        <v>10</v>
      </c>
      <c r="C23" s="142">
        <f t="shared" si="1"/>
        <v>66</v>
      </c>
      <c r="D23" s="142">
        <f t="shared" si="0"/>
        <v>75</v>
      </c>
      <c r="E23" s="128" t="s">
        <v>94</v>
      </c>
      <c r="F23" s="4" t="s">
        <v>102</v>
      </c>
      <c r="G23" s="21"/>
      <c r="H23" s="21"/>
    </row>
    <row r="24" spans="1:8">
      <c r="A24" s="118" t="s">
        <v>183</v>
      </c>
      <c r="B24" s="141">
        <v>8</v>
      </c>
      <c r="C24" s="142">
        <f t="shared" si="1"/>
        <v>76</v>
      </c>
      <c r="D24" s="142">
        <f t="shared" si="0"/>
        <v>83</v>
      </c>
      <c r="E24" s="121" t="s">
        <v>235</v>
      </c>
      <c r="F24" s="129"/>
      <c r="G24" s="21"/>
      <c r="H24" s="21"/>
    </row>
    <row r="25" spans="1:8" ht="25.5">
      <c r="A25" s="118" t="s">
        <v>184</v>
      </c>
      <c r="B25" s="141">
        <v>8</v>
      </c>
      <c r="C25" s="142">
        <f t="shared" si="1"/>
        <v>84</v>
      </c>
      <c r="D25" s="142">
        <f t="shared" si="0"/>
        <v>91</v>
      </c>
      <c r="E25" s="128" t="s">
        <v>328</v>
      </c>
      <c r="F25" s="129"/>
      <c r="G25" s="21"/>
      <c r="H25" s="21"/>
    </row>
    <row r="26" spans="1:8" ht="25.5">
      <c r="A26" s="118" t="s">
        <v>185</v>
      </c>
      <c r="B26" s="141">
        <v>8</v>
      </c>
      <c r="C26" s="142">
        <f t="shared" si="1"/>
        <v>92</v>
      </c>
      <c r="D26" s="142">
        <f t="shared" si="0"/>
        <v>99</v>
      </c>
      <c r="E26" s="128" t="s">
        <v>309</v>
      </c>
      <c r="F26" s="4" t="s">
        <v>104</v>
      </c>
      <c r="G26" s="21"/>
      <c r="H26" s="21"/>
    </row>
    <row r="27" spans="1:8">
      <c r="A27" s="118" t="s">
        <v>186</v>
      </c>
      <c r="B27" s="141">
        <v>20</v>
      </c>
      <c r="C27" s="142">
        <f t="shared" si="1"/>
        <v>100</v>
      </c>
      <c r="D27" s="142">
        <f t="shared" si="0"/>
        <v>119</v>
      </c>
      <c r="E27" s="122" t="s">
        <v>237</v>
      </c>
      <c r="F27" s="129"/>
      <c r="G27" s="130" t="s">
        <v>344</v>
      </c>
      <c r="H27" s="21"/>
    </row>
    <row r="28" spans="1:8">
      <c r="A28" s="118" t="s">
        <v>187</v>
      </c>
      <c r="B28" s="141">
        <v>6</v>
      </c>
      <c r="C28" s="142">
        <f t="shared" si="1"/>
        <v>120</v>
      </c>
      <c r="D28" s="142">
        <f t="shared" si="0"/>
        <v>125</v>
      </c>
      <c r="E28" s="131" t="s">
        <v>194</v>
      </c>
      <c r="F28" s="4" t="s">
        <v>241</v>
      </c>
      <c r="G28" s="130" t="s">
        <v>345</v>
      </c>
      <c r="H28" s="21"/>
    </row>
    <row r="29" spans="1:8" ht="25.5">
      <c r="A29" s="118" t="s">
        <v>188</v>
      </c>
      <c r="B29" s="141">
        <v>10</v>
      </c>
      <c r="C29" s="142">
        <f t="shared" si="1"/>
        <v>126</v>
      </c>
      <c r="D29" s="142">
        <f t="shared" si="0"/>
        <v>135</v>
      </c>
      <c r="E29" s="131" t="s">
        <v>195</v>
      </c>
      <c r="F29" s="4" t="s">
        <v>240</v>
      </c>
      <c r="G29" s="130" t="s">
        <v>346</v>
      </c>
      <c r="H29" s="21"/>
    </row>
    <row r="30" spans="1:8">
      <c r="A30" s="132" t="s">
        <v>189</v>
      </c>
      <c r="B30" s="141">
        <v>8</v>
      </c>
      <c r="C30" s="142">
        <f t="shared" si="1"/>
        <v>136</v>
      </c>
      <c r="D30" s="142">
        <f t="shared" si="0"/>
        <v>143</v>
      </c>
      <c r="E30" s="122" t="s">
        <v>235</v>
      </c>
      <c r="F30" s="4"/>
      <c r="G30" s="21"/>
      <c r="H30" s="21"/>
    </row>
    <row r="31" spans="1:8" ht="38.25">
      <c r="A31" s="118" t="s">
        <v>190</v>
      </c>
      <c r="B31" s="141">
        <v>1</v>
      </c>
      <c r="C31" s="142">
        <f t="shared" si="1"/>
        <v>144</v>
      </c>
      <c r="D31" s="142">
        <f t="shared" si="0"/>
        <v>144</v>
      </c>
      <c r="E31" s="166" t="s">
        <v>474</v>
      </c>
      <c r="F31" s="4" t="s">
        <v>242</v>
      </c>
      <c r="G31" s="21"/>
      <c r="H31" s="21"/>
    </row>
    <row r="32" spans="1:8" ht="25.5" hidden="1">
      <c r="A32" s="118" t="s">
        <v>266</v>
      </c>
      <c r="B32" s="141">
        <v>6</v>
      </c>
      <c r="C32" s="142">
        <f t="shared" si="1"/>
        <v>145</v>
      </c>
      <c r="D32" s="142">
        <f t="shared" si="0"/>
        <v>150</v>
      </c>
      <c r="E32" s="122" t="s">
        <v>343</v>
      </c>
      <c r="F32" s="122" t="s">
        <v>268</v>
      </c>
      <c r="G32" s="130" t="s">
        <v>345</v>
      </c>
      <c r="H32" s="21"/>
    </row>
    <row r="33" spans="1:8" ht="25.5" hidden="1">
      <c r="A33" s="118" t="s">
        <v>267</v>
      </c>
      <c r="B33" s="141">
        <v>10</v>
      </c>
      <c r="C33" s="142">
        <f t="shared" si="1"/>
        <v>151</v>
      </c>
      <c r="D33" s="142">
        <f t="shared" si="0"/>
        <v>160</v>
      </c>
      <c r="E33" s="122" t="s">
        <v>342</v>
      </c>
      <c r="F33" s="131" t="s">
        <v>269</v>
      </c>
      <c r="G33" s="130" t="s">
        <v>346</v>
      </c>
      <c r="H33" s="21"/>
    </row>
    <row r="34" spans="1:8" ht="63.75" hidden="1">
      <c r="A34" s="118" t="s">
        <v>265</v>
      </c>
      <c r="B34" s="141">
        <v>1</v>
      </c>
      <c r="C34" s="142">
        <f t="shared" si="1"/>
        <v>161</v>
      </c>
      <c r="D34" s="142">
        <f t="shared" si="0"/>
        <v>161</v>
      </c>
      <c r="E34" s="166" t="s">
        <v>448</v>
      </c>
      <c r="F34" s="131" t="s">
        <v>270</v>
      </c>
      <c r="G34" s="130"/>
    </row>
    <row r="35" spans="1:8">
      <c r="A35" s="21"/>
      <c r="B35" s="136"/>
      <c r="C35" s="136"/>
      <c r="D35" s="136"/>
      <c r="E35" s="21"/>
      <c r="F35" s="112" t="s">
        <v>234</v>
      </c>
    </row>
    <row r="38" spans="1:8">
      <c r="A38" s="130" t="s">
        <v>347</v>
      </c>
    </row>
    <row r="39" spans="1:8">
      <c r="A39" s="133" t="s">
        <v>348</v>
      </c>
    </row>
    <row r="40" spans="1:8">
      <c r="A40" s="133" t="s">
        <v>349</v>
      </c>
    </row>
  </sheetData>
  <sortState xmlns:xlrd2="http://schemas.microsoft.com/office/spreadsheetml/2017/richdata2" ref="F32:F33">
    <sortCondition ref="F32:F33"/>
  </sortState>
  <hyperlinks>
    <hyperlink ref="F5" location="Index!A1" display="Back to Index" xr:uid="{00000000-0004-0000-0700-000000000000}"/>
    <hyperlink ref="F35" location="Index!A1" display="Back to Index" xr:uid="{00000000-0004-0000-0700-000001000000}"/>
  </hyperlinks>
  <pageMargins left="0.2" right="0.2" top="0.75" bottom="0.5" header="0.3" footer="0.3"/>
  <pageSetup orientation="landscape" r:id="rId1"/>
  <headerFooter>
    <oddHeader>&amp;L&amp;F&amp;R&amp;D
&amp;T</oddHeader>
    <oddFooter>&amp;C&amp;A&amp;R&amp;P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2"/>
  <sheetViews>
    <sheetView showGridLines="0" zoomScaleNormal="100" workbookViewId="0"/>
  </sheetViews>
  <sheetFormatPr defaultColWidth="9.140625" defaultRowHeight="12.75"/>
  <cols>
    <col min="1" max="1" width="32.28515625" style="85" customWidth="1"/>
    <col min="2" max="2" width="7" style="149" bestFit="1" customWidth="1"/>
    <col min="3" max="3" width="4.85546875" style="149" bestFit="1" customWidth="1"/>
    <col min="4" max="4" width="4.5703125" style="149" bestFit="1" customWidth="1"/>
    <col min="5" max="5" width="46" style="85" bestFit="1" customWidth="1"/>
    <col min="6" max="6" width="40.140625" style="85" bestFit="1" customWidth="1"/>
    <col min="7" max="16384" width="9.140625" style="85"/>
  </cols>
  <sheetData>
    <row r="1" spans="1:7" ht="21">
      <c r="A1" s="9" t="str">
        <f>+Summary!B1</f>
        <v>The Collins Companies Defined Contribution Plan</v>
      </c>
      <c r="B1" s="134"/>
      <c r="C1" s="134"/>
      <c r="D1" s="134"/>
      <c r="E1" s="108"/>
      <c r="F1" s="108"/>
    </row>
    <row r="2" spans="1:7" ht="15.75">
      <c r="A2" s="109" t="s">
        <v>197</v>
      </c>
      <c r="B2" s="134"/>
      <c r="C2" s="134"/>
      <c r="D2" s="134"/>
      <c r="E2" s="108"/>
    </row>
    <row r="3" spans="1:7">
      <c r="A3" s="110"/>
      <c r="B3" s="135"/>
      <c r="C3" s="136"/>
      <c r="D3" s="135"/>
      <c r="E3" s="21"/>
      <c r="F3" s="21"/>
    </row>
    <row r="4" spans="1:7" ht="13.5" thickBot="1">
      <c r="A4" s="110"/>
      <c r="B4" s="135"/>
      <c r="C4" s="136"/>
      <c r="D4" s="135"/>
      <c r="E4" s="21"/>
      <c r="F4" s="21"/>
    </row>
    <row r="5" spans="1:7" ht="13.5" thickBot="1">
      <c r="A5" s="26"/>
      <c r="B5" s="111" t="s">
        <v>26</v>
      </c>
      <c r="C5" s="27"/>
      <c r="D5" s="27"/>
      <c r="E5" s="28"/>
      <c r="F5" s="112" t="s">
        <v>234</v>
      </c>
    </row>
    <row r="6" spans="1:7" ht="26.25" thickBot="1">
      <c r="A6" s="29" t="s">
        <v>16</v>
      </c>
      <c r="B6" s="113" t="s">
        <v>93</v>
      </c>
      <c r="C6" s="29" t="s">
        <v>83</v>
      </c>
      <c r="D6" s="29" t="s">
        <v>85</v>
      </c>
      <c r="E6" s="29" t="s">
        <v>17</v>
      </c>
      <c r="F6" s="29" t="s">
        <v>99</v>
      </c>
    </row>
    <row r="7" spans="1:7" ht="5.25" customHeight="1">
      <c r="A7" s="110"/>
      <c r="B7" s="135"/>
      <c r="C7" s="136"/>
      <c r="D7" s="135"/>
      <c r="E7" s="21"/>
      <c r="F7" s="21"/>
    </row>
    <row r="8" spans="1:7" ht="15">
      <c r="A8" s="114" t="s">
        <v>176</v>
      </c>
      <c r="B8" s="137"/>
      <c r="C8" s="138"/>
      <c r="D8" s="138"/>
      <c r="E8" s="115"/>
      <c r="F8" s="115"/>
      <c r="G8" s="21"/>
    </row>
    <row r="9" spans="1:7" ht="5.25" customHeight="1">
      <c r="A9" s="116"/>
      <c r="B9" s="139"/>
      <c r="C9" s="140"/>
      <c r="D9" s="140"/>
      <c r="E9" s="117"/>
      <c r="F9" s="117"/>
      <c r="G9" s="21"/>
    </row>
    <row r="10" spans="1:7">
      <c r="A10" s="118" t="s">
        <v>177</v>
      </c>
      <c r="B10" s="141">
        <v>15</v>
      </c>
      <c r="C10" s="142">
        <v>1</v>
      </c>
      <c r="D10" s="142">
        <v>15</v>
      </c>
      <c r="E10" s="4" t="str">
        <f>CONCATENATE( "Transamerica Account number = ",+Summary!$B$3)</f>
        <v>Transamerica Account number = QK6318000001</v>
      </c>
      <c r="F10" s="120"/>
      <c r="G10" s="21"/>
    </row>
    <row r="11" spans="1:7">
      <c r="A11" s="118" t="s">
        <v>145</v>
      </c>
      <c r="B11" s="141">
        <v>15</v>
      </c>
      <c r="C11" s="142">
        <v>16</v>
      </c>
      <c r="D11" s="142">
        <v>30</v>
      </c>
      <c r="E11" s="150"/>
      <c r="F11" s="120"/>
      <c r="G11" s="21"/>
    </row>
    <row r="12" spans="1:7">
      <c r="A12" s="118" t="s">
        <v>178</v>
      </c>
      <c r="B12" s="141">
        <v>6</v>
      </c>
      <c r="C12" s="142">
        <v>31</v>
      </c>
      <c r="D12" s="142">
        <v>36</v>
      </c>
      <c r="E12" s="151" t="s">
        <v>193</v>
      </c>
      <c r="F12" s="120"/>
      <c r="G12" s="21"/>
    </row>
    <row r="13" spans="1:7">
      <c r="A13" s="118" t="s">
        <v>145</v>
      </c>
      <c r="B13" s="141">
        <v>41</v>
      </c>
      <c r="C13" s="142">
        <v>37</v>
      </c>
      <c r="D13" s="142">
        <v>77</v>
      </c>
      <c r="E13" s="150"/>
      <c r="F13" s="120"/>
      <c r="G13" s="21"/>
    </row>
    <row r="14" spans="1:7">
      <c r="A14" s="118" t="s">
        <v>179</v>
      </c>
      <c r="B14" s="141">
        <v>10</v>
      </c>
      <c r="C14" s="142">
        <v>78</v>
      </c>
      <c r="D14" s="142">
        <v>87</v>
      </c>
      <c r="E14" s="151" t="s">
        <v>192</v>
      </c>
      <c r="F14" s="120"/>
      <c r="G14" s="21"/>
    </row>
    <row r="15" spans="1:7">
      <c r="A15" s="118" t="s">
        <v>180</v>
      </c>
      <c r="B15" s="141">
        <v>10</v>
      </c>
      <c r="C15" s="142">
        <v>88</v>
      </c>
      <c r="D15" s="142">
        <v>97</v>
      </c>
      <c r="E15" s="151" t="s">
        <v>192</v>
      </c>
      <c r="F15" s="120"/>
      <c r="G15" s="21"/>
    </row>
    <row r="16" spans="1:7">
      <c r="A16" s="123"/>
      <c r="B16" s="143"/>
      <c r="C16" s="144"/>
      <c r="D16" s="144"/>
      <c r="E16" s="152"/>
      <c r="G16" s="21"/>
    </row>
    <row r="17" spans="1:7" ht="15">
      <c r="A17" s="114" t="s">
        <v>181</v>
      </c>
      <c r="B17" s="145"/>
      <c r="C17" s="146"/>
      <c r="D17" s="146"/>
      <c r="E17" s="153"/>
      <c r="F17" s="126"/>
      <c r="G17" s="21"/>
    </row>
    <row r="18" spans="1:7" ht="5.25" customHeight="1">
      <c r="A18" s="116"/>
      <c r="B18" s="147"/>
      <c r="C18" s="148"/>
      <c r="D18" s="148"/>
      <c r="E18" s="154"/>
      <c r="G18" s="21"/>
    </row>
    <row r="19" spans="1:7" ht="25.5">
      <c r="A19" s="118" t="s">
        <v>14</v>
      </c>
      <c r="B19" s="141">
        <v>11</v>
      </c>
      <c r="C19" s="142">
        <v>1</v>
      </c>
      <c r="D19" s="142">
        <f>C19+B19-1</f>
        <v>11</v>
      </c>
      <c r="E19" s="4" t="s">
        <v>196</v>
      </c>
      <c r="F19" s="129"/>
      <c r="G19" s="21"/>
    </row>
    <row r="20" spans="1:7">
      <c r="A20" s="118" t="s">
        <v>24</v>
      </c>
      <c r="B20" s="141">
        <v>30</v>
      </c>
      <c r="C20" s="142">
        <f>D19+1</f>
        <v>12</v>
      </c>
      <c r="D20" s="142">
        <f t="shared" ref="D20:D30" si="0">C20+B20-1</f>
        <v>41</v>
      </c>
      <c r="E20" s="151"/>
      <c r="F20" s="129"/>
      <c r="G20" s="21"/>
    </row>
    <row r="21" spans="1:7">
      <c r="A21" s="118" t="s">
        <v>461</v>
      </c>
      <c r="B21" s="141">
        <v>20</v>
      </c>
      <c r="C21" s="142">
        <f t="shared" ref="C21:C30" si="1">D20+1</f>
        <v>42</v>
      </c>
      <c r="D21" s="142">
        <f t="shared" si="0"/>
        <v>61</v>
      </c>
      <c r="E21" s="151"/>
      <c r="F21" s="129"/>
      <c r="G21" s="21"/>
    </row>
    <row r="22" spans="1:7">
      <c r="A22" s="118" t="s">
        <v>182</v>
      </c>
      <c r="B22" s="141">
        <v>4</v>
      </c>
      <c r="C22" s="142">
        <f t="shared" si="1"/>
        <v>62</v>
      </c>
      <c r="D22" s="142">
        <f t="shared" si="0"/>
        <v>65</v>
      </c>
      <c r="E22" s="4" t="s">
        <v>236</v>
      </c>
      <c r="F22" s="4" t="s">
        <v>109</v>
      </c>
      <c r="G22" s="21"/>
    </row>
    <row r="23" spans="1:7">
      <c r="A23" s="118" t="s">
        <v>7</v>
      </c>
      <c r="B23" s="141">
        <v>10</v>
      </c>
      <c r="C23" s="142">
        <f t="shared" si="1"/>
        <v>66</v>
      </c>
      <c r="D23" s="142">
        <f t="shared" si="0"/>
        <v>75</v>
      </c>
      <c r="E23" s="4" t="s">
        <v>94</v>
      </c>
      <c r="F23" s="4" t="s">
        <v>102</v>
      </c>
      <c r="G23" s="21"/>
    </row>
    <row r="24" spans="1:7" ht="25.5">
      <c r="A24" s="155" t="s">
        <v>198</v>
      </c>
      <c r="B24" s="141">
        <v>10</v>
      </c>
      <c r="C24" s="142">
        <f t="shared" si="1"/>
        <v>76</v>
      </c>
      <c r="D24" s="142">
        <f t="shared" si="0"/>
        <v>85</v>
      </c>
      <c r="E24" s="151" t="s">
        <v>205</v>
      </c>
      <c r="F24" s="119" t="s">
        <v>243</v>
      </c>
      <c r="G24" s="21"/>
    </row>
    <row r="25" spans="1:7" ht="25.5">
      <c r="A25" s="155" t="s">
        <v>199</v>
      </c>
      <c r="B25" s="141">
        <v>7</v>
      </c>
      <c r="C25" s="142">
        <f t="shared" si="1"/>
        <v>86</v>
      </c>
      <c r="D25" s="142">
        <f t="shared" si="0"/>
        <v>92</v>
      </c>
      <c r="E25" s="151" t="s">
        <v>205</v>
      </c>
      <c r="F25" s="119" t="s">
        <v>244</v>
      </c>
      <c r="G25" s="21"/>
    </row>
    <row r="26" spans="1:7">
      <c r="A26" s="155" t="s">
        <v>200</v>
      </c>
      <c r="B26" s="141">
        <v>8</v>
      </c>
      <c r="C26" s="142">
        <f t="shared" si="1"/>
        <v>93</v>
      </c>
      <c r="D26" s="142">
        <f t="shared" si="0"/>
        <v>100</v>
      </c>
      <c r="E26" s="151" t="s">
        <v>308</v>
      </c>
      <c r="F26" s="119"/>
      <c r="G26" s="21"/>
    </row>
    <row r="27" spans="1:7">
      <c r="A27" s="155" t="s">
        <v>201</v>
      </c>
      <c r="B27" s="141">
        <v>8</v>
      </c>
      <c r="C27" s="142">
        <f t="shared" si="1"/>
        <v>101</v>
      </c>
      <c r="D27" s="142">
        <f t="shared" si="0"/>
        <v>108</v>
      </c>
      <c r="E27" s="151" t="s">
        <v>238</v>
      </c>
      <c r="F27" s="119" t="s">
        <v>245</v>
      </c>
      <c r="G27" s="21"/>
    </row>
    <row r="28" spans="1:7">
      <c r="A28" s="155" t="s">
        <v>202</v>
      </c>
      <c r="B28" s="141">
        <v>14</v>
      </c>
      <c r="C28" s="142">
        <f t="shared" si="1"/>
        <v>109</v>
      </c>
      <c r="D28" s="142">
        <f t="shared" si="0"/>
        <v>122</v>
      </c>
      <c r="E28" s="151" t="s">
        <v>329</v>
      </c>
      <c r="F28" s="119"/>
      <c r="G28" s="21"/>
    </row>
    <row r="29" spans="1:7">
      <c r="A29" s="155" t="s">
        <v>203</v>
      </c>
      <c r="B29" s="141">
        <v>2</v>
      </c>
      <c r="C29" s="142">
        <f t="shared" si="1"/>
        <v>123</v>
      </c>
      <c r="D29" s="142">
        <f t="shared" si="0"/>
        <v>124</v>
      </c>
      <c r="E29" s="151" t="s">
        <v>239</v>
      </c>
      <c r="F29" s="119"/>
      <c r="G29" s="21"/>
    </row>
    <row r="30" spans="1:7" ht="25.5">
      <c r="A30" s="155" t="s">
        <v>204</v>
      </c>
      <c r="B30" s="141">
        <v>1</v>
      </c>
      <c r="C30" s="142">
        <f t="shared" si="1"/>
        <v>125</v>
      </c>
      <c r="D30" s="142">
        <f t="shared" si="0"/>
        <v>125</v>
      </c>
      <c r="E30" s="151" t="s">
        <v>206</v>
      </c>
      <c r="F30" s="119" t="s">
        <v>242</v>
      </c>
      <c r="G30" s="21"/>
    </row>
    <row r="32" spans="1:7">
      <c r="F32" s="112" t="s">
        <v>234</v>
      </c>
    </row>
  </sheetData>
  <hyperlinks>
    <hyperlink ref="F5" location="Index!A1" display="Back to Index" xr:uid="{00000000-0004-0000-0800-000000000000}"/>
    <hyperlink ref="F32" location="Index!A1" display="Back to Index" xr:uid="{00000000-0004-0000-0800-000001000000}"/>
  </hyperlinks>
  <pageMargins left="0.2" right="0.2" top="0.75" bottom="0.5" header="0.3" footer="0.3"/>
  <pageSetup orientation="landscape" r:id="rId1"/>
  <headerFooter>
    <oddHeader>&amp;L&amp;F&amp;R&amp;D
&amp;T</oddHeader>
    <oddFooter>&amp;C&amp;A&amp;R&amp;P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sheetPr>
  <dimension ref="A1:B34"/>
  <sheetViews>
    <sheetView showGridLines="0" workbookViewId="0"/>
  </sheetViews>
  <sheetFormatPr defaultColWidth="9.140625" defaultRowHeight="12.75"/>
  <cols>
    <col min="1" max="1" width="35" style="10" customWidth="1"/>
    <col min="2" max="2" width="99.5703125" style="156" customWidth="1"/>
    <col min="3" max="16384" width="9.140625" style="10"/>
  </cols>
  <sheetData>
    <row r="1" spans="1:2" ht="21">
      <c r="A1" s="162" t="s">
        <v>336</v>
      </c>
    </row>
    <row r="2" spans="1:2" ht="15">
      <c r="A2" s="38" t="s">
        <v>232</v>
      </c>
    </row>
    <row r="4" spans="1:2" ht="20.25" customHeight="1">
      <c r="B4" s="112" t="s">
        <v>234</v>
      </c>
    </row>
    <row r="5" spans="1:2" ht="15.75">
      <c r="A5" s="12" t="s">
        <v>225</v>
      </c>
      <c r="B5" s="157" t="s">
        <v>330</v>
      </c>
    </row>
    <row r="7" spans="1:2" ht="25.5">
      <c r="A7" s="158" t="s">
        <v>217</v>
      </c>
      <c r="B7" s="159" t="s">
        <v>246</v>
      </c>
    </row>
    <row r="8" spans="1:2" ht="16.5" customHeight="1">
      <c r="A8" s="158" t="s">
        <v>177</v>
      </c>
      <c r="B8" s="159" t="s">
        <v>304</v>
      </c>
    </row>
    <row r="9" spans="1:2" ht="51">
      <c r="A9" s="158" t="s">
        <v>211</v>
      </c>
      <c r="B9" s="160" t="s">
        <v>305</v>
      </c>
    </row>
    <row r="10" spans="1:2" ht="25.5">
      <c r="A10" s="158" t="s">
        <v>61</v>
      </c>
      <c r="B10" s="159" t="s">
        <v>226</v>
      </c>
    </row>
    <row r="11" spans="1:2" ht="25.5">
      <c r="A11" s="158" t="s">
        <v>212</v>
      </c>
      <c r="B11" s="159" t="s">
        <v>306</v>
      </c>
    </row>
    <row r="12" spans="1:2" ht="15">
      <c r="A12" s="158" t="s">
        <v>219</v>
      </c>
      <c r="B12" s="159" t="s">
        <v>227</v>
      </c>
    </row>
    <row r="13" spans="1:2" ht="25.5">
      <c r="A13" s="158" t="s">
        <v>218</v>
      </c>
      <c r="B13" s="159" t="s">
        <v>228</v>
      </c>
    </row>
    <row r="14" spans="1:2" ht="25.5">
      <c r="A14" s="158" t="s">
        <v>213</v>
      </c>
      <c r="B14" s="159" t="s">
        <v>247</v>
      </c>
    </row>
    <row r="15" spans="1:2" ht="38.25">
      <c r="A15" s="158" t="s">
        <v>216</v>
      </c>
      <c r="B15" s="160" t="s">
        <v>249</v>
      </c>
    </row>
    <row r="16" spans="1:2" ht="15">
      <c r="A16" s="158" t="s">
        <v>215</v>
      </c>
      <c r="B16" s="159" t="s">
        <v>248</v>
      </c>
    </row>
    <row r="17" spans="1:2" ht="38.25">
      <c r="A17" s="158" t="s">
        <v>252</v>
      </c>
      <c r="B17" s="159" t="s">
        <v>253</v>
      </c>
    </row>
    <row r="18" spans="1:2" ht="25.5">
      <c r="A18" s="158" t="s">
        <v>254</v>
      </c>
      <c r="B18" s="159" t="s">
        <v>331</v>
      </c>
    </row>
    <row r="19" spans="1:2" ht="15">
      <c r="A19" s="158" t="s">
        <v>55</v>
      </c>
      <c r="B19" s="161"/>
    </row>
    <row r="20" spans="1:2" ht="30">
      <c r="A20" s="158" t="s">
        <v>214</v>
      </c>
      <c r="B20" s="159" t="s">
        <v>229</v>
      </c>
    </row>
    <row r="21" spans="1:2" ht="25.5">
      <c r="A21" s="158" t="s">
        <v>19</v>
      </c>
      <c r="B21" s="159" t="s">
        <v>332</v>
      </c>
    </row>
    <row r="22" spans="1:2" ht="38.25">
      <c r="A22" s="158" t="s">
        <v>223</v>
      </c>
      <c r="B22" s="159" t="s">
        <v>250</v>
      </c>
    </row>
    <row r="23" spans="1:2" ht="25.5">
      <c r="A23" s="158" t="s">
        <v>224</v>
      </c>
      <c r="B23" s="159" t="s">
        <v>230</v>
      </c>
    </row>
    <row r="24" spans="1:2" ht="15">
      <c r="A24" s="158" t="s">
        <v>220</v>
      </c>
      <c r="B24" s="159" t="s">
        <v>231</v>
      </c>
    </row>
    <row r="25" spans="1:2" ht="25.5">
      <c r="A25" s="158" t="s">
        <v>221</v>
      </c>
      <c r="B25" s="159" t="s">
        <v>307</v>
      </c>
    </row>
    <row r="26" spans="1:2" ht="28.5" customHeight="1">
      <c r="A26" s="158" t="s">
        <v>222</v>
      </c>
      <c r="B26" s="159" t="s">
        <v>233</v>
      </c>
    </row>
    <row r="27" spans="1:2" ht="28.5" customHeight="1">
      <c r="A27" s="158" t="s">
        <v>251</v>
      </c>
      <c r="B27" s="159" t="s">
        <v>335</v>
      </c>
    </row>
    <row r="28" spans="1:2" ht="28.5" customHeight="1">
      <c r="A28" s="158" t="s">
        <v>255</v>
      </c>
      <c r="B28" s="159" t="s">
        <v>333</v>
      </c>
    </row>
    <row r="29" spans="1:2" ht="28.5" customHeight="1">
      <c r="A29" s="158" t="s">
        <v>256</v>
      </c>
      <c r="B29" s="159" t="s">
        <v>257</v>
      </c>
    </row>
    <row r="30" spans="1:2" ht="28.5" customHeight="1">
      <c r="A30" s="158" t="s">
        <v>162</v>
      </c>
      <c r="B30" s="159" t="s">
        <v>258</v>
      </c>
    </row>
    <row r="31" spans="1:2" ht="45.75" customHeight="1">
      <c r="A31" s="158" t="s">
        <v>259</v>
      </c>
      <c r="B31" s="160" t="s">
        <v>334</v>
      </c>
    </row>
    <row r="32" spans="1:2" ht="28.5" customHeight="1">
      <c r="A32" s="158" t="s">
        <v>3</v>
      </c>
      <c r="B32" s="160" t="s">
        <v>260</v>
      </c>
    </row>
    <row r="33" spans="1:2" ht="28.5" customHeight="1">
      <c r="A33" s="158" t="s">
        <v>1</v>
      </c>
      <c r="B33" s="160" t="s">
        <v>261</v>
      </c>
    </row>
    <row r="34" spans="1:2" ht="28.5" customHeight="1">
      <c r="A34" s="158" t="s">
        <v>8</v>
      </c>
      <c r="B34" s="160" t="s">
        <v>262</v>
      </c>
    </row>
  </sheetData>
  <sortState xmlns:xlrd2="http://schemas.microsoft.com/office/spreadsheetml/2017/richdata2" ref="A6:B41">
    <sortCondition ref="A6:A41"/>
  </sortState>
  <phoneticPr fontId="1" type="noConversion"/>
  <hyperlinks>
    <hyperlink ref="B4" location="Index!A1" display="Back to Index" xr:uid="{00000000-0004-0000-0900-000000000000}"/>
  </hyperlinks>
  <printOptions horizontalCentered="1" verticalCentered="1"/>
  <pageMargins left="0.25" right="0.25" top="0.75" bottom="0.25" header="0" footer="0"/>
  <pageSetup fitToHeight="2" orientation="landscape" r:id="rId1"/>
  <headerFooter alignWithMargins="0">
    <oddHeader>&amp;L&amp;F&amp;R&amp;D
&amp;T</oddHeader>
    <oddFooter>&amp;C&amp;A&amp;R&amp;P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sting">
    <pageSetUpPr fitToPage="1"/>
  </sheetPr>
  <dimension ref="A1:S75"/>
  <sheetViews>
    <sheetView workbookViewId="0">
      <selection activeCell="B32" sqref="B32"/>
    </sheetView>
  </sheetViews>
  <sheetFormatPr defaultRowHeight="12.75"/>
  <cols>
    <col min="1" max="1" width="47.85546875" customWidth="1"/>
    <col min="2" max="2" width="29.28515625" bestFit="1" customWidth="1"/>
    <col min="3" max="3" width="23.28515625" bestFit="1" customWidth="1"/>
    <col min="4" max="4" width="24" customWidth="1"/>
    <col min="5" max="6" width="19.7109375" hidden="1" customWidth="1"/>
    <col min="7" max="7" width="14.85546875" hidden="1" customWidth="1"/>
    <col min="8" max="8" width="32.5703125" bestFit="1" customWidth="1"/>
    <col min="9" max="9" width="18" bestFit="1" customWidth="1"/>
    <col min="10" max="15" width="17.42578125" customWidth="1"/>
    <col min="16" max="16" width="19.7109375" customWidth="1"/>
    <col min="17" max="17" width="9.140625" customWidth="1"/>
    <col min="18" max="18" width="22.85546875" customWidth="1"/>
    <col min="19" max="20" width="9.140625" customWidth="1"/>
  </cols>
  <sheetData>
    <row r="1" spans="1:19" ht="18.75">
      <c r="A1" s="1" t="s">
        <v>341</v>
      </c>
      <c r="B1" s="165" t="s">
        <v>477</v>
      </c>
    </row>
    <row r="2" spans="1:19">
      <c r="A2" s="1"/>
    </row>
    <row r="3" spans="1:19" ht="18.75">
      <c r="A3" s="1" t="s">
        <v>351</v>
      </c>
      <c r="B3" s="165" t="s">
        <v>478</v>
      </c>
    </row>
    <row r="4" spans="1:19">
      <c r="A4" s="1" t="s">
        <v>401</v>
      </c>
      <c r="B4" s="7">
        <v>44256</v>
      </c>
    </row>
    <row r="5" spans="1:19">
      <c r="A5" s="1"/>
    </row>
    <row r="6" spans="1:19">
      <c r="A6" s="2"/>
      <c r="B6" s="1" t="s">
        <v>358</v>
      </c>
      <c r="C6" s="1"/>
      <c r="D6" s="1"/>
      <c r="E6" s="1"/>
      <c r="F6" s="1"/>
      <c r="G6" s="1"/>
      <c r="H6" s="1"/>
      <c r="I6" s="1"/>
      <c r="J6" s="1"/>
      <c r="K6" s="1"/>
      <c r="L6" s="1"/>
      <c r="M6" s="1"/>
      <c r="N6" s="1"/>
      <c r="O6" s="1"/>
      <c r="P6" s="1"/>
      <c r="Q6" s="2" t="s">
        <v>384</v>
      </c>
    </row>
    <row r="7" spans="1:19">
      <c r="A7" s="1" t="s">
        <v>353</v>
      </c>
      <c r="B7" s="2" t="s">
        <v>354</v>
      </c>
      <c r="Q7" t="s">
        <v>354</v>
      </c>
    </row>
    <row r="8" spans="1:19">
      <c r="Q8" t="s">
        <v>355</v>
      </c>
    </row>
    <row r="9" spans="1:19">
      <c r="A9" s="1" t="s">
        <v>9</v>
      </c>
      <c r="B9" s="1" t="s">
        <v>358</v>
      </c>
      <c r="C9" s="5" t="s">
        <v>387</v>
      </c>
      <c r="D9" s="1"/>
      <c r="E9" s="1"/>
      <c r="F9" s="1"/>
      <c r="G9" s="1"/>
      <c r="H9" s="1"/>
      <c r="I9" s="1"/>
      <c r="J9" s="1"/>
      <c r="K9" s="1"/>
      <c r="L9" s="1"/>
      <c r="M9" s="1"/>
      <c r="N9" s="1"/>
      <c r="O9" s="1"/>
      <c r="P9" s="1"/>
      <c r="Q9" s="2" t="s">
        <v>384</v>
      </c>
    </row>
    <row r="10" spans="1:19">
      <c r="A10" t="s">
        <v>356</v>
      </c>
      <c r="B10" s="2" t="s">
        <v>354</v>
      </c>
      <c r="C10" s="5" t="s">
        <v>389</v>
      </c>
      <c r="D10" s="1"/>
      <c r="Q10" t="s">
        <v>354</v>
      </c>
    </row>
    <row r="11" spans="1:19">
      <c r="C11" s="5" t="s">
        <v>388</v>
      </c>
      <c r="D11" s="2" t="s">
        <v>490</v>
      </c>
      <c r="Q11" t="s">
        <v>355</v>
      </c>
    </row>
    <row r="12" spans="1:19">
      <c r="A12" s="1" t="s">
        <v>357</v>
      </c>
      <c r="B12" s="1" t="s">
        <v>370</v>
      </c>
      <c r="C12" s="1" t="s">
        <v>363</v>
      </c>
      <c r="D12" s="1" t="s">
        <v>364</v>
      </c>
      <c r="E12" s="1"/>
      <c r="F12" s="1"/>
      <c r="I12" s="1" t="s">
        <v>397</v>
      </c>
      <c r="J12" s="1" t="s">
        <v>398</v>
      </c>
    </row>
    <row r="13" spans="1:19">
      <c r="A13" t="s">
        <v>51</v>
      </c>
      <c r="B13" s="2" t="s">
        <v>354</v>
      </c>
      <c r="C13" s="2" t="s">
        <v>369</v>
      </c>
      <c r="D13" s="2" t="s">
        <v>368</v>
      </c>
      <c r="E13" s="1"/>
      <c r="F13" s="1"/>
      <c r="I13" t="str">
        <f>IF(OR(C13="Hours - Plan Year",D13="Hours - Plan Year",C13="Hours - Employment Year",D13="Hours - Employment Year"),"Required",IF(OR(C13="Select",D13="Select"),"TBD","N/A"))</f>
        <v>Required</v>
      </c>
      <c r="J13" t="str">
        <f>IF(OR(D13="Hours - Plan Year",D13="Hours - Employment Year"),"Required",IF(D13="Select","TBD","N/A"))</f>
        <v>Required</v>
      </c>
      <c r="K13" t="s">
        <v>595</v>
      </c>
      <c r="Q13" s="2" t="s">
        <v>384</v>
      </c>
      <c r="R13" s="2" t="s">
        <v>384</v>
      </c>
      <c r="S13" s="2" t="s">
        <v>384</v>
      </c>
    </row>
    <row r="14" spans="1:19">
      <c r="A14" t="s">
        <v>52</v>
      </c>
      <c r="B14" s="2" t="s">
        <v>354</v>
      </c>
      <c r="C14" s="2" t="s">
        <v>369</v>
      </c>
      <c r="D14" t="s">
        <v>369</v>
      </c>
      <c r="E14" s="1"/>
      <c r="F14" s="1"/>
      <c r="I14" t="str">
        <f t="shared" ref="I14:J20" si="0">IF(OR(C14="Hours - Plan Year",D14="Hours - Plan Year",C14="Hours - Employment Year",D14="Hours - Employment Year"),"Required",IF(OR(C14="Select",D14="Select"),"TBD","N/A"))</f>
        <v>N/A</v>
      </c>
      <c r="J14" t="str">
        <f t="shared" si="0"/>
        <v>N/A</v>
      </c>
      <c r="Q14" t="s">
        <v>354</v>
      </c>
      <c r="R14" t="s">
        <v>352</v>
      </c>
      <c r="S14" t="s">
        <v>352</v>
      </c>
    </row>
    <row r="15" spans="1:19">
      <c r="A15" t="s">
        <v>90</v>
      </c>
      <c r="B15" s="2" t="s">
        <v>354</v>
      </c>
      <c r="C15" s="2" t="s">
        <v>369</v>
      </c>
      <c r="D15" t="s">
        <v>369</v>
      </c>
      <c r="E15" s="1"/>
      <c r="F15" s="1"/>
      <c r="I15" t="str">
        <f t="shared" si="0"/>
        <v>N/A</v>
      </c>
      <c r="J15" t="str">
        <f t="shared" si="0"/>
        <v>N/A</v>
      </c>
      <c r="Q15" t="s">
        <v>355</v>
      </c>
      <c r="R15" t="s">
        <v>367</v>
      </c>
      <c r="S15" t="s">
        <v>367</v>
      </c>
    </row>
    <row r="16" spans="1:19">
      <c r="A16" t="s">
        <v>53</v>
      </c>
      <c r="B16" s="2" t="s">
        <v>355</v>
      </c>
      <c r="C16" s="2" t="s">
        <v>275</v>
      </c>
      <c r="D16" s="2" t="s">
        <v>275</v>
      </c>
      <c r="E16" s="1"/>
      <c r="F16" s="1"/>
      <c r="I16" t="str">
        <f t="shared" si="0"/>
        <v>N/A</v>
      </c>
      <c r="J16" t="str">
        <f t="shared" si="0"/>
        <v>N/A</v>
      </c>
      <c r="R16" t="s">
        <v>368</v>
      </c>
      <c r="S16" t="s">
        <v>368</v>
      </c>
    </row>
    <row r="17" spans="1:19">
      <c r="A17" t="s">
        <v>54</v>
      </c>
      <c r="B17" s="2" t="s">
        <v>354</v>
      </c>
      <c r="C17" s="2" t="s">
        <v>369</v>
      </c>
      <c r="D17" s="2" t="s">
        <v>368</v>
      </c>
      <c r="E17" s="1"/>
      <c r="F17" s="1"/>
      <c r="I17" t="str">
        <f t="shared" si="0"/>
        <v>Required</v>
      </c>
      <c r="J17" t="str">
        <f t="shared" si="0"/>
        <v>Required</v>
      </c>
      <c r="K17" t="s">
        <v>595</v>
      </c>
      <c r="R17" s="2" t="s">
        <v>365</v>
      </c>
      <c r="S17" s="2" t="s">
        <v>369</v>
      </c>
    </row>
    <row r="18" spans="1:19">
      <c r="A18" t="s">
        <v>408</v>
      </c>
      <c r="B18" s="2" t="s">
        <v>355</v>
      </c>
      <c r="C18" s="2" t="s">
        <v>275</v>
      </c>
      <c r="D18" s="2" t="s">
        <v>275</v>
      </c>
      <c r="E18" s="1"/>
      <c r="F18" s="1"/>
      <c r="I18" t="str">
        <f t="shared" si="0"/>
        <v>N/A</v>
      </c>
      <c r="J18" t="str">
        <f t="shared" si="0"/>
        <v>N/A</v>
      </c>
      <c r="R18" s="2" t="s">
        <v>275</v>
      </c>
      <c r="S18" s="2" t="s">
        <v>275</v>
      </c>
    </row>
    <row r="19" spans="1:19">
      <c r="A19" s="2" t="s">
        <v>371</v>
      </c>
      <c r="B19" s="2" t="s">
        <v>355</v>
      </c>
      <c r="C19" s="2" t="s">
        <v>275</v>
      </c>
      <c r="D19" s="2" t="s">
        <v>275</v>
      </c>
      <c r="E19" s="1"/>
      <c r="F19" s="1"/>
      <c r="I19" t="str">
        <f t="shared" si="0"/>
        <v>N/A</v>
      </c>
      <c r="J19" t="str">
        <f t="shared" si="0"/>
        <v>N/A</v>
      </c>
    </row>
    <row r="20" spans="1:19">
      <c r="A20" s="2" t="s">
        <v>372</v>
      </c>
      <c r="B20" s="2" t="s">
        <v>355</v>
      </c>
      <c r="C20" s="2" t="s">
        <v>275</v>
      </c>
      <c r="D20" s="2" t="s">
        <v>275</v>
      </c>
      <c r="E20" s="1"/>
      <c r="F20" s="1"/>
      <c r="I20" t="str">
        <f t="shared" si="0"/>
        <v>N/A</v>
      </c>
      <c r="J20" t="str">
        <f t="shared" si="0"/>
        <v>N/A</v>
      </c>
    </row>
    <row r="21" spans="1:19">
      <c r="A21" t="s">
        <v>56</v>
      </c>
      <c r="B21" s="2" t="s">
        <v>355</v>
      </c>
      <c r="E21" s="1"/>
      <c r="F21" s="1"/>
    </row>
    <row r="22" spans="1:19">
      <c r="D22" s="1"/>
      <c r="E22" s="1"/>
      <c r="F22" s="1"/>
      <c r="I22" t="str">
        <f>IF(OR(I13="Required",I14="Required",I15="Required",I16="Required",I17="Required",I18="Required",I19="Required",I20="Required"),"Required",IF(OR(I13="TBD",I14="TBD",I15="TBD",I16="TBD",I17="TBD",I18="TBD",I19="TBD",I20="TBD"),"TBD","N/A"))</f>
        <v>Required</v>
      </c>
      <c r="J22" t="str">
        <f>IF(OR(J13="Required",J14="Required",J15="Required",J16="Required",J17="Required",J18="Required",J19="Required",J20="Required"),"Required",IF(OR(J13="TBD",J14="TBD",J15="TBD",J16="TBD",J17="TBD",J18="TBD",J19="TBD",J20="TBD"),"TBD","N/A"))</f>
        <v>Required</v>
      </c>
    </row>
    <row r="23" spans="1:19">
      <c r="A23" s="1" t="s">
        <v>359</v>
      </c>
      <c r="B23" s="1" t="s">
        <v>358</v>
      </c>
      <c r="E23" s="1"/>
      <c r="F23" s="1"/>
      <c r="Q23" s="2" t="s">
        <v>384</v>
      </c>
      <c r="R23" s="2" t="s">
        <v>384</v>
      </c>
    </row>
    <row r="24" spans="1:19">
      <c r="A24" t="s">
        <v>52</v>
      </c>
      <c r="B24" t="s">
        <v>361</v>
      </c>
      <c r="F24" s="1"/>
      <c r="Q24" t="s">
        <v>354</v>
      </c>
      <c r="R24" s="2" t="s">
        <v>275</v>
      </c>
    </row>
    <row r="25" spans="1:19">
      <c r="A25" t="s">
        <v>90</v>
      </c>
      <c r="B25" t="s">
        <v>361</v>
      </c>
      <c r="C25" s="2" t="s">
        <v>491</v>
      </c>
      <c r="F25" s="1"/>
      <c r="Q25" t="s">
        <v>355</v>
      </c>
      <c r="R25" s="2" t="s">
        <v>360</v>
      </c>
    </row>
    <row r="26" spans="1:19">
      <c r="A26" t="s">
        <v>53</v>
      </c>
      <c r="B26" t="s">
        <v>275</v>
      </c>
      <c r="F26" s="1"/>
      <c r="Q26" s="2"/>
      <c r="R26" s="2" t="s">
        <v>366</v>
      </c>
    </row>
    <row r="27" spans="1:19">
      <c r="A27" s="2" t="str">
        <f>+A19</f>
        <v>Additional Source 1</v>
      </c>
      <c r="B27" s="2" t="s">
        <v>275</v>
      </c>
      <c r="R27" s="2" t="s">
        <v>361</v>
      </c>
    </row>
    <row r="28" spans="1:19">
      <c r="A28" s="2" t="str">
        <f>+A20</f>
        <v>Additional Source 2</v>
      </c>
      <c r="B28" s="2" t="s">
        <v>275</v>
      </c>
      <c r="C28" t="s">
        <v>594</v>
      </c>
      <c r="R28" s="2"/>
    </row>
    <row r="29" spans="1:19">
      <c r="A29" s="2" t="s">
        <v>362</v>
      </c>
      <c r="B29" s="2" t="s">
        <v>354</v>
      </c>
    </row>
    <row r="30" spans="1:19">
      <c r="C30" s="1"/>
      <c r="D30" s="1"/>
      <c r="E30" s="1"/>
      <c r="F30" s="1"/>
    </row>
    <row r="31" spans="1:19">
      <c r="A31" s="2"/>
      <c r="B31" s="1" t="s">
        <v>358</v>
      </c>
      <c r="C31" s="1"/>
      <c r="D31" s="1"/>
      <c r="E31" s="1"/>
      <c r="F31" s="1"/>
    </row>
    <row r="32" spans="1:19">
      <c r="A32" s="1" t="s">
        <v>406</v>
      </c>
      <c r="B32" s="2" t="s">
        <v>355</v>
      </c>
      <c r="C32" s="1"/>
      <c r="D32" s="1"/>
      <c r="E32" s="1"/>
      <c r="F32" s="1"/>
    </row>
    <row r="33" spans="1:8">
      <c r="A33" s="1"/>
      <c r="B33" s="1"/>
    </row>
    <row r="34" spans="1:8">
      <c r="A34" s="2"/>
      <c r="B34" s="1" t="s">
        <v>358</v>
      </c>
    </row>
    <row r="35" spans="1:8">
      <c r="A35" s="1" t="s">
        <v>390</v>
      </c>
      <c r="B35" s="2" t="s">
        <v>354</v>
      </c>
      <c r="C35" s="5" t="s">
        <v>391</v>
      </c>
    </row>
    <row r="36" spans="1:8">
      <c r="C36" s="5" t="s">
        <v>446</v>
      </c>
    </row>
    <row r="37" spans="1:8">
      <c r="C37" s="5" t="s">
        <v>392</v>
      </c>
    </row>
    <row r="38" spans="1:8">
      <c r="C38" s="5" t="s">
        <v>393</v>
      </c>
    </row>
    <row r="39" spans="1:8">
      <c r="C39" s="5" t="s">
        <v>394</v>
      </c>
    </row>
    <row r="40" spans="1:8">
      <c r="C40" s="5" t="s">
        <v>395</v>
      </c>
    </row>
    <row r="41" spans="1:8">
      <c r="C41" s="5" t="s">
        <v>396</v>
      </c>
    </row>
    <row r="42" spans="1:8">
      <c r="C42" s="5"/>
    </row>
    <row r="43" spans="1:8">
      <c r="C43" s="5" t="s">
        <v>402</v>
      </c>
      <c r="D43" s="2" t="s">
        <v>403</v>
      </c>
    </row>
    <row r="44" spans="1:8">
      <c r="A44" s="1" t="s">
        <v>399</v>
      </c>
      <c r="B44" s="6" t="s">
        <v>400</v>
      </c>
      <c r="C44" s="8">
        <f>IF(DATEVALUE(B44&amp;"/"&amp;YEAR(B4))&gt;B4,DATEVALUE(B44&amp;"/"&amp;YEAR(B4)),DATEVALUE(B44&amp;"/"&amp;YEAR(B4)+1))</f>
        <v>44561</v>
      </c>
      <c r="D44" s="7" t="str">
        <f>TEXT(IF(C44&lt;B4,C44,B44&amp;"/"&amp;YEAR(C44)-1),"MM/DD/YYYY")</f>
        <v>12/31/2020</v>
      </c>
      <c r="H44" s="7"/>
    </row>
    <row r="45" spans="1:8">
      <c r="C45" s="7"/>
    </row>
    <row r="48" spans="1:8">
      <c r="A48" s="1" t="s">
        <v>412</v>
      </c>
    </row>
    <row r="49" spans="1:8">
      <c r="A49" s="2" t="s">
        <v>413</v>
      </c>
      <c r="C49" s="2" t="s">
        <v>355</v>
      </c>
    </row>
    <row r="51" spans="1:8">
      <c r="A51" s="1" t="s">
        <v>409</v>
      </c>
      <c r="B51" s="1" t="s">
        <v>410</v>
      </c>
      <c r="C51" s="1" t="s">
        <v>411</v>
      </c>
      <c r="D51" s="1" t="s">
        <v>488</v>
      </c>
      <c r="H51" s="1" t="s">
        <v>489</v>
      </c>
    </row>
    <row r="52" spans="1:8">
      <c r="A52" s="163" t="s">
        <v>414</v>
      </c>
      <c r="B52" t="s">
        <v>450</v>
      </c>
      <c r="C52" s="2" t="s">
        <v>354</v>
      </c>
      <c r="H52" t="s">
        <v>487</v>
      </c>
    </row>
    <row r="53" spans="1:8">
      <c r="A53" s="163" t="s">
        <v>415</v>
      </c>
      <c r="B53" s="2" t="s">
        <v>416</v>
      </c>
      <c r="C53" s="2" t="s">
        <v>354</v>
      </c>
      <c r="D53" t="s">
        <v>486</v>
      </c>
    </row>
    <row r="54" spans="1:8">
      <c r="A54" s="163" t="s">
        <v>417</v>
      </c>
      <c r="B54" s="2" t="s">
        <v>418</v>
      </c>
      <c r="C54" s="2" t="s">
        <v>354</v>
      </c>
      <c r="D54" t="s">
        <v>486</v>
      </c>
    </row>
    <row r="55" spans="1:8">
      <c r="A55" s="163" t="s">
        <v>419</v>
      </c>
      <c r="B55" s="2" t="s">
        <v>420</v>
      </c>
      <c r="C55" s="2" t="s">
        <v>355</v>
      </c>
    </row>
    <row r="56" spans="1:8">
      <c r="A56" s="163" t="s">
        <v>421</v>
      </c>
      <c r="B56" s="2" t="s">
        <v>422</v>
      </c>
      <c r="C56" s="2" t="s">
        <v>355</v>
      </c>
    </row>
    <row r="57" spans="1:8">
      <c r="A57" s="163" t="s">
        <v>423</v>
      </c>
      <c r="B57" s="2" t="s">
        <v>424</v>
      </c>
      <c r="C57" s="2" t="s">
        <v>354</v>
      </c>
      <c r="D57" t="s">
        <v>483</v>
      </c>
      <c r="H57" t="s">
        <v>487</v>
      </c>
    </row>
    <row r="58" spans="1:8">
      <c r="A58" s="163" t="s">
        <v>425</v>
      </c>
      <c r="B58" s="2" t="s">
        <v>426</v>
      </c>
      <c r="C58" s="2" t="s">
        <v>354</v>
      </c>
      <c r="D58" t="s">
        <v>486</v>
      </c>
    </row>
    <row r="59" spans="1:8">
      <c r="A59" s="163" t="s">
        <v>427</v>
      </c>
      <c r="B59" s="2" t="s">
        <v>428</v>
      </c>
      <c r="C59" s="2" t="s">
        <v>355</v>
      </c>
    </row>
    <row r="60" spans="1:8">
      <c r="A60" s="163" t="s">
        <v>429</v>
      </c>
      <c r="B60" s="2" t="s">
        <v>430</v>
      </c>
      <c r="C60" s="2" t="s">
        <v>355</v>
      </c>
    </row>
    <row r="61" spans="1:8" ht="25.5">
      <c r="A61" s="163" t="s">
        <v>431</v>
      </c>
      <c r="B61" s="2" t="s">
        <v>432</v>
      </c>
      <c r="C61" s="2" t="s">
        <v>355</v>
      </c>
    </row>
    <row r="62" spans="1:8">
      <c r="A62" s="163" t="s">
        <v>433</v>
      </c>
      <c r="B62" s="2" t="s">
        <v>442</v>
      </c>
      <c r="C62" s="2" t="s">
        <v>355</v>
      </c>
    </row>
    <row r="63" spans="1:8">
      <c r="A63" s="163" t="s">
        <v>479</v>
      </c>
      <c r="B63" s="2" t="s">
        <v>480</v>
      </c>
      <c r="C63" s="2" t="s">
        <v>354</v>
      </c>
      <c r="D63" t="s">
        <v>484</v>
      </c>
      <c r="H63" t="s">
        <v>487</v>
      </c>
    </row>
    <row r="64" spans="1:8">
      <c r="A64" s="163" t="s">
        <v>481</v>
      </c>
      <c r="B64" s="2" t="s">
        <v>482</v>
      </c>
      <c r="C64" s="2" t="s">
        <v>354</v>
      </c>
      <c r="D64" t="s">
        <v>485</v>
      </c>
      <c r="H64" t="s">
        <v>487</v>
      </c>
    </row>
    <row r="65" spans="1:3">
      <c r="A65" s="163" t="s">
        <v>434</v>
      </c>
      <c r="C65" s="2" t="s">
        <v>355</v>
      </c>
    </row>
    <row r="66" spans="1:3">
      <c r="A66" s="163" t="s">
        <v>435</v>
      </c>
      <c r="C66" s="2" t="s">
        <v>355</v>
      </c>
    </row>
    <row r="67" spans="1:3">
      <c r="A67" s="163" t="s">
        <v>436</v>
      </c>
      <c r="C67" s="2" t="s">
        <v>355</v>
      </c>
    </row>
    <row r="68" spans="1:3">
      <c r="A68" s="163" t="s">
        <v>437</v>
      </c>
      <c r="C68" s="2" t="s">
        <v>355</v>
      </c>
    </row>
    <row r="69" spans="1:3">
      <c r="A69" s="163" t="s">
        <v>438</v>
      </c>
      <c r="C69" s="2" t="s">
        <v>355</v>
      </c>
    </row>
    <row r="70" spans="1:3">
      <c r="A70" s="163" t="s">
        <v>439</v>
      </c>
      <c r="C70" s="2" t="s">
        <v>355</v>
      </c>
    </row>
    <row r="71" spans="1:3">
      <c r="A71" s="163" t="s">
        <v>440</v>
      </c>
      <c r="C71" s="2" t="s">
        <v>355</v>
      </c>
    </row>
    <row r="72" spans="1:3">
      <c r="A72" s="163" t="s">
        <v>441</v>
      </c>
      <c r="C72" s="2" t="s">
        <v>355</v>
      </c>
    </row>
    <row r="75" spans="1:3" ht="25.5">
      <c r="A75" s="163" t="s">
        <v>443</v>
      </c>
    </row>
  </sheetData>
  <dataValidations count="9">
    <dataValidation type="list" allowBlank="1" showInputMessage="1" showErrorMessage="1" sqref="C7:P7" xr:uid="{00000000-0002-0000-0100-000000000000}">
      <formula1>$Q$7:$Q$8</formula1>
    </dataValidation>
    <dataValidation type="list" allowBlank="1" showInputMessage="1" showErrorMessage="1" sqref="E10:F10" xr:uid="{00000000-0002-0000-0100-000001000000}">
      <formula1>$Q$10:$Q$11</formula1>
    </dataValidation>
    <dataValidation type="list" allowBlank="1" showInputMessage="1" showErrorMessage="1" sqref="C33:F33" xr:uid="{00000000-0002-0000-0100-000002000000}">
      <formula1>$Q$34:$Q$35</formula1>
    </dataValidation>
    <dataValidation type="list" allowBlank="1" showInputMessage="1" showErrorMessage="1" sqref="C13:D20" xr:uid="{00000000-0002-0000-0100-000003000000}">
      <formula1>$S$13:$S$18</formula1>
    </dataValidation>
    <dataValidation type="list" allowBlank="1" showInputMessage="1" showErrorMessage="1" sqref="B7 B32 B35 C52:C72 C49 B29" xr:uid="{00000000-0002-0000-0100-000004000000}">
      <formula1>$Q$6:$Q$8</formula1>
    </dataValidation>
    <dataValidation type="list" allowBlank="1" showInputMessage="1" showErrorMessage="1" sqref="B10" xr:uid="{00000000-0002-0000-0100-000005000000}">
      <formula1>$Q$9:$Q$11</formula1>
    </dataValidation>
    <dataValidation type="list" allowBlank="1" showInputMessage="1" showErrorMessage="1" sqref="B13:B21" xr:uid="{00000000-0002-0000-0100-000006000000}">
      <formula1>$Q$13:$Q$15</formula1>
    </dataValidation>
    <dataValidation type="list" allowBlank="1" showInputMessage="1" showErrorMessage="1" sqref="D23:D28 E24:E28 F27:F28" xr:uid="{00000000-0002-0000-0100-000007000000}">
      <formula1>$R$24:$R$27</formula1>
    </dataValidation>
    <dataValidation type="list" allowBlank="1" showInputMessage="1" showErrorMessage="1" sqref="B24:B28" xr:uid="{00000000-0002-0000-0100-000008000000}">
      <formula1>$R$23:$R$27</formula1>
    </dataValidation>
  </dataValidations>
  <printOptions gridLines="1"/>
  <pageMargins left="0.7" right="0.7" top="0.75" bottom="0.75" header="0.3" footer="0.3"/>
  <pageSetup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74D9-E9B9-43F9-AAA0-88FF434A1FE5}">
  <dimension ref="A1:O22"/>
  <sheetViews>
    <sheetView workbookViewId="0">
      <selection activeCell="F3" sqref="F3:I7"/>
    </sheetView>
  </sheetViews>
  <sheetFormatPr defaultRowHeight="12.75"/>
  <sheetData>
    <row r="1" spans="1:15">
      <c r="A1" t="s">
        <v>603</v>
      </c>
      <c r="F1" t="s">
        <v>604</v>
      </c>
    </row>
    <row r="3" spans="1:15">
      <c r="F3" s="198" t="s">
        <v>609</v>
      </c>
      <c r="G3" s="198"/>
      <c r="H3" s="198"/>
      <c r="I3" s="198"/>
    </row>
    <row r="4" spans="1:15">
      <c r="F4" s="198"/>
      <c r="G4" s="198"/>
      <c r="H4" s="198"/>
      <c r="I4" s="198"/>
    </row>
    <row r="5" spans="1:15">
      <c r="F5" s="198"/>
      <c r="G5" s="198"/>
      <c r="H5" s="198"/>
      <c r="I5" s="198"/>
    </row>
    <row r="6" spans="1:15">
      <c r="F6" s="198"/>
      <c r="G6" s="198"/>
      <c r="H6" s="198"/>
      <c r="I6" s="198"/>
    </row>
    <row r="7" spans="1:15" ht="165" customHeight="1">
      <c r="F7" s="198"/>
      <c r="G7" s="198"/>
      <c r="H7" s="198"/>
      <c r="I7" s="198"/>
      <c r="L7" s="199" t="s">
        <v>616</v>
      </c>
      <c r="M7" s="199"/>
      <c r="N7" s="199"/>
      <c r="O7" s="199"/>
    </row>
    <row r="8" spans="1:15">
      <c r="L8" s="199"/>
      <c r="M8" s="199"/>
      <c r="N8" s="199"/>
      <c r="O8" s="199"/>
    </row>
    <row r="9" spans="1:15" ht="15">
      <c r="F9" s="178" t="s">
        <v>605</v>
      </c>
    </row>
    <row r="11" spans="1:15" ht="15">
      <c r="F11" s="178" t="s">
        <v>606</v>
      </c>
    </row>
    <row r="12" spans="1:15" ht="15">
      <c r="F12" s="178" t="s">
        <v>607</v>
      </c>
    </row>
    <row r="14" spans="1:15" ht="15">
      <c r="F14" s="174" t="s">
        <v>608</v>
      </c>
    </row>
    <row r="16" spans="1:15">
      <c r="F16" s="2" t="s">
        <v>610</v>
      </c>
    </row>
    <row r="19" spans="6:6" ht="25.5">
      <c r="F19" s="175" t="s">
        <v>412</v>
      </c>
    </row>
    <row r="20" spans="6:6" ht="51">
      <c r="F20" s="176" t="s">
        <v>611</v>
      </c>
    </row>
    <row r="21" spans="6:6" ht="63.75">
      <c r="F21" s="176" t="s">
        <v>612</v>
      </c>
    </row>
    <row r="22" spans="6:6">
      <c r="F22" s="177" t="s">
        <v>613</v>
      </c>
    </row>
  </sheetData>
  <mergeCells count="2">
    <mergeCell ref="F3:I7"/>
    <mergeCell ref="L7:O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DB80-475A-430D-B574-9131841CE42E}">
  <dimension ref="A1:L60"/>
  <sheetViews>
    <sheetView workbookViewId="0">
      <selection activeCell="B3" sqref="B3"/>
    </sheetView>
  </sheetViews>
  <sheetFormatPr defaultRowHeight="12.75"/>
  <cols>
    <col min="1" max="1" width="11.42578125" bestFit="1" customWidth="1"/>
    <col min="2" max="2" width="8" bestFit="1" customWidth="1"/>
    <col min="4" max="4" width="17.85546875" bestFit="1" customWidth="1"/>
    <col min="5" max="5" width="17.85546875" customWidth="1"/>
    <col min="6" max="6" width="38.5703125" bestFit="1" customWidth="1"/>
    <col min="8" max="8" width="32" bestFit="1" customWidth="1"/>
    <col min="9" max="9" width="32" customWidth="1"/>
    <col min="10" max="10" width="12.28515625" bestFit="1" customWidth="1"/>
    <col min="11" max="11" width="12.28515625" customWidth="1"/>
    <col min="12" max="12" width="64.42578125" bestFit="1" customWidth="1"/>
  </cols>
  <sheetData>
    <row r="1" spans="1:12">
      <c r="A1" s="1" t="s">
        <v>492</v>
      </c>
      <c r="B1" s="1" t="s">
        <v>493</v>
      </c>
      <c r="C1" s="1" t="s">
        <v>569</v>
      </c>
      <c r="D1" s="1" t="s">
        <v>577</v>
      </c>
      <c r="E1" s="1" t="s">
        <v>578</v>
      </c>
      <c r="F1" s="1" t="s">
        <v>579</v>
      </c>
      <c r="G1" s="2"/>
      <c r="H1" s="1" t="s">
        <v>526</v>
      </c>
      <c r="I1" s="1" t="s">
        <v>571</v>
      </c>
      <c r="J1" s="1" t="s">
        <v>570</v>
      </c>
      <c r="K1" s="1" t="s">
        <v>577</v>
      </c>
      <c r="L1" s="1" t="s">
        <v>17</v>
      </c>
    </row>
    <row r="2" spans="1:12" ht="25.5">
      <c r="A2" s="172" t="s">
        <v>21</v>
      </c>
      <c r="B2" s="173" t="s">
        <v>88</v>
      </c>
      <c r="C2" t="s">
        <v>35</v>
      </c>
      <c r="D2">
        <v>1</v>
      </c>
      <c r="E2" t="e">
        <v>#N/A</v>
      </c>
      <c r="F2" s="2" t="s">
        <v>585</v>
      </c>
      <c r="H2" s="168" t="s">
        <v>503</v>
      </c>
      <c r="I2" s="168" t="s">
        <v>529</v>
      </c>
      <c r="J2" s="169" t="s">
        <v>572</v>
      </c>
      <c r="K2" s="169" t="e">
        <v>#N/A</v>
      </c>
      <c r="L2" s="169" t="s">
        <v>576</v>
      </c>
    </row>
    <row r="3" spans="1:12" ht="38.25">
      <c r="A3" s="172" t="s">
        <v>14</v>
      </c>
      <c r="B3" s="173" t="s">
        <v>88</v>
      </c>
      <c r="C3" t="s">
        <v>64</v>
      </c>
      <c r="D3">
        <v>2</v>
      </c>
      <c r="E3">
        <v>2</v>
      </c>
      <c r="F3" s="2" t="s">
        <v>580</v>
      </c>
      <c r="H3" s="168" t="s">
        <v>504</v>
      </c>
      <c r="I3" s="168" t="s">
        <v>530</v>
      </c>
      <c r="J3" s="169" t="s">
        <v>572</v>
      </c>
      <c r="K3" s="169" t="e">
        <v>#N/A</v>
      </c>
      <c r="L3" s="169" t="s">
        <v>575</v>
      </c>
    </row>
    <row r="4" spans="1:12" ht="25.5">
      <c r="A4" s="172" t="s">
        <v>7</v>
      </c>
      <c r="B4" s="173" t="s">
        <v>89</v>
      </c>
      <c r="C4" t="s">
        <v>65</v>
      </c>
      <c r="D4">
        <v>3</v>
      </c>
      <c r="E4">
        <v>3</v>
      </c>
      <c r="F4" s="2" t="s">
        <v>580</v>
      </c>
      <c r="H4" s="168" t="s">
        <v>508</v>
      </c>
      <c r="I4" s="168" t="s">
        <v>534</v>
      </c>
      <c r="J4" s="169" t="s">
        <v>572</v>
      </c>
      <c r="K4" s="169" t="e">
        <v>#N/A</v>
      </c>
      <c r="L4" s="169" t="s">
        <v>574</v>
      </c>
    </row>
    <row r="5" spans="1:12" ht="38.25">
      <c r="A5" s="172" t="s">
        <v>22</v>
      </c>
      <c r="B5" s="173" t="s">
        <v>88</v>
      </c>
      <c r="C5" t="s">
        <v>66</v>
      </c>
      <c r="D5">
        <v>4</v>
      </c>
      <c r="E5" t="e">
        <v>#N/A</v>
      </c>
      <c r="F5" s="2" t="s">
        <v>586</v>
      </c>
      <c r="H5" s="168" t="s">
        <v>510</v>
      </c>
      <c r="I5" s="168" t="s">
        <v>536</v>
      </c>
      <c r="J5" s="169" t="s">
        <v>572</v>
      </c>
      <c r="K5" s="169" t="e">
        <v>#N/A</v>
      </c>
      <c r="L5" s="169" t="s">
        <v>574</v>
      </c>
    </row>
    <row r="6" spans="1:12">
      <c r="A6" s="172" t="s">
        <v>0</v>
      </c>
      <c r="B6" s="173" t="s">
        <v>88</v>
      </c>
      <c r="C6" t="s">
        <v>68</v>
      </c>
      <c r="D6">
        <v>5</v>
      </c>
      <c r="E6" t="e">
        <v>#N/A</v>
      </c>
      <c r="F6" s="2" t="s">
        <v>587</v>
      </c>
      <c r="H6" s="168" t="s">
        <v>512</v>
      </c>
      <c r="I6" s="168" t="s">
        <v>537</v>
      </c>
      <c r="J6" s="169" t="s">
        <v>572</v>
      </c>
      <c r="K6" s="169" t="e">
        <v>#N/A</v>
      </c>
      <c r="L6" s="169" t="s">
        <v>574</v>
      </c>
    </row>
    <row r="7" spans="1:12" ht="25.5">
      <c r="A7" s="172" t="s">
        <v>24</v>
      </c>
      <c r="B7" s="173" t="s">
        <v>88</v>
      </c>
      <c r="C7" t="s">
        <v>71</v>
      </c>
      <c r="D7">
        <v>6</v>
      </c>
      <c r="E7">
        <v>6</v>
      </c>
      <c r="F7" s="2" t="s">
        <v>580</v>
      </c>
      <c r="H7" s="168" t="s">
        <v>514</v>
      </c>
      <c r="I7" s="168" t="s">
        <v>538</v>
      </c>
      <c r="J7" s="169" t="s">
        <v>572</v>
      </c>
      <c r="K7" s="169" t="e">
        <v>#N/A</v>
      </c>
      <c r="L7" s="169" t="s">
        <v>573</v>
      </c>
    </row>
    <row r="8" spans="1:12" ht="38.25">
      <c r="A8" s="172" t="s">
        <v>457</v>
      </c>
      <c r="B8" s="173" t="s">
        <v>89</v>
      </c>
      <c r="C8" t="s">
        <v>527</v>
      </c>
      <c r="D8">
        <v>7</v>
      </c>
      <c r="E8" t="e">
        <v>#N/A</v>
      </c>
      <c r="F8" s="2" t="s">
        <v>581</v>
      </c>
    </row>
    <row r="9" spans="1:12" ht="25.5">
      <c r="A9" s="172" t="s">
        <v>455</v>
      </c>
      <c r="B9" s="173" t="s">
        <v>88</v>
      </c>
      <c r="C9" t="s">
        <v>75</v>
      </c>
      <c r="D9">
        <v>8</v>
      </c>
      <c r="E9">
        <v>8</v>
      </c>
      <c r="F9" s="2" t="s">
        <v>580</v>
      </c>
      <c r="J9" s="2"/>
      <c r="K9" s="2"/>
      <c r="L9" s="2"/>
    </row>
    <row r="10" spans="1:12" ht="38.25">
      <c r="A10" s="172" t="s">
        <v>460</v>
      </c>
      <c r="B10" s="173" t="s">
        <v>88</v>
      </c>
      <c r="C10" t="s">
        <v>528</v>
      </c>
      <c r="D10">
        <v>9</v>
      </c>
      <c r="E10" t="e">
        <v>#N/A</v>
      </c>
      <c r="F10" s="2" t="s">
        <v>581</v>
      </c>
      <c r="H10" t="s">
        <v>494</v>
      </c>
      <c r="I10" t="s">
        <v>35</v>
      </c>
      <c r="J10" s="2" t="s">
        <v>64</v>
      </c>
      <c r="K10" s="2">
        <v>2</v>
      </c>
    </row>
    <row r="11" spans="1:12">
      <c r="A11" s="172" t="s">
        <v>12</v>
      </c>
      <c r="B11" s="173" t="s">
        <v>88</v>
      </c>
      <c r="C11" t="s">
        <v>529</v>
      </c>
      <c r="D11">
        <v>10</v>
      </c>
      <c r="E11">
        <v>10</v>
      </c>
      <c r="F11" s="2" t="s">
        <v>580</v>
      </c>
      <c r="H11" t="s">
        <v>502</v>
      </c>
      <c r="I11" t="s">
        <v>528</v>
      </c>
      <c r="J11" s="2" t="s">
        <v>65</v>
      </c>
      <c r="K11" s="2">
        <v>3</v>
      </c>
    </row>
    <row r="12" spans="1:12">
      <c r="A12" s="172" t="s">
        <v>2</v>
      </c>
      <c r="B12" s="173" t="s">
        <v>88</v>
      </c>
      <c r="C12" t="s">
        <v>530</v>
      </c>
      <c r="D12">
        <v>11</v>
      </c>
      <c r="E12">
        <v>11</v>
      </c>
      <c r="F12" s="2" t="s">
        <v>580</v>
      </c>
      <c r="H12" t="s">
        <v>495</v>
      </c>
      <c r="I12" t="s">
        <v>64</v>
      </c>
      <c r="J12" s="2" t="s">
        <v>71</v>
      </c>
      <c r="K12" s="2">
        <v>6</v>
      </c>
    </row>
    <row r="13" spans="1:12" ht="25.5">
      <c r="A13" s="172" t="s">
        <v>36</v>
      </c>
      <c r="B13" s="173" t="s">
        <v>275</v>
      </c>
      <c r="C13" t="s">
        <v>531</v>
      </c>
      <c r="D13">
        <v>12</v>
      </c>
      <c r="E13" t="e">
        <v>#N/A</v>
      </c>
      <c r="H13" t="s">
        <v>496</v>
      </c>
      <c r="I13" t="s">
        <v>65</v>
      </c>
      <c r="J13" s="2" t="s">
        <v>75</v>
      </c>
      <c r="K13" s="2">
        <v>8</v>
      </c>
    </row>
    <row r="14" spans="1:12" ht="25.5">
      <c r="A14" s="172" t="s">
        <v>13</v>
      </c>
      <c r="B14" s="173" t="s">
        <v>88</v>
      </c>
      <c r="C14" t="s">
        <v>532</v>
      </c>
      <c r="D14">
        <v>13</v>
      </c>
      <c r="E14">
        <v>13</v>
      </c>
      <c r="F14" s="2" t="s">
        <v>580</v>
      </c>
      <c r="H14" t="s">
        <v>522</v>
      </c>
      <c r="I14" t="s">
        <v>546</v>
      </c>
      <c r="J14" s="2" t="s">
        <v>529</v>
      </c>
      <c r="K14" s="2">
        <v>10</v>
      </c>
    </row>
    <row r="15" spans="1:12">
      <c r="A15" s="172" t="s">
        <v>25</v>
      </c>
      <c r="B15" s="173" t="s">
        <v>88</v>
      </c>
      <c r="C15" t="s">
        <v>533</v>
      </c>
      <c r="D15">
        <v>14</v>
      </c>
      <c r="E15">
        <v>14</v>
      </c>
      <c r="F15" s="2" t="s">
        <v>580</v>
      </c>
      <c r="H15" t="s">
        <v>523</v>
      </c>
      <c r="I15" t="s">
        <v>547</v>
      </c>
      <c r="J15" s="2" t="s">
        <v>530</v>
      </c>
      <c r="K15" s="2">
        <v>11</v>
      </c>
    </row>
    <row r="16" spans="1:12" ht="38.25">
      <c r="A16" s="172" t="s">
        <v>4</v>
      </c>
      <c r="B16" s="173" t="s">
        <v>88</v>
      </c>
      <c r="C16" t="s">
        <v>534</v>
      </c>
      <c r="D16">
        <v>15</v>
      </c>
      <c r="E16">
        <v>15</v>
      </c>
      <c r="F16" s="2" t="s">
        <v>580</v>
      </c>
      <c r="H16" t="s">
        <v>525</v>
      </c>
      <c r="I16" t="s">
        <v>549</v>
      </c>
      <c r="J16" s="2" t="s">
        <v>532</v>
      </c>
      <c r="K16" s="2">
        <v>13</v>
      </c>
    </row>
    <row r="17" spans="1:12" ht="38.25">
      <c r="A17" s="172" t="s">
        <v>5</v>
      </c>
      <c r="B17" s="173" t="s">
        <v>88</v>
      </c>
      <c r="C17" t="s">
        <v>535</v>
      </c>
      <c r="D17">
        <v>16</v>
      </c>
      <c r="E17">
        <v>16</v>
      </c>
      <c r="F17" s="2" t="s">
        <v>580</v>
      </c>
      <c r="H17" t="s">
        <v>524</v>
      </c>
      <c r="I17" t="s">
        <v>548</v>
      </c>
      <c r="J17" s="2" t="s">
        <v>533</v>
      </c>
      <c r="K17" s="2">
        <v>14</v>
      </c>
    </row>
    <row r="18" spans="1:12">
      <c r="A18" s="172" t="s">
        <v>15</v>
      </c>
      <c r="B18" s="173" t="s">
        <v>88</v>
      </c>
      <c r="C18" t="s">
        <v>536</v>
      </c>
      <c r="D18">
        <v>17</v>
      </c>
      <c r="E18">
        <v>17</v>
      </c>
      <c r="F18" s="2" t="s">
        <v>580</v>
      </c>
      <c r="H18" t="s">
        <v>497</v>
      </c>
      <c r="I18" t="s">
        <v>66</v>
      </c>
      <c r="J18" s="2" t="s">
        <v>534</v>
      </c>
      <c r="K18" s="2">
        <v>15</v>
      </c>
    </row>
    <row r="19" spans="1:12">
      <c r="A19" s="172" t="s">
        <v>18</v>
      </c>
      <c r="B19" s="173" t="s">
        <v>88</v>
      </c>
      <c r="C19" t="s">
        <v>77</v>
      </c>
      <c r="D19">
        <v>18</v>
      </c>
      <c r="E19">
        <v>18</v>
      </c>
      <c r="F19" s="2" t="s">
        <v>580</v>
      </c>
      <c r="H19" t="s">
        <v>498</v>
      </c>
      <c r="I19" t="s">
        <v>68</v>
      </c>
      <c r="J19" s="2" t="s">
        <v>535</v>
      </c>
      <c r="K19" s="2">
        <v>16</v>
      </c>
    </row>
    <row r="20" spans="1:12">
      <c r="A20" s="172" t="s">
        <v>6</v>
      </c>
      <c r="B20" s="173" t="s">
        <v>88</v>
      </c>
      <c r="C20" t="s">
        <v>537</v>
      </c>
      <c r="D20">
        <v>19</v>
      </c>
      <c r="E20">
        <v>19</v>
      </c>
      <c r="F20" s="2" t="s">
        <v>580</v>
      </c>
      <c r="H20" t="s">
        <v>499</v>
      </c>
      <c r="I20" t="s">
        <v>71</v>
      </c>
      <c r="J20" s="2" t="s">
        <v>536</v>
      </c>
      <c r="K20" s="2">
        <v>17</v>
      </c>
    </row>
    <row r="21" spans="1:12" ht="25.5">
      <c r="A21" s="172" t="s">
        <v>61</v>
      </c>
      <c r="B21" s="173" t="s">
        <v>88</v>
      </c>
      <c r="C21" t="s">
        <v>76</v>
      </c>
      <c r="D21">
        <v>20</v>
      </c>
      <c r="E21" t="e">
        <v>#N/A</v>
      </c>
      <c r="F21" s="2" t="s">
        <v>588</v>
      </c>
      <c r="H21" t="s">
        <v>500</v>
      </c>
      <c r="I21" t="s">
        <v>527</v>
      </c>
      <c r="J21" s="2" t="s">
        <v>77</v>
      </c>
      <c r="K21" s="2">
        <v>18</v>
      </c>
    </row>
    <row r="22" spans="1:12" ht="38.25">
      <c r="A22" s="172" t="s">
        <v>469</v>
      </c>
      <c r="B22" s="173" t="s">
        <v>88</v>
      </c>
      <c r="C22" t="s">
        <v>538</v>
      </c>
      <c r="D22">
        <v>21</v>
      </c>
      <c r="E22" t="e">
        <v>#N/A</v>
      </c>
      <c r="F22" s="2" t="s">
        <v>581</v>
      </c>
      <c r="H22" t="s">
        <v>501</v>
      </c>
      <c r="I22" t="s">
        <v>75</v>
      </c>
      <c r="J22" s="2" t="s">
        <v>537</v>
      </c>
      <c r="K22" s="2">
        <v>19</v>
      </c>
    </row>
    <row r="23" spans="1:12" ht="38.25">
      <c r="A23" s="172" t="s">
        <v>470</v>
      </c>
      <c r="B23" s="173" t="s">
        <v>88</v>
      </c>
      <c r="C23" t="s">
        <v>539</v>
      </c>
      <c r="D23">
        <v>22</v>
      </c>
      <c r="E23" t="e">
        <v>#N/A</v>
      </c>
      <c r="F23" s="2" t="s">
        <v>581</v>
      </c>
      <c r="H23" t="s">
        <v>507</v>
      </c>
      <c r="I23" t="s">
        <v>533</v>
      </c>
      <c r="J23" s="2" t="s">
        <v>545</v>
      </c>
      <c r="K23" s="2">
        <v>28</v>
      </c>
    </row>
    <row r="24" spans="1:12" ht="38.25">
      <c r="A24" s="172" t="s">
        <v>471</v>
      </c>
      <c r="B24" s="173" t="s">
        <v>88</v>
      </c>
      <c r="C24" t="s">
        <v>540</v>
      </c>
      <c r="D24">
        <v>23</v>
      </c>
      <c r="E24" t="e">
        <v>#N/A</v>
      </c>
      <c r="F24" s="2" t="s">
        <v>581</v>
      </c>
      <c r="H24" t="s">
        <v>520</v>
      </c>
      <c r="I24" t="s">
        <v>544</v>
      </c>
      <c r="J24" s="2" t="s">
        <v>553</v>
      </c>
      <c r="K24" s="2">
        <v>36</v>
      </c>
    </row>
    <row r="25" spans="1:12" ht="38.25">
      <c r="A25" s="172" t="s">
        <v>463</v>
      </c>
      <c r="B25" s="173" t="s">
        <v>275</v>
      </c>
      <c r="C25" t="s">
        <v>541</v>
      </c>
      <c r="D25">
        <v>24</v>
      </c>
      <c r="E25" t="e">
        <v>#N/A</v>
      </c>
      <c r="H25" t="s">
        <v>517</v>
      </c>
      <c r="I25" t="s">
        <v>541</v>
      </c>
      <c r="J25" s="2" t="s">
        <v>554</v>
      </c>
      <c r="K25" s="2">
        <v>37</v>
      </c>
    </row>
    <row r="26" spans="1:12" ht="25.5">
      <c r="A26" s="172" t="s">
        <v>465</v>
      </c>
      <c r="B26" s="173" t="s">
        <v>275</v>
      </c>
      <c r="C26" t="s">
        <v>542</v>
      </c>
      <c r="D26">
        <v>25</v>
      </c>
      <c r="E26" t="e">
        <v>#N/A</v>
      </c>
      <c r="H26" t="s">
        <v>590</v>
      </c>
      <c r="I26" s="2" t="s">
        <v>553</v>
      </c>
      <c r="J26" s="2" t="s">
        <v>567</v>
      </c>
      <c r="K26" s="2">
        <v>50</v>
      </c>
    </row>
    <row r="27" spans="1:12" ht="25.5">
      <c r="A27" s="172" t="s">
        <v>9</v>
      </c>
      <c r="B27" s="173" t="s">
        <v>136</v>
      </c>
      <c r="C27" t="s">
        <v>543</v>
      </c>
      <c r="D27">
        <v>26</v>
      </c>
      <c r="E27" t="e">
        <v>#N/A</v>
      </c>
      <c r="F27" s="2" t="s">
        <v>582</v>
      </c>
      <c r="K27" s="2"/>
    </row>
    <row r="28" spans="1:12" ht="38.25">
      <c r="A28" s="172" t="s">
        <v>10</v>
      </c>
      <c r="B28" s="173" t="s">
        <v>275</v>
      </c>
      <c r="C28" t="s">
        <v>544</v>
      </c>
      <c r="D28">
        <v>27</v>
      </c>
      <c r="E28" t="e">
        <v>#N/A</v>
      </c>
      <c r="H28" s="170" t="s">
        <v>505</v>
      </c>
      <c r="I28" s="170" t="s">
        <v>531</v>
      </c>
      <c r="J28" s="171" t="s">
        <v>275</v>
      </c>
      <c r="K28" s="171" t="e">
        <v>#N/A</v>
      </c>
      <c r="L28" s="170"/>
    </row>
    <row r="29" spans="1:12">
      <c r="A29" s="172" t="s">
        <v>19</v>
      </c>
      <c r="B29" s="173" t="s">
        <v>88</v>
      </c>
      <c r="C29" t="s">
        <v>545</v>
      </c>
      <c r="D29">
        <v>28</v>
      </c>
      <c r="E29">
        <v>28</v>
      </c>
      <c r="F29" s="2" t="s">
        <v>580</v>
      </c>
      <c r="H29" s="170" t="s">
        <v>506</v>
      </c>
      <c r="I29" s="170" t="s">
        <v>532</v>
      </c>
      <c r="J29" s="171" t="s">
        <v>275</v>
      </c>
      <c r="K29" s="171" t="e">
        <v>#N/A</v>
      </c>
      <c r="L29" s="170"/>
    </row>
    <row r="30" spans="1:12" ht="38.25">
      <c r="A30" s="172" t="s">
        <v>11</v>
      </c>
      <c r="B30" s="173" t="s">
        <v>275</v>
      </c>
      <c r="C30" t="s">
        <v>546</v>
      </c>
      <c r="D30">
        <v>29</v>
      </c>
      <c r="E30" t="e">
        <v>#N/A</v>
      </c>
      <c r="H30" s="170" t="s">
        <v>509</v>
      </c>
      <c r="I30" s="170" t="s">
        <v>535</v>
      </c>
      <c r="J30" s="171" t="s">
        <v>275</v>
      </c>
      <c r="K30" s="171" t="e">
        <v>#N/A</v>
      </c>
      <c r="L30" s="170"/>
    </row>
    <row r="31" spans="1:12" ht="38.25">
      <c r="A31" s="172" t="s">
        <v>3</v>
      </c>
      <c r="B31" s="173" t="s">
        <v>275</v>
      </c>
      <c r="C31" t="s">
        <v>547</v>
      </c>
      <c r="D31">
        <v>30</v>
      </c>
      <c r="E31" t="e">
        <v>#N/A</v>
      </c>
      <c r="H31" s="170" t="s">
        <v>511</v>
      </c>
      <c r="I31" s="170" t="s">
        <v>77</v>
      </c>
      <c r="J31" s="171" t="s">
        <v>275</v>
      </c>
      <c r="K31" s="171" t="e">
        <v>#N/A</v>
      </c>
      <c r="L31" s="170"/>
    </row>
    <row r="32" spans="1:12" ht="38.25">
      <c r="A32" s="172" t="s">
        <v>57</v>
      </c>
      <c r="B32" s="173" t="s">
        <v>275</v>
      </c>
      <c r="C32" t="s">
        <v>548</v>
      </c>
      <c r="D32">
        <v>31</v>
      </c>
      <c r="E32" t="e">
        <v>#N/A</v>
      </c>
      <c r="H32" s="170" t="s">
        <v>513</v>
      </c>
      <c r="I32" s="170" t="s">
        <v>76</v>
      </c>
      <c r="J32" s="171" t="s">
        <v>275</v>
      </c>
      <c r="K32" s="171" t="e">
        <v>#N/A</v>
      </c>
      <c r="L32" s="170"/>
    </row>
    <row r="33" spans="1:12" ht="25.5">
      <c r="A33" s="172" t="s">
        <v>8</v>
      </c>
      <c r="B33" s="173" t="s">
        <v>275</v>
      </c>
      <c r="C33" t="s">
        <v>549</v>
      </c>
      <c r="D33">
        <v>32</v>
      </c>
      <c r="E33" t="e">
        <v>#N/A</v>
      </c>
      <c r="F33" s="163" t="s">
        <v>583</v>
      </c>
      <c r="H33" s="170" t="s">
        <v>515</v>
      </c>
      <c r="I33" s="170" t="s">
        <v>539</v>
      </c>
      <c r="J33" s="171" t="s">
        <v>275</v>
      </c>
      <c r="K33" s="171" t="e">
        <v>#N/A</v>
      </c>
      <c r="L33" s="170"/>
    </row>
    <row r="34" spans="1:12" ht="25.5">
      <c r="A34" s="172" t="s">
        <v>1</v>
      </c>
      <c r="B34" s="173" t="s">
        <v>136</v>
      </c>
      <c r="C34" t="s">
        <v>550</v>
      </c>
      <c r="D34">
        <v>33</v>
      </c>
      <c r="E34" t="e">
        <v>#N/A</v>
      </c>
      <c r="F34" s="2" t="s">
        <v>584</v>
      </c>
      <c r="H34" s="170" t="s">
        <v>516</v>
      </c>
      <c r="I34" s="170" t="s">
        <v>540</v>
      </c>
      <c r="J34" s="171" t="s">
        <v>275</v>
      </c>
      <c r="K34" s="171" t="e">
        <v>#N/A</v>
      </c>
      <c r="L34" s="170"/>
    </row>
    <row r="35" spans="1:12" ht="25.5">
      <c r="A35" s="172" t="s">
        <v>375</v>
      </c>
      <c r="B35" s="173" t="s">
        <v>88</v>
      </c>
      <c r="C35" t="s">
        <v>551</v>
      </c>
      <c r="D35">
        <v>34</v>
      </c>
      <c r="E35" t="e">
        <v>#N/A</v>
      </c>
      <c r="F35" s="2" t="s">
        <v>586</v>
      </c>
      <c r="H35" s="170" t="s">
        <v>518</v>
      </c>
      <c r="I35" s="170" t="s">
        <v>542</v>
      </c>
      <c r="J35" s="171" t="s">
        <v>275</v>
      </c>
      <c r="K35" s="171" t="e">
        <v>#N/A</v>
      </c>
      <c r="L35" s="170"/>
    </row>
    <row r="36" spans="1:12" ht="51">
      <c r="A36" s="172" t="s">
        <v>51</v>
      </c>
      <c r="B36" s="173" t="s">
        <v>88</v>
      </c>
      <c r="C36" t="s">
        <v>552</v>
      </c>
      <c r="D36">
        <v>35</v>
      </c>
      <c r="E36" t="e">
        <v>#N/A</v>
      </c>
      <c r="F36" s="2" t="s">
        <v>589</v>
      </c>
      <c r="H36" s="170" t="s">
        <v>519</v>
      </c>
      <c r="I36" s="170" t="s">
        <v>543</v>
      </c>
      <c r="J36" s="171" t="s">
        <v>275</v>
      </c>
      <c r="K36" s="171" t="e">
        <v>#N/A</v>
      </c>
      <c r="L36" s="170"/>
    </row>
    <row r="37" spans="1:12" ht="51">
      <c r="A37" s="172" t="s">
        <v>52</v>
      </c>
      <c r="B37" s="173" t="s">
        <v>88</v>
      </c>
      <c r="C37" t="s">
        <v>553</v>
      </c>
      <c r="D37">
        <v>36</v>
      </c>
      <c r="E37">
        <v>36</v>
      </c>
      <c r="F37" s="2" t="s">
        <v>580</v>
      </c>
      <c r="H37" s="170" t="s">
        <v>521</v>
      </c>
      <c r="I37" s="170" t="s">
        <v>545</v>
      </c>
      <c r="J37" s="171" t="s">
        <v>275</v>
      </c>
      <c r="K37" s="171" t="e">
        <v>#N/A</v>
      </c>
      <c r="L37" s="170"/>
    </row>
    <row r="38" spans="1:12" ht="51">
      <c r="A38" s="172" t="s">
        <v>90</v>
      </c>
      <c r="B38" s="173" t="s">
        <v>88</v>
      </c>
      <c r="C38" t="s">
        <v>554</v>
      </c>
      <c r="D38">
        <v>37</v>
      </c>
      <c r="E38">
        <v>37</v>
      </c>
      <c r="F38" s="2" t="s">
        <v>580</v>
      </c>
      <c r="H38" s="170" t="s">
        <v>591</v>
      </c>
      <c r="I38" s="171" t="s">
        <v>554</v>
      </c>
      <c r="J38" s="171" t="s">
        <v>275</v>
      </c>
      <c r="K38" s="171" t="e">
        <v>#N/A</v>
      </c>
      <c r="L38" s="170"/>
    </row>
    <row r="39" spans="1:12" ht="51">
      <c r="A39" s="172" t="s">
        <v>53</v>
      </c>
      <c r="B39" s="173" t="s">
        <v>275</v>
      </c>
      <c r="C39" t="s">
        <v>555</v>
      </c>
      <c r="D39">
        <v>38</v>
      </c>
      <c r="E39" t="e">
        <v>#N/A</v>
      </c>
    </row>
    <row r="40" spans="1:12" ht="51">
      <c r="A40" s="172" t="s">
        <v>54</v>
      </c>
      <c r="B40" s="173" t="s">
        <v>88</v>
      </c>
      <c r="C40" t="s">
        <v>556</v>
      </c>
      <c r="D40">
        <v>39</v>
      </c>
      <c r="E40" t="e">
        <v>#N/A</v>
      </c>
      <c r="F40" s="2" t="s">
        <v>589</v>
      </c>
    </row>
    <row r="41" spans="1:12" ht="63.75">
      <c r="A41" s="172" t="s">
        <v>476</v>
      </c>
      <c r="B41" s="173" t="s">
        <v>275</v>
      </c>
      <c r="C41" t="s">
        <v>557</v>
      </c>
      <c r="D41">
        <v>40</v>
      </c>
      <c r="E41" t="e">
        <v>#N/A</v>
      </c>
    </row>
    <row r="42" spans="1:12" ht="38.25">
      <c r="A42" s="172" t="s">
        <v>56</v>
      </c>
      <c r="B42" s="173" t="s">
        <v>275</v>
      </c>
      <c r="C42" t="s">
        <v>558</v>
      </c>
      <c r="D42">
        <v>41</v>
      </c>
      <c r="E42" t="e">
        <v>#N/A</v>
      </c>
    </row>
    <row r="43" spans="1:12" ht="51">
      <c r="A43" s="172" t="s">
        <v>592</v>
      </c>
      <c r="B43" s="173" t="s">
        <v>275</v>
      </c>
      <c r="C43" t="s">
        <v>559</v>
      </c>
      <c r="D43">
        <v>42</v>
      </c>
      <c r="E43" t="e">
        <v>#N/A</v>
      </c>
    </row>
    <row r="44" spans="1:12" ht="51">
      <c r="A44" s="172" t="s">
        <v>593</v>
      </c>
      <c r="B44" s="173" t="s">
        <v>275</v>
      </c>
      <c r="C44" t="s">
        <v>560</v>
      </c>
      <c r="D44">
        <v>43</v>
      </c>
      <c r="E44" t="e">
        <v>#N/A</v>
      </c>
    </row>
    <row r="45" spans="1:12" ht="51">
      <c r="A45" s="172" t="s">
        <v>303</v>
      </c>
      <c r="B45" s="173" t="s">
        <v>136</v>
      </c>
      <c r="C45" t="s">
        <v>561</v>
      </c>
      <c r="D45">
        <v>44</v>
      </c>
      <c r="E45" t="e">
        <v>#N/A</v>
      </c>
      <c r="F45" s="2" t="s">
        <v>584</v>
      </c>
    </row>
    <row r="46" spans="1:12" ht="38.25">
      <c r="A46" s="172" t="s">
        <v>140</v>
      </c>
      <c r="B46" s="173" t="s">
        <v>136</v>
      </c>
      <c r="C46" t="s">
        <v>562</v>
      </c>
      <c r="D46">
        <v>45</v>
      </c>
      <c r="E46" t="e">
        <v>#N/A</v>
      </c>
      <c r="F46" s="2" t="s">
        <v>584</v>
      </c>
    </row>
    <row r="47" spans="1:12" ht="38.25">
      <c r="A47" s="172" t="s">
        <v>141</v>
      </c>
      <c r="B47" s="173" t="s">
        <v>275</v>
      </c>
      <c r="C47" t="s">
        <v>563</v>
      </c>
      <c r="D47">
        <v>46</v>
      </c>
      <c r="E47" t="e">
        <v>#N/A</v>
      </c>
    </row>
    <row r="48" spans="1:12" ht="38.25">
      <c r="A48" s="172" t="s">
        <v>142</v>
      </c>
      <c r="B48" s="173" t="s">
        <v>275</v>
      </c>
      <c r="C48" t="s">
        <v>564</v>
      </c>
      <c r="D48">
        <v>47</v>
      </c>
      <c r="E48" t="e">
        <v>#N/A</v>
      </c>
    </row>
    <row r="49" spans="1:11" ht="38.25">
      <c r="A49" s="172" t="s">
        <v>58</v>
      </c>
      <c r="B49" s="173" t="s">
        <v>88</v>
      </c>
      <c r="C49" t="s">
        <v>565</v>
      </c>
      <c r="D49">
        <v>48</v>
      </c>
      <c r="E49" t="e">
        <v>#N/A</v>
      </c>
      <c r="F49" s="2" t="s">
        <v>585</v>
      </c>
      <c r="K49" s="2"/>
    </row>
    <row r="50" spans="1:11" ht="38.25">
      <c r="A50" s="172" t="s">
        <v>59</v>
      </c>
      <c r="B50" s="173" t="s">
        <v>88</v>
      </c>
      <c r="C50" t="s">
        <v>566</v>
      </c>
      <c r="D50">
        <v>49</v>
      </c>
      <c r="E50" t="e">
        <v>#N/A</v>
      </c>
      <c r="F50" s="2" t="s">
        <v>585</v>
      </c>
      <c r="K50" s="2"/>
    </row>
    <row r="51" spans="1:11" ht="25.5">
      <c r="A51" s="172" t="s">
        <v>60</v>
      </c>
      <c r="B51" s="173" t="s">
        <v>88</v>
      </c>
      <c r="C51" t="s">
        <v>567</v>
      </c>
      <c r="D51">
        <v>50</v>
      </c>
      <c r="E51">
        <v>50</v>
      </c>
      <c r="F51" t="s">
        <v>580</v>
      </c>
      <c r="K51" s="2"/>
    </row>
    <row r="52" spans="1:11">
      <c r="A52" s="172" t="s">
        <v>273</v>
      </c>
      <c r="B52" s="173" t="s">
        <v>89</v>
      </c>
      <c r="C52" t="s">
        <v>568</v>
      </c>
      <c r="D52">
        <v>51</v>
      </c>
      <c r="E52" t="e">
        <v>#N/A</v>
      </c>
      <c r="F52" s="2" t="s">
        <v>581</v>
      </c>
      <c r="K52" s="2"/>
    </row>
    <row r="53" spans="1:11">
      <c r="K53" s="2"/>
    </row>
    <row r="54" spans="1:11">
      <c r="K54" s="2"/>
    </row>
    <row r="55" spans="1:11">
      <c r="K55" s="2"/>
    </row>
    <row r="56" spans="1:11">
      <c r="K56" s="2"/>
    </row>
    <row r="57" spans="1:11">
      <c r="K57" s="2"/>
    </row>
    <row r="58" spans="1:11">
      <c r="K58" s="2"/>
    </row>
    <row r="59" spans="1:11">
      <c r="K59" s="2"/>
    </row>
    <row r="60" spans="1:11">
      <c r="K60" s="2"/>
    </row>
  </sheetData>
  <autoFilter ref="A1:E52" xr:uid="{5BA92690-6FFD-4138-911A-063A2746475C}"/>
  <sortState xmlns:xlrd2="http://schemas.microsoft.com/office/spreadsheetml/2017/richdata2" ref="H10:L25">
    <sortCondition ref="K10:K25"/>
  </sortState>
  <conditionalFormatting sqref="A2:A7 A11:A14 A27:A52 B7 B31:B34 B11:B12 B14 B45:B52 A9:B9 B2:B4 A16:B21">
    <cfRule type="expression" dxfId="197" priority="47">
      <formula>$O2="N/A"</formula>
    </cfRule>
    <cfRule type="expression" dxfId="196" priority="48">
      <formula>$P2=1</formula>
    </cfRule>
  </conditionalFormatting>
  <conditionalFormatting sqref="A15">
    <cfRule type="expression" dxfId="195" priority="45">
      <formula>$O15="N/A"</formula>
    </cfRule>
    <cfRule type="expression" dxfId="194" priority="46">
      <formula>$P15=1</formula>
    </cfRule>
  </conditionalFormatting>
  <conditionalFormatting sqref="A10">
    <cfRule type="expression" dxfId="193" priority="41">
      <formula>$O10="N/A"</formula>
    </cfRule>
    <cfRule type="expression" dxfId="192" priority="42">
      <formula>$P10=1</formula>
    </cfRule>
  </conditionalFormatting>
  <conditionalFormatting sqref="A25:A26">
    <cfRule type="expression" dxfId="191" priority="39">
      <formula>$O25="N/A"</formula>
    </cfRule>
    <cfRule type="expression" dxfId="190" priority="40">
      <formula>$P25=1</formula>
    </cfRule>
  </conditionalFormatting>
  <conditionalFormatting sqref="A22:A24">
    <cfRule type="expression" dxfId="189" priority="37">
      <formula>$O22="N/A"</formula>
    </cfRule>
    <cfRule type="expression" dxfId="188" priority="38">
      <formula>$P22=1</formula>
    </cfRule>
  </conditionalFormatting>
  <conditionalFormatting sqref="A8">
    <cfRule type="expression" dxfId="187" priority="43">
      <formula>$O8="N/A"</formula>
    </cfRule>
    <cfRule type="expression" dxfId="186" priority="44">
      <formula>$P8=1</formula>
    </cfRule>
  </conditionalFormatting>
  <conditionalFormatting sqref="B29">
    <cfRule type="expression" dxfId="185" priority="35">
      <formula>$O29="N/A"</formula>
    </cfRule>
    <cfRule type="expression" dxfId="184" priority="36">
      <formula>$P29=1</formula>
    </cfRule>
  </conditionalFormatting>
  <conditionalFormatting sqref="B5">
    <cfRule type="expression" dxfId="183" priority="33">
      <formula>$O5="N/A"</formula>
    </cfRule>
    <cfRule type="expression" dxfId="182" priority="34">
      <formula>$P5=1</formula>
    </cfRule>
  </conditionalFormatting>
  <conditionalFormatting sqref="B27">
    <cfRule type="expression" dxfId="181" priority="31">
      <formula>$O27="N/A"</formula>
    </cfRule>
    <cfRule type="expression" dxfId="180" priority="32">
      <formula>$P27=1</formula>
    </cfRule>
  </conditionalFormatting>
  <conditionalFormatting sqref="B13">
    <cfRule type="expression" dxfId="179" priority="29">
      <formula>$O13="N/A"</formula>
    </cfRule>
    <cfRule type="expression" dxfId="178" priority="30">
      <formula>$P13=1</formula>
    </cfRule>
  </conditionalFormatting>
  <conditionalFormatting sqref="B36:B38">
    <cfRule type="expression" dxfId="177" priority="27">
      <formula>$O36="N/A"</formula>
    </cfRule>
    <cfRule type="expression" dxfId="176" priority="28">
      <formula>$P36=1</formula>
    </cfRule>
  </conditionalFormatting>
  <conditionalFormatting sqref="B39:B41">
    <cfRule type="expression" dxfId="175" priority="25">
      <formula>$O39="N/A"</formula>
    </cfRule>
    <cfRule type="expression" dxfId="174" priority="26">
      <formula>$P39=1</formula>
    </cfRule>
  </conditionalFormatting>
  <conditionalFormatting sqref="B42">
    <cfRule type="expression" dxfId="173" priority="23">
      <formula>$O42="N/A"</formula>
    </cfRule>
    <cfRule type="expression" dxfId="172" priority="24">
      <formula>$P42=1</formula>
    </cfRule>
  </conditionalFormatting>
  <conditionalFormatting sqref="B43">
    <cfRule type="expression" dxfId="171" priority="21">
      <formula>$O43="N/A"</formula>
    </cfRule>
    <cfRule type="expression" dxfId="170" priority="22">
      <formula>$P43=1</formula>
    </cfRule>
  </conditionalFormatting>
  <conditionalFormatting sqref="B44">
    <cfRule type="expression" dxfId="169" priority="19">
      <formula>$O44="N/A"</formula>
    </cfRule>
    <cfRule type="expression" dxfId="168" priority="20">
      <formula>$P44=1</formula>
    </cfRule>
  </conditionalFormatting>
  <conditionalFormatting sqref="B30">
    <cfRule type="expression" dxfId="167" priority="17">
      <formula>$O30="N/A"</formula>
    </cfRule>
    <cfRule type="expression" dxfId="166" priority="18">
      <formula>$P30=1</formula>
    </cfRule>
  </conditionalFormatting>
  <conditionalFormatting sqref="B35">
    <cfRule type="expression" dxfId="165" priority="15">
      <formula>$O35="N/A"</formula>
    </cfRule>
    <cfRule type="expression" dxfId="164" priority="16">
      <formula>$P35=1</formula>
    </cfRule>
  </conditionalFormatting>
  <conditionalFormatting sqref="B6">
    <cfRule type="expression" dxfId="163" priority="13">
      <formula>$O6="N/A"</formula>
    </cfRule>
    <cfRule type="expression" dxfId="162" priority="14">
      <formula>$P6=1</formula>
    </cfRule>
  </conditionalFormatting>
  <conditionalFormatting sqref="B15">
    <cfRule type="expression" dxfId="161" priority="11">
      <formula>$O15="N/A"</formula>
    </cfRule>
    <cfRule type="expression" dxfId="160" priority="12">
      <formula>$P15=1</formula>
    </cfRule>
  </conditionalFormatting>
  <conditionalFormatting sqref="B10">
    <cfRule type="expression" dxfId="159" priority="9">
      <formula>$O10="N/A"</formula>
    </cfRule>
    <cfRule type="expression" dxfId="158" priority="10">
      <formula>$P10=1</formula>
    </cfRule>
  </conditionalFormatting>
  <conditionalFormatting sqref="B28">
    <cfRule type="expression" dxfId="157" priority="5">
      <formula>$O28="N/A"</formula>
    </cfRule>
    <cfRule type="expression" dxfId="156" priority="6">
      <formula>$P28=1</formula>
    </cfRule>
  </conditionalFormatting>
  <conditionalFormatting sqref="B25:B26">
    <cfRule type="expression" dxfId="155" priority="3">
      <formula>$O25="N/A"</formula>
    </cfRule>
    <cfRule type="expression" dxfId="154" priority="4">
      <formula>$P25=1</formula>
    </cfRule>
  </conditionalFormatting>
  <conditionalFormatting sqref="B22:B24">
    <cfRule type="expression" dxfId="153" priority="1">
      <formula>$O22="N/A"</formula>
    </cfRule>
    <cfRule type="expression" dxfId="152" priority="2">
      <formula>$P22=1</formula>
    </cfRule>
  </conditionalFormatting>
  <conditionalFormatting sqref="B8">
    <cfRule type="expression" dxfId="151" priority="7">
      <formula>$O8="N/A"</formula>
    </cfRule>
    <cfRule type="expression" dxfId="150" priority="8">
      <formula>$P8=1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02"/>
  <sheetViews>
    <sheetView showGridLines="0" topLeftCell="A34" workbookViewId="0">
      <selection activeCell="I40" sqref="I40"/>
    </sheetView>
  </sheetViews>
  <sheetFormatPr defaultColWidth="9.140625" defaultRowHeight="12.75"/>
  <cols>
    <col min="1" max="1" width="48" style="18" customWidth="1"/>
    <col min="2" max="2" width="11.140625" style="33" bestFit="1" customWidth="1"/>
    <col min="3" max="3" width="4.7109375" style="33" bestFit="1" customWidth="1"/>
    <col min="4" max="4" width="4.7109375" style="33" hidden="1" customWidth="1"/>
    <col min="5" max="5" width="4" style="33" bestFit="1" customWidth="1"/>
    <col min="6" max="6" width="7" style="33" bestFit="1" customWidth="1"/>
    <col min="7" max="7" width="58.42578125" style="18" customWidth="1"/>
    <col min="8" max="8" width="26.7109375" style="19" customWidth="1"/>
    <col min="9" max="9" width="9" style="33" customWidth="1"/>
    <col min="10" max="10" width="2" style="21" hidden="1" customWidth="1"/>
    <col min="11" max="16384" width="9.140625" style="21"/>
  </cols>
  <sheetData>
    <row r="1" spans="1:14" ht="21">
      <c r="A1" s="9" t="str">
        <f>+Summary!B1</f>
        <v>The Collins Companies Defined Contribution Plan</v>
      </c>
      <c r="I1" s="20"/>
    </row>
    <row r="2" spans="1:14" ht="15">
      <c r="A2" s="22" t="s">
        <v>62</v>
      </c>
      <c r="H2" s="23"/>
      <c r="I2" s="20"/>
    </row>
    <row r="3" spans="1:14" ht="6" customHeight="1">
      <c r="H3" s="23"/>
      <c r="I3" s="20"/>
    </row>
    <row r="4" spans="1:14" ht="15.75">
      <c r="A4" s="203" t="s">
        <v>91</v>
      </c>
      <c r="B4" s="203"/>
      <c r="C4" s="203"/>
      <c r="D4" s="203"/>
      <c r="E4" s="203"/>
      <c r="F4" s="203"/>
      <c r="G4" s="203"/>
      <c r="I4" s="24"/>
    </row>
    <row r="5" spans="1:14" ht="15.75">
      <c r="A5" s="203" t="s">
        <v>167</v>
      </c>
      <c r="B5" s="203"/>
      <c r="C5" s="203"/>
      <c r="D5" s="203"/>
      <c r="E5" s="203"/>
      <c r="F5" s="203"/>
      <c r="G5" s="203"/>
      <c r="I5" s="24"/>
    </row>
    <row r="6" spans="1:14" ht="15.75">
      <c r="A6" s="203" t="s">
        <v>128</v>
      </c>
      <c r="B6" s="203"/>
      <c r="C6" s="203"/>
      <c r="D6" s="203"/>
      <c r="E6" s="203"/>
      <c r="F6" s="203"/>
      <c r="G6" s="203"/>
      <c r="I6" s="24"/>
    </row>
    <row r="7" spans="1:14" ht="15.75">
      <c r="A7" s="203" t="s">
        <v>108</v>
      </c>
      <c r="B7" s="203"/>
      <c r="C7" s="203"/>
      <c r="D7" s="203"/>
      <c r="E7" s="203"/>
      <c r="F7" s="203"/>
      <c r="G7" s="203"/>
      <c r="H7" s="25" t="s">
        <v>234</v>
      </c>
      <c r="I7" s="24"/>
    </row>
    <row r="8" spans="1:14" ht="15.75">
      <c r="A8" s="204" t="s">
        <v>376</v>
      </c>
      <c r="B8" s="204"/>
      <c r="C8" s="204"/>
      <c r="D8" s="204"/>
      <c r="E8" s="204"/>
      <c r="F8" s="204"/>
      <c r="G8" s="204"/>
      <c r="H8" s="25"/>
      <c r="I8" s="24"/>
    </row>
    <row r="9" spans="1:14">
      <c r="A9" s="26"/>
      <c r="B9" s="35"/>
      <c r="C9" s="27"/>
      <c r="D9" s="27"/>
      <c r="E9" s="27"/>
      <c r="F9" s="27"/>
      <c r="G9" s="28"/>
      <c r="I9" s="24"/>
    </row>
    <row r="10" spans="1:14" ht="13.5" thickBot="1">
      <c r="A10" s="26"/>
      <c r="B10" s="35"/>
      <c r="C10" s="27"/>
      <c r="D10" s="27"/>
      <c r="E10" s="27"/>
      <c r="F10" s="27"/>
      <c r="G10" s="28"/>
      <c r="I10" s="24"/>
    </row>
    <row r="11" spans="1:14" ht="26.25" thickBot="1">
      <c r="A11" s="29" t="s">
        <v>16</v>
      </c>
      <c r="B11" s="29" t="s">
        <v>379</v>
      </c>
      <c r="C11" s="29" t="s">
        <v>83</v>
      </c>
      <c r="D11" s="29" t="s">
        <v>84</v>
      </c>
      <c r="E11" s="29" t="s">
        <v>85</v>
      </c>
      <c r="F11" s="29" t="s">
        <v>373</v>
      </c>
      <c r="G11" s="29" t="s">
        <v>17</v>
      </c>
      <c r="H11" s="29" t="s">
        <v>99</v>
      </c>
      <c r="I11" s="29" t="s">
        <v>378</v>
      </c>
    </row>
    <row r="12" spans="1:14" ht="5.25" customHeight="1">
      <c r="I12" s="24"/>
    </row>
    <row r="13" spans="1:14" s="32" customFormat="1" ht="18.75" customHeight="1">
      <c r="A13" s="4" t="s">
        <v>21</v>
      </c>
      <c r="B13" s="30" t="s">
        <v>114</v>
      </c>
      <c r="C13" s="30">
        <v>1</v>
      </c>
      <c r="D13" s="30">
        <v>13</v>
      </c>
      <c r="E13" s="30">
        <v>13</v>
      </c>
      <c r="F13" s="167" t="str">
        <f>SUBSTITUTE(ADDRESS(1,ROW(A1),4),"1","")</f>
        <v>A</v>
      </c>
      <c r="G13" s="4" t="str">
        <f>CONCATENATE( "Transamerica Account number = ",+Summary!$B$3)</f>
        <v>Transamerica Account number = QK6318000001</v>
      </c>
      <c r="H13" s="4"/>
      <c r="I13" s="30" t="s">
        <v>88</v>
      </c>
      <c r="J13" s="31">
        <f t="shared" ref="J13:J76" si="0">IF(I13="TBD",1,0)</f>
        <v>0</v>
      </c>
      <c r="L13" s="21"/>
      <c r="M13" s="21"/>
      <c r="N13" s="21"/>
    </row>
    <row r="14" spans="1:14" s="32" customFormat="1" ht="25.5">
      <c r="A14" s="4" t="s">
        <v>14</v>
      </c>
      <c r="B14" s="30" t="s">
        <v>115</v>
      </c>
      <c r="C14" s="30">
        <f>E13+1</f>
        <v>14</v>
      </c>
      <c r="D14" s="30">
        <v>11</v>
      </c>
      <c r="E14" s="30">
        <f>E13+D14</f>
        <v>24</v>
      </c>
      <c r="F14" s="167" t="str">
        <f t="shared" ref="F14:F77" si="1">SUBSTITUTE(ADDRESS(1,ROW(A2),4),"1","")</f>
        <v>B</v>
      </c>
      <c r="G14" s="4" t="s">
        <v>129</v>
      </c>
      <c r="H14" s="4"/>
      <c r="I14" s="30" t="s">
        <v>88</v>
      </c>
      <c r="J14" s="31">
        <f t="shared" si="0"/>
        <v>0</v>
      </c>
      <c r="L14" s="21"/>
      <c r="M14" s="21"/>
      <c r="N14" s="21"/>
    </row>
    <row r="15" spans="1:14" s="32" customFormat="1" ht="25.5">
      <c r="A15" s="4" t="s">
        <v>7</v>
      </c>
      <c r="B15" s="30" t="s">
        <v>116</v>
      </c>
      <c r="C15" s="30">
        <f t="shared" ref="C15:C78" si="2">E14+1</f>
        <v>25</v>
      </c>
      <c r="D15" s="30">
        <v>10</v>
      </c>
      <c r="E15" s="30">
        <f t="shared" ref="E15:E92" si="3">E14+D15</f>
        <v>34</v>
      </c>
      <c r="F15" s="167" t="str">
        <f t="shared" si="1"/>
        <v>C</v>
      </c>
      <c r="G15" s="4" t="s">
        <v>94</v>
      </c>
      <c r="H15" s="4" t="s">
        <v>102</v>
      </c>
      <c r="I15" s="30" t="s">
        <v>89</v>
      </c>
      <c r="J15" s="31">
        <f t="shared" si="0"/>
        <v>0</v>
      </c>
      <c r="L15" s="21"/>
      <c r="M15" s="21"/>
      <c r="N15" s="21"/>
    </row>
    <row r="16" spans="1:14" s="32" customFormat="1" ht="25.5">
      <c r="A16" s="4" t="s">
        <v>22</v>
      </c>
      <c r="B16" s="30" t="s">
        <v>340</v>
      </c>
      <c r="C16" s="30">
        <f t="shared" si="2"/>
        <v>35</v>
      </c>
      <c r="D16" s="30">
        <v>4</v>
      </c>
      <c r="E16" s="30">
        <f t="shared" si="3"/>
        <v>38</v>
      </c>
      <c r="F16" s="167" t="str">
        <f t="shared" si="1"/>
        <v>D</v>
      </c>
      <c r="G16" s="4" t="s">
        <v>95</v>
      </c>
      <c r="H16" s="4" t="s">
        <v>109</v>
      </c>
      <c r="I16" s="30" t="s">
        <v>88</v>
      </c>
      <c r="J16" s="31">
        <f t="shared" si="0"/>
        <v>0</v>
      </c>
      <c r="L16" s="21"/>
      <c r="M16" s="21"/>
      <c r="N16" s="21"/>
    </row>
    <row r="17" spans="1:14" s="32" customFormat="1" ht="102">
      <c r="A17" s="4" t="s">
        <v>0</v>
      </c>
      <c r="B17" s="30" t="s">
        <v>116</v>
      </c>
      <c r="C17" s="30">
        <f t="shared" si="2"/>
        <v>39</v>
      </c>
      <c r="D17" s="30">
        <v>10</v>
      </c>
      <c r="E17" s="30">
        <f t="shared" si="3"/>
        <v>48</v>
      </c>
      <c r="F17" s="167" t="str">
        <f t="shared" si="1"/>
        <v>E</v>
      </c>
      <c r="G17" s="4" t="str">
        <f>TRIM(IF(Summary!C52="Yes",Summary!B52&amp;" "&amp;"= "&amp;Summary!A52&amp;", ","")&amp;IF(Summary!C53="Yes",Summary!B53&amp;" "&amp;"= "&amp;Summary!A53&amp;", ","")&amp;IF(Summary!C54="Yes",Summary!B54&amp;" "&amp;"= "&amp;Summary!A54&amp;", ","")&amp;IF(Summary!C55="Yes",Summary!B55&amp;" "&amp;"= "&amp;Summary!A55&amp;", ","")&amp;IF(Summary!C56="Yes",Summary!B56&amp;" "&amp;"= "&amp;Summary!A56&amp;", ","")&amp;IF(Summary!C57="Yes",Summary!B57&amp;" "&amp;"= "&amp;Summary!A57&amp;", ","")&amp;IF(Summary!C58="Yes",Summary!B58&amp;" "&amp;"= "&amp;Summary!A58&amp;", ","")&amp;IF(Summary!C59="Yes",Summary!B59&amp;" "&amp;"= "&amp;Summary!A59&amp;", ","")&amp;IF(Summary!C60="Yes",Summary!B60&amp;" "&amp;"= "&amp;Summary!A60&amp;", ","")&amp;IF(Summary!C61="Yes",Summary!B61&amp;" "&amp;"= "&amp;Summary!A61&amp;", ","")&amp;IF(Summary!C62="Yes",Summary!B62&amp;" "&amp;"= "&amp;Summary!A62&amp;", ","")&amp;IF(Summary!C63="Yes",Summary!B63&amp;" "&amp;"= "&amp;Summary!A63&amp;", ","")&amp;IF(Summary!C64="Yes",Summary!B64&amp;" "&amp;"= "&amp;Summary!A64&amp;", ","")&amp;IF(Summary!C65="Yes",Summary!B65&amp;" "&amp;"= "&amp;Summary!A65&amp;", ","")&amp;IF(Summary!C66="Yes",Summary!B66&amp;" "&amp;"= "&amp;Summary!A66&amp;", ","")&amp;IF(Summary!C67="Yes",Summary!B67&amp;" "&amp;"= "&amp;Summary!A67&amp;", ","")&amp;IF(Summary!C68="Yes",Summary!B68&amp;" "&amp;"= "&amp;Summary!A68&amp;", ","")&amp;IF(Summary!C69="Yes",Summary!B69&amp;" "&amp;"= "&amp;Summary!A69&amp;", ","")&amp;IF(Summary!C70="Yes",Summary!B70&amp;" "&amp;"= "&amp;Summary!A70&amp;", ","")&amp;IF(Summary!C71="Yes",Summary!B71&amp;" "&amp;"= "&amp;Summary!A71&amp;", ","")&amp;IF(Summary!C72="Yes",Summary!B72&amp;" "&amp;"= "&amp;Summary!A72&amp;", ",""))</f>
        <v>ALL = All employees in the eligible class, COLBAR = Union Employees, NONRES = Non-resident aliens, COMMISSION = Paid By Commission, LEASED = Leased Employees, CHESTER = Chester Hourly-paid employees, KLAMATH = Klamath Falls Hourly-paid employees,</v>
      </c>
      <c r="H17" s="4" t="s">
        <v>316</v>
      </c>
      <c r="I17" s="30" t="s">
        <v>88</v>
      </c>
      <c r="J17" s="31">
        <f t="shared" si="0"/>
        <v>0</v>
      </c>
      <c r="L17" s="21"/>
      <c r="M17" s="21"/>
      <c r="N17" s="21"/>
    </row>
    <row r="18" spans="1:14" s="32" customFormat="1">
      <c r="A18" s="4" t="s">
        <v>24</v>
      </c>
      <c r="B18" s="30" t="s">
        <v>117</v>
      </c>
      <c r="C18" s="30">
        <f>E17+1</f>
        <v>49</v>
      </c>
      <c r="D18" s="30">
        <v>30</v>
      </c>
      <c r="E18" s="30">
        <f t="shared" si="3"/>
        <v>78</v>
      </c>
      <c r="F18" s="167" t="str">
        <f t="shared" si="1"/>
        <v>F</v>
      </c>
      <c r="G18" s="3" t="s">
        <v>462</v>
      </c>
      <c r="H18" s="4"/>
      <c r="I18" s="30" t="s">
        <v>88</v>
      </c>
      <c r="J18" s="31">
        <f t="shared" si="0"/>
        <v>0</v>
      </c>
      <c r="L18" s="21"/>
      <c r="M18" s="21"/>
      <c r="N18" s="21"/>
    </row>
    <row r="19" spans="1:14" s="32" customFormat="1">
      <c r="A19" s="4" t="s">
        <v>457</v>
      </c>
      <c r="B19" s="30" t="s">
        <v>458</v>
      </c>
      <c r="C19" s="30">
        <f>E18+1</f>
        <v>79</v>
      </c>
      <c r="D19" s="30">
        <v>5</v>
      </c>
      <c r="E19" s="30">
        <f t="shared" si="3"/>
        <v>83</v>
      </c>
      <c r="F19" s="167" t="str">
        <f t="shared" si="1"/>
        <v>G</v>
      </c>
      <c r="G19" s="3" t="s">
        <v>459</v>
      </c>
      <c r="H19" s="4"/>
      <c r="I19" s="30" t="s">
        <v>89</v>
      </c>
      <c r="J19" s="31">
        <f t="shared" si="0"/>
        <v>0</v>
      </c>
      <c r="L19" s="21"/>
      <c r="M19" s="21"/>
      <c r="N19" s="21"/>
    </row>
    <row r="20" spans="1:14" s="32" customFormat="1">
      <c r="A20" s="4" t="s">
        <v>455</v>
      </c>
      <c r="B20" s="30" t="s">
        <v>118</v>
      </c>
      <c r="C20" s="30">
        <f>E19+1</f>
        <v>84</v>
      </c>
      <c r="D20" s="30">
        <v>20</v>
      </c>
      <c r="E20" s="30">
        <f t="shared" si="3"/>
        <v>103</v>
      </c>
      <c r="F20" s="167" t="str">
        <f t="shared" si="1"/>
        <v>H</v>
      </c>
      <c r="G20" s="4" t="s">
        <v>454</v>
      </c>
      <c r="H20" s="4"/>
      <c r="I20" s="30" t="s">
        <v>88</v>
      </c>
      <c r="J20" s="31">
        <f t="shared" si="0"/>
        <v>0</v>
      </c>
      <c r="L20" s="21"/>
      <c r="M20" s="21"/>
      <c r="N20" s="21"/>
    </row>
    <row r="21" spans="1:14" s="32" customFormat="1">
      <c r="A21" s="4" t="s">
        <v>460</v>
      </c>
      <c r="B21" s="30" t="s">
        <v>33</v>
      </c>
      <c r="C21" s="30">
        <f>E20+1</f>
        <v>104</v>
      </c>
      <c r="D21" s="30">
        <v>1</v>
      </c>
      <c r="E21" s="30">
        <f t="shared" si="3"/>
        <v>104</v>
      </c>
      <c r="F21" s="167" t="str">
        <f t="shared" si="1"/>
        <v>I</v>
      </c>
      <c r="G21" s="3" t="s">
        <v>35</v>
      </c>
      <c r="H21" s="4"/>
      <c r="I21" s="30" t="s">
        <v>88</v>
      </c>
      <c r="J21" s="31">
        <f t="shared" si="0"/>
        <v>0</v>
      </c>
      <c r="L21" s="21"/>
      <c r="M21" s="21"/>
      <c r="N21" s="21"/>
    </row>
    <row r="22" spans="1:14" s="32" customFormat="1">
      <c r="A22" s="4" t="s">
        <v>12</v>
      </c>
      <c r="B22" s="30" t="s">
        <v>113</v>
      </c>
      <c r="C22" s="30">
        <f>E21+1</f>
        <v>105</v>
      </c>
      <c r="D22" s="30">
        <v>10</v>
      </c>
      <c r="E22" s="30">
        <f t="shared" si="3"/>
        <v>114</v>
      </c>
      <c r="F22" s="167" t="str">
        <f t="shared" si="1"/>
        <v>J</v>
      </c>
      <c r="G22" s="4"/>
      <c r="H22" s="4"/>
      <c r="I22" s="30" t="s">
        <v>88</v>
      </c>
      <c r="J22" s="31">
        <f t="shared" si="0"/>
        <v>0</v>
      </c>
      <c r="L22" s="21"/>
      <c r="M22" s="21"/>
      <c r="N22" s="21"/>
    </row>
    <row r="23" spans="1:14" s="32" customFormat="1">
      <c r="A23" s="4" t="s">
        <v>2</v>
      </c>
      <c r="B23" s="30" t="s">
        <v>113</v>
      </c>
      <c r="C23" s="30">
        <f t="shared" si="2"/>
        <v>115</v>
      </c>
      <c r="D23" s="30">
        <v>10</v>
      </c>
      <c r="E23" s="30">
        <f t="shared" si="3"/>
        <v>124</v>
      </c>
      <c r="F23" s="167" t="str">
        <f t="shared" si="1"/>
        <v>K</v>
      </c>
      <c r="G23" s="4" t="s">
        <v>103</v>
      </c>
      <c r="H23" s="4"/>
      <c r="I23" s="30" t="s">
        <v>88</v>
      </c>
      <c r="J23" s="31">
        <f t="shared" si="0"/>
        <v>0</v>
      </c>
      <c r="L23" s="21"/>
      <c r="M23" s="21"/>
      <c r="N23" s="21"/>
    </row>
    <row r="24" spans="1:14" s="32" customFormat="1" ht="25.5">
      <c r="A24" s="4" t="s">
        <v>36</v>
      </c>
      <c r="B24" s="30" t="s">
        <v>113</v>
      </c>
      <c r="C24" s="30">
        <f t="shared" si="2"/>
        <v>125</v>
      </c>
      <c r="D24" s="30">
        <v>10</v>
      </c>
      <c r="E24" s="30">
        <f t="shared" si="3"/>
        <v>134</v>
      </c>
      <c r="F24" s="167" t="str">
        <f t="shared" si="1"/>
        <v>L</v>
      </c>
      <c r="G24" s="4" t="s">
        <v>96</v>
      </c>
      <c r="H24" s="4" t="s">
        <v>138</v>
      </c>
      <c r="I24" s="30" t="s">
        <v>275</v>
      </c>
      <c r="J24" s="31">
        <f t="shared" si="0"/>
        <v>0</v>
      </c>
      <c r="L24" s="21"/>
      <c r="M24" s="21"/>
      <c r="N24" s="21"/>
    </row>
    <row r="25" spans="1:14" s="32" customFormat="1" ht="38.25">
      <c r="A25" s="4" t="s">
        <v>13</v>
      </c>
      <c r="B25" s="30" t="s">
        <v>113</v>
      </c>
      <c r="C25" s="30">
        <f t="shared" si="2"/>
        <v>135</v>
      </c>
      <c r="D25" s="30">
        <v>10</v>
      </c>
      <c r="E25" s="30">
        <f t="shared" si="3"/>
        <v>144</v>
      </c>
      <c r="F25" s="167" t="str">
        <f t="shared" si="1"/>
        <v>M</v>
      </c>
      <c r="G25" s="4" t="s">
        <v>317</v>
      </c>
      <c r="H25" s="4" t="s">
        <v>104</v>
      </c>
      <c r="I25" s="30" t="s">
        <v>88</v>
      </c>
      <c r="J25" s="31">
        <f t="shared" si="0"/>
        <v>0</v>
      </c>
      <c r="L25" s="21"/>
      <c r="M25" s="21"/>
      <c r="N25" s="21"/>
    </row>
    <row r="26" spans="1:14" s="32" customFormat="1" ht="38.25">
      <c r="A26" s="4" t="s">
        <v>25</v>
      </c>
      <c r="B26" s="30" t="s">
        <v>113</v>
      </c>
      <c r="C26" s="30">
        <f t="shared" si="2"/>
        <v>145</v>
      </c>
      <c r="D26" s="30">
        <v>10</v>
      </c>
      <c r="E26" s="30">
        <f t="shared" si="3"/>
        <v>154</v>
      </c>
      <c r="F26" s="167" t="str">
        <f t="shared" si="1"/>
        <v>N</v>
      </c>
      <c r="G26" s="4" t="s">
        <v>318</v>
      </c>
      <c r="H26" s="4" t="s">
        <v>144</v>
      </c>
      <c r="I26" s="30" t="s">
        <v>88</v>
      </c>
      <c r="J26" s="31">
        <f t="shared" si="0"/>
        <v>0</v>
      </c>
      <c r="L26" s="21"/>
      <c r="M26" s="21"/>
      <c r="N26" s="21"/>
    </row>
    <row r="27" spans="1:14" s="32" customFormat="1" ht="12.75" customHeight="1">
      <c r="A27" s="4" t="s">
        <v>4</v>
      </c>
      <c r="B27" s="30" t="s">
        <v>117</v>
      </c>
      <c r="C27" s="30">
        <f t="shared" si="2"/>
        <v>155</v>
      </c>
      <c r="D27" s="30">
        <v>30</v>
      </c>
      <c r="E27" s="30">
        <f t="shared" si="3"/>
        <v>184</v>
      </c>
      <c r="F27" s="167" t="str">
        <f t="shared" si="1"/>
        <v>O</v>
      </c>
      <c r="G27" s="200" t="s">
        <v>105</v>
      </c>
      <c r="H27" s="4"/>
      <c r="I27" s="30" t="s">
        <v>88</v>
      </c>
      <c r="J27" s="31">
        <f t="shared" si="0"/>
        <v>0</v>
      </c>
      <c r="L27" s="21"/>
      <c r="M27" s="21"/>
      <c r="N27" s="21"/>
    </row>
    <row r="28" spans="1:14" s="32" customFormat="1">
      <c r="A28" s="4" t="s">
        <v>5</v>
      </c>
      <c r="B28" s="30" t="s">
        <v>117</v>
      </c>
      <c r="C28" s="30">
        <f t="shared" si="2"/>
        <v>185</v>
      </c>
      <c r="D28" s="30">
        <v>30</v>
      </c>
      <c r="E28" s="30">
        <f t="shared" si="3"/>
        <v>214</v>
      </c>
      <c r="F28" s="167" t="str">
        <f t="shared" si="1"/>
        <v>P</v>
      </c>
      <c r="G28" s="201"/>
      <c r="H28" s="4"/>
      <c r="I28" s="30" t="s">
        <v>88</v>
      </c>
      <c r="J28" s="31">
        <f t="shared" si="0"/>
        <v>0</v>
      </c>
      <c r="L28" s="21"/>
      <c r="M28" s="21"/>
      <c r="N28" s="21"/>
    </row>
    <row r="29" spans="1:14" s="32" customFormat="1">
      <c r="A29" s="4" t="s">
        <v>15</v>
      </c>
      <c r="B29" s="30" t="s">
        <v>118</v>
      </c>
      <c r="C29" s="30">
        <f t="shared" si="2"/>
        <v>215</v>
      </c>
      <c r="D29" s="30">
        <v>20</v>
      </c>
      <c r="E29" s="30">
        <f t="shared" si="3"/>
        <v>234</v>
      </c>
      <c r="F29" s="167" t="str">
        <f t="shared" si="1"/>
        <v>Q</v>
      </c>
      <c r="G29" s="201"/>
      <c r="H29" s="4"/>
      <c r="I29" s="30" t="s">
        <v>88</v>
      </c>
      <c r="J29" s="31">
        <f t="shared" si="0"/>
        <v>0</v>
      </c>
      <c r="L29" s="21"/>
      <c r="M29" s="21"/>
      <c r="N29" s="21"/>
    </row>
    <row r="30" spans="1:14" s="32" customFormat="1">
      <c r="A30" s="4" t="s">
        <v>18</v>
      </c>
      <c r="B30" s="30" t="s">
        <v>119</v>
      </c>
      <c r="C30" s="30">
        <f t="shared" si="2"/>
        <v>235</v>
      </c>
      <c r="D30" s="30">
        <v>2</v>
      </c>
      <c r="E30" s="30">
        <f t="shared" si="3"/>
        <v>236</v>
      </c>
      <c r="F30" s="167" t="str">
        <f t="shared" si="1"/>
        <v>R</v>
      </c>
      <c r="G30" s="201"/>
      <c r="H30" s="4"/>
      <c r="I30" s="30" t="s">
        <v>88</v>
      </c>
      <c r="J30" s="31">
        <f t="shared" si="0"/>
        <v>0</v>
      </c>
      <c r="L30" s="21"/>
      <c r="M30" s="21"/>
      <c r="N30" s="21"/>
    </row>
    <row r="31" spans="1:14" s="32" customFormat="1">
      <c r="A31" s="4" t="s">
        <v>6</v>
      </c>
      <c r="B31" s="30" t="s">
        <v>116</v>
      </c>
      <c r="C31" s="30">
        <f t="shared" si="2"/>
        <v>237</v>
      </c>
      <c r="D31" s="30">
        <v>10</v>
      </c>
      <c r="E31" s="30">
        <f t="shared" si="3"/>
        <v>246</v>
      </c>
      <c r="F31" s="167" t="str">
        <f t="shared" si="1"/>
        <v>S</v>
      </c>
      <c r="G31" s="202"/>
      <c r="H31" s="4"/>
      <c r="I31" s="30" t="s">
        <v>88</v>
      </c>
      <c r="J31" s="31">
        <f t="shared" si="0"/>
        <v>0</v>
      </c>
      <c r="L31" s="21"/>
      <c r="M31" s="21"/>
      <c r="N31" s="21"/>
    </row>
    <row r="32" spans="1:14" s="32" customFormat="1" ht="25.5">
      <c r="A32" s="4" t="s">
        <v>61</v>
      </c>
      <c r="B32" s="30" t="s">
        <v>120</v>
      </c>
      <c r="C32" s="30">
        <f t="shared" si="2"/>
        <v>247</v>
      </c>
      <c r="D32" s="30">
        <v>50</v>
      </c>
      <c r="E32" s="30">
        <f t="shared" si="3"/>
        <v>296</v>
      </c>
      <c r="F32" s="167" t="str">
        <f t="shared" si="1"/>
        <v>T</v>
      </c>
      <c r="G32" s="4" t="s">
        <v>100</v>
      </c>
      <c r="H32" s="4" t="s">
        <v>472</v>
      </c>
      <c r="I32" s="30" t="s">
        <v>88</v>
      </c>
      <c r="J32" s="31">
        <f t="shared" si="0"/>
        <v>0</v>
      </c>
      <c r="L32" s="21"/>
      <c r="M32" s="21"/>
      <c r="N32" s="21"/>
    </row>
    <row r="33" spans="1:14" s="32" customFormat="1">
      <c r="A33" s="4" t="s">
        <v>469</v>
      </c>
      <c r="B33" s="30" t="s">
        <v>29</v>
      </c>
      <c r="C33" s="30">
        <f t="shared" si="2"/>
        <v>297</v>
      </c>
      <c r="D33" s="30">
        <v>10</v>
      </c>
      <c r="E33" s="30">
        <f t="shared" si="3"/>
        <v>306</v>
      </c>
      <c r="F33" s="167" t="str">
        <f t="shared" si="1"/>
        <v>U</v>
      </c>
      <c r="G33" s="4"/>
      <c r="H33" s="4" t="s">
        <v>473</v>
      </c>
      <c r="I33" s="30" t="s">
        <v>88</v>
      </c>
      <c r="J33" s="31">
        <f t="shared" si="0"/>
        <v>0</v>
      </c>
      <c r="L33" s="21"/>
      <c r="M33" s="21"/>
      <c r="N33" s="21"/>
    </row>
    <row r="34" spans="1:14" s="32" customFormat="1">
      <c r="A34" s="4" t="s">
        <v>470</v>
      </c>
      <c r="B34" s="30" t="s">
        <v>29</v>
      </c>
      <c r="C34" s="30">
        <f t="shared" si="2"/>
        <v>307</v>
      </c>
      <c r="D34" s="30">
        <v>10</v>
      </c>
      <c r="E34" s="30">
        <f t="shared" si="3"/>
        <v>316</v>
      </c>
      <c r="F34" s="167" t="str">
        <f t="shared" si="1"/>
        <v>V</v>
      </c>
      <c r="G34" s="4"/>
      <c r="H34" s="4" t="s">
        <v>473</v>
      </c>
      <c r="I34" s="30" t="s">
        <v>88</v>
      </c>
      <c r="J34" s="31">
        <f t="shared" si="0"/>
        <v>0</v>
      </c>
      <c r="L34" s="21"/>
      <c r="M34" s="21"/>
      <c r="N34" s="21"/>
    </row>
    <row r="35" spans="1:14" s="32" customFormat="1">
      <c r="A35" s="4" t="s">
        <v>471</v>
      </c>
      <c r="B35" s="30" t="s">
        <v>29</v>
      </c>
      <c r="C35" s="30">
        <f t="shared" si="2"/>
        <v>317</v>
      </c>
      <c r="D35" s="30">
        <v>10</v>
      </c>
      <c r="E35" s="30">
        <f t="shared" si="3"/>
        <v>326</v>
      </c>
      <c r="F35" s="167" t="str">
        <f t="shared" si="1"/>
        <v>W</v>
      </c>
      <c r="G35" s="4"/>
      <c r="H35" s="4" t="s">
        <v>473</v>
      </c>
      <c r="I35" s="30" t="s">
        <v>88</v>
      </c>
      <c r="J35" s="31">
        <f t="shared" si="0"/>
        <v>0</v>
      </c>
      <c r="L35" s="21"/>
      <c r="M35" s="21"/>
      <c r="N35" s="21"/>
    </row>
    <row r="36" spans="1:14" s="32" customFormat="1">
      <c r="A36" s="4" t="s">
        <v>463</v>
      </c>
      <c r="B36" s="30" t="s">
        <v>33</v>
      </c>
      <c r="C36" s="30">
        <f t="shared" si="2"/>
        <v>327</v>
      </c>
      <c r="D36" s="30">
        <v>1</v>
      </c>
      <c r="E36" s="30">
        <f t="shared" si="3"/>
        <v>327</v>
      </c>
      <c r="F36" s="167" t="str">
        <f t="shared" si="1"/>
        <v>X</v>
      </c>
      <c r="G36" s="4" t="s">
        <v>464</v>
      </c>
      <c r="H36" s="4" t="s">
        <v>467</v>
      </c>
      <c r="I36" s="30" t="s">
        <v>275</v>
      </c>
      <c r="J36" s="31">
        <f t="shared" si="0"/>
        <v>0</v>
      </c>
      <c r="L36" s="21"/>
      <c r="M36" s="21"/>
      <c r="N36" s="21"/>
    </row>
    <row r="37" spans="1:14" s="32" customFormat="1">
      <c r="A37" s="4" t="s">
        <v>465</v>
      </c>
      <c r="B37" s="30" t="s">
        <v>31</v>
      </c>
      <c r="C37" s="30">
        <f t="shared" si="2"/>
        <v>328</v>
      </c>
      <c r="D37" s="30">
        <v>30</v>
      </c>
      <c r="E37" s="30">
        <f t="shared" si="3"/>
        <v>357</v>
      </c>
      <c r="F37" s="167" t="str">
        <f t="shared" si="1"/>
        <v>Y</v>
      </c>
      <c r="G37" s="4" t="s">
        <v>466</v>
      </c>
      <c r="H37" s="4" t="s">
        <v>467</v>
      </c>
      <c r="I37" s="30" t="s">
        <v>275</v>
      </c>
      <c r="J37" s="31">
        <f t="shared" si="0"/>
        <v>0</v>
      </c>
      <c r="L37" s="21"/>
      <c r="M37" s="21"/>
      <c r="N37" s="21"/>
    </row>
    <row r="38" spans="1:14" s="32" customFormat="1" ht="102">
      <c r="A38" s="4" t="s">
        <v>9</v>
      </c>
      <c r="B38" s="30" t="s">
        <v>121</v>
      </c>
      <c r="C38" s="30">
        <f t="shared" si="2"/>
        <v>358</v>
      </c>
      <c r="D38" s="30">
        <v>1</v>
      </c>
      <c r="E38" s="30">
        <f t="shared" si="3"/>
        <v>358</v>
      </c>
      <c r="F38" s="167" t="str">
        <f t="shared" si="1"/>
        <v>Z</v>
      </c>
      <c r="G38" s="4" t="s">
        <v>380</v>
      </c>
      <c r="H38" s="4" t="s">
        <v>106</v>
      </c>
      <c r="I38" s="30" t="s">
        <v>89</v>
      </c>
      <c r="J38" s="31">
        <f t="shared" si="0"/>
        <v>0</v>
      </c>
      <c r="L38" s="21"/>
      <c r="M38" s="21"/>
      <c r="N38" s="21"/>
    </row>
    <row r="39" spans="1:14" s="32" customFormat="1" ht="102">
      <c r="A39" s="4" t="s">
        <v>10</v>
      </c>
      <c r="B39" s="30" t="s">
        <v>119</v>
      </c>
      <c r="C39" s="30">
        <f t="shared" si="2"/>
        <v>359</v>
      </c>
      <c r="D39" s="30">
        <v>2</v>
      </c>
      <c r="E39" s="30">
        <f t="shared" si="3"/>
        <v>360</v>
      </c>
      <c r="F39" s="167" t="str">
        <f t="shared" si="1"/>
        <v>AA</v>
      </c>
      <c r="G39" s="4" t="s">
        <v>381</v>
      </c>
      <c r="H39" s="4" t="s">
        <v>107</v>
      </c>
      <c r="I39" s="30" t="s">
        <v>88</v>
      </c>
      <c r="J39" s="31">
        <f t="shared" si="0"/>
        <v>0</v>
      </c>
      <c r="L39" s="21"/>
      <c r="M39" s="21"/>
      <c r="N39" s="21"/>
    </row>
    <row r="40" spans="1:14" s="32" customFormat="1" ht="25.5">
      <c r="A40" s="4" t="s">
        <v>19</v>
      </c>
      <c r="B40" s="30" t="s">
        <v>121</v>
      </c>
      <c r="C40" s="30">
        <f t="shared" si="2"/>
        <v>361</v>
      </c>
      <c r="D40" s="30">
        <v>1</v>
      </c>
      <c r="E40" s="30">
        <f t="shared" si="3"/>
        <v>361</v>
      </c>
      <c r="F40" s="167" t="str">
        <f t="shared" si="1"/>
        <v>AB</v>
      </c>
      <c r="G40" s="4" t="s">
        <v>122</v>
      </c>
      <c r="H40" s="4" t="s">
        <v>101</v>
      </c>
      <c r="I40" s="30" t="s">
        <v>88</v>
      </c>
      <c r="J40" s="31">
        <f t="shared" si="0"/>
        <v>0</v>
      </c>
      <c r="L40" s="21"/>
      <c r="M40" s="21"/>
      <c r="N40" s="21"/>
    </row>
    <row r="41" spans="1:14" s="32" customFormat="1" ht="38.25">
      <c r="A41" s="4" t="s">
        <v>11</v>
      </c>
      <c r="B41" s="30" t="s">
        <v>121</v>
      </c>
      <c r="C41" s="30">
        <f t="shared" si="2"/>
        <v>362</v>
      </c>
      <c r="D41" s="30">
        <v>1</v>
      </c>
      <c r="E41" s="30">
        <f t="shared" si="3"/>
        <v>362</v>
      </c>
      <c r="F41" s="167" t="str">
        <f t="shared" si="1"/>
        <v>AC</v>
      </c>
      <c r="G41" s="4" t="s">
        <v>468</v>
      </c>
      <c r="H41" s="4" t="s">
        <v>87</v>
      </c>
      <c r="I41" s="30" t="s">
        <v>275</v>
      </c>
      <c r="J41" s="31">
        <f t="shared" si="0"/>
        <v>0</v>
      </c>
      <c r="L41" s="21"/>
      <c r="M41" s="21"/>
      <c r="N41" s="21"/>
    </row>
    <row r="42" spans="1:14" s="32" customFormat="1" ht="51">
      <c r="A42" s="4" t="s">
        <v>3</v>
      </c>
      <c r="B42" s="30" t="s">
        <v>121</v>
      </c>
      <c r="C42" s="30">
        <f t="shared" si="2"/>
        <v>363</v>
      </c>
      <c r="D42" s="30">
        <v>1</v>
      </c>
      <c r="E42" s="30">
        <f t="shared" si="3"/>
        <v>363</v>
      </c>
      <c r="F42" s="167" t="str">
        <f t="shared" si="1"/>
        <v>AD</v>
      </c>
      <c r="G42" s="4" t="s">
        <v>445</v>
      </c>
      <c r="H42" s="4" t="s">
        <v>130</v>
      </c>
      <c r="I42" s="30" t="s">
        <v>275</v>
      </c>
      <c r="J42" s="31">
        <f t="shared" si="0"/>
        <v>0</v>
      </c>
      <c r="L42" s="21"/>
      <c r="M42" s="21"/>
      <c r="N42" s="21"/>
    </row>
    <row r="43" spans="1:14" ht="63.75">
      <c r="A43" s="4" t="s">
        <v>57</v>
      </c>
      <c r="B43" s="30" t="s">
        <v>121</v>
      </c>
      <c r="C43" s="30">
        <f t="shared" si="2"/>
        <v>364</v>
      </c>
      <c r="D43" s="30">
        <v>1</v>
      </c>
      <c r="E43" s="30">
        <f t="shared" si="3"/>
        <v>364</v>
      </c>
      <c r="F43" s="167" t="str">
        <f t="shared" si="1"/>
        <v>AE</v>
      </c>
      <c r="G43" s="4" t="s">
        <v>20</v>
      </c>
      <c r="H43" s="4" t="s">
        <v>320</v>
      </c>
      <c r="I43" s="30" t="s">
        <v>275</v>
      </c>
      <c r="J43" s="31">
        <f t="shared" si="0"/>
        <v>0</v>
      </c>
    </row>
    <row r="44" spans="1:14" s="32" customFormat="1" ht="25.5">
      <c r="A44" s="4" t="s">
        <v>8</v>
      </c>
      <c r="B44" s="30" t="s">
        <v>119</v>
      </c>
      <c r="C44" s="30">
        <f t="shared" si="2"/>
        <v>365</v>
      </c>
      <c r="D44" s="30">
        <v>2</v>
      </c>
      <c r="E44" s="30">
        <f t="shared" si="3"/>
        <v>366</v>
      </c>
      <c r="F44" s="167" t="str">
        <f t="shared" si="1"/>
        <v>AF</v>
      </c>
      <c r="G44" s="4" t="s">
        <v>319</v>
      </c>
      <c r="H44" s="4" t="s">
        <v>131</v>
      </c>
      <c r="I44" s="30" t="s">
        <v>275</v>
      </c>
      <c r="J44" s="31">
        <f t="shared" si="0"/>
        <v>0</v>
      </c>
      <c r="L44" s="21"/>
      <c r="M44" s="21"/>
      <c r="N44" s="21"/>
    </row>
    <row r="45" spans="1:14" s="32" customFormat="1" ht="76.5">
      <c r="A45" s="4" t="s">
        <v>1</v>
      </c>
      <c r="B45" s="30" t="s">
        <v>121</v>
      </c>
      <c r="C45" s="30">
        <f t="shared" si="2"/>
        <v>367</v>
      </c>
      <c r="D45" s="30">
        <v>1</v>
      </c>
      <c r="E45" s="30">
        <f t="shared" si="3"/>
        <v>367</v>
      </c>
      <c r="F45" s="167" t="str">
        <f t="shared" si="1"/>
        <v>AG</v>
      </c>
      <c r="G45" s="4" t="s">
        <v>451</v>
      </c>
      <c r="H45" s="4" t="s">
        <v>132</v>
      </c>
      <c r="I45" s="30" t="s">
        <v>88</v>
      </c>
      <c r="J45" s="31">
        <f t="shared" si="0"/>
        <v>0</v>
      </c>
      <c r="L45" s="21"/>
      <c r="M45" s="21"/>
      <c r="N45" s="21"/>
    </row>
    <row r="46" spans="1:14" s="32" customFormat="1" ht="25.5">
      <c r="A46" s="4" t="s">
        <v>147</v>
      </c>
      <c r="B46" s="30" t="s">
        <v>112</v>
      </c>
      <c r="C46" s="30">
        <f t="shared" si="2"/>
        <v>368</v>
      </c>
      <c r="D46" s="30">
        <v>12</v>
      </c>
      <c r="E46" s="30">
        <f t="shared" si="3"/>
        <v>379</v>
      </c>
      <c r="F46" s="167" t="str">
        <f t="shared" si="1"/>
        <v>AH</v>
      </c>
      <c r="G46" s="4" t="s">
        <v>146</v>
      </c>
      <c r="H46" s="4" t="s">
        <v>133</v>
      </c>
      <c r="I46" s="30" t="s">
        <v>275</v>
      </c>
      <c r="J46" s="31">
        <f t="shared" si="0"/>
        <v>0</v>
      </c>
      <c r="L46" s="21"/>
      <c r="M46" s="21"/>
      <c r="N46" s="21"/>
    </row>
    <row r="47" spans="1:14" s="32" customFormat="1" ht="25.5">
      <c r="A47" s="4" t="s">
        <v>601</v>
      </c>
      <c r="B47" s="30" t="s">
        <v>112</v>
      </c>
      <c r="C47" s="30">
        <f t="shared" si="2"/>
        <v>380</v>
      </c>
      <c r="D47" s="30">
        <v>12</v>
      </c>
      <c r="E47" s="30">
        <f t="shared" si="3"/>
        <v>391</v>
      </c>
      <c r="F47" s="167" t="str">
        <f t="shared" si="1"/>
        <v>AI</v>
      </c>
      <c r="G47" s="4" t="s">
        <v>146</v>
      </c>
      <c r="H47" s="4" t="s">
        <v>133</v>
      </c>
      <c r="I47" s="30" t="s">
        <v>88</v>
      </c>
      <c r="J47" s="31">
        <f t="shared" si="0"/>
        <v>0</v>
      </c>
      <c r="L47" s="21"/>
      <c r="M47" s="21"/>
      <c r="N47" s="21"/>
    </row>
    <row r="48" spans="1:14" s="32" customFormat="1" ht="25.5">
      <c r="A48" s="4" t="s">
        <v>602</v>
      </c>
      <c r="B48" s="30" t="s">
        <v>112</v>
      </c>
      <c r="C48" s="30">
        <f t="shared" si="2"/>
        <v>392</v>
      </c>
      <c r="D48" s="30">
        <v>12</v>
      </c>
      <c r="E48" s="30">
        <f t="shared" si="3"/>
        <v>403</v>
      </c>
      <c r="F48" s="167" t="str">
        <f t="shared" si="1"/>
        <v>AJ</v>
      </c>
      <c r="G48" s="4" t="s">
        <v>146</v>
      </c>
      <c r="H48" s="4" t="s">
        <v>133</v>
      </c>
      <c r="I48" s="30" t="s">
        <v>88</v>
      </c>
      <c r="J48" s="31">
        <f t="shared" si="0"/>
        <v>0</v>
      </c>
      <c r="L48" s="21"/>
      <c r="M48" s="21"/>
      <c r="N48" s="21"/>
    </row>
    <row r="49" spans="1:14" s="32" customFormat="1" ht="25.5">
      <c r="A49" s="4" t="s">
        <v>39</v>
      </c>
      <c r="B49" s="30" t="s">
        <v>112</v>
      </c>
      <c r="C49" s="30">
        <f t="shared" si="2"/>
        <v>404</v>
      </c>
      <c r="D49" s="30">
        <v>12</v>
      </c>
      <c r="E49" s="30">
        <f t="shared" si="3"/>
        <v>415</v>
      </c>
      <c r="F49" s="167" t="str">
        <f t="shared" si="1"/>
        <v>AK</v>
      </c>
      <c r="G49" s="4" t="s">
        <v>146</v>
      </c>
      <c r="H49" s="4" t="s">
        <v>133</v>
      </c>
      <c r="I49" s="30" t="s">
        <v>275</v>
      </c>
      <c r="J49" s="31">
        <f t="shared" si="0"/>
        <v>0</v>
      </c>
      <c r="L49" s="21"/>
      <c r="M49" s="21"/>
      <c r="N49" s="21"/>
    </row>
    <row r="50" spans="1:14" s="32" customFormat="1" ht="25.5">
      <c r="A50" s="4" t="s">
        <v>148</v>
      </c>
      <c r="B50" s="30" t="s">
        <v>112</v>
      </c>
      <c r="C50" s="30">
        <f t="shared" si="2"/>
        <v>416</v>
      </c>
      <c r="D50" s="30">
        <v>12</v>
      </c>
      <c r="E50" s="30">
        <f t="shared" si="3"/>
        <v>427</v>
      </c>
      <c r="F50" s="167" t="str">
        <f t="shared" si="1"/>
        <v>AL</v>
      </c>
      <c r="G50" s="4" t="s">
        <v>146</v>
      </c>
      <c r="H50" s="4" t="s">
        <v>133</v>
      </c>
      <c r="I50" s="30" t="s">
        <v>275</v>
      </c>
      <c r="J50" s="31">
        <f t="shared" si="0"/>
        <v>0</v>
      </c>
      <c r="L50" s="21"/>
      <c r="M50" s="21"/>
      <c r="N50" s="21"/>
    </row>
    <row r="51" spans="1:14" s="32" customFormat="1" ht="25.5">
      <c r="A51" s="4" t="s">
        <v>475</v>
      </c>
      <c r="B51" s="30" t="s">
        <v>112</v>
      </c>
      <c r="C51" s="30">
        <f t="shared" si="2"/>
        <v>428</v>
      </c>
      <c r="D51" s="30">
        <v>12</v>
      </c>
      <c r="E51" s="30">
        <f t="shared" si="3"/>
        <v>439</v>
      </c>
      <c r="F51" s="167" t="str">
        <f t="shared" si="1"/>
        <v>AM</v>
      </c>
      <c r="G51" s="4" t="s">
        <v>146</v>
      </c>
      <c r="H51" s="4" t="s">
        <v>133</v>
      </c>
      <c r="I51" s="30" t="s">
        <v>275</v>
      </c>
      <c r="J51" s="31">
        <f t="shared" si="0"/>
        <v>0</v>
      </c>
      <c r="L51" s="21"/>
      <c r="M51" s="21"/>
      <c r="N51" s="21"/>
    </row>
    <row r="52" spans="1:14" s="32" customFormat="1" ht="25.5">
      <c r="A52" s="4" t="s">
        <v>617</v>
      </c>
      <c r="B52" s="30" t="s">
        <v>112</v>
      </c>
      <c r="C52" s="30">
        <f t="shared" si="2"/>
        <v>440</v>
      </c>
      <c r="D52" s="30">
        <v>12</v>
      </c>
      <c r="E52" s="30">
        <f t="shared" si="3"/>
        <v>451</v>
      </c>
      <c r="F52" s="167" t="str">
        <f t="shared" si="1"/>
        <v>AN</v>
      </c>
      <c r="G52" s="4" t="s">
        <v>146</v>
      </c>
      <c r="H52" s="4" t="s">
        <v>133</v>
      </c>
      <c r="I52" s="30" t="s">
        <v>275</v>
      </c>
      <c r="J52" s="31">
        <f t="shared" si="0"/>
        <v>0</v>
      </c>
      <c r="L52" s="21"/>
      <c r="M52" s="21"/>
      <c r="N52" s="21"/>
    </row>
    <row r="53" spans="1:14" s="32" customFormat="1" ht="25.5">
      <c r="A53" s="4" t="s">
        <v>618</v>
      </c>
      <c r="B53" s="30" t="s">
        <v>112</v>
      </c>
      <c r="C53" s="30">
        <f t="shared" si="2"/>
        <v>452</v>
      </c>
      <c r="D53" s="30">
        <v>12</v>
      </c>
      <c r="E53" s="30">
        <f t="shared" si="3"/>
        <v>463</v>
      </c>
      <c r="F53" s="167" t="str">
        <f t="shared" si="1"/>
        <v>AO</v>
      </c>
      <c r="G53" s="4" t="s">
        <v>146</v>
      </c>
      <c r="H53" s="4" t="s">
        <v>133</v>
      </c>
      <c r="I53" s="30" t="s">
        <v>275</v>
      </c>
      <c r="J53" s="31">
        <f t="shared" si="0"/>
        <v>0</v>
      </c>
      <c r="L53" s="21"/>
      <c r="M53" s="21"/>
      <c r="N53" s="21"/>
    </row>
    <row r="54" spans="1:14" s="32" customFormat="1" ht="25.5">
      <c r="A54" s="4" t="s">
        <v>597</v>
      </c>
      <c r="B54" s="30" t="s">
        <v>111</v>
      </c>
      <c r="C54" s="30">
        <f t="shared" si="2"/>
        <v>464</v>
      </c>
      <c r="D54" s="30">
        <v>10</v>
      </c>
      <c r="E54" s="30">
        <f t="shared" si="3"/>
        <v>473</v>
      </c>
      <c r="F54" s="167" t="str">
        <f t="shared" si="1"/>
        <v>AP</v>
      </c>
      <c r="G54" s="4" t="s">
        <v>374</v>
      </c>
      <c r="H54" s="4" t="s">
        <v>124</v>
      </c>
      <c r="I54" s="30" t="s">
        <v>88</v>
      </c>
      <c r="J54" s="31">
        <f t="shared" si="0"/>
        <v>0</v>
      </c>
      <c r="K54" s="32" t="s">
        <v>599</v>
      </c>
      <c r="L54" s="21"/>
      <c r="M54" s="21"/>
      <c r="N54" s="21"/>
    </row>
    <row r="55" spans="1:14" s="32" customFormat="1" ht="25.5">
      <c r="A55" s="4" t="s">
        <v>598</v>
      </c>
      <c r="B55" s="30" t="s">
        <v>111</v>
      </c>
      <c r="C55" s="30">
        <f t="shared" si="2"/>
        <v>474</v>
      </c>
      <c r="D55" s="30">
        <v>10</v>
      </c>
      <c r="E55" s="30">
        <f t="shared" si="3"/>
        <v>483</v>
      </c>
      <c r="F55" s="167" t="str">
        <f t="shared" si="1"/>
        <v>AQ</v>
      </c>
      <c r="G55" s="4" t="s">
        <v>374</v>
      </c>
      <c r="H55" s="4" t="s">
        <v>124</v>
      </c>
      <c r="I55" s="30" t="s">
        <v>88</v>
      </c>
      <c r="J55" s="31">
        <f t="shared" si="0"/>
        <v>0</v>
      </c>
      <c r="K55" s="32" t="s">
        <v>599</v>
      </c>
      <c r="L55" s="21"/>
      <c r="M55" s="21"/>
      <c r="N55" s="21"/>
    </row>
    <row r="56" spans="1:14" s="32" customFormat="1">
      <c r="A56" s="4" t="s">
        <v>596</v>
      </c>
      <c r="B56" s="30" t="s">
        <v>126</v>
      </c>
      <c r="C56" s="30">
        <f t="shared" si="2"/>
        <v>484</v>
      </c>
      <c r="D56" s="30">
        <v>2</v>
      </c>
      <c r="E56" s="30">
        <f t="shared" si="3"/>
        <v>485</v>
      </c>
      <c r="F56" s="167" t="str">
        <f t="shared" si="1"/>
        <v>AR</v>
      </c>
      <c r="G56" s="4"/>
      <c r="H56" s="4" t="s">
        <v>134</v>
      </c>
      <c r="I56" s="30" t="s">
        <v>88</v>
      </c>
      <c r="J56" s="31">
        <f t="shared" si="0"/>
        <v>0</v>
      </c>
      <c r="L56" s="21"/>
      <c r="M56" s="21"/>
      <c r="N56" s="21"/>
    </row>
    <row r="57" spans="1:14" s="32" customFormat="1" ht="25.5">
      <c r="A57" s="4" t="s">
        <v>302</v>
      </c>
      <c r="B57" s="30" t="s">
        <v>112</v>
      </c>
      <c r="C57" s="30">
        <f t="shared" si="2"/>
        <v>486</v>
      </c>
      <c r="D57" s="30">
        <v>12</v>
      </c>
      <c r="E57" s="30">
        <f t="shared" si="3"/>
        <v>497</v>
      </c>
      <c r="F57" s="167" t="str">
        <f t="shared" si="1"/>
        <v>AS</v>
      </c>
      <c r="G57" s="4" t="s">
        <v>615</v>
      </c>
      <c r="H57" s="4" t="s">
        <v>98</v>
      </c>
      <c r="I57" s="30" t="s">
        <v>88</v>
      </c>
      <c r="J57" s="31">
        <f t="shared" si="0"/>
        <v>0</v>
      </c>
      <c r="L57" s="21"/>
      <c r="M57" s="21"/>
      <c r="N57" s="21"/>
    </row>
    <row r="58" spans="1:14" s="32" customFormat="1" ht="114.75">
      <c r="A58" s="4" t="s">
        <v>150</v>
      </c>
      <c r="B58" s="30" t="s">
        <v>112</v>
      </c>
      <c r="C58" s="30">
        <f t="shared" si="2"/>
        <v>498</v>
      </c>
      <c r="D58" s="30">
        <v>12</v>
      </c>
      <c r="E58" s="30">
        <f t="shared" si="3"/>
        <v>509</v>
      </c>
      <c r="F58" s="167" t="str">
        <f t="shared" si="1"/>
        <v>AT</v>
      </c>
      <c r="G58" s="4" t="s">
        <v>614</v>
      </c>
      <c r="H58" s="4" t="s">
        <v>98</v>
      </c>
      <c r="I58" s="30" t="s">
        <v>88</v>
      </c>
      <c r="J58" s="31">
        <f t="shared" si="0"/>
        <v>0</v>
      </c>
      <c r="L58" s="21"/>
      <c r="M58" s="21"/>
      <c r="N58" s="21"/>
    </row>
    <row r="59" spans="1:14" s="32" customFormat="1">
      <c r="A59" s="4" t="s">
        <v>385</v>
      </c>
      <c r="B59" s="30" t="s">
        <v>112</v>
      </c>
      <c r="C59" s="30">
        <f t="shared" si="2"/>
        <v>510</v>
      </c>
      <c r="D59" s="30">
        <v>12</v>
      </c>
      <c r="E59" s="30">
        <f t="shared" si="3"/>
        <v>521</v>
      </c>
      <c r="F59" s="167" t="str">
        <f t="shared" si="1"/>
        <v>AU</v>
      </c>
      <c r="G59" s="4" t="s">
        <v>149</v>
      </c>
      <c r="H59" s="4" t="s">
        <v>98</v>
      </c>
      <c r="I59" s="30" t="s">
        <v>275</v>
      </c>
      <c r="J59" s="31">
        <f t="shared" si="0"/>
        <v>0</v>
      </c>
      <c r="L59" s="21"/>
      <c r="M59" s="21"/>
      <c r="N59" s="21"/>
    </row>
    <row r="60" spans="1:14" s="32" customFormat="1">
      <c r="A60" s="4" t="s">
        <v>386</v>
      </c>
      <c r="B60" s="30" t="s">
        <v>112</v>
      </c>
      <c r="C60" s="30">
        <f t="shared" si="2"/>
        <v>522</v>
      </c>
      <c r="D60" s="30">
        <v>12</v>
      </c>
      <c r="E60" s="30">
        <f t="shared" si="3"/>
        <v>533</v>
      </c>
      <c r="F60" s="167" t="str">
        <f t="shared" si="1"/>
        <v>AV</v>
      </c>
      <c r="G60" s="4" t="s">
        <v>149</v>
      </c>
      <c r="H60" s="4" t="s">
        <v>98</v>
      </c>
      <c r="I60" s="30" t="s">
        <v>275</v>
      </c>
      <c r="J60" s="31">
        <f t="shared" si="0"/>
        <v>0</v>
      </c>
      <c r="L60" s="21"/>
      <c r="M60" s="21"/>
      <c r="N60" s="21"/>
    </row>
    <row r="61" spans="1:14" s="32" customFormat="1" ht="25.5">
      <c r="A61" s="4" t="s">
        <v>600</v>
      </c>
      <c r="B61" s="30" t="s">
        <v>112</v>
      </c>
      <c r="C61" s="30">
        <f t="shared" si="2"/>
        <v>534</v>
      </c>
      <c r="D61" s="30">
        <v>12</v>
      </c>
      <c r="E61" s="30">
        <f t="shared" si="3"/>
        <v>545</v>
      </c>
      <c r="F61" s="167" t="str">
        <f t="shared" si="1"/>
        <v>AW</v>
      </c>
      <c r="G61" s="4" t="s">
        <v>149</v>
      </c>
      <c r="H61" s="4" t="s">
        <v>444</v>
      </c>
      <c r="I61" s="30" t="s">
        <v>88</v>
      </c>
      <c r="J61" s="31">
        <f t="shared" si="0"/>
        <v>0</v>
      </c>
      <c r="L61" s="21"/>
      <c r="M61" s="21"/>
      <c r="N61" s="21"/>
    </row>
    <row r="62" spans="1:14" s="32" customFormat="1">
      <c r="A62" s="4" t="s">
        <v>154</v>
      </c>
      <c r="B62" s="30" t="s">
        <v>111</v>
      </c>
      <c r="C62" s="30">
        <f t="shared" si="2"/>
        <v>546</v>
      </c>
      <c r="D62" s="30">
        <v>10</v>
      </c>
      <c r="E62" s="30">
        <f t="shared" si="3"/>
        <v>555</v>
      </c>
      <c r="F62" s="167" t="str">
        <f t="shared" si="1"/>
        <v>AX</v>
      </c>
      <c r="G62" s="4" t="s">
        <v>452</v>
      </c>
      <c r="H62" s="4" t="s">
        <v>157</v>
      </c>
      <c r="I62" s="30" t="s">
        <v>88</v>
      </c>
      <c r="J62" s="31">
        <f t="shared" si="0"/>
        <v>0</v>
      </c>
      <c r="L62" s="21"/>
      <c r="M62" s="21"/>
      <c r="N62" s="21"/>
    </row>
    <row r="63" spans="1:14" s="32" customFormat="1">
      <c r="A63" s="4" t="s">
        <v>155</v>
      </c>
      <c r="B63" s="30" t="s">
        <v>127</v>
      </c>
      <c r="C63" s="30">
        <f t="shared" si="2"/>
        <v>556</v>
      </c>
      <c r="D63" s="30">
        <v>6</v>
      </c>
      <c r="E63" s="30">
        <f t="shared" si="3"/>
        <v>561</v>
      </c>
      <c r="F63" s="167" t="str">
        <f t="shared" si="1"/>
        <v>AY</v>
      </c>
      <c r="G63" s="4" t="s">
        <v>452</v>
      </c>
      <c r="H63" s="4" t="s">
        <v>157</v>
      </c>
      <c r="I63" s="30" t="s">
        <v>88</v>
      </c>
      <c r="J63" s="31">
        <f t="shared" si="0"/>
        <v>0</v>
      </c>
      <c r="L63" s="21"/>
      <c r="M63" s="21"/>
      <c r="N63" s="21"/>
    </row>
    <row r="64" spans="1:14" s="32" customFormat="1">
      <c r="A64" s="4" t="s">
        <v>156</v>
      </c>
      <c r="B64" s="30" t="s">
        <v>111</v>
      </c>
      <c r="C64" s="30">
        <f t="shared" si="2"/>
        <v>562</v>
      </c>
      <c r="D64" s="30">
        <v>10</v>
      </c>
      <c r="E64" s="30">
        <f t="shared" si="3"/>
        <v>571</v>
      </c>
      <c r="F64" s="167" t="str">
        <f t="shared" si="1"/>
        <v>AZ</v>
      </c>
      <c r="G64" s="4" t="s">
        <v>452</v>
      </c>
      <c r="H64" s="4" t="s">
        <v>157</v>
      </c>
      <c r="I64" s="30" t="s">
        <v>88</v>
      </c>
      <c r="J64" s="31">
        <f t="shared" si="0"/>
        <v>0</v>
      </c>
      <c r="L64" s="21"/>
      <c r="M64" s="21"/>
      <c r="N64" s="21"/>
    </row>
    <row r="65" spans="1:14" s="32" customFormat="1">
      <c r="A65" s="4" t="s">
        <v>151</v>
      </c>
      <c r="B65" s="30" t="s">
        <v>127</v>
      </c>
      <c r="C65" s="30">
        <f t="shared" si="2"/>
        <v>572</v>
      </c>
      <c r="D65" s="30">
        <v>6</v>
      </c>
      <c r="E65" s="30">
        <f t="shared" si="3"/>
        <v>577</v>
      </c>
      <c r="F65" s="167" t="str">
        <f t="shared" si="1"/>
        <v>BA</v>
      </c>
      <c r="G65" s="4" t="s">
        <v>452</v>
      </c>
      <c r="H65" s="4" t="s">
        <v>157</v>
      </c>
      <c r="I65" s="30" t="s">
        <v>88</v>
      </c>
      <c r="J65" s="31">
        <f t="shared" si="0"/>
        <v>0</v>
      </c>
      <c r="L65" s="21"/>
      <c r="M65" s="21"/>
      <c r="N65" s="21"/>
    </row>
    <row r="66" spans="1:14" s="32" customFormat="1">
      <c r="A66" s="4" t="s">
        <v>152</v>
      </c>
      <c r="B66" s="30" t="s">
        <v>111</v>
      </c>
      <c r="C66" s="30">
        <f t="shared" si="2"/>
        <v>578</v>
      </c>
      <c r="D66" s="30">
        <v>10</v>
      </c>
      <c r="E66" s="30">
        <f t="shared" si="3"/>
        <v>587</v>
      </c>
      <c r="F66" s="167" t="str">
        <f t="shared" si="1"/>
        <v>BB</v>
      </c>
      <c r="G66" s="4" t="s">
        <v>452</v>
      </c>
      <c r="H66" s="4" t="s">
        <v>157</v>
      </c>
      <c r="I66" s="30" t="s">
        <v>275</v>
      </c>
      <c r="J66" s="31">
        <f t="shared" si="0"/>
        <v>0</v>
      </c>
      <c r="L66" s="21"/>
      <c r="M66" s="21"/>
      <c r="N66" s="21"/>
    </row>
    <row r="67" spans="1:14" s="32" customFormat="1">
      <c r="A67" s="4" t="s">
        <v>153</v>
      </c>
      <c r="B67" s="30" t="s">
        <v>127</v>
      </c>
      <c r="C67" s="30">
        <f t="shared" si="2"/>
        <v>588</v>
      </c>
      <c r="D67" s="30">
        <v>6</v>
      </c>
      <c r="E67" s="30">
        <f t="shared" si="3"/>
        <v>593</v>
      </c>
      <c r="F67" s="167" t="str">
        <f t="shared" si="1"/>
        <v>BC</v>
      </c>
      <c r="G67" s="4" t="s">
        <v>452</v>
      </c>
      <c r="H67" s="4" t="s">
        <v>157</v>
      </c>
      <c r="I67" s="30" t="s">
        <v>275</v>
      </c>
      <c r="J67" s="31">
        <f t="shared" si="0"/>
        <v>0</v>
      </c>
      <c r="L67" s="21"/>
      <c r="M67" s="21"/>
      <c r="N67" s="21"/>
    </row>
    <row r="68" spans="1:14">
      <c r="A68" s="4" t="s">
        <v>619</v>
      </c>
      <c r="B68" s="30" t="s">
        <v>111</v>
      </c>
      <c r="C68" s="30">
        <f t="shared" si="2"/>
        <v>594</v>
      </c>
      <c r="D68" s="30">
        <v>10</v>
      </c>
      <c r="E68" s="30">
        <f t="shared" si="3"/>
        <v>603</v>
      </c>
      <c r="F68" s="167" t="str">
        <f t="shared" si="1"/>
        <v>BD</v>
      </c>
      <c r="G68" s="4" t="s">
        <v>452</v>
      </c>
      <c r="H68" s="4" t="s">
        <v>157</v>
      </c>
      <c r="I68" s="30" t="s">
        <v>275</v>
      </c>
      <c r="J68" s="31">
        <f t="shared" si="0"/>
        <v>0</v>
      </c>
    </row>
    <row r="69" spans="1:14">
      <c r="A69" s="4" t="s">
        <v>620</v>
      </c>
      <c r="B69" s="30" t="s">
        <v>127</v>
      </c>
      <c r="C69" s="30">
        <f t="shared" si="2"/>
        <v>604</v>
      </c>
      <c r="D69" s="30">
        <v>6</v>
      </c>
      <c r="E69" s="30">
        <f t="shared" si="3"/>
        <v>609</v>
      </c>
      <c r="F69" s="167" t="str">
        <f t="shared" si="1"/>
        <v>BE</v>
      </c>
      <c r="G69" s="4" t="s">
        <v>452</v>
      </c>
      <c r="H69" s="4" t="s">
        <v>157</v>
      </c>
      <c r="I69" s="30" t="s">
        <v>275</v>
      </c>
      <c r="J69" s="31">
        <f t="shared" si="0"/>
        <v>0</v>
      </c>
    </row>
    <row r="70" spans="1:14">
      <c r="A70" s="4" t="s">
        <v>621</v>
      </c>
      <c r="B70" s="30" t="s">
        <v>111</v>
      </c>
      <c r="C70" s="30">
        <f t="shared" si="2"/>
        <v>610</v>
      </c>
      <c r="D70" s="30">
        <v>10</v>
      </c>
      <c r="E70" s="30">
        <f t="shared" si="3"/>
        <v>619</v>
      </c>
      <c r="F70" s="167" t="str">
        <f t="shared" si="1"/>
        <v>BF</v>
      </c>
      <c r="G70" s="4" t="s">
        <v>452</v>
      </c>
      <c r="H70" s="4"/>
      <c r="I70" s="30" t="s">
        <v>275</v>
      </c>
      <c r="J70" s="31">
        <f t="shared" si="0"/>
        <v>0</v>
      </c>
    </row>
    <row r="71" spans="1:14">
      <c r="A71" s="4" t="s">
        <v>622</v>
      </c>
      <c r="B71" s="30" t="s">
        <v>127</v>
      </c>
      <c r="C71" s="30">
        <f t="shared" si="2"/>
        <v>620</v>
      </c>
      <c r="D71" s="30">
        <v>6</v>
      </c>
      <c r="E71" s="30">
        <f t="shared" si="3"/>
        <v>625</v>
      </c>
      <c r="F71" s="167" t="str">
        <f t="shared" si="1"/>
        <v>BG</v>
      </c>
      <c r="G71" s="4" t="s">
        <v>452</v>
      </c>
      <c r="H71" s="4"/>
      <c r="I71" s="30" t="s">
        <v>275</v>
      </c>
      <c r="J71" s="31">
        <f t="shared" si="0"/>
        <v>0</v>
      </c>
    </row>
    <row r="72" spans="1:14" s="32" customFormat="1" ht="25.5">
      <c r="A72" s="4" t="s">
        <v>162</v>
      </c>
      <c r="B72" s="30" t="s">
        <v>121</v>
      </c>
      <c r="C72" s="30">
        <f t="shared" si="2"/>
        <v>626</v>
      </c>
      <c r="D72" s="30">
        <v>1</v>
      </c>
      <c r="E72" s="30">
        <f t="shared" si="3"/>
        <v>626</v>
      </c>
      <c r="F72" s="167" t="str">
        <f t="shared" si="1"/>
        <v>BH</v>
      </c>
      <c r="G72" s="4" t="s">
        <v>164</v>
      </c>
      <c r="H72" s="4" t="s">
        <v>123</v>
      </c>
      <c r="I72" s="30" t="s">
        <v>88</v>
      </c>
      <c r="J72" s="31">
        <f t="shared" si="0"/>
        <v>0</v>
      </c>
      <c r="L72" s="21"/>
      <c r="M72" s="21"/>
      <c r="N72" s="21"/>
    </row>
    <row r="73" spans="1:14" s="32" customFormat="1">
      <c r="A73" s="4" t="s">
        <v>163</v>
      </c>
      <c r="B73" s="30" t="s">
        <v>113</v>
      </c>
      <c r="C73" s="30">
        <f t="shared" si="2"/>
        <v>627</v>
      </c>
      <c r="D73" s="30">
        <v>10</v>
      </c>
      <c r="E73" s="30">
        <f t="shared" si="3"/>
        <v>636</v>
      </c>
      <c r="F73" s="167" t="str">
        <f t="shared" si="1"/>
        <v>BI</v>
      </c>
      <c r="G73" s="4"/>
      <c r="H73" s="4" t="s">
        <v>123</v>
      </c>
      <c r="I73" s="30" t="s">
        <v>88</v>
      </c>
      <c r="J73" s="31">
        <f t="shared" si="0"/>
        <v>0</v>
      </c>
      <c r="L73" s="21"/>
      <c r="M73" s="21"/>
      <c r="N73" s="21"/>
    </row>
    <row r="74" spans="1:14" s="32" customFormat="1">
      <c r="A74" s="4" t="s">
        <v>37</v>
      </c>
      <c r="B74" s="30" t="s">
        <v>113</v>
      </c>
      <c r="C74" s="30">
        <f t="shared" si="2"/>
        <v>637</v>
      </c>
      <c r="D74" s="30">
        <v>10</v>
      </c>
      <c r="E74" s="30">
        <f t="shared" si="3"/>
        <v>646</v>
      </c>
      <c r="F74" s="167" t="str">
        <f t="shared" si="1"/>
        <v>BJ</v>
      </c>
      <c r="G74" s="4" t="s">
        <v>135</v>
      </c>
      <c r="H74" s="4" t="s">
        <v>125</v>
      </c>
      <c r="I74" s="30" t="s">
        <v>88</v>
      </c>
      <c r="J74" s="31">
        <f t="shared" si="0"/>
        <v>0</v>
      </c>
      <c r="L74" s="21"/>
      <c r="M74" s="21"/>
      <c r="N74" s="21"/>
    </row>
    <row r="75" spans="1:14" s="32" customFormat="1" ht="25.5">
      <c r="A75" s="4" t="s">
        <v>166</v>
      </c>
      <c r="B75" s="30" t="s">
        <v>111</v>
      </c>
      <c r="C75" s="30">
        <f t="shared" si="2"/>
        <v>647</v>
      </c>
      <c r="D75" s="30">
        <v>10</v>
      </c>
      <c r="E75" s="30">
        <f t="shared" si="3"/>
        <v>656</v>
      </c>
      <c r="F75" s="167" t="str">
        <f t="shared" si="1"/>
        <v>BK</v>
      </c>
      <c r="G75" s="4" t="s">
        <v>38</v>
      </c>
      <c r="H75" s="4" t="s">
        <v>157</v>
      </c>
      <c r="I75" s="30" t="s">
        <v>88</v>
      </c>
      <c r="J75" s="31">
        <f t="shared" si="0"/>
        <v>0</v>
      </c>
      <c r="L75" s="21"/>
      <c r="M75" s="21"/>
      <c r="N75" s="21"/>
    </row>
    <row r="76" spans="1:14" s="32" customFormat="1">
      <c r="A76" s="4" t="s">
        <v>165</v>
      </c>
      <c r="B76" s="30" t="s">
        <v>127</v>
      </c>
      <c r="C76" s="30">
        <f t="shared" si="2"/>
        <v>657</v>
      </c>
      <c r="D76" s="30">
        <v>6</v>
      </c>
      <c r="E76" s="30">
        <f t="shared" si="3"/>
        <v>662</v>
      </c>
      <c r="F76" s="167" t="str">
        <f t="shared" si="1"/>
        <v>BL</v>
      </c>
      <c r="G76" s="4" t="s">
        <v>38</v>
      </c>
      <c r="H76" s="4" t="s">
        <v>157</v>
      </c>
      <c r="I76" s="30" t="s">
        <v>88</v>
      </c>
      <c r="J76" s="31">
        <f t="shared" si="0"/>
        <v>0</v>
      </c>
      <c r="L76" s="21"/>
      <c r="M76" s="21"/>
      <c r="N76" s="21"/>
    </row>
    <row r="77" spans="1:14" s="32" customFormat="1">
      <c r="A77" s="4" t="s">
        <v>161</v>
      </c>
      <c r="B77" s="30" t="s">
        <v>111</v>
      </c>
      <c r="C77" s="30">
        <f t="shared" si="2"/>
        <v>663</v>
      </c>
      <c r="D77" s="30">
        <v>10</v>
      </c>
      <c r="E77" s="30">
        <f t="shared" si="3"/>
        <v>672</v>
      </c>
      <c r="F77" s="167" t="str">
        <f t="shared" si="1"/>
        <v>BM</v>
      </c>
      <c r="G77" s="4" t="s">
        <v>38</v>
      </c>
      <c r="H77" s="4" t="s">
        <v>157</v>
      </c>
      <c r="I77" s="30" t="s">
        <v>88</v>
      </c>
      <c r="J77" s="31">
        <f t="shared" ref="J77:J100" si="4">IF(I77="TBD",1,0)</f>
        <v>0</v>
      </c>
      <c r="L77" s="21"/>
      <c r="M77" s="21"/>
      <c r="N77" s="21"/>
    </row>
    <row r="78" spans="1:14" s="32" customFormat="1">
      <c r="A78" s="4" t="s">
        <v>158</v>
      </c>
      <c r="B78" s="30" t="s">
        <v>127</v>
      </c>
      <c r="C78" s="30">
        <f t="shared" si="2"/>
        <v>673</v>
      </c>
      <c r="D78" s="30">
        <v>6</v>
      </c>
      <c r="E78" s="30">
        <f t="shared" si="3"/>
        <v>678</v>
      </c>
      <c r="F78" s="167" t="str">
        <f t="shared" ref="F78:F100" si="5">SUBSTITUTE(ADDRESS(1,ROW(A66),4),"1","")</f>
        <v>BN</v>
      </c>
      <c r="G78" s="4" t="s">
        <v>38</v>
      </c>
      <c r="H78" s="4" t="s">
        <v>157</v>
      </c>
      <c r="I78" s="30" t="s">
        <v>88</v>
      </c>
      <c r="J78" s="31">
        <f t="shared" si="4"/>
        <v>0</v>
      </c>
      <c r="L78" s="21"/>
      <c r="M78" s="21"/>
      <c r="N78" s="21"/>
    </row>
    <row r="79" spans="1:14" s="32" customFormat="1">
      <c r="A79" s="4" t="s">
        <v>159</v>
      </c>
      <c r="B79" s="30" t="s">
        <v>111</v>
      </c>
      <c r="C79" s="30">
        <f t="shared" ref="C79:C100" si="6">E78+1</f>
        <v>679</v>
      </c>
      <c r="D79" s="30">
        <v>10</v>
      </c>
      <c r="E79" s="30">
        <f t="shared" si="3"/>
        <v>688</v>
      </c>
      <c r="F79" s="167" t="str">
        <f t="shared" si="5"/>
        <v>BO</v>
      </c>
      <c r="G79" s="4" t="s">
        <v>38</v>
      </c>
      <c r="H79" s="4" t="s">
        <v>157</v>
      </c>
      <c r="I79" s="30" t="s">
        <v>275</v>
      </c>
      <c r="J79" s="31">
        <f t="shared" si="4"/>
        <v>0</v>
      </c>
      <c r="L79" s="21"/>
      <c r="M79" s="21"/>
      <c r="N79" s="21"/>
    </row>
    <row r="80" spans="1:14" s="32" customFormat="1">
      <c r="A80" s="4" t="s">
        <v>160</v>
      </c>
      <c r="B80" s="30" t="s">
        <v>127</v>
      </c>
      <c r="C80" s="30">
        <f t="shared" si="6"/>
        <v>689</v>
      </c>
      <c r="D80" s="30">
        <v>6</v>
      </c>
      <c r="E80" s="30">
        <f t="shared" si="3"/>
        <v>694</v>
      </c>
      <c r="F80" s="167" t="str">
        <f t="shared" si="5"/>
        <v>BP</v>
      </c>
      <c r="G80" s="4" t="s">
        <v>38</v>
      </c>
      <c r="H80" s="4" t="s">
        <v>157</v>
      </c>
      <c r="I80" s="30" t="s">
        <v>275</v>
      </c>
      <c r="J80" s="31">
        <f t="shared" si="4"/>
        <v>0</v>
      </c>
      <c r="L80" s="21"/>
      <c r="M80" s="21"/>
      <c r="N80" s="21"/>
    </row>
    <row r="81" spans="1:14" s="32" customFormat="1" ht="25.5">
      <c r="A81" s="4" t="s">
        <v>623</v>
      </c>
      <c r="B81" s="30" t="s">
        <v>111</v>
      </c>
      <c r="C81" s="30">
        <f t="shared" si="6"/>
        <v>695</v>
      </c>
      <c r="D81" s="30">
        <v>10</v>
      </c>
      <c r="E81" s="30">
        <f t="shared" si="3"/>
        <v>704</v>
      </c>
      <c r="F81" s="167" t="str">
        <f t="shared" si="5"/>
        <v>BQ</v>
      </c>
      <c r="G81" s="4" t="s">
        <v>38</v>
      </c>
      <c r="H81" s="4" t="s">
        <v>157</v>
      </c>
      <c r="I81" s="30" t="s">
        <v>275</v>
      </c>
      <c r="J81" s="31">
        <f t="shared" si="4"/>
        <v>0</v>
      </c>
      <c r="L81" s="21"/>
      <c r="M81" s="21"/>
      <c r="N81" s="21"/>
    </row>
    <row r="82" spans="1:14" s="32" customFormat="1">
      <c r="A82" s="4" t="s">
        <v>624</v>
      </c>
      <c r="B82" s="30" t="s">
        <v>127</v>
      </c>
      <c r="C82" s="30">
        <f t="shared" si="6"/>
        <v>705</v>
      </c>
      <c r="D82" s="30">
        <v>6</v>
      </c>
      <c r="E82" s="30">
        <f t="shared" si="3"/>
        <v>710</v>
      </c>
      <c r="F82" s="167" t="str">
        <f t="shared" si="5"/>
        <v>BR</v>
      </c>
      <c r="G82" s="4" t="s">
        <v>38</v>
      </c>
      <c r="H82" s="4" t="s">
        <v>157</v>
      </c>
      <c r="I82" s="30" t="s">
        <v>275</v>
      </c>
      <c r="J82" s="31">
        <f t="shared" si="4"/>
        <v>0</v>
      </c>
      <c r="L82" s="21"/>
      <c r="M82" s="21"/>
      <c r="N82" s="21"/>
    </row>
    <row r="83" spans="1:14" s="32" customFormat="1" ht="25.5">
      <c r="A83" s="4" t="s">
        <v>625</v>
      </c>
      <c r="B83" s="30" t="s">
        <v>111</v>
      </c>
      <c r="C83" s="30">
        <f t="shared" si="6"/>
        <v>711</v>
      </c>
      <c r="D83" s="30">
        <v>10</v>
      </c>
      <c r="E83" s="30">
        <f t="shared" si="3"/>
        <v>720</v>
      </c>
      <c r="F83" s="167" t="str">
        <f t="shared" si="5"/>
        <v>BS</v>
      </c>
      <c r="G83" s="4" t="s">
        <v>38</v>
      </c>
      <c r="H83" s="4" t="s">
        <v>157</v>
      </c>
      <c r="I83" s="30" t="s">
        <v>275</v>
      </c>
      <c r="J83" s="31">
        <f t="shared" si="4"/>
        <v>0</v>
      </c>
      <c r="L83" s="21"/>
      <c r="M83" s="21"/>
      <c r="N83" s="21"/>
    </row>
    <row r="84" spans="1:14" s="32" customFormat="1">
      <c r="A84" s="4" t="s">
        <v>626</v>
      </c>
      <c r="B84" s="30" t="s">
        <v>127</v>
      </c>
      <c r="C84" s="30">
        <f t="shared" si="6"/>
        <v>721</v>
      </c>
      <c r="D84" s="30">
        <v>6</v>
      </c>
      <c r="E84" s="30">
        <f t="shared" si="3"/>
        <v>726</v>
      </c>
      <c r="F84" s="167" t="str">
        <f t="shared" si="5"/>
        <v>BT</v>
      </c>
      <c r="G84" s="4" t="s">
        <v>38</v>
      </c>
      <c r="H84" s="4" t="s">
        <v>157</v>
      </c>
      <c r="I84" s="30" t="s">
        <v>275</v>
      </c>
      <c r="J84" s="31">
        <f t="shared" si="4"/>
        <v>0</v>
      </c>
      <c r="L84" s="21"/>
      <c r="M84" s="21"/>
      <c r="N84" s="21"/>
    </row>
    <row r="85" spans="1:14" s="32" customFormat="1" ht="25.5">
      <c r="A85" s="4" t="s">
        <v>45</v>
      </c>
      <c r="B85" s="30" t="s">
        <v>121</v>
      </c>
      <c r="C85" s="30">
        <f t="shared" si="6"/>
        <v>727</v>
      </c>
      <c r="D85" s="30">
        <v>1</v>
      </c>
      <c r="E85" s="30">
        <f t="shared" si="3"/>
        <v>727</v>
      </c>
      <c r="F85" s="167" t="str">
        <f t="shared" si="5"/>
        <v>BU</v>
      </c>
      <c r="G85" s="4" t="s">
        <v>407</v>
      </c>
      <c r="H85" s="4" t="s">
        <v>86</v>
      </c>
      <c r="I85" s="30" t="s">
        <v>88</v>
      </c>
      <c r="J85" s="31">
        <f t="shared" si="4"/>
        <v>0</v>
      </c>
      <c r="L85" s="21"/>
      <c r="M85" s="21"/>
      <c r="N85" s="21"/>
    </row>
    <row r="86" spans="1:14" s="32" customFormat="1">
      <c r="A86" s="4" t="s">
        <v>46</v>
      </c>
      <c r="B86" s="30" t="s">
        <v>113</v>
      </c>
      <c r="C86" s="30">
        <f t="shared" si="6"/>
        <v>728</v>
      </c>
      <c r="D86" s="30">
        <v>10</v>
      </c>
      <c r="E86" s="30">
        <f t="shared" si="3"/>
        <v>737</v>
      </c>
      <c r="F86" s="167" t="str">
        <f t="shared" si="5"/>
        <v>BV</v>
      </c>
      <c r="G86" s="4" t="s">
        <v>43</v>
      </c>
      <c r="H86" s="4" t="s">
        <v>86</v>
      </c>
      <c r="I86" s="30" t="s">
        <v>88</v>
      </c>
      <c r="J86" s="31">
        <f t="shared" si="4"/>
        <v>0</v>
      </c>
      <c r="L86" s="21"/>
      <c r="M86" s="21"/>
      <c r="N86" s="21"/>
    </row>
    <row r="87" spans="1:14" s="32" customFormat="1">
      <c r="A87" s="4" t="s">
        <v>47</v>
      </c>
      <c r="B87" s="30" t="s">
        <v>113</v>
      </c>
      <c r="C87" s="30">
        <f t="shared" si="6"/>
        <v>738</v>
      </c>
      <c r="D87" s="30">
        <v>10</v>
      </c>
      <c r="E87" s="30">
        <f t="shared" si="3"/>
        <v>747</v>
      </c>
      <c r="F87" s="167" t="str">
        <f t="shared" si="5"/>
        <v>BW</v>
      </c>
      <c r="G87" s="4" t="s">
        <v>44</v>
      </c>
      <c r="H87" s="4" t="s">
        <v>86</v>
      </c>
      <c r="I87" s="30" t="s">
        <v>88</v>
      </c>
      <c r="J87" s="31">
        <f t="shared" si="4"/>
        <v>0</v>
      </c>
      <c r="L87" s="21"/>
      <c r="M87" s="21"/>
      <c r="N87" s="21"/>
    </row>
    <row r="88" spans="1:14" s="32" customFormat="1" ht="25.5">
      <c r="A88" s="4" t="s">
        <v>40</v>
      </c>
      <c r="B88" s="30" t="s">
        <v>121</v>
      </c>
      <c r="C88" s="30">
        <f t="shared" si="6"/>
        <v>748</v>
      </c>
      <c r="D88" s="30">
        <v>1</v>
      </c>
      <c r="E88" s="30">
        <f t="shared" si="3"/>
        <v>748</v>
      </c>
      <c r="F88" s="167" t="str">
        <f t="shared" si="5"/>
        <v>BX</v>
      </c>
      <c r="G88" s="4" t="s">
        <v>407</v>
      </c>
      <c r="H88" s="4" t="s">
        <v>86</v>
      </c>
      <c r="I88" s="30" t="s">
        <v>88</v>
      </c>
      <c r="J88" s="31">
        <f t="shared" si="4"/>
        <v>0</v>
      </c>
      <c r="L88" s="21"/>
      <c r="M88" s="21"/>
      <c r="N88" s="21"/>
    </row>
    <row r="89" spans="1:14" s="32" customFormat="1">
      <c r="A89" s="4" t="s">
        <v>41</v>
      </c>
      <c r="B89" s="30" t="s">
        <v>113</v>
      </c>
      <c r="C89" s="30">
        <f t="shared" si="6"/>
        <v>749</v>
      </c>
      <c r="D89" s="30">
        <v>10</v>
      </c>
      <c r="E89" s="30">
        <f t="shared" si="3"/>
        <v>758</v>
      </c>
      <c r="F89" s="167" t="str">
        <f t="shared" si="5"/>
        <v>BY</v>
      </c>
      <c r="G89" s="4" t="s">
        <v>43</v>
      </c>
      <c r="H89" s="4" t="s">
        <v>86</v>
      </c>
      <c r="I89" s="30" t="s">
        <v>88</v>
      </c>
      <c r="J89" s="31">
        <f t="shared" si="4"/>
        <v>0</v>
      </c>
      <c r="L89" s="21"/>
      <c r="M89" s="21"/>
      <c r="N89" s="21"/>
    </row>
    <row r="90" spans="1:14" s="32" customFormat="1">
      <c r="A90" s="4" t="s">
        <v>42</v>
      </c>
      <c r="B90" s="30" t="s">
        <v>113</v>
      </c>
      <c r="C90" s="30">
        <f t="shared" si="6"/>
        <v>759</v>
      </c>
      <c r="D90" s="30">
        <v>10</v>
      </c>
      <c r="E90" s="30">
        <f t="shared" si="3"/>
        <v>768</v>
      </c>
      <c r="F90" s="167" t="str">
        <f t="shared" si="5"/>
        <v>BZ</v>
      </c>
      <c r="G90" s="4" t="s">
        <v>44</v>
      </c>
      <c r="H90" s="4" t="s">
        <v>86</v>
      </c>
      <c r="I90" s="30" t="s">
        <v>88</v>
      </c>
      <c r="J90" s="31">
        <f t="shared" si="4"/>
        <v>0</v>
      </c>
      <c r="L90" s="21"/>
      <c r="M90" s="21"/>
      <c r="N90" s="21"/>
    </row>
    <row r="91" spans="1:14" s="32" customFormat="1" ht="25.5">
      <c r="A91" s="4" t="s">
        <v>48</v>
      </c>
      <c r="B91" s="30" t="s">
        <v>121</v>
      </c>
      <c r="C91" s="30">
        <f t="shared" si="6"/>
        <v>769</v>
      </c>
      <c r="D91" s="30">
        <v>1</v>
      </c>
      <c r="E91" s="30">
        <f t="shared" si="3"/>
        <v>769</v>
      </c>
      <c r="F91" s="167" t="str">
        <f t="shared" si="5"/>
        <v>CA</v>
      </c>
      <c r="G91" s="4" t="s">
        <v>407</v>
      </c>
      <c r="H91" s="4" t="s">
        <v>86</v>
      </c>
      <c r="I91" s="30" t="s">
        <v>88</v>
      </c>
      <c r="J91" s="31">
        <f t="shared" si="4"/>
        <v>0</v>
      </c>
      <c r="L91" s="21"/>
      <c r="M91" s="21"/>
      <c r="N91" s="21"/>
    </row>
    <row r="92" spans="1:14" s="32" customFormat="1">
      <c r="A92" s="4" t="s">
        <v>49</v>
      </c>
      <c r="B92" s="30" t="s">
        <v>113</v>
      </c>
      <c r="C92" s="30">
        <f t="shared" si="6"/>
        <v>770</v>
      </c>
      <c r="D92" s="30">
        <v>10</v>
      </c>
      <c r="E92" s="30">
        <f t="shared" si="3"/>
        <v>779</v>
      </c>
      <c r="F92" s="167" t="str">
        <f t="shared" si="5"/>
        <v>CB</v>
      </c>
      <c r="G92" s="4" t="s">
        <v>43</v>
      </c>
      <c r="H92" s="4" t="s">
        <v>86</v>
      </c>
      <c r="I92" s="30" t="s">
        <v>88</v>
      </c>
      <c r="J92" s="31">
        <f t="shared" si="4"/>
        <v>0</v>
      </c>
      <c r="L92" s="21"/>
      <c r="M92" s="21"/>
      <c r="N92" s="21"/>
    </row>
    <row r="93" spans="1:14" s="32" customFormat="1">
      <c r="A93" s="4" t="s">
        <v>50</v>
      </c>
      <c r="B93" s="30" t="s">
        <v>113</v>
      </c>
      <c r="C93" s="30">
        <f t="shared" si="6"/>
        <v>780</v>
      </c>
      <c r="D93" s="30">
        <v>10</v>
      </c>
      <c r="E93" s="30">
        <f t="shared" ref="E93:E100" si="7">E92+D93</f>
        <v>789</v>
      </c>
      <c r="F93" s="167" t="str">
        <f t="shared" si="5"/>
        <v>CC</v>
      </c>
      <c r="G93" s="4" t="s">
        <v>44</v>
      </c>
      <c r="H93" s="4" t="s">
        <v>86</v>
      </c>
      <c r="I93" s="30" t="s">
        <v>88</v>
      </c>
      <c r="J93" s="31">
        <f t="shared" si="4"/>
        <v>0</v>
      </c>
      <c r="L93" s="21"/>
      <c r="M93" s="21"/>
      <c r="N93" s="21"/>
    </row>
    <row r="94" spans="1:14" ht="25.5">
      <c r="A94" s="4" t="s">
        <v>627</v>
      </c>
      <c r="B94" s="30" t="s">
        <v>121</v>
      </c>
      <c r="C94" s="30">
        <f t="shared" si="6"/>
        <v>790</v>
      </c>
      <c r="D94" s="30">
        <v>1</v>
      </c>
      <c r="E94" s="30">
        <f t="shared" si="7"/>
        <v>790</v>
      </c>
      <c r="F94" s="167" t="str">
        <f t="shared" si="5"/>
        <v>CD</v>
      </c>
      <c r="G94" s="4" t="s">
        <v>407</v>
      </c>
      <c r="H94" s="4" t="s">
        <v>86</v>
      </c>
      <c r="I94" s="30" t="s">
        <v>275</v>
      </c>
      <c r="J94" s="31">
        <f t="shared" si="4"/>
        <v>0</v>
      </c>
    </row>
    <row r="95" spans="1:14">
      <c r="A95" s="4" t="s">
        <v>628</v>
      </c>
      <c r="B95" s="30" t="s">
        <v>113</v>
      </c>
      <c r="C95" s="30">
        <f t="shared" si="6"/>
        <v>791</v>
      </c>
      <c r="D95" s="30">
        <v>10</v>
      </c>
      <c r="E95" s="30">
        <f t="shared" si="7"/>
        <v>800</v>
      </c>
      <c r="F95" s="167" t="str">
        <f t="shared" si="5"/>
        <v>CE</v>
      </c>
      <c r="G95" s="4" t="s">
        <v>43</v>
      </c>
      <c r="H95" s="4" t="s">
        <v>86</v>
      </c>
      <c r="I95" s="30" t="s">
        <v>275</v>
      </c>
      <c r="J95" s="31">
        <f t="shared" si="4"/>
        <v>0</v>
      </c>
    </row>
    <row r="96" spans="1:14">
      <c r="A96" s="4" t="s">
        <v>629</v>
      </c>
      <c r="B96" s="30" t="s">
        <v>113</v>
      </c>
      <c r="C96" s="30">
        <f t="shared" si="6"/>
        <v>801</v>
      </c>
      <c r="D96" s="30">
        <v>10</v>
      </c>
      <c r="E96" s="30">
        <f t="shared" si="7"/>
        <v>810</v>
      </c>
      <c r="F96" s="167" t="str">
        <f t="shared" si="5"/>
        <v>CF</v>
      </c>
      <c r="G96" s="4" t="s">
        <v>44</v>
      </c>
      <c r="H96" s="4" t="s">
        <v>86</v>
      </c>
      <c r="I96" s="30" t="s">
        <v>275</v>
      </c>
      <c r="J96" s="31">
        <f t="shared" si="4"/>
        <v>0</v>
      </c>
    </row>
    <row r="97" spans="1:10" ht="25.5">
      <c r="A97" s="4" t="s">
        <v>630</v>
      </c>
      <c r="B97" s="30" t="s">
        <v>121</v>
      </c>
      <c r="C97" s="30">
        <f t="shared" si="6"/>
        <v>811</v>
      </c>
      <c r="D97" s="30">
        <v>1</v>
      </c>
      <c r="E97" s="30">
        <f t="shared" si="7"/>
        <v>811</v>
      </c>
      <c r="F97" s="167" t="str">
        <f t="shared" si="5"/>
        <v>CG</v>
      </c>
      <c r="G97" s="4" t="s">
        <v>407</v>
      </c>
      <c r="H97" s="4" t="s">
        <v>86</v>
      </c>
      <c r="I97" s="30" t="s">
        <v>275</v>
      </c>
      <c r="J97" s="31">
        <f t="shared" si="4"/>
        <v>0</v>
      </c>
    </row>
    <row r="98" spans="1:10">
      <c r="A98" s="4" t="s">
        <v>631</v>
      </c>
      <c r="B98" s="30" t="s">
        <v>113</v>
      </c>
      <c r="C98" s="30">
        <f t="shared" si="6"/>
        <v>812</v>
      </c>
      <c r="D98" s="30">
        <v>10</v>
      </c>
      <c r="E98" s="30">
        <f t="shared" si="7"/>
        <v>821</v>
      </c>
      <c r="F98" s="167" t="str">
        <f t="shared" si="5"/>
        <v>CH</v>
      </c>
      <c r="G98" s="4" t="s">
        <v>43</v>
      </c>
      <c r="H98" s="4" t="s">
        <v>86</v>
      </c>
      <c r="I98" s="30" t="s">
        <v>275</v>
      </c>
      <c r="J98" s="31">
        <f t="shared" si="4"/>
        <v>0</v>
      </c>
    </row>
    <row r="99" spans="1:10">
      <c r="A99" s="4" t="s">
        <v>632</v>
      </c>
      <c r="B99" s="30" t="s">
        <v>113</v>
      </c>
      <c r="C99" s="30">
        <f t="shared" si="6"/>
        <v>822</v>
      </c>
      <c r="D99" s="30">
        <v>10</v>
      </c>
      <c r="E99" s="30">
        <f t="shared" si="7"/>
        <v>831</v>
      </c>
      <c r="F99" s="167" t="str">
        <f t="shared" si="5"/>
        <v>CI</v>
      </c>
      <c r="G99" s="4" t="s">
        <v>44</v>
      </c>
      <c r="H99" s="4" t="s">
        <v>86</v>
      </c>
      <c r="I99" s="30" t="s">
        <v>275</v>
      </c>
      <c r="J99" s="31">
        <f t="shared" si="4"/>
        <v>0</v>
      </c>
    </row>
    <row r="100" spans="1:10">
      <c r="A100" s="4" t="s">
        <v>271</v>
      </c>
      <c r="B100" s="30" t="s">
        <v>272</v>
      </c>
      <c r="C100" s="30">
        <f t="shared" si="6"/>
        <v>832</v>
      </c>
      <c r="D100" s="30">
        <v>12</v>
      </c>
      <c r="E100" s="30">
        <f t="shared" si="7"/>
        <v>843</v>
      </c>
      <c r="F100" s="167" t="str">
        <f t="shared" si="5"/>
        <v>CJ</v>
      </c>
      <c r="G100" s="4"/>
      <c r="H100" s="4"/>
      <c r="I100" s="30" t="s">
        <v>89</v>
      </c>
      <c r="J100" s="31">
        <f t="shared" si="4"/>
        <v>0</v>
      </c>
    </row>
    <row r="101" spans="1:10">
      <c r="H101" s="21"/>
    </row>
    <row r="102" spans="1:10">
      <c r="H102" s="34" t="s">
        <v>234</v>
      </c>
    </row>
  </sheetData>
  <mergeCells count="6">
    <mergeCell ref="G27:G31"/>
    <mergeCell ref="A6:G6"/>
    <mergeCell ref="A5:G5"/>
    <mergeCell ref="A4:G4"/>
    <mergeCell ref="A7:G7"/>
    <mergeCell ref="A8:G8"/>
  </mergeCells>
  <phoneticPr fontId="1" type="noConversion"/>
  <conditionalFormatting sqref="H55 A13:I13 D62:D69 G58:I60 H18:I20 H27:I31 G40:I40 G43:I44 H42:I42 H45:I45 G56:H56 A55:B60 D55:D60 G16:H16 A52:A53 I52:I53 A62:B69 A83:A84 A100:B100 I83:I84 A70:A71 A72:B82 A85:B96 D72:D82 D100 D85:D96 H41 G57 I57 G62:I82 H37:H39 A27:E32 G22:I25 G14:I15 G46:I51 G85:I96 G100:I100 A14:F20 G32:I37 A33:B51 D33:D51 C33:C100 E33:E100 F22:F100 A22:E25">
    <cfRule type="expression" dxfId="149" priority="205">
      <formula>$I13="N/A"</formula>
    </cfRule>
    <cfRule type="expression" dxfId="148" priority="8677">
      <formula>$J13=1</formula>
    </cfRule>
  </conditionalFormatting>
  <conditionalFormatting sqref="A61:B61 D61 G61:I61">
    <cfRule type="expression" dxfId="147" priority="203">
      <formula>$I61="N/A"</formula>
    </cfRule>
    <cfRule type="expression" dxfId="146" priority="204">
      <formula>$J61=1</formula>
    </cfRule>
  </conditionalFormatting>
  <conditionalFormatting sqref="I55">
    <cfRule type="expression" dxfId="145" priority="197">
      <formula>$I55="N/A"</formula>
    </cfRule>
    <cfRule type="expression" dxfId="144" priority="198">
      <formula>$J55=1</formula>
    </cfRule>
  </conditionalFormatting>
  <conditionalFormatting sqref="G55">
    <cfRule type="expression" dxfId="143" priority="189">
      <formula>$I55="N/A"</formula>
    </cfRule>
    <cfRule type="expression" dxfId="142" priority="190">
      <formula>$J55=1</formula>
    </cfRule>
  </conditionalFormatting>
  <conditionalFormatting sqref="G18:G19">
    <cfRule type="expression" dxfId="141" priority="185">
      <formula>$I18="N/A"</formula>
    </cfRule>
    <cfRule type="expression" dxfId="140" priority="186">
      <formula>$J18=1</formula>
    </cfRule>
  </conditionalFormatting>
  <conditionalFormatting sqref="G20">
    <cfRule type="expression" dxfId="139" priority="183">
      <formula>$I20="N/A"</formula>
    </cfRule>
    <cfRule type="expression" dxfId="138" priority="184">
      <formula>$J20=1</formula>
    </cfRule>
  </conditionalFormatting>
  <conditionalFormatting sqref="G27">
    <cfRule type="expression" dxfId="137" priority="181">
      <formula>$I27="N/A"</formula>
    </cfRule>
    <cfRule type="expression" dxfId="136" priority="182">
      <formula>$J27=1</formula>
    </cfRule>
  </conditionalFormatting>
  <conditionalFormatting sqref="G38:G39">
    <cfRule type="expression" dxfId="135" priority="179">
      <formula>$I38="N/A"</formula>
    </cfRule>
    <cfRule type="expression" dxfId="134" priority="180">
      <formula>$J38=1</formula>
    </cfRule>
  </conditionalFormatting>
  <conditionalFormatting sqref="G42">
    <cfRule type="expression" dxfId="133" priority="177">
      <formula>$I42="N/A"</formula>
    </cfRule>
    <cfRule type="expression" dxfId="132" priority="178">
      <formula>$J42=1</formula>
    </cfRule>
  </conditionalFormatting>
  <conditionalFormatting sqref="G45">
    <cfRule type="expression" dxfId="131" priority="175">
      <formula>$I45="N/A"</formula>
    </cfRule>
    <cfRule type="expression" dxfId="130" priority="176">
      <formula>$J45=1</formula>
    </cfRule>
  </conditionalFormatting>
  <conditionalFormatting sqref="I56">
    <cfRule type="expression" dxfId="129" priority="167">
      <formula>$I56="N/A"</formula>
    </cfRule>
    <cfRule type="expression" dxfId="128" priority="168">
      <formula>$J56=1</formula>
    </cfRule>
  </conditionalFormatting>
  <conditionalFormatting sqref="H54 A54:B54 D54">
    <cfRule type="expression" dxfId="127" priority="147">
      <formula>$I54="N/A"</formula>
    </cfRule>
    <cfRule type="expression" dxfId="126" priority="148">
      <formula>$J54=1</formula>
    </cfRule>
  </conditionalFormatting>
  <conditionalFormatting sqref="I54">
    <cfRule type="expression" dxfId="125" priority="145">
      <formula>$I54="N/A"</formula>
    </cfRule>
    <cfRule type="expression" dxfId="124" priority="146">
      <formula>$J54=1</formula>
    </cfRule>
  </conditionalFormatting>
  <conditionalFormatting sqref="G54">
    <cfRule type="expression" dxfId="123" priority="143">
      <formula>$I54="N/A"</formula>
    </cfRule>
    <cfRule type="expression" dxfId="122" priority="144">
      <formula>$J54=1</formula>
    </cfRule>
  </conditionalFormatting>
  <conditionalFormatting sqref="A26:E26 G26:H26">
    <cfRule type="expression" dxfId="121" priority="131">
      <formula>$I26="N/A"</formula>
    </cfRule>
    <cfRule type="expression" dxfId="120" priority="132">
      <formula>$J26=1</formula>
    </cfRule>
  </conditionalFormatting>
  <conditionalFormatting sqref="I16">
    <cfRule type="expression" dxfId="119" priority="129">
      <formula>$I16="N/A"</formula>
    </cfRule>
    <cfRule type="expression" dxfId="118" priority="130">
      <formula>$J16=1</formula>
    </cfRule>
  </conditionalFormatting>
  <conditionalFormatting sqref="B52 G52:H52 D52">
    <cfRule type="expression" dxfId="117" priority="127">
      <formula>$I52="N/A"</formula>
    </cfRule>
    <cfRule type="expression" dxfId="116" priority="128">
      <formula>$J52=1</formula>
    </cfRule>
  </conditionalFormatting>
  <conditionalFormatting sqref="B53 G53:H53 D53">
    <cfRule type="expression" dxfId="115" priority="125">
      <formula>$I53="N/A"</formula>
    </cfRule>
    <cfRule type="expression" dxfId="114" priority="126">
      <formula>$J53=1</formula>
    </cfRule>
  </conditionalFormatting>
  <conditionalFormatting sqref="G83:H83">
    <cfRule type="expression" dxfId="113" priority="123">
      <formula>$I83="N/A"</formula>
    </cfRule>
    <cfRule type="expression" dxfId="112" priority="124">
      <formula>$J83=1</formula>
    </cfRule>
  </conditionalFormatting>
  <conditionalFormatting sqref="B84 D84 G84:H84">
    <cfRule type="expression" dxfId="111" priority="121">
      <formula>$I84="N/A"</formula>
    </cfRule>
    <cfRule type="expression" dxfId="110" priority="122">
      <formula>$J84=1</formula>
    </cfRule>
  </conditionalFormatting>
  <conditionalFormatting sqref="A97:B99 D97:D99 H97 G98:H99">
    <cfRule type="expression" dxfId="109" priority="119">
      <formula>$I97="N/A"</formula>
    </cfRule>
    <cfRule type="expression" dxfId="108" priority="120">
      <formula>$J97=1</formula>
    </cfRule>
  </conditionalFormatting>
  <conditionalFormatting sqref="I38">
    <cfRule type="expression" dxfId="107" priority="117">
      <formula>$I38="N/A"</formula>
    </cfRule>
    <cfRule type="expression" dxfId="106" priority="118">
      <formula>$J38=1</formula>
    </cfRule>
  </conditionalFormatting>
  <conditionalFormatting sqref="I41">
    <cfRule type="expression" dxfId="105" priority="107">
      <formula>$I41="N/A"</formula>
    </cfRule>
    <cfRule type="expression" dxfId="104" priority="108">
      <formula>$J41=1</formula>
    </cfRule>
  </conditionalFormatting>
  <conditionalFormatting sqref="I97">
    <cfRule type="expression" dxfId="103" priority="105">
      <formula>$I97="N/A"</formula>
    </cfRule>
    <cfRule type="expression" dxfId="102" priority="106">
      <formula>$J97=1</formula>
    </cfRule>
  </conditionalFormatting>
  <conditionalFormatting sqref="I98">
    <cfRule type="expression" dxfId="101" priority="103">
      <formula>$I98="N/A"</formula>
    </cfRule>
    <cfRule type="expression" dxfId="100" priority="104">
      <formula>$J98=1</formula>
    </cfRule>
  </conditionalFormatting>
  <conditionalFormatting sqref="I99">
    <cfRule type="expression" dxfId="99" priority="101">
      <formula>$I99="N/A"</formula>
    </cfRule>
    <cfRule type="expression" dxfId="98" priority="102">
      <formula>$J99=1</formula>
    </cfRule>
  </conditionalFormatting>
  <conditionalFormatting sqref="B70:B71 D70:D71">
    <cfRule type="expression" dxfId="97" priority="69">
      <formula>$I70="N/A"</formula>
    </cfRule>
    <cfRule type="expression" dxfId="96" priority="70">
      <formula>$J70=1</formula>
    </cfRule>
  </conditionalFormatting>
  <conditionalFormatting sqref="B83 D83">
    <cfRule type="expression" dxfId="95" priority="67">
      <formula>$I83="N/A"</formula>
    </cfRule>
    <cfRule type="expression" dxfId="94" priority="68">
      <formula>$J83=1</formula>
    </cfRule>
  </conditionalFormatting>
  <conditionalFormatting sqref="G97">
    <cfRule type="expression" dxfId="93" priority="19">
      <formula>$I97="N/A"</formula>
    </cfRule>
    <cfRule type="expression" dxfId="92" priority="20">
      <formula>$J97=1</formula>
    </cfRule>
  </conditionalFormatting>
  <conditionalFormatting sqref="G17:H17">
    <cfRule type="expression" dxfId="91" priority="15">
      <formula>$I17="N/A"</formula>
    </cfRule>
    <cfRule type="expression" dxfId="90" priority="16">
      <formula>$J17=1</formula>
    </cfRule>
  </conditionalFormatting>
  <conditionalFormatting sqref="I17">
    <cfRule type="expression" dxfId="89" priority="13">
      <formula>$I17="N/A"</formula>
    </cfRule>
    <cfRule type="expression" dxfId="88" priority="14">
      <formula>$J17=1</formula>
    </cfRule>
  </conditionalFormatting>
  <conditionalFormatting sqref="G41">
    <cfRule type="expression" dxfId="87" priority="11">
      <formula>$I41="N/A"</formula>
    </cfRule>
    <cfRule type="expression" dxfId="86" priority="12">
      <formula>$J41=1</formula>
    </cfRule>
  </conditionalFormatting>
  <conditionalFormatting sqref="H57">
    <cfRule type="expression" dxfId="85" priority="9">
      <formula>$I57="N/A"</formula>
    </cfRule>
    <cfRule type="expression" dxfId="84" priority="10">
      <formula>$J57=1</formula>
    </cfRule>
  </conditionalFormatting>
  <conditionalFormatting sqref="I26">
    <cfRule type="expression" dxfId="83" priority="7">
      <formula>$I26="N/A"</formula>
    </cfRule>
    <cfRule type="expression" dxfId="82" priority="8">
      <formula>$J26=1</formula>
    </cfRule>
  </conditionalFormatting>
  <conditionalFormatting sqref="I39">
    <cfRule type="expression" dxfId="81" priority="5">
      <formula>$I39="N/A"</formula>
    </cfRule>
    <cfRule type="expression" dxfId="80" priority="6">
      <formula>$J39=1</formula>
    </cfRule>
  </conditionalFormatting>
  <conditionalFormatting sqref="H21:I21 A21:F21">
    <cfRule type="expression" dxfId="79" priority="3">
      <formula>$I21="N/A"</formula>
    </cfRule>
    <cfRule type="expression" dxfId="78" priority="4">
      <formula>$J21=1</formula>
    </cfRule>
  </conditionalFormatting>
  <conditionalFormatting sqref="G21">
    <cfRule type="expression" dxfId="77" priority="1">
      <formula>$I21="N/A"</formula>
    </cfRule>
    <cfRule type="expression" dxfId="76" priority="2">
      <formula>$J21=1</formula>
    </cfRule>
  </conditionalFormatting>
  <hyperlinks>
    <hyperlink ref="H7" location="Index!A1" display="Back to Index" xr:uid="{00000000-0004-0000-0200-000000000000}"/>
    <hyperlink ref="H102" location="Index!A1" display="Back to Index" xr:uid="{00000000-0004-0000-0200-000001000000}"/>
  </hyperlinks>
  <pageMargins left="0.25" right="0.25" top="0.31" bottom="0.5" header="0.5" footer="0.36"/>
  <pageSetup scale="80" fitToHeight="4" orientation="landscape" r:id="rId1"/>
  <headerFooter alignWithMargins="0">
    <oddFooter>&amp;LPrepared by TRS&amp;C&amp;"Calibri,Regular"&amp;A&amp;R&amp;P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63"/>
  <sheetViews>
    <sheetView showGridLines="0" tabSelected="1" topLeftCell="A46" zoomScaleNormal="100" workbookViewId="0">
      <selection activeCell="K48" sqref="K48:K49"/>
    </sheetView>
  </sheetViews>
  <sheetFormatPr defaultColWidth="9.140625" defaultRowHeight="12.75"/>
  <cols>
    <col min="1" max="1" width="45.7109375" style="26" customWidth="1"/>
    <col min="2" max="2" width="11.140625" style="35" bestFit="1" customWidth="1"/>
    <col min="3" max="3" width="4.85546875" style="35" bestFit="1" customWidth="1"/>
    <col min="4" max="4" width="6.42578125" style="35" customWidth="1"/>
    <col min="5" max="5" width="4" style="35" bestFit="1" customWidth="1"/>
    <col min="6" max="6" width="7" style="35" bestFit="1" customWidth="1"/>
    <col min="7" max="7" width="58.7109375" style="26" customWidth="1"/>
    <col min="8" max="8" width="33.5703125" style="28" customWidth="1"/>
    <col min="9" max="9" width="9" style="35" customWidth="1"/>
    <col min="10" max="10" width="1.5703125" style="26" customWidth="1"/>
    <col min="11" max="11" width="73" style="37" bestFit="1" customWidth="1"/>
    <col min="12" max="12" width="25.85546875" style="37" customWidth="1"/>
    <col min="13" max="13" width="25.7109375" style="37" customWidth="1"/>
    <col min="14" max="14" width="20.42578125" style="37" customWidth="1"/>
    <col min="15" max="16384" width="9.140625" style="37"/>
  </cols>
  <sheetData>
    <row r="1" spans="1:14" ht="21">
      <c r="A1" s="9" t="str">
        <f>+Summary!B1</f>
        <v>The Collins Companies Defined Contribution Plan</v>
      </c>
      <c r="I1" s="24"/>
      <c r="J1" s="36"/>
    </row>
    <row r="2" spans="1:14" ht="15">
      <c r="A2" s="38" t="s">
        <v>92</v>
      </c>
      <c r="I2" s="24"/>
      <c r="J2" s="23"/>
    </row>
    <row r="3" spans="1:14" ht="6" customHeight="1">
      <c r="I3" s="24"/>
      <c r="J3" s="23"/>
    </row>
    <row r="4" spans="1:14" ht="15.75" customHeight="1">
      <c r="A4" s="203" t="s">
        <v>91</v>
      </c>
      <c r="B4" s="203"/>
      <c r="C4" s="203"/>
      <c r="D4" s="203"/>
      <c r="E4" s="203"/>
      <c r="F4" s="203"/>
      <c r="G4" s="203"/>
      <c r="I4" s="24"/>
      <c r="J4" s="23"/>
    </row>
    <row r="5" spans="1:14" ht="20.25" customHeight="1">
      <c r="A5" s="203" t="s">
        <v>139</v>
      </c>
      <c r="B5" s="203"/>
      <c r="C5" s="203"/>
      <c r="D5" s="203"/>
      <c r="E5" s="203"/>
      <c r="F5" s="203"/>
      <c r="G5" s="203"/>
      <c r="H5" s="203"/>
      <c r="J5" s="23"/>
    </row>
    <row r="6" spans="1:14" ht="15.75" customHeight="1">
      <c r="A6" s="203" t="s">
        <v>128</v>
      </c>
      <c r="B6" s="203"/>
      <c r="C6" s="203"/>
      <c r="D6" s="203"/>
      <c r="E6" s="203"/>
      <c r="F6" s="203"/>
      <c r="G6" s="203"/>
      <c r="H6" s="34" t="s">
        <v>234</v>
      </c>
      <c r="I6" s="24"/>
      <c r="J6" s="23"/>
    </row>
    <row r="7" spans="1:14" ht="15.75" customHeight="1">
      <c r="A7" s="203" t="s">
        <v>108</v>
      </c>
      <c r="B7" s="203"/>
      <c r="C7" s="203"/>
      <c r="D7" s="203"/>
      <c r="E7" s="203"/>
      <c r="F7" s="203"/>
      <c r="G7" s="203"/>
      <c r="I7" s="24"/>
      <c r="J7" s="23"/>
    </row>
    <row r="8" spans="1:14" ht="15.75" customHeight="1">
      <c r="A8" s="204" t="s">
        <v>377</v>
      </c>
      <c r="B8" s="204"/>
      <c r="C8" s="204"/>
      <c r="D8" s="204"/>
      <c r="E8" s="204"/>
      <c r="F8" s="204"/>
      <c r="G8" s="204"/>
      <c r="I8" s="24"/>
      <c r="J8" s="23"/>
    </row>
    <row r="9" spans="1:14" ht="5.25" customHeight="1">
      <c r="A9" s="37"/>
      <c r="B9" s="48"/>
      <c r="C9" s="48"/>
      <c r="D9" s="48"/>
      <c r="E9" s="48"/>
      <c r="F9" s="48"/>
      <c r="G9" s="37"/>
      <c r="I9" s="24"/>
      <c r="J9" s="23"/>
    </row>
    <row r="10" spans="1:14" ht="13.5" thickBot="1">
      <c r="C10" s="27"/>
      <c r="D10" s="27"/>
      <c r="E10" s="27"/>
      <c r="F10" s="27"/>
      <c r="I10" s="24"/>
      <c r="J10" s="39"/>
      <c r="K10" s="192" t="s">
        <v>655</v>
      </c>
    </row>
    <row r="11" spans="1:14" s="181" customFormat="1" ht="166.5" thickBot="1">
      <c r="A11" s="180" t="s">
        <v>16</v>
      </c>
      <c r="B11" s="180" t="s">
        <v>379</v>
      </c>
      <c r="C11" s="180" t="s">
        <v>83</v>
      </c>
      <c r="D11" s="180" t="s">
        <v>84</v>
      </c>
      <c r="E11" s="180" t="s">
        <v>85</v>
      </c>
      <c r="F11" s="180" t="s">
        <v>373</v>
      </c>
      <c r="G11" s="180" t="s">
        <v>17</v>
      </c>
      <c r="H11" s="180" t="s">
        <v>99</v>
      </c>
      <c r="I11" s="180" t="s">
        <v>378</v>
      </c>
      <c r="J11" s="179"/>
      <c r="K11" s="182" t="s">
        <v>671</v>
      </c>
      <c r="L11" s="189" t="s">
        <v>651</v>
      </c>
      <c r="M11" s="193" t="s">
        <v>668</v>
      </c>
      <c r="N11" s="193"/>
    </row>
    <row r="12" spans="1:14" s="41" customFormat="1">
      <c r="A12" s="42"/>
      <c r="B12" s="42"/>
      <c r="C12" s="43"/>
      <c r="D12" s="43"/>
      <c r="E12" s="43"/>
      <c r="F12" s="43"/>
      <c r="G12" s="42"/>
      <c r="H12" s="44"/>
      <c r="I12" s="42"/>
      <c r="J12" s="40"/>
      <c r="K12" s="183"/>
    </row>
    <row r="13" spans="1:14">
      <c r="A13" s="4" t="s">
        <v>21</v>
      </c>
      <c r="B13" s="30" t="s">
        <v>114</v>
      </c>
      <c r="C13" s="30">
        <v>1</v>
      </c>
      <c r="D13" s="30">
        <v>13</v>
      </c>
      <c r="E13" s="30">
        <v>13</v>
      </c>
      <c r="F13" s="167" t="str">
        <f t="shared" ref="F13:F63" si="0">SUBSTITUTE(ADDRESS(1,ROW(A1),4),"1","")</f>
        <v>A</v>
      </c>
      <c r="G13" s="4" t="str">
        <f>CONCATENATE( "Transamerica Account number = ",+Summary!$B$3)</f>
        <v>Transamerica Account number = QK6318000001</v>
      </c>
      <c r="H13" s="4"/>
      <c r="I13" s="30" t="s">
        <v>88</v>
      </c>
      <c r="J13" s="31" t="s">
        <v>633</v>
      </c>
      <c r="K13" s="184" t="s">
        <v>478</v>
      </c>
    </row>
    <row r="14" spans="1:14" ht="25.5">
      <c r="A14" s="4" t="s">
        <v>14</v>
      </c>
      <c r="B14" s="30" t="s">
        <v>115</v>
      </c>
      <c r="C14" s="30">
        <f>E13+1</f>
        <v>14</v>
      </c>
      <c r="D14" s="30">
        <v>11</v>
      </c>
      <c r="E14" s="30">
        <f>E13+D14</f>
        <v>24</v>
      </c>
      <c r="F14" s="167" t="str">
        <f t="shared" si="0"/>
        <v>B</v>
      </c>
      <c r="G14" s="4" t="s">
        <v>168</v>
      </c>
      <c r="H14" s="4"/>
      <c r="I14" s="30" t="s">
        <v>88</v>
      </c>
      <c r="J14" s="31">
        <f t="shared" ref="J14:J63" si="1">IF(I14="TBD",1,0)</f>
        <v>0</v>
      </c>
      <c r="K14" s="184" t="s">
        <v>634</v>
      </c>
      <c r="L14" s="21"/>
      <c r="M14" s="21"/>
    </row>
    <row r="15" spans="1:14" ht="25.5">
      <c r="A15" s="4" t="s">
        <v>7</v>
      </c>
      <c r="B15" s="30" t="s">
        <v>116</v>
      </c>
      <c r="C15" s="30">
        <f t="shared" ref="C15:C63" si="2">E14+1</f>
        <v>25</v>
      </c>
      <c r="D15" s="30">
        <v>10</v>
      </c>
      <c r="E15" s="30">
        <f t="shared" ref="E15:E63" si="3">E14+D15</f>
        <v>34</v>
      </c>
      <c r="F15" s="167" t="str">
        <f t="shared" si="0"/>
        <v>C</v>
      </c>
      <c r="G15" s="4" t="s">
        <v>382</v>
      </c>
      <c r="H15" s="4" t="s">
        <v>102</v>
      </c>
      <c r="I15" s="30" t="s">
        <v>89</v>
      </c>
      <c r="J15" s="31">
        <f t="shared" si="1"/>
        <v>0</v>
      </c>
      <c r="K15" s="184" t="s">
        <v>635</v>
      </c>
      <c r="L15" s="21"/>
      <c r="M15" s="21"/>
    </row>
    <row r="16" spans="1:14" ht="25.5">
      <c r="A16" s="4" t="s">
        <v>22</v>
      </c>
      <c r="B16" s="30" t="s">
        <v>340</v>
      </c>
      <c r="C16" s="30">
        <f t="shared" si="2"/>
        <v>35</v>
      </c>
      <c r="D16" s="30">
        <v>4</v>
      </c>
      <c r="E16" s="30">
        <f t="shared" si="3"/>
        <v>38</v>
      </c>
      <c r="F16" s="167" t="str">
        <f t="shared" si="0"/>
        <v>D</v>
      </c>
      <c r="G16" s="4" t="s">
        <v>383</v>
      </c>
      <c r="H16" s="4" t="s">
        <v>109</v>
      </c>
      <c r="I16" s="30" t="s">
        <v>88</v>
      </c>
      <c r="J16" s="31">
        <f t="shared" si="1"/>
        <v>0</v>
      </c>
      <c r="K16" s="190" t="s">
        <v>656</v>
      </c>
      <c r="L16" s="21"/>
      <c r="M16" s="21"/>
    </row>
    <row r="17" spans="1:14" ht="76.5">
      <c r="A17" s="4" t="s">
        <v>0</v>
      </c>
      <c r="B17" s="30" t="s">
        <v>116</v>
      </c>
      <c r="C17" s="30">
        <f t="shared" si="2"/>
        <v>39</v>
      </c>
      <c r="D17" s="30">
        <v>10</v>
      </c>
      <c r="E17" s="30">
        <f t="shared" si="3"/>
        <v>48</v>
      </c>
      <c r="F17" s="167" t="str">
        <f t="shared" si="0"/>
        <v>E</v>
      </c>
      <c r="G17" s="4" t="str">
        <f>TRIM(IF(Summary!C52="Yes",Summary!B52&amp;" "&amp;"= "&amp;Summary!A52&amp;", ","")&amp;IF(Summary!C53="Yes",Summary!B53&amp;" "&amp;"= "&amp;Summary!A53&amp;", ","")&amp;IF(Summary!C54="Yes",Summary!B54&amp;" "&amp;"= "&amp;Summary!A54&amp;", ","")&amp;IF(Summary!C55="Yes",Summary!B55&amp;" "&amp;"= "&amp;Summary!A55&amp;", ","")&amp;IF(Summary!C56="Yes",Summary!B56&amp;" "&amp;"= "&amp;Summary!A56&amp;", ","")&amp;IF(Summary!C57="Yes",Summary!B57&amp;" "&amp;"= "&amp;Summary!A57&amp;", ","")&amp;IF(Summary!C58="Yes",Summary!B58&amp;" "&amp;"= "&amp;Summary!A58&amp;", ","")&amp;IF(Summary!C59="Yes",Summary!B59&amp;" "&amp;"= "&amp;Summary!A59&amp;", ","")&amp;IF(Summary!C60="Yes",Summary!B60&amp;" "&amp;"= "&amp;Summary!A60&amp;", ","")&amp;IF(Summary!C61="Yes",Summary!B61&amp;" "&amp;"= "&amp;Summary!A61&amp;", ","")&amp;IF(Summary!C62="Yes",Summary!B62&amp;" "&amp;"= "&amp;Summary!A62&amp;", ","")&amp;IF(Summary!C63="Yes",Summary!B63&amp;" "&amp;"= "&amp;Summary!A63&amp;", ","")&amp;IF(Summary!C64="Yes",Summary!B64&amp;" "&amp;"= "&amp;Summary!A64&amp;", ","")&amp;IF(Summary!C65="Yes",Summary!B65&amp;" "&amp;"= "&amp;Summary!A65&amp;", ","")&amp;IF(Summary!C66="Yes",Summary!B66&amp;" "&amp;"= "&amp;Summary!A66&amp;", ","")&amp;IF(Summary!C67="Yes",Summary!B67&amp;" "&amp;"= "&amp;Summary!A67&amp;", ","")&amp;IF(Summary!C68="Yes",Summary!B68&amp;" "&amp;"= "&amp;Summary!A68&amp;", ","")&amp;IF(Summary!C69="Yes",Summary!B69&amp;" "&amp;"= "&amp;Summary!A69&amp;", ","")&amp;IF(Summary!C70="Yes",Summary!B70&amp;" "&amp;"= "&amp;Summary!A70&amp;", ","")&amp;IF(Summary!C71="Yes",Summary!B71&amp;" "&amp;"= "&amp;Summary!A71&amp;", ","")&amp;IF(Summary!C72="Yes",Summary!B72&amp;" "&amp;"= "&amp;Summary!A72&amp;", ",""))</f>
        <v>ALL = All employees in the eligible class, COLBAR = Union Employees, NONRES = Non-resident aliens, COMMISSION = Paid By Commission, LEASED = Leased Employees, CHESTER = Chester Hourly-paid employees, KLAMATH = Klamath Falls Hourly-paid employees,</v>
      </c>
      <c r="H17" s="4" t="s">
        <v>316</v>
      </c>
      <c r="I17" s="30" t="s">
        <v>88</v>
      </c>
      <c r="J17" s="31">
        <f t="shared" si="1"/>
        <v>0</v>
      </c>
      <c r="K17" s="190" t="s">
        <v>664</v>
      </c>
      <c r="L17" s="21"/>
      <c r="M17" s="21"/>
    </row>
    <row r="18" spans="1:14">
      <c r="A18" s="4" t="s">
        <v>24</v>
      </c>
      <c r="B18" s="30" t="s">
        <v>117</v>
      </c>
      <c r="C18" s="30">
        <f t="shared" si="2"/>
        <v>49</v>
      </c>
      <c r="D18" s="30">
        <v>30</v>
      </c>
      <c r="E18" s="30">
        <f t="shared" si="3"/>
        <v>78</v>
      </c>
      <c r="F18" s="167" t="str">
        <f t="shared" si="0"/>
        <v>F</v>
      </c>
      <c r="G18" s="3" t="s">
        <v>462</v>
      </c>
      <c r="H18" s="4"/>
      <c r="I18" s="30" t="s">
        <v>88</v>
      </c>
      <c r="J18" s="31">
        <f t="shared" si="1"/>
        <v>0</v>
      </c>
      <c r="K18" s="185" t="s">
        <v>636</v>
      </c>
      <c r="L18" s="21"/>
      <c r="M18" s="21"/>
    </row>
    <row r="19" spans="1:14" s="32" customFormat="1" ht="42.75" customHeight="1">
      <c r="A19" s="4" t="s">
        <v>457</v>
      </c>
      <c r="B19" s="30" t="s">
        <v>458</v>
      </c>
      <c r="C19" s="30">
        <f>E18+1</f>
        <v>79</v>
      </c>
      <c r="D19" s="30">
        <v>5</v>
      </c>
      <c r="E19" s="30">
        <f t="shared" si="3"/>
        <v>83</v>
      </c>
      <c r="F19" s="167" t="str">
        <f t="shared" si="0"/>
        <v>G</v>
      </c>
      <c r="G19" s="3" t="s">
        <v>459</v>
      </c>
      <c r="H19" s="4"/>
      <c r="I19" s="30" t="s">
        <v>89</v>
      </c>
      <c r="J19" s="31">
        <f t="shared" si="1"/>
        <v>0</v>
      </c>
      <c r="K19" s="185" t="s">
        <v>662</v>
      </c>
      <c r="L19" s="21"/>
      <c r="M19" s="21"/>
      <c r="N19" s="21"/>
    </row>
    <row r="20" spans="1:14">
      <c r="A20" s="4" t="s">
        <v>455</v>
      </c>
      <c r="B20" s="30" t="s">
        <v>118</v>
      </c>
      <c r="C20" s="30">
        <f>E19+1</f>
        <v>84</v>
      </c>
      <c r="D20" s="30">
        <v>20</v>
      </c>
      <c r="E20" s="30">
        <f t="shared" si="3"/>
        <v>103</v>
      </c>
      <c r="F20" s="167" t="str">
        <f t="shared" si="0"/>
        <v>H</v>
      </c>
      <c r="G20" s="4" t="s">
        <v>454</v>
      </c>
      <c r="H20" s="4"/>
      <c r="I20" s="30" t="s">
        <v>88</v>
      </c>
      <c r="J20" s="31">
        <f t="shared" si="1"/>
        <v>0</v>
      </c>
      <c r="K20" s="185" t="s">
        <v>637</v>
      </c>
      <c r="L20" s="21"/>
      <c r="M20" s="21"/>
    </row>
    <row r="21" spans="1:14" s="32" customFormat="1">
      <c r="A21" s="4" t="s">
        <v>460</v>
      </c>
      <c r="B21" s="30" t="s">
        <v>33</v>
      </c>
      <c r="C21" s="30">
        <f>E20+1</f>
        <v>104</v>
      </c>
      <c r="D21" s="30">
        <v>1</v>
      </c>
      <c r="E21" s="30">
        <f t="shared" si="3"/>
        <v>104</v>
      </c>
      <c r="F21" s="167" t="str">
        <f t="shared" si="0"/>
        <v>I</v>
      </c>
      <c r="G21" s="18" t="s">
        <v>35</v>
      </c>
      <c r="H21" s="4"/>
      <c r="I21" s="30" t="s">
        <v>88</v>
      </c>
      <c r="J21" s="31">
        <f t="shared" si="1"/>
        <v>0</v>
      </c>
      <c r="K21" s="185" t="s">
        <v>638</v>
      </c>
      <c r="L21" s="21"/>
      <c r="M21" s="21"/>
      <c r="N21" s="21"/>
    </row>
    <row r="22" spans="1:14">
      <c r="A22" s="4" t="s">
        <v>12</v>
      </c>
      <c r="B22" s="30" t="s">
        <v>113</v>
      </c>
      <c r="C22" s="30">
        <f>E21+1</f>
        <v>105</v>
      </c>
      <c r="D22" s="30">
        <v>10</v>
      </c>
      <c r="E22" s="30">
        <f t="shared" si="3"/>
        <v>114</v>
      </c>
      <c r="F22" s="167" t="str">
        <f t="shared" si="0"/>
        <v>J</v>
      </c>
      <c r="G22" s="4"/>
      <c r="H22" s="4"/>
      <c r="I22" s="30" t="s">
        <v>88</v>
      </c>
      <c r="J22" s="31">
        <f t="shared" si="1"/>
        <v>0</v>
      </c>
      <c r="K22" s="185" t="s">
        <v>639</v>
      </c>
      <c r="L22" s="21"/>
      <c r="M22" s="21"/>
    </row>
    <row r="23" spans="1:14">
      <c r="A23" s="4" t="s">
        <v>2</v>
      </c>
      <c r="B23" s="30" t="s">
        <v>113</v>
      </c>
      <c r="C23" s="30">
        <f t="shared" si="2"/>
        <v>115</v>
      </c>
      <c r="D23" s="30">
        <v>10</v>
      </c>
      <c r="E23" s="30">
        <f t="shared" si="3"/>
        <v>124</v>
      </c>
      <c r="F23" s="167" t="str">
        <f t="shared" si="0"/>
        <v>K</v>
      </c>
      <c r="G23" s="4" t="s">
        <v>103</v>
      </c>
      <c r="H23" s="4"/>
      <c r="I23" s="30" t="s">
        <v>88</v>
      </c>
      <c r="J23" s="31">
        <f t="shared" si="1"/>
        <v>0</v>
      </c>
      <c r="K23" s="184" t="s">
        <v>640</v>
      </c>
      <c r="L23" s="21"/>
      <c r="M23" s="21"/>
    </row>
    <row r="24" spans="1:14">
      <c r="A24" s="4" t="s">
        <v>36</v>
      </c>
      <c r="B24" s="30" t="s">
        <v>113</v>
      </c>
      <c r="C24" s="30">
        <f t="shared" si="2"/>
        <v>125</v>
      </c>
      <c r="D24" s="30">
        <v>10</v>
      </c>
      <c r="E24" s="30">
        <f t="shared" si="3"/>
        <v>134</v>
      </c>
      <c r="F24" s="167" t="str">
        <f t="shared" si="0"/>
        <v>L</v>
      </c>
      <c r="G24" s="4" t="s">
        <v>137</v>
      </c>
      <c r="H24" s="4" t="s">
        <v>138</v>
      </c>
      <c r="I24" s="30" t="s">
        <v>275</v>
      </c>
      <c r="J24" s="31">
        <f t="shared" si="1"/>
        <v>0</v>
      </c>
      <c r="K24" s="184" t="s">
        <v>641</v>
      </c>
      <c r="L24" s="21"/>
      <c r="M24" s="21"/>
    </row>
    <row r="25" spans="1:14" ht="38.25">
      <c r="A25" s="4" t="s">
        <v>13</v>
      </c>
      <c r="B25" s="30" t="s">
        <v>113</v>
      </c>
      <c r="C25" s="30">
        <f t="shared" si="2"/>
        <v>135</v>
      </c>
      <c r="D25" s="30">
        <v>10</v>
      </c>
      <c r="E25" s="30">
        <f t="shared" si="3"/>
        <v>144</v>
      </c>
      <c r="F25" s="167" t="str">
        <f t="shared" si="0"/>
        <v>M</v>
      </c>
      <c r="G25" s="4" t="s">
        <v>317</v>
      </c>
      <c r="H25" s="4" t="s">
        <v>104</v>
      </c>
      <c r="I25" s="30" t="s">
        <v>88</v>
      </c>
      <c r="J25" s="31">
        <f t="shared" si="1"/>
        <v>0</v>
      </c>
      <c r="K25" s="186" t="s">
        <v>665</v>
      </c>
      <c r="L25" s="21"/>
      <c r="M25" s="21"/>
    </row>
    <row r="26" spans="1:14" ht="25.5">
      <c r="A26" s="4" t="s">
        <v>25</v>
      </c>
      <c r="B26" s="30" t="s">
        <v>113</v>
      </c>
      <c r="C26" s="30">
        <f t="shared" si="2"/>
        <v>145</v>
      </c>
      <c r="D26" s="30">
        <v>10</v>
      </c>
      <c r="E26" s="30">
        <f t="shared" si="3"/>
        <v>154</v>
      </c>
      <c r="F26" s="167" t="str">
        <f t="shared" si="0"/>
        <v>N</v>
      </c>
      <c r="G26" s="4" t="s">
        <v>321</v>
      </c>
      <c r="H26" s="4" t="s">
        <v>144</v>
      </c>
      <c r="I26" s="30" t="s">
        <v>88</v>
      </c>
      <c r="J26" s="31">
        <f t="shared" si="1"/>
        <v>0</v>
      </c>
      <c r="K26" s="186" t="s">
        <v>642</v>
      </c>
      <c r="L26" s="21"/>
      <c r="M26" s="21"/>
    </row>
    <row r="27" spans="1:14" ht="12.75" customHeight="1">
      <c r="A27" s="4" t="s">
        <v>4</v>
      </c>
      <c r="B27" s="30" t="s">
        <v>117</v>
      </c>
      <c r="C27" s="30">
        <f t="shared" si="2"/>
        <v>155</v>
      </c>
      <c r="D27" s="30">
        <v>30</v>
      </c>
      <c r="E27" s="30">
        <f t="shared" si="3"/>
        <v>184</v>
      </c>
      <c r="F27" s="167" t="str">
        <f t="shared" si="0"/>
        <v>O</v>
      </c>
      <c r="G27" s="205" t="s">
        <v>105</v>
      </c>
      <c r="H27" s="45"/>
      <c r="I27" s="30" t="s">
        <v>88</v>
      </c>
      <c r="J27" s="31">
        <f t="shared" si="1"/>
        <v>0</v>
      </c>
      <c r="K27" s="185" t="s">
        <v>643</v>
      </c>
      <c r="L27" s="21"/>
      <c r="M27" s="21"/>
    </row>
    <row r="28" spans="1:14">
      <c r="A28" s="4" t="s">
        <v>5</v>
      </c>
      <c r="B28" s="30" t="s">
        <v>117</v>
      </c>
      <c r="C28" s="30">
        <f t="shared" si="2"/>
        <v>185</v>
      </c>
      <c r="D28" s="30">
        <v>30</v>
      </c>
      <c r="E28" s="30">
        <f t="shared" si="3"/>
        <v>214</v>
      </c>
      <c r="F28" s="167" t="str">
        <f t="shared" si="0"/>
        <v>P</v>
      </c>
      <c r="G28" s="206"/>
      <c r="H28" s="46"/>
      <c r="I28" s="30" t="s">
        <v>88</v>
      </c>
      <c r="J28" s="31">
        <f t="shared" si="1"/>
        <v>0</v>
      </c>
      <c r="K28" s="185" t="s">
        <v>644</v>
      </c>
      <c r="L28" s="21"/>
      <c r="M28" s="21"/>
    </row>
    <row r="29" spans="1:14">
      <c r="A29" s="4" t="s">
        <v>15</v>
      </c>
      <c r="B29" s="30" t="s">
        <v>118</v>
      </c>
      <c r="C29" s="30">
        <f t="shared" si="2"/>
        <v>215</v>
      </c>
      <c r="D29" s="30">
        <v>20</v>
      </c>
      <c r="E29" s="30">
        <f t="shared" si="3"/>
        <v>234</v>
      </c>
      <c r="F29" s="167" t="str">
        <f t="shared" si="0"/>
        <v>Q</v>
      </c>
      <c r="G29" s="206"/>
      <c r="H29" s="46"/>
      <c r="I29" s="30" t="s">
        <v>88</v>
      </c>
      <c r="J29" s="31">
        <f t="shared" si="1"/>
        <v>0</v>
      </c>
      <c r="K29" s="185" t="s">
        <v>645</v>
      </c>
      <c r="L29" s="21"/>
      <c r="M29" s="21"/>
    </row>
    <row r="30" spans="1:14">
      <c r="A30" s="4" t="s">
        <v>18</v>
      </c>
      <c r="B30" s="30" t="s">
        <v>119</v>
      </c>
      <c r="C30" s="30">
        <f t="shared" si="2"/>
        <v>235</v>
      </c>
      <c r="D30" s="30">
        <v>2</v>
      </c>
      <c r="E30" s="30">
        <f t="shared" si="3"/>
        <v>236</v>
      </c>
      <c r="F30" s="167" t="str">
        <f t="shared" si="0"/>
        <v>R</v>
      </c>
      <c r="G30" s="206"/>
      <c r="H30" s="46"/>
      <c r="I30" s="30" t="s">
        <v>88</v>
      </c>
      <c r="J30" s="31">
        <f t="shared" si="1"/>
        <v>0</v>
      </c>
      <c r="K30" s="185" t="s">
        <v>646</v>
      </c>
      <c r="L30" s="21"/>
      <c r="M30" s="21"/>
    </row>
    <row r="31" spans="1:14">
      <c r="A31" s="4" t="s">
        <v>6</v>
      </c>
      <c r="B31" s="30" t="s">
        <v>29</v>
      </c>
      <c r="C31" s="30">
        <f t="shared" si="2"/>
        <v>237</v>
      </c>
      <c r="D31" s="30">
        <v>10</v>
      </c>
      <c r="E31" s="30">
        <f t="shared" si="3"/>
        <v>246</v>
      </c>
      <c r="F31" s="167" t="str">
        <f t="shared" si="0"/>
        <v>S</v>
      </c>
      <c r="G31" s="207"/>
      <c r="H31" s="47"/>
      <c r="I31" s="30" t="s">
        <v>88</v>
      </c>
      <c r="J31" s="31">
        <f t="shared" si="1"/>
        <v>0</v>
      </c>
      <c r="K31" s="185" t="s">
        <v>647</v>
      </c>
      <c r="L31" s="21"/>
      <c r="M31" s="21"/>
    </row>
    <row r="32" spans="1:14" ht="25.5">
      <c r="A32" s="4" t="s">
        <v>61</v>
      </c>
      <c r="B32" s="30" t="s">
        <v>120</v>
      </c>
      <c r="C32" s="30">
        <f t="shared" si="2"/>
        <v>247</v>
      </c>
      <c r="D32" s="30">
        <v>50</v>
      </c>
      <c r="E32" s="30">
        <f t="shared" si="3"/>
        <v>296</v>
      </c>
      <c r="F32" s="167" t="str">
        <f t="shared" si="0"/>
        <v>T</v>
      </c>
      <c r="G32" s="4" t="s">
        <v>100</v>
      </c>
      <c r="H32" s="4" t="s">
        <v>472</v>
      </c>
      <c r="I32" s="30" t="s">
        <v>88</v>
      </c>
      <c r="J32" s="31">
        <f t="shared" si="1"/>
        <v>0</v>
      </c>
      <c r="K32" s="186" t="s">
        <v>652</v>
      </c>
      <c r="L32" s="21"/>
      <c r="M32" s="21"/>
    </row>
    <row r="33" spans="1:13" ht="25.5">
      <c r="A33" s="4" t="s">
        <v>469</v>
      </c>
      <c r="B33" s="30" t="s">
        <v>29</v>
      </c>
      <c r="C33" s="30">
        <f t="shared" si="2"/>
        <v>297</v>
      </c>
      <c r="D33" s="30">
        <v>10</v>
      </c>
      <c r="E33" s="30">
        <f t="shared" si="3"/>
        <v>306</v>
      </c>
      <c r="F33" s="167" t="str">
        <f t="shared" si="0"/>
        <v>U</v>
      </c>
      <c r="G33" s="4"/>
      <c r="H33" s="4" t="s">
        <v>473</v>
      </c>
      <c r="I33" s="30" t="s">
        <v>88</v>
      </c>
      <c r="J33" s="31">
        <f t="shared" si="1"/>
        <v>0</v>
      </c>
      <c r="K33" s="190" t="s">
        <v>653</v>
      </c>
      <c r="L33" s="21"/>
      <c r="M33" s="21"/>
    </row>
    <row r="34" spans="1:13" ht="25.5">
      <c r="A34" s="4" t="s">
        <v>470</v>
      </c>
      <c r="B34" s="30" t="s">
        <v>29</v>
      </c>
      <c r="C34" s="30">
        <f t="shared" si="2"/>
        <v>307</v>
      </c>
      <c r="D34" s="30">
        <v>10</v>
      </c>
      <c r="E34" s="30">
        <f t="shared" si="3"/>
        <v>316</v>
      </c>
      <c r="F34" s="167" t="str">
        <f t="shared" si="0"/>
        <v>V</v>
      </c>
      <c r="G34" s="4"/>
      <c r="H34" s="4" t="s">
        <v>473</v>
      </c>
      <c r="I34" s="30" t="s">
        <v>88</v>
      </c>
      <c r="J34" s="31">
        <f t="shared" si="1"/>
        <v>0</v>
      </c>
      <c r="K34" s="190" t="s">
        <v>657</v>
      </c>
      <c r="L34" s="21"/>
      <c r="M34" s="21"/>
    </row>
    <row r="35" spans="1:13" ht="25.5">
      <c r="A35" s="4" t="s">
        <v>471</v>
      </c>
      <c r="B35" s="30" t="s">
        <v>29</v>
      </c>
      <c r="C35" s="30">
        <f t="shared" si="2"/>
        <v>317</v>
      </c>
      <c r="D35" s="30">
        <v>10</v>
      </c>
      <c r="E35" s="30">
        <f t="shared" si="3"/>
        <v>326</v>
      </c>
      <c r="F35" s="167" t="str">
        <f t="shared" si="0"/>
        <v>W</v>
      </c>
      <c r="G35" s="4"/>
      <c r="H35" s="4" t="s">
        <v>473</v>
      </c>
      <c r="I35" s="30" t="s">
        <v>88</v>
      </c>
      <c r="J35" s="31">
        <f t="shared" si="1"/>
        <v>0</v>
      </c>
      <c r="K35" s="190" t="s">
        <v>658</v>
      </c>
      <c r="L35" s="21"/>
      <c r="M35" s="21"/>
    </row>
    <row r="36" spans="1:13">
      <c r="A36" s="4" t="s">
        <v>463</v>
      </c>
      <c r="B36" s="30" t="s">
        <v>33</v>
      </c>
      <c r="C36" s="30">
        <f t="shared" si="2"/>
        <v>327</v>
      </c>
      <c r="D36" s="30">
        <v>1</v>
      </c>
      <c r="E36" s="30">
        <f t="shared" si="3"/>
        <v>327</v>
      </c>
      <c r="F36" s="167" t="str">
        <f t="shared" si="0"/>
        <v>X</v>
      </c>
      <c r="G36" s="4" t="s">
        <v>464</v>
      </c>
      <c r="H36" s="4" t="s">
        <v>467</v>
      </c>
      <c r="I36" s="30" t="s">
        <v>275</v>
      </c>
      <c r="J36" s="31">
        <f t="shared" si="1"/>
        <v>0</v>
      </c>
      <c r="K36" s="184" t="s">
        <v>641</v>
      </c>
      <c r="L36" s="21"/>
      <c r="M36" s="21"/>
    </row>
    <row r="37" spans="1:13">
      <c r="A37" s="4" t="s">
        <v>465</v>
      </c>
      <c r="B37" s="30" t="s">
        <v>31</v>
      </c>
      <c r="C37" s="30">
        <f t="shared" si="2"/>
        <v>328</v>
      </c>
      <c r="D37" s="30">
        <v>30</v>
      </c>
      <c r="E37" s="30">
        <f t="shared" si="3"/>
        <v>357</v>
      </c>
      <c r="F37" s="167" t="str">
        <f t="shared" si="0"/>
        <v>Y</v>
      </c>
      <c r="G37" s="4" t="s">
        <v>466</v>
      </c>
      <c r="H37" s="4" t="s">
        <v>467</v>
      </c>
      <c r="I37" s="30" t="s">
        <v>275</v>
      </c>
      <c r="J37" s="31">
        <f t="shared" si="1"/>
        <v>0</v>
      </c>
      <c r="K37" s="184" t="s">
        <v>641</v>
      </c>
      <c r="L37" s="21"/>
      <c r="M37" s="21"/>
    </row>
    <row r="38" spans="1:13" ht="102">
      <c r="A38" s="4" t="s">
        <v>9</v>
      </c>
      <c r="B38" s="30" t="s">
        <v>121</v>
      </c>
      <c r="C38" s="30">
        <f t="shared" si="2"/>
        <v>358</v>
      </c>
      <c r="D38" s="30">
        <v>1</v>
      </c>
      <c r="E38" s="30">
        <f t="shared" si="3"/>
        <v>358</v>
      </c>
      <c r="F38" s="167" t="str">
        <f t="shared" si="0"/>
        <v>Z</v>
      </c>
      <c r="G38" s="4" t="s">
        <v>380</v>
      </c>
      <c r="H38" s="4" t="s">
        <v>106</v>
      </c>
      <c r="I38" s="30" t="s">
        <v>275</v>
      </c>
      <c r="J38" s="31">
        <f t="shared" si="1"/>
        <v>0</v>
      </c>
      <c r="K38" s="184" t="s">
        <v>641</v>
      </c>
      <c r="L38" s="21"/>
      <c r="M38" s="21"/>
    </row>
    <row r="39" spans="1:13" ht="102">
      <c r="A39" s="4" t="s">
        <v>10</v>
      </c>
      <c r="B39" s="30" t="s">
        <v>119</v>
      </c>
      <c r="C39" s="30">
        <f t="shared" si="2"/>
        <v>359</v>
      </c>
      <c r="D39" s="30">
        <v>2</v>
      </c>
      <c r="E39" s="30">
        <f t="shared" si="3"/>
        <v>360</v>
      </c>
      <c r="F39" s="167" t="str">
        <f t="shared" si="0"/>
        <v>AA</v>
      </c>
      <c r="G39" s="4" t="s">
        <v>381</v>
      </c>
      <c r="H39" s="4" t="s">
        <v>107</v>
      </c>
      <c r="I39" s="30" t="s">
        <v>88</v>
      </c>
      <c r="J39" s="31">
        <f t="shared" si="1"/>
        <v>0</v>
      </c>
      <c r="K39" s="190" t="s">
        <v>659</v>
      </c>
      <c r="L39" s="21"/>
      <c r="M39" s="21"/>
    </row>
    <row r="40" spans="1:13" ht="38.25">
      <c r="A40" s="4" t="s">
        <v>19</v>
      </c>
      <c r="B40" s="30" t="s">
        <v>121</v>
      </c>
      <c r="C40" s="30">
        <f t="shared" si="2"/>
        <v>361</v>
      </c>
      <c r="D40" s="30">
        <v>1</v>
      </c>
      <c r="E40" s="30">
        <f t="shared" si="3"/>
        <v>361</v>
      </c>
      <c r="F40" s="167" t="str">
        <f t="shared" si="0"/>
        <v>AB</v>
      </c>
      <c r="G40" s="4" t="s">
        <v>143</v>
      </c>
      <c r="H40" s="4" t="s">
        <v>101</v>
      </c>
      <c r="I40" s="30" t="s">
        <v>88</v>
      </c>
      <c r="J40" s="31">
        <f t="shared" si="1"/>
        <v>0</v>
      </c>
      <c r="K40" s="190" t="s">
        <v>663</v>
      </c>
      <c r="L40" s="21"/>
      <c r="M40" s="21"/>
    </row>
    <row r="41" spans="1:13" ht="38.25">
      <c r="A41" s="4" t="s">
        <v>11</v>
      </c>
      <c r="B41" s="30" t="s">
        <v>33</v>
      </c>
      <c r="C41" s="30">
        <f t="shared" si="2"/>
        <v>362</v>
      </c>
      <c r="D41" s="30">
        <v>1</v>
      </c>
      <c r="E41" s="30">
        <f t="shared" si="3"/>
        <v>362</v>
      </c>
      <c r="F41" s="167" t="str">
        <f t="shared" si="0"/>
        <v>AC</v>
      </c>
      <c r="G41" s="4" t="s">
        <v>468</v>
      </c>
      <c r="H41" s="4" t="s">
        <v>87</v>
      </c>
      <c r="I41" s="30" t="s">
        <v>275</v>
      </c>
      <c r="J41" s="31">
        <f t="shared" si="1"/>
        <v>0</v>
      </c>
      <c r="K41" s="184" t="s">
        <v>641</v>
      </c>
      <c r="L41" s="21"/>
      <c r="M41" s="21"/>
    </row>
    <row r="42" spans="1:13" ht="51">
      <c r="A42" s="4" t="s">
        <v>3</v>
      </c>
      <c r="B42" s="30" t="s">
        <v>121</v>
      </c>
      <c r="C42" s="30">
        <f t="shared" si="2"/>
        <v>363</v>
      </c>
      <c r="D42" s="30">
        <v>1</v>
      </c>
      <c r="E42" s="30">
        <f t="shared" si="3"/>
        <v>363</v>
      </c>
      <c r="F42" s="167" t="str">
        <f t="shared" si="0"/>
        <v>AD</v>
      </c>
      <c r="G42" s="4" t="s">
        <v>445</v>
      </c>
      <c r="H42" s="4" t="s">
        <v>130</v>
      </c>
      <c r="I42" s="30" t="s">
        <v>275</v>
      </c>
      <c r="J42" s="31">
        <f t="shared" si="1"/>
        <v>0</v>
      </c>
      <c r="K42" s="184" t="s">
        <v>641</v>
      </c>
      <c r="L42" s="21"/>
      <c r="M42" s="21"/>
    </row>
    <row r="43" spans="1:13" ht="51">
      <c r="A43" s="4" t="s">
        <v>57</v>
      </c>
      <c r="B43" s="30" t="s">
        <v>33</v>
      </c>
      <c r="C43" s="30">
        <f t="shared" si="2"/>
        <v>364</v>
      </c>
      <c r="D43" s="30">
        <v>1</v>
      </c>
      <c r="E43" s="30">
        <f t="shared" si="3"/>
        <v>364</v>
      </c>
      <c r="F43" s="167" t="str">
        <f t="shared" si="0"/>
        <v>AE</v>
      </c>
      <c r="G43" s="4" t="s">
        <v>20</v>
      </c>
      <c r="H43" s="4" t="s">
        <v>320</v>
      </c>
      <c r="I43" s="30" t="s">
        <v>275</v>
      </c>
      <c r="J43" s="31">
        <f t="shared" si="1"/>
        <v>0</v>
      </c>
      <c r="K43" s="184" t="s">
        <v>641</v>
      </c>
      <c r="L43" s="21"/>
      <c r="M43" s="21"/>
    </row>
    <row r="44" spans="1:13" ht="25.5">
      <c r="A44" s="4" t="s">
        <v>8</v>
      </c>
      <c r="B44" s="30" t="s">
        <v>32</v>
      </c>
      <c r="C44" s="30">
        <f t="shared" si="2"/>
        <v>365</v>
      </c>
      <c r="D44" s="30">
        <v>2</v>
      </c>
      <c r="E44" s="30">
        <f t="shared" si="3"/>
        <v>366</v>
      </c>
      <c r="F44" s="167" t="str">
        <f t="shared" si="0"/>
        <v>AF</v>
      </c>
      <c r="G44" s="4" t="s">
        <v>319</v>
      </c>
      <c r="H44" s="4" t="s">
        <v>131</v>
      </c>
      <c r="I44" s="30" t="s">
        <v>275</v>
      </c>
      <c r="J44" s="31">
        <f t="shared" si="1"/>
        <v>0</v>
      </c>
      <c r="K44" s="184" t="s">
        <v>641</v>
      </c>
      <c r="L44" s="21"/>
      <c r="M44" s="21"/>
    </row>
    <row r="45" spans="1:13" ht="76.5">
      <c r="A45" s="4" t="s">
        <v>1</v>
      </c>
      <c r="B45" s="30" t="s">
        <v>121</v>
      </c>
      <c r="C45" s="30">
        <f t="shared" si="2"/>
        <v>367</v>
      </c>
      <c r="D45" s="30">
        <v>1</v>
      </c>
      <c r="E45" s="30">
        <f t="shared" si="3"/>
        <v>367</v>
      </c>
      <c r="F45" s="167" t="str">
        <f t="shared" si="0"/>
        <v>AG</v>
      </c>
      <c r="G45" s="4" t="s">
        <v>451</v>
      </c>
      <c r="H45" s="4" t="s">
        <v>132</v>
      </c>
      <c r="I45" s="30" t="s">
        <v>88</v>
      </c>
      <c r="J45" s="31">
        <f t="shared" si="1"/>
        <v>0</v>
      </c>
      <c r="K45" s="190" t="s">
        <v>669</v>
      </c>
      <c r="L45" s="21"/>
      <c r="M45" s="21"/>
    </row>
    <row r="46" spans="1:13" ht="83.25" customHeight="1">
      <c r="A46" s="4" t="s">
        <v>375</v>
      </c>
      <c r="B46" s="30" t="s">
        <v>110</v>
      </c>
      <c r="C46" s="30">
        <f t="shared" si="2"/>
        <v>368</v>
      </c>
      <c r="D46" s="30">
        <v>8</v>
      </c>
      <c r="E46" s="30">
        <f t="shared" si="3"/>
        <v>375</v>
      </c>
      <c r="F46" s="167" t="str">
        <f t="shared" si="0"/>
        <v>AH</v>
      </c>
      <c r="G46" s="4" t="s">
        <v>374</v>
      </c>
      <c r="H46" s="4"/>
      <c r="I46" s="30" t="s">
        <v>88</v>
      </c>
      <c r="J46" s="31">
        <f t="shared" si="1"/>
        <v>0</v>
      </c>
      <c r="K46" s="190" t="s">
        <v>666</v>
      </c>
      <c r="L46" s="21"/>
      <c r="M46" s="21"/>
    </row>
    <row r="47" spans="1:13">
      <c r="A47" s="4" t="s">
        <v>51</v>
      </c>
      <c r="B47" s="30" t="s">
        <v>111</v>
      </c>
      <c r="C47" s="30">
        <f t="shared" si="2"/>
        <v>376</v>
      </c>
      <c r="D47" s="30">
        <v>10</v>
      </c>
      <c r="E47" s="30">
        <f t="shared" si="3"/>
        <v>385</v>
      </c>
      <c r="F47" s="167" t="str">
        <f t="shared" si="0"/>
        <v>AI</v>
      </c>
      <c r="G47" s="4" t="s">
        <v>146</v>
      </c>
      <c r="H47" s="4"/>
      <c r="I47" s="30" t="s">
        <v>275</v>
      </c>
      <c r="J47" s="31">
        <f t="shared" si="1"/>
        <v>0</v>
      </c>
      <c r="K47" s="191" t="s">
        <v>641</v>
      </c>
      <c r="L47" s="21"/>
      <c r="M47" s="21"/>
    </row>
    <row r="48" spans="1:13" ht="25.5">
      <c r="A48" s="4" t="s">
        <v>52</v>
      </c>
      <c r="B48" s="30" t="s">
        <v>111</v>
      </c>
      <c r="C48" s="30">
        <f t="shared" si="2"/>
        <v>386</v>
      </c>
      <c r="D48" s="30">
        <v>10</v>
      </c>
      <c r="E48" s="30">
        <f t="shared" si="3"/>
        <v>395</v>
      </c>
      <c r="F48" s="167" t="str">
        <f t="shared" si="0"/>
        <v>AJ</v>
      </c>
      <c r="G48" s="4" t="s">
        <v>146</v>
      </c>
      <c r="H48" s="4"/>
      <c r="I48" s="30" t="s">
        <v>88</v>
      </c>
      <c r="J48" s="31">
        <f t="shared" si="1"/>
        <v>0</v>
      </c>
      <c r="K48" s="224" t="s">
        <v>660</v>
      </c>
      <c r="L48" s="194"/>
      <c r="M48" s="21"/>
    </row>
    <row r="49" spans="1:13" ht="32.25" customHeight="1">
      <c r="A49" s="4" t="s">
        <v>90</v>
      </c>
      <c r="B49" s="30" t="s">
        <v>111</v>
      </c>
      <c r="C49" s="30">
        <f t="shared" si="2"/>
        <v>396</v>
      </c>
      <c r="D49" s="30">
        <v>10</v>
      </c>
      <c r="E49" s="30">
        <f t="shared" si="3"/>
        <v>405</v>
      </c>
      <c r="F49" s="167" t="str">
        <f t="shared" si="0"/>
        <v>AK</v>
      </c>
      <c r="G49" s="4" t="s">
        <v>146</v>
      </c>
      <c r="H49" s="4"/>
      <c r="I49" s="30" t="s">
        <v>88</v>
      </c>
      <c r="J49" s="31">
        <f t="shared" si="1"/>
        <v>0</v>
      </c>
      <c r="K49" s="224" t="s">
        <v>672</v>
      </c>
      <c r="L49" s="21"/>
      <c r="M49" s="21"/>
    </row>
    <row r="50" spans="1:13">
      <c r="A50" s="4" t="s">
        <v>53</v>
      </c>
      <c r="B50" s="30" t="s">
        <v>111</v>
      </c>
      <c r="C50" s="30">
        <f t="shared" si="2"/>
        <v>406</v>
      </c>
      <c r="D50" s="30">
        <v>10</v>
      </c>
      <c r="E50" s="30">
        <f t="shared" si="3"/>
        <v>415</v>
      </c>
      <c r="F50" s="167" t="str">
        <f t="shared" si="0"/>
        <v>AL</v>
      </c>
      <c r="G50" s="4" t="s">
        <v>146</v>
      </c>
      <c r="H50" s="4"/>
      <c r="I50" s="30" t="s">
        <v>275</v>
      </c>
      <c r="J50" s="31">
        <f t="shared" si="1"/>
        <v>0</v>
      </c>
      <c r="K50" s="184" t="s">
        <v>641</v>
      </c>
      <c r="L50" s="21"/>
      <c r="M50" s="21"/>
    </row>
    <row r="51" spans="1:13">
      <c r="A51" s="4" t="s">
        <v>54</v>
      </c>
      <c r="B51" s="30" t="s">
        <v>111</v>
      </c>
      <c r="C51" s="30">
        <f t="shared" si="2"/>
        <v>416</v>
      </c>
      <c r="D51" s="30">
        <v>10</v>
      </c>
      <c r="E51" s="30">
        <f t="shared" si="3"/>
        <v>425</v>
      </c>
      <c r="F51" s="167" t="str">
        <f t="shared" si="0"/>
        <v>AM</v>
      </c>
      <c r="G51" s="4" t="s">
        <v>146</v>
      </c>
      <c r="H51" s="4"/>
      <c r="I51" s="30" t="s">
        <v>275</v>
      </c>
      <c r="J51" s="31">
        <f t="shared" si="1"/>
        <v>0</v>
      </c>
      <c r="K51" s="184" t="s">
        <v>641</v>
      </c>
      <c r="L51" s="21"/>
      <c r="M51" s="21"/>
    </row>
    <row r="52" spans="1:13">
      <c r="A52" s="4" t="s">
        <v>476</v>
      </c>
      <c r="B52" s="30" t="s">
        <v>111</v>
      </c>
      <c r="C52" s="30">
        <f t="shared" si="2"/>
        <v>426</v>
      </c>
      <c r="D52" s="30">
        <v>10</v>
      </c>
      <c r="E52" s="30">
        <f t="shared" si="3"/>
        <v>435</v>
      </c>
      <c r="F52" s="167" t="str">
        <f t="shared" si="0"/>
        <v>AN</v>
      </c>
      <c r="G52" s="4" t="s">
        <v>146</v>
      </c>
      <c r="H52" s="4"/>
      <c r="I52" s="30" t="s">
        <v>275</v>
      </c>
      <c r="J52" s="31">
        <f t="shared" si="1"/>
        <v>0</v>
      </c>
      <c r="K52" s="184" t="s">
        <v>641</v>
      </c>
      <c r="L52" s="21"/>
      <c r="M52" s="21"/>
    </row>
    <row r="53" spans="1:13">
      <c r="A53" s="4" t="s">
        <v>56</v>
      </c>
      <c r="B53" s="30" t="s">
        <v>111</v>
      </c>
      <c r="C53" s="30">
        <f t="shared" si="2"/>
        <v>436</v>
      </c>
      <c r="D53" s="30">
        <v>10</v>
      </c>
      <c r="E53" s="30">
        <f t="shared" si="3"/>
        <v>445</v>
      </c>
      <c r="F53" s="167" t="str">
        <f t="shared" si="0"/>
        <v>AO</v>
      </c>
      <c r="G53" s="4" t="s">
        <v>146</v>
      </c>
      <c r="H53" s="4"/>
      <c r="I53" s="30" t="s">
        <v>275</v>
      </c>
      <c r="J53" s="31">
        <f t="shared" si="1"/>
        <v>0</v>
      </c>
      <c r="K53" s="184" t="s">
        <v>641</v>
      </c>
      <c r="L53" s="21"/>
      <c r="M53" s="21"/>
    </row>
    <row r="54" spans="1:13">
      <c r="A54" s="4" t="s">
        <v>592</v>
      </c>
      <c r="B54" s="30" t="s">
        <v>111</v>
      </c>
      <c r="C54" s="30">
        <f t="shared" si="2"/>
        <v>446</v>
      </c>
      <c r="D54" s="30">
        <v>10</v>
      </c>
      <c r="E54" s="30">
        <f t="shared" si="3"/>
        <v>455</v>
      </c>
      <c r="F54" s="167" t="str">
        <f t="shared" si="0"/>
        <v>AP</v>
      </c>
      <c r="G54" s="4" t="s">
        <v>146</v>
      </c>
      <c r="H54" s="4"/>
      <c r="I54" s="30" t="s">
        <v>275</v>
      </c>
      <c r="J54" s="31">
        <f t="shared" si="1"/>
        <v>0</v>
      </c>
      <c r="K54" s="184" t="s">
        <v>641</v>
      </c>
      <c r="L54" s="21"/>
      <c r="M54" s="21"/>
    </row>
    <row r="55" spans="1:13">
      <c r="A55" s="4" t="s">
        <v>593</v>
      </c>
      <c r="B55" s="30" t="s">
        <v>111</v>
      </c>
      <c r="C55" s="30">
        <f t="shared" si="2"/>
        <v>456</v>
      </c>
      <c r="D55" s="30">
        <v>10</v>
      </c>
      <c r="E55" s="30">
        <f t="shared" si="3"/>
        <v>465</v>
      </c>
      <c r="F55" s="167" t="str">
        <f t="shared" si="0"/>
        <v>AQ</v>
      </c>
      <c r="G55" s="4" t="s">
        <v>146</v>
      </c>
      <c r="H55" s="4"/>
      <c r="I55" s="30" t="s">
        <v>275</v>
      </c>
      <c r="J55" s="31">
        <f t="shared" si="1"/>
        <v>0</v>
      </c>
      <c r="K55" s="184" t="s">
        <v>641</v>
      </c>
      <c r="L55" s="21"/>
      <c r="M55" s="21"/>
    </row>
    <row r="56" spans="1:13" ht="93.75" customHeight="1">
      <c r="A56" s="4" t="s">
        <v>303</v>
      </c>
      <c r="B56" s="30" t="s">
        <v>112</v>
      </c>
      <c r="C56" s="30">
        <f t="shared" si="2"/>
        <v>466</v>
      </c>
      <c r="D56" s="30">
        <v>12</v>
      </c>
      <c r="E56" s="30">
        <f t="shared" si="3"/>
        <v>477</v>
      </c>
      <c r="F56" s="167" t="str">
        <f t="shared" si="0"/>
        <v>AR</v>
      </c>
      <c r="G56" s="4" t="s">
        <v>615</v>
      </c>
      <c r="H56" s="4" t="s">
        <v>98</v>
      </c>
      <c r="I56" s="30" t="s">
        <v>88</v>
      </c>
      <c r="J56" s="31">
        <f t="shared" si="1"/>
        <v>0</v>
      </c>
      <c r="K56" s="190" t="s">
        <v>661</v>
      </c>
      <c r="L56" s="21"/>
      <c r="M56" s="21"/>
    </row>
    <row r="57" spans="1:13" ht="114.75">
      <c r="A57" s="4" t="s">
        <v>140</v>
      </c>
      <c r="B57" s="30" t="s">
        <v>112</v>
      </c>
      <c r="C57" s="30">
        <f t="shared" si="2"/>
        <v>478</v>
      </c>
      <c r="D57" s="30">
        <v>12</v>
      </c>
      <c r="E57" s="30">
        <f t="shared" si="3"/>
        <v>489</v>
      </c>
      <c r="F57" s="167" t="str">
        <f t="shared" si="0"/>
        <v>AS</v>
      </c>
      <c r="G57" s="4" t="s">
        <v>614</v>
      </c>
      <c r="H57" s="4" t="s">
        <v>98</v>
      </c>
      <c r="I57" s="30" t="s">
        <v>88</v>
      </c>
      <c r="J57" s="31">
        <f t="shared" si="1"/>
        <v>0</v>
      </c>
      <c r="K57" s="195" t="s">
        <v>670</v>
      </c>
      <c r="L57" s="21"/>
      <c r="M57" s="21"/>
    </row>
    <row r="58" spans="1:13">
      <c r="A58" s="4" t="s">
        <v>141</v>
      </c>
      <c r="B58" s="30" t="s">
        <v>112</v>
      </c>
      <c r="C58" s="30">
        <f t="shared" si="2"/>
        <v>490</v>
      </c>
      <c r="D58" s="30">
        <v>12</v>
      </c>
      <c r="E58" s="30">
        <f t="shared" si="3"/>
        <v>501</v>
      </c>
      <c r="F58" s="167" t="str">
        <f t="shared" si="0"/>
        <v>AT</v>
      </c>
      <c r="G58" s="4" t="s">
        <v>149</v>
      </c>
      <c r="H58" s="4" t="s">
        <v>98</v>
      </c>
      <c r="I58" s="30" t="s">
        <v>275</v>
      </c>
      <c r="J58" s="31">
        <f t="shared" si="1"/>
        <v>0</v>
      </c>
      <c r="K58" s="184" t="s">
        <v>641</v>
      </c>
      <c r="L58" s="21"/>
      <c r="M58" s="21"/>
    </row>
    <row r="59" spans="1:13">
      <c r="A59" s="4" t="s">
        <v>142</v>
      </c>
      <c r="B59" s="30" t="s">
        <v>112</v>
      </c>
      <c r="C59" s="30">
        <f t="shared" si="2"/>
        <v>502</v>
      </c>
      <c r="D59" s="30">
        <v>12</v>
      </c>
      <c r="E59" s="30">
        <f t="shared" si="3"/>
        <v>513</v>
      </c>
      <c r="F59" s="167" t="str">
        <f t="shared" si="0"/>
        <v>AU</v>
      </c>
      <c r="G59" s="4" t="s">
        <v>149</v>
      </c>
      <c r="H59" s="4" t="s">
        <v>98</v>
      </c>
      <c r="I59" s="30" t="s">
        <v>275</v>
      </c>
      <c r="J59" s="31">
        <f t="shared" si="1"/>
        <v>0</v>
      </c>
      <c r="K59" s="184" t="s">
        <v>641</v>
      </c>
      <c r="L59" s="21"/>
      <c r="M59" s="21"/>
    </row>
    <row r="60" spans="1:13">
      <c r="A60" s="4" t="s">
        <v>58</v>
      </c>
      <c r="B60" s="30" t="s">
        <v>113</v>
      </c>
      <c r="C60" s="30">
        <f t="shared" si="2"/>
        <v>514</v>
      </c>
      <c r="D60" s="30">
        <v>10</v>
      </c>
      <c r="E60" s="30">
        <f t="shared" si="3"/>
        <v>523</v>
      </c>
      <c r="F60" s="167" t="str">
        <f t="shared" si="0"/>
        <v>AV</v>
      </c>
      <c r="G60" s="4" t="s">
        <v>97</v>
      </c>
      <c r="H60" s="4"/>
      <c r="I60" s="30" t="s">
        <v>88</v>
      </c>
      <c r="J60" s="31">
        <f t="shared" si="1"/>
        <v>0</v>
      </c>
      <c r="K60" s="187" t="s">
        <v>648</v>
      </c>
      <c r="L60" s="21"/>
      <c r="M60" s="21"/>
    </row>
    <row r="61" spans="1:13">
      <c r="A61" s="4" t="s">
        <v>59</v>
      </c>
      <c r="B61" s="30" t="s">
        <v>113</v>
      </c>
      <c r="C61" s="30">
        <f t="shared" si="2"/>
        <v>524</v>
      </c>
      <c r="D61" s="30">
        <v>10</v>
      </c>
      <c r="E61" s="30">
        <f t="shared" si="3"/>
        <v>533</v>
      </c>
      <c r="F61" s="167" t="str">
        <f t="shared" si="0"/>
        <v>AW</v>
      </c>
      <c r="G61" s="4" t="s">
        <v>97</v>
      </c>
      <c r="H61" s="4"/>
      <c r="I61" s="30" t="s">
        <v>88</v>
      </c>
      <c r="J61" s="31">
        <f t="shared" si="1"/>
        <v>0</v>
      </c>
      <c r="K61" s="188" t="s">
        <v>649</v>
      </c>
      <c r="L61" s="21"/>
      <c r="M61" s="21"/>
    </row>
    <row r="62" spans="1:13">
      <c r="A62" s="4" t="s">
        <v>60</v>
      </c>
      <c r="B62" s="30" t="s">
        <v>113</v>
      </c>
      <c r="C62" s="30">
        <f t="shared" si="2"/>
        <v>534</v>
      </c>
      <c r="D62" s="30">
        <v>10</v>
      </c>
      <c r="E62" s="30">
        <f t="shared" si="3"/>
        <v>543</v>
      </c>
      <c r="F62" s="167" t="str">
        <f t="shared" si="0"/>
        <v>AX</v>
      </c>
      <c r="G62" s="4" t="s">
        <v>97</v>
      </c>
      <c r="H62" s="4"/>
      <c r="I62" s="30" t="s">
        <v>88</v>
      </c>
      <c r="J62" s="31">
        <f t="shared" si="1"/>
        <v>0</v>
      </c>
      <c r="K62" s="188" t="s">
        <v>650</v>
      </c>
      <c r="L62" s="21"/>
      <c r="M62" s="21"/>
    </row>
    <row r="63" spans="1:13" ht="51">
      <c r="A63" s="4" t="s">
        <v>273</v>
      </c>
      <c r="B63" s="30" t="s">
        <v>274</v>
      </c>
      <c r="C63" s="30">
        <f t="shared" si="2"/>
        <v>544</v>
      </c>
      <c r="D63" s="30">
        <v>12</v>
      </c>
      <c r="E63" s="30">
        <f t="shared" si="3"/>
        <v>555</v>
      </c>
      <c r="F63" s="167" t="str">
        <f t="shared" si="0"/>
        <v>AY</v>
      </c>
      <c r="G63" s="4"/>
      <c r="H63" s="4" t="s">
        <v>654</v>
      </c>
      <c r="I63" s="30" t="s">
        <v>89</v>
      </c>
      <c r="J63" s="31">
        <f t="shared" si="1"/>
        <v>0</v>
      </c>
      <c r="K63" s="190" t="s">
        <v>667</v>
      </c>
      <c r="L63" s="21"/>
      <c r="M63" s="21"/>
    </row>
  </sheetData>
  <mergeCells count="6">
    <mergeCell ref="A4:G4"/>
    <mergeCell ref="A7:G7"/>
    <mergeCell ref="G27:G31"/>
    <mergeCell ref="A6:G6"/>
    <mergeCell ref="A5:H5"/>
    <mergeCell ref="A8:G8"/>
  </mergeCells>
  <conditionalFormatting sqref="H13:I13 H46 G47:H55 G40:I40 H15:I15 H18:I18 H38:H39 G43:I44 H42:I42 H45:I45 A13:E18 A27:D32 A22:A23 C22:D23 A24:D25 G24:H24 G22:I23 G25:I25 G27:I31 H41 G58:I63 A20:D20 H20:I20 H16:H17 A38:B63 E22:E32 G14:I14 G32:G35 I32 D36:D63 H56:I57">
    <cfRule type="expression" dxfId="75" priority="257">
      <formula>$I13="N/A"</formula>
    </cfRule>
    <cfRule type="expression" dxfId="74" priority="330">
      <formula>$J13=1</formula>
    </cfRule>
  </conditionalFormatting>
  <conditionalFormatting sqref="G13">
    <cfRule type="expression" dxfId="73" priority="253">
      <formula>$I13="N/A"</formula>
    </cfRule>
    <cfRule type="expression" dxfId="72" priority="254">
      <formula>$J13=1</formula>
    </cfRule>
  </conditionalFormatting>
  <conditionalFormatting sqref="I16">
    <cfRule type="expression" dxfId="71" priority="243">
      <formula>$I16="N/A"</formula>
    </cfRule>
    <cfRule type="expression" dxfId="70" priority="244">
      <formula>$J16=1</formula>
    </cfRule>
  </conditionalFormatting>
  <conditionalFormatting sqref="I38">
    <cfRule type="expression" dxfId="69" priority="237">
      <formula>$I38="N/A"</formula>
    </cfRule>
    <cfRule type="expression" dxfId="68" priority="238">
      <formula>$J38=1</formula>
    </cfRule>
  </conditionalFormatting>
  <conditionalFormatting sqref="G46">
    <cfRule type="expression" dxfId="67" priority="221">
      <formula>$I46="N/A"</formula>
    </cfRule>
    <cfRule type="expression" dxfId="66" priority="222">
      <formula>$J46=1</formula>
    </cfRule>
  </conditionalFormatting>
  <conditionalFormatting sqref="G15">
    <cfRule type="expression" dxfId="65" priority="219">
      <formula>$I15="N/A"</formula>
    </cfRule>
    <cfRule type="expression" dxfId="64" priority="220">
      <formula>$J15=1</formula>
    </cfRule>
  </conditionalFormatting>
  <conditionalFormatting sqref="G18">
    <cfRule type="expression" dxfId="63" priority="217">
      <formula>$I18="N/A"</formula>
    </cfRule>
    <cfRule type="expression" dxfId="62" priority="218">
      <formula>$J18=1</formula>
    </cfRule>
  </conditionalFormatting>
  <conditionalFormatting sqref="G20">
    <cfRule type="expression" dxfId="61" priority="215">
      <formula>$I20="N/A"</formula>
    </cfRule>
    <cfRule type="expression" dxfId="60" priority="216">
      <formula>$J20=1</formula>
    </cfRule>
  </conditionalFormatting>
  <conditionalFormatting sqref="G38">
    <cfRule type="expression" dxfId="59" priority="213">
      <formula>$I38="N/A"</formula>
    </cfRule>
    <cfRule type="expression" dxfId="58" priority="214">
      <formula>$J38=1</formula>
    </cfRule>
  </conditionalFormatting>
  <conditionalFormatting sqref="G39">
    <cfRule type="expression" dxfId="57" priority="211">
      <formula>$I39="N/A"</formula>
    </cfRule>
    <cfRule type="expression" dxfId="56" priority="212">
      <formula>$J39=1</formula>
    </cfRule>
  </conditionalFormatting>
  <conditionalFormatting sqref="G16">
    <cfRule type="expression" dxfId="55" priority="201">
      <formula>$I16="N/A"</formula>
    </cfRule>
    <cfRule type="expression" dxfId="54" priority="202">
      <formula>$J16=1</formula>
    </cfRule>
  </conditionalFormatting>
  <conditionalFormatting sqref="I24">
    <cfRule type="expression" dxfId="53" priority="195">
      <formula>$I24="N/A"</formula>
    </cfRule>
    <cfRule type="expression" dxfId="52" priority="196">
      <formula>$J24=1</formula>
    </cfRule>
  </conditionalFormatting>
  <conditionalFormatting sqref="A26:D26 G26:H26">
    <cfRule type="expression" dxfId="51" priority="191">
      <formula>$I26="N/A"</formula>
    </cfRule>
    <cfRule type="expression" dxfId="50" priority="192">
      <formula>$J26=1</formula>
    </cfRule>
  </conditionalFormatting>
  <conditionalFormatting sqref="I47:I49">
    <cfRule type="expression" dxfId="49" priority="187">
      <formula>$I47="N/A"</formula>
    </cfRule>
    <cfRule type="expression" dxfId="48" priority="188">
      <formula>$J47=1</formula>
    </cfRule>
  </conditionalFormatting>
  <conditionalFormatting sqref="I50:I52">
    <cfRule type="expression" dxfId="47" priority="185">
      <formula>$I50="N/A"</formula>
    </cfRule>
    <cfRule type="expression" dxfId="46" priority="186">
      <formula>$J50=1</formula>
    </cfRule>
  </conditionalFormatting>
  <conditionalFormatting sqref="I53">
    <cfRule type="expression" dxfId="45" priority="183">
      <formula>$I53="N/A"</formula>
    </cfRule>
    <cfRule type="expression" dxfId="44" priority="184">
      <formula>$J53=1</formula>
    </cfRule>
  </conditionalFormatting>
  <conditionalFormatting sqref="I54">
    <cfRule type="expression" dxfId="43" priority="181">
      <formula>$I54="N/A"</formula>
    </cfRule>
    <cfRule type="expression" dxfId="42" priority="182">
      <formula>$J54=1</formula>
    </cfRule>
  </conditionalFormatting>
  <conditionalFormatting sqref="I55">
    <cfRule type="expression" dxfId="41" priority="179">
      <formula>$I55="N/A"</formula>
    </cfRule>
    <cfRule type="expression" dxfId="40" priority="180">
      <formula>$J55=1</formula>
    </cfRule>
  </conditionalFormatting>
  <conditionalFormatting sqref="I41">
    <cfRule type="expression" dxfId="39" priority="175">
      <formula>$I41="N/A"</formula>
    </cfRule>
    <cfRule type="expression" dxfId="38" priority="176">
      <formula>$J41=1</formula>
    </cfRule>
  </conditionalFormatting>
  <conditionalFormatting sqref="I46">
    <cfRule type="expression" dxfId="37" priority="173">
      <formula>$I46="N/A"</formula>
    </cfRule>
    <cfRule type="expression" dxfId="36" priority="174">
      <formula>$J46=1</formula>
    </cfRule>
  </conditionalFormatting>
  <conditionalFormatting sqref="B22:B23">
    <cfRule type="expression" dxfId="35" priority="171">
      <formula>$I22="N/A"</formula>
    </cfRule>
    <cfRule type="expression" dxfId="34" priority="172">
      <formula>$J22=1</formula>
    </cfRule>
  </conditionalFormatting>
  <conditionalFormatting sqref="I17">
    <cfRule type="expression" dxfId="33" priority="165">
      <formula>$I17="N/A"</formula>
    </cfRule>
    <cfRule type="expression" dxfId="32" priority="166">
      <formula>$J17=1</formula>
    </cfRule>
  </conditionalFormatting>
  <conditionalFormatting sqref="G42">
    <cfRule type="expression" dxfId="31" priority="161">
      <formula>$I42="N/A"</formula>
    </cfRule>
    <cfRule type="expression" dxfId="30" priority="162">
      <formula>$J42=1</formula>
    </cfRule>
  </conditionalFormatting>
  <conditionalFormatting sqref="G41">
    <cfRule type="expression" dxfId="29" priority="157">
      <formula>$I41="N/A"</formula>
    </cfRule>
    <cfRule type="expression" dxfId="28" priority="158">
      <formula>$J41=1</formula>
    </cfRule>
  </conditionalFormatting>
  <conditionalFormatting sqref="I26">
    <cfRule type="expression" dxfId="27" priority="155">
      <formula>$I26="N/A"</formula>
    </cfRule>
    <cfRule type="expression" dxfId="26" priority="156">
      <formula>$J26=1</formula>
    </cfRule>
  </conditionalFormatting>
  <conditionalFormatting sqref="G45">
    <cfRule type="expression" dxfId="25" priority="153">
      <formula>$I45="N/A"</formula>
    </cfRule>
    <cfRule type="expression" dxfId="24" priority="154">
      <formula>$J45=1</formula>
    </cfRule>
  </conditionalFormatting>
  <conditionalFormatting sqref="H21:I21 B21:E21">
    <cfRule type="expression" dxfId="23" priority="151">
      <formula>$I21="N/A"</formula>
    </cfRule>
    <cfRule type="expression" dxfId="22" priority="152">
      <formula>$J21=1</formula>
    </cfRule>
  </conditionalFormatting>
  <conditionalFormatting sqref="I39">
    <cfRule type="expression" dxfId="21" priority="51">
      <formula>$I39="N/A"</formula>
    </cfRule>
    <cfRule type="expression" dxfId="20" priority="52">
      <formula>$J39=1</formula>
    </cfRule>
  </conditionalFormatting>
  <conditionalFormatting sqref="A21">
    <cfRule type="expression" dxfId="19" priority="49">
      <formula>$I21="N/A"</formula>
    </cfRule>
    <cfRule type="expression" dxfId="18" priority="50">
      <formula>$J21=1</formula>
    </cfRule>
  </conditionalFormatting>
  <conditionalFormatting sqref="G17">
    <cfRule type="expression" dxfId="17" priority="47">
      <formula>$I17="N/A"</formula>
    </cfRule>
    <cfRule type="expression" dxfId="16" priority="48">
      <formula>$J17=1</formula>
    </cfRule>
  </conditionalFormatting>
  <conditionalFormatting sqref="A36:B37">
    <cfRule type="expression" dxfId="15" priority="45">
      <formula>$I36="N/A"</formula>
    </cfRule>
    <cfRule type="expression" dxfId="14" priority="46">
      <formula>$J36=1</formula>
    </cfRule>
  </conditionalFormatting>
  <conditionalFormatting sqref="G36:I37">
    <cfRule type="expression" dxfId="13" priority="43">
      <formula>$I36="N/A"</formula>
    </cfRule>
    <cfRule type="expression" dxfId="12" priority="44">
      <formula>$J36=1</formula>
    </cfRule>
  </conditionalFormatting>
  <conditionalFormatting sqref="A33:E35 C36:C63 E36:E63">
    <cfRule type="expression" dxfId="11" priority="9">
      <formula>$I33="N/A"</formula>
    </cfRule>
    <cfRule type="expression" dxfId="10" priority="10">
      <formula>$J33=1</formula>
    </cfRule>
  </conditionalFormatting>
  <conditionalFormatting sqref="F13:F63">
    <cfRule type="expression" dxfId="9" priority="7">
      <formula>$I13="N/A"</formula>
    </cfRule>
    <cfRule type="expression" dxfId="8" priority="8">
      <formula>$J13=1</formula>
    </cfRule>
  </conditionalFormatting>
  <conditionalFormatting sqref="H33:I35">
    <cfRule type="expression" dxfId="7" priority="5">
      <formula>$I33="N/A"</formula>
    </cfRule>
    <cfRule type="expression" dxfId="6" priority="6">
      <formula>$J33=1</formula>
    </cfRule>
  </conditionalFormatting>
  <conditionalFormatting sqref="H32">
    <cfRule type="expression" dxfId="5" priority="3">
      <formula>$I32="N/A"</formula>
    </cfRule>
    <cfRule type="expression" dxfId="4" priority="4">
      <formula>$J32=1</formula>
    </cfRule>
  </conditionalFormatting>
  <conditionalFormatting sqref="A19:E19 E20 G19:I19">
    <cfRule type="expression" dxfId="3" priority="149">
      <formula>$I19="N/A"</formula>
    </cfRule>
    <cfRule type="expression" dxfId="2" priority="150">
      <formula>$J19=1</formula>
    </cfRule>
  </conditionalFormatting>
  <conditionalFormatting sqref="G56:G57">
    <cfRule type="expression" dxfId="1" priority="1">
      <formula>$I56="N/A"</formula>
    </cfRule>
    <cfRule type="expression" dxfId="0" priority="2">
      <formula>$J56=1</formula>
    </cfRule>
  </conditionalFormatting>
  <hyperlinks>
    <hyperlink ref="H6" location="Index!A1" display="Back to Index" xr:uid="{00000000-0004-0000-0300-000000000000}"/>
  </hyperlinks>
  <pageMargins left="0.25" right="0.25" top="0.3" bottom="0.75" header="0.5" footer="0.5"/>
  <pageSetup scale="80" fitToHeight="4" orientation="landscape" r:id="rId1"/>
  <headerFooter alignWithMargins="0">
    <oddFooter>&amp;LPrepared by TRS&amp;C&amp;A&amp;R&amp;P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0"/>
  <sheetViews>
    <sheetView showGridLines="0" workbookViewId="0">
      <selection activeCell="A21" sqref="A21"/>
    </sheetView>
  </sheetViews>
  <sheetFormatPr defaultColWidth="9.140625" defaultRowHeight="12.75"/>
  <cols>
    <col min="1" max="1" width="47.5703125" style="49" customWidth="1"/>
    <col min="2" max="2" width="20.85546875" style="49" bestFit="1" customWidth="1"/>
    <col min="3" max="3" width="4.85546875" style="49" hidden="1" customWidth="1"/>
    <col min="4" max="4" width="6.42578125" style="49" hidden="1" customWidth="1"/>
    <col min="5" max="5" width="3.85546875" style="49" hidden="1" customWidth="1"/>
    <col min="6" max="6" width="25.140625" style="49" hidden="1" customWidth="1"/>
    <col min="7" max="7" width="16.7109375" style="49" customWidth="1"/>
    <col min="8" max="8" width="12.7109375" style="49" customWidth="1"/>
    <col min="9" max="9" width="11.42578125" style="49" bestFit="1" customWidth="1"/>
    <col min="10" max="10" width="11.85546875" style="49" customWidth="1"/>
    <col min="11" max="16384" width="9.140625" style="49"/>
  </cols>
  <sheetData>
    <row r="1" spans="1:10" ht="21">
      <c r="A1" s="9" t="str">
        <f>+Summary!B1</f>
        <v>The Collins Companies Defined Contribution Plan</v>
      </c>
      <c r="G1" s="50"/>
    </row>
    <row r="2" spans="1:10" ht="15">
      <c r="A2" s="51" t="s">
        <v>63</v>
      </c>
      <c r="G2" s="52"/>
    </row>
    <row r="3" spans="1:10" ht="15">
      <c r="A3" s="51"/>
      <c r="G3" s="52"/>
    </row>
    <row r="4" spans="1:10">
      <c r="G4" s="50"/>
    </row>
    <row r="5" spans="1:10" ht="15.75">
      <c r="A5" s="204" t="s">
        <v>350</v>
      </c>
      <c r="B5" s="204"/>
      <c r="C5" s="204"/>
      <c r="D5" s="204"/>
      <c r="E5" s="204"/>
      <c r="F5" s="204"/>
      <c r="G5" s="204"/>
      <c r="H5" s="204"/>
      <c r="I5" s="204"/>
      <c r="J5" s="204"/>
    </row>
    <row r="6" spans="1:10">
      <c r="G6" s="50"/>
    </row>
    <row r="7" spans="1:10" ht="13.5" thickBot="1">
      <c r="C7" s="53"/>
      <c r="D7" s="53"/>
      <c r="E7" s="53"/>
      <c r="F7" s="54"/>
      <c r="G7" s="50"/>
      <c r="J7" s="52" t="s">
        <v>234</v>
      </c>
    </row>
    <row r="8" spans="1:10" ht="13.5" thickBot="1">
      <c r="A8" s="29" t="s">
        <v>16</v>
      </c>
      <c r="B8" s="29" t="s">
        <v>379</v>
      </c>
      <c r="C8" s="29" t="s">
        <v>83</v>
      </c>
      <c r="D8" s="29" t="s">
        <v>84</v>
      </c>
      <c r="E8" s="29" t="s">
        <v>85</v>
      </c>
      <c r="F8" s="55" t="s">
        <v>34</v>
      </c>
      <c r="G8" s="210" t="s">
        <v>17</v>
      </c>
      <c r="H8" s="211"/>
      <c r="I8" s="212"/>
      <c r="J8" s="213"/>
    </row>
    <row r="9" spans="1:10">
      <c r="A9" s="56"/>
      <c r="B9" s="56"/>
      <c r="C9" s="56"/>
      <c r="D9" s="56"/>
      <c r="E9" s="56"/>
      <c r="F9" s="56"/>
      <c r="G9" s="57"/>
      <c r="H9" s="58"/>
    </row>
    <row r="10" spans="1:10">
      <c r="A10" s="59" t="s">
        <v>21</v>
      </c>
      <c r="B10" s="60" t="s">
        <v>27</v>
      </c>
      <c r="C10" s="59">
        <v>1</v>
      </c>
      <c r="D10" s="59">
        <v>13</v>
      </c>
      <c r="E10" s="59">
        <f>D10</f>
        <v>13</v>
      </c>
      <c r="F10" s="60" t="s">
        <v>35</v>
      </c>
      <c r="G10" s="208" t="str">
        <f>CONCATENATE("Transamerica Account number = ",Summary!$B$3)</f>
        <v>Transamerica Account number = QK6318000001</v>
      </c>
      <c r="H10" s="209"/>
      <c r="I10" s="209"/>
      <c r="J10" s="209"/>
    </row>
    <row r="11" spans="1:10">
      <c r="A11" s="59" t="s">
        <v>14</v>
      </c>
      <c r="B11" s="60" t="s">
        <v>28</v>
      </c>
      <c r="C11" s="59">
        <f>E10+1</f>
        <v>14</v>
      </c>
      <c r="D11" s="59">
        <v>11</v>
      </c>
      <c r="E11" s="59">
        <f>E10+D11</f>
        <v>24</v>
      </c>
      <c r="F11" s="60" t="s">
        <v>64</v>
      </c>
      <c r="G11" s="208" t="s">
        <v>168</v>
      </c>
      <c r="H11" s="209"/>
      <c r="I11" s="209"/>
      <c r="J11" s="209"/>
    </row>
    <row r="12" spans="1:10">
      <c r="A12" s="59" t="s">
        <v>24</v>
      </c>
      <c r="B12" s="60" t="s">
        <v>31</v>
      </c>
      <c r="C12" s="59">
        <f>E11</f>
        <v>24</v>
      </c>
      <c r="D12" s="59">
        <v>30</v>
      </c>
      <c r="E12" s="59">
        <f>E11+D12</f>
        <v>54</v>
      </c>
      <c r="F12" s="60" t="s">
        <v>65</v>
      </c>
      <c r="G12" s="208"/>
      <c r="H12" s="209"/>
      <c r="I12" s="209"/>
      <c r="J12" s="209"/>
    </row>
    <row r="13" spans="1:10">
      <c r="A13" s="59" t="s">
        <v>456</v>
      </c>
      <c r="B13" s="60" t="s">
        <v>30</v>
      </c>
      <c r="C13" s="59">
        <f>E12</f>
        <v>54</v>
      </c>
      <c r="D13" s="59">
        <v>20</v>
      </c>
      <c r="E13" s="59">
        <f>E12+D13</f>
        <v>74</v>
      </c>
      <c r="F13" s="60" t="s">
        <v>66</v>
      </c>
      <c r="G13" s="208"/>
      <c r="H13" s="209"/>
      <c r="I13" s="209"/>
      <c r="J13" s="209"/>
    </row>
    <row r="14" spans="1:10">
      <c r="A14" s="59" t="s">
        <v>67</v>
      </c>
      <c r="B14" s="60" t="s">
        <v>33</v>
      </c>
      <c r="C14" s="59">
        <f>E13</f>
        <v>74</v>
      </c>
      <c r="D14" s="59">
        <v>1</v>
      </c>
      <c r="E14" s="59">
        <f>E13+D14</f>
        <v>75</v>
      </c>
      <c r="F14" s="60" t="s">
        <v>68</v>
      </c>
      <c r="G14" s="208" t="s">
        <v>69</v>
      </c>
      <c r="H14" s="209"/>
      <c r="I14" s="209"/>
      <c r="J14" s="209"/>
    </row>
    <row r="15" spans="1:10">
      <c r="A15" s="59" t="s">
        <v>70</v>
      </c>
      <c r="B15" s="60" t="s">
        <v>453</v>
      </c>
      <c r="C15" s="59">
        <f>E14</f>
        <v>75</v>
      </c>
      <c r="D15" s="59">
        <v>8</v>
      </c>
      <c r="E15" s="59">
        <f>E14+D15</f>
        <v>83</v>
      </c>
      <c r="F15" s="60" t="s">
        <v>71</v>
      </c>
      <c r="G15" s="208"/>
      <c r="H15" s="209"/>
      <c r="I15" s="209"/>
      <c r="J15" s="209"/>
    </row>
    <row r="17" spans="1:10">
      <c r="A17" s="61" t="s">
        <v>338</v>
      </c>
    </row>
    <row r="19" spans="1:10">
      <c r="A19" s="49" t="s">
        <v>72</v>
      </c>
    </row>
    <row r="20" spans="1:10">
      <c r="A20" s="54" t="s">
        <v>21</v>
      </c>
      <c r="B20" s="54" t="s">
        <v>14</v>
      </c>
      <c r="G20" s="54" t="s">
        <v>24</v>
      </c>
      <c r="H20" s="54" t="s">
        <v>23</v>
      </c>
      <c r="I20" s="54" t="s">
        <v>67</v>
      </c>
      <c r="J20" s="54" t="s">
        <v>70</v>
      </c>
    </row>
    <row r="21" spans="1:10">
      <c r="A21" s="63" t="str">
        <f>+Summary!$B$3</f>
        <v>QK6318000001</v>
      </c>
      <c r="B21" s="60" t="s">
        <v>73</v>
      </c>
      <c r="C21" s="60"/>
      <c r="D21" s="60"/>
      <c r="E21" s="60"/>
      <c r="F21" s="60"/>
      <c r="G21" s="60" t="s">
        <v>74</v>
      </c>
      <c r="H21" s="60" t="s">
        <v>35</v>
      </c>
      <c r="I21" s="60" t="s">
        <v>75</v>
      </c>
      <c r="J21" s="64">
        <v>36526</v>
      </c>
    </row>
    <row r="22" spans="1:10">
      <c r="A22" s="63" t="str">
        <f>+Summary!$B$3</f>
        <v>QK6318000001</v>
      </c>
      <c r="B22" s="60" t="s">
        <v>73</v>
      </c>
      <c r="C22" s="60"/>
      <c r="D22" s="60"/>
      <c r="E22" s="60"/>
      <c r="F22" s="60"/>
      <c r="G22" s="60" t="s">
        <v>74</v>
      </c>
      <c r="H22" s="60" t="s">
        <v>35</v>
      </c>
      <c r="I22" s="60" t="s">
        <v>76</v>
      </c>
      <c r="J22" s="64">
        <v>38292</v>
      </c>
    </row>
    <row r="23" spans="1:10">
      <c r="A23" s="63" t="str">
        <f>+Summary!$B$3</f>
        <v>QK6318000001</v>
      </c>
      <c r="B23" s="60" t="s">
        <v>73</v>
      </c>
      <c r="C23" s="60"/>
      <c r="D23" s="60"/>
      <c r="E23" s="60"/>
      <c r="F23" s="60"/>
      <c r="G23" s="60" t="s">
        <v>74</v>
      </c>
      <c r="H23" s="60" t="s">
        <v>35</v>
      </c>
      <c r="I23" s="60" t="s">
        <v>77</v>
      </c>
      <c r="J23" s="64">
        <v>39670</v>
      </c>
    </row>
    <row r="24" spans="1:10">
      <c r="A24" s="63" t="str">
        <f>+Summary!$B$3</f>
        <v>QK6318000001</v>
      </c>
      <c r="B24" s="60" t="s">
        <v>78</v>
      </c>
      <c r="C24" s="60"/>
      <c r="D24" s="60"/>
      <c r="E24" s="60"/>
      <c r="F24" s="60"/>
      <c r="G24" s="60" t="s">
        <v>74</v>
      </c>
      <c r="H24" s="60" t="s">
        <v>64</v>
      </c>
      <c r="I24" s="60" t="s">
        <v>75</v>
      </c>
      <c r="J24" s="64">
        <v>39569</v>
      </c>
    </row>
    <row r="25" spans="1:10">
      <c r="A25" s="63" t="str">
        <f>+Summary!$B$3</f>
        <v>QK6318000001</v>
      </c>
      <c r="B25" s="60" t="s">
        <v>79</v>
      </c>
      <c r="C25" s="60"/>
      <c r="D25" s="60"/>
      <c r="E25" s="60"/>
      <c r="F25" s="60"/>
      <c r="G25" s="60" t="s">
        <v>74</v>
      </c>
      <c r="H25" s="60" t="s">
        <v>65</v>
      </c>
      <c r="I25" s="60" t="s">
        <v>75</v>
      </c>
      <c r="J25" s="64">
        <v>39965</v>
      </c>
    </row>
    <row r="26" spans="1:10">
      <c r="A26" s="63" t="str">
        <f>+Summary!$B$3</f>
        <v>QK6318000001</v>
      </c>
      <c r="B26" s="60" t="s">
        <v>79</v>
      </c>
      <c r="C26" s="60"/>
      <c r="D26" s="60"/>
      <c r="E26" s="60"/>
      <c r="F26" s="60"/>
      <c r="G26" s="60" t="s">
        <v>74</v>
      </c>
      <c r="H26" s="60" t="s">
        <v>65</v>
      </c>
      <c r="I26" s="60" t="s">
        <v>76</v>
      </c>
      <c r="J26" s="64">
        <v>40422</v>
      </c>
    </row>
    <row r="28" spans="1:10">
      <c r="A28" s="49" t="s">
        <v>80</v>
      </c>
    </row>
    <row r="29" spans="1:10">
      <c r="A29" s="49" t="s">
        <v>81</v>
      </c>
      <c r="J29" s="52" t="s">
        <v>234</v>
      </c>
    </row>
    <row r="30" spans="1:10">
      <c r="A30" s="49" t="s">
        <v>82</v>
      </c>
    </row>
  </sheetData>
  <mergeCells count="8">
    <mergeCell ref="A5:J5"/>
    <mergeCell ref="G14:J14"/>
    <mergeCell ref="G15:J15"/>
    <mergeCell ref="G8:J8"/>
    <mergeCell ref="G10:J10"/>
    <mergeCell ref="G11:J11"/>
    <mergeCell ref="G12:J12"/>
    <mergeCell ref="G13:J13"/>
  </mergeCells>
  <hyperlinks>
    <hyperlink ref="J7" location="Index!A1" display="Back to Index" xr:uid="{00000000-0004-0000-0400-000000000000}"/>
    <hyperlink ref="J29" location="Index!A1" display="Back to Index" xr:uid="{00000000-0004-0000-0400-000001000000}"/>
  </hyperlinks>
  <pageMargins left="0.2" right="0.2" top="0.75" bottom="0.75" header="0.3" footer="0.3"/>
  <pageSetup scale="90" orientation="landscape" r:id="rId1"/>
  <headerFooter>
    <oddHeader>&amp;L&amp;F&amp;R&amp;D
&amp;T</oddHeader>
    <oddFooter>&amp;C&amp;A&amp;R&amp;P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8"/>
  <sheetViews>
    <sheetView workbookViewId="0"/>
  </sheetViews>
  <sheetFormatPr defaultColWidth="9.140625" defaultRowHeight="12.75"/>
  <cols>
    <col min="1" max="1" width="31.85546875" style="65" customWidth="1"/>
    <col min="2" max="2" width="19.28515625" style="65" bestFit="1" customWidth="1"/>
    <col min="3" max="3" width="4.85546875" style="65" hidden="1" customWidth="1"/>
    <col min="4" max="4" width="6.42578125" style="65" hidden="1" customWidth="1"/>
    <col min="5" max="5" width="3.85546875" style="65" hidden="1" customWidth="1"/>
    <col min="6" max="6" width="4.85546875" style="65" hidden="1" customWidth="1"/>
    <col min="7" max="7" width="17.7109375" style="65" bestFit="1" customWidth="1"/>
    <col min="8" max="8" width="24.5703125" style="65" bestFit="1" customWidth="1"/>
    <col min="9" max="9" width="10.42578125" style="65" bestFit="1" customWidth="1"/>
    <col min="10" max="10" width="11.42578125" style="65" bestFit="1" customWidth="1"/>
    <col min="11" max="16384" width="9.140625" style="65"/>
  </cols>
  <sheetData>
    <row r="1" spans="1:10" ht="21">
      <c r="A1" s="9" t="str">
        <f>+Summary!B1</f>
        <v>The Collins Companies Defined Contribution Plan</v>
      </c>
      <c r="G1" s="66"/>
    </row>
    <row r="2" spans="1:10" ht="15">
      <c r="A2" s="67" t="s">
        <v>63</v>
      </c>
      <c r="G2" s="68"/>
    </row>
    <row r="3" spans="1:10" ht="15">
      <c r="A3" s="67"/>
      <c r="G3" s="68"/>
    </row>
    <row r="4" spans="1:10">
      <c r="G4" s="66"/>
    </row>
    <row r="5" spans="1:10" ht="13.5" thickBot="1">
      <c r="C5" s="69"/>
      <c r="D5" s="69"/>
      <c r="E5" s="69"/>
      <c r="F5" s="70"/>
      <c r="G5" s="66"/>
      <c r="J5" s="68" t="s">
        <v>234</v>
      </c>
    </row>
    <row r="6" spans="1:10" ht="13.5" thickBot="1">
      <c r="A6" s="71" t="s">
        <v>16</v>
      </c>
      <c r="B6" s="71" t="s">
        <v>379</v>
      </c>
      <c r="C6" s="71" t="s">
        <v>83</v>
      </c>
      <c r="D6" s="71" t="s">
        <v>84</v>
      </c>
      <c r="E6" s="71" t="s">
        <v>85</v>
      </c>
      <c r="F6" s="72" t="s">
        <v>34</v>
      </c>
      <c r="G6" s="216" t="s">
        <v>17</v>
      </c>
      <c r="H6" s="217"/>
      <c r="I6" s="218"/>
      <c r="J6" s="219"/>
    </row>
    <row r="7" spans="1:10">
      <c r="A7" s="73"/>
      <c r="B7" s="73"/>
      <c r="C7" s="73"/>
      <c r="D7" s="73"/>
      <c r="E7" s="73"/>
      <c r="F7" s="73"/>
      <c r="G7" s="74"/>
      <c r="H7" s="75"/>
    </row>
    <row r="8" spans="1:10" ht="12.75" customHeight="1">
      <c r="A8" s="76" t="s">
        <v>21</v>
      </c>
      <c r="B8" s="77" t="s">
        <v>27</v>
      </c>
      <c r="C8" s="76">
        <v>1</v>
      </c>
      <c r="D8" s="76">
        <v>13</v>
      </c>
      <c r="E8" s="76">
        <f>D8</f>
        <v>13</v>
      </c>
      <c r="F8" s="77" t="s">
        <v>35</v>
      </c>
      <c r="G8" s="208" t="str">
        <f>CONCATENATE("Transamerica Account number = ",Summary!$B$3)</f>
        <v>Transamerica Account number = QK6318000001</v>
      </c>
      <c r="H8" s="209"/>
      <c r="I8" s="209"/>
      <c r="J8" s="209"/>
    </row>
    <row r="9" spans="1:10" ht="24" customHeight="1">
      <c r="A9" s="76" t="s">
        <v>14</v>
      </c>
      <c r="B9" s="77" t="s">
        <v>28</v>
      </c>
      <c r="C9" s="76">
        <f>E8+1</f>
        <v>14</v>
      </c>
      <c r="D9" s="76">
        <v>11</v>
      </c>
      <c r="E9" s="76">
        <f>E8+D9</f>
        <v>24</v>
      </c>
      <c r="F9" s="77" t="s">
        <v>64</v>
      </c>
      <c r="G9" s="214" t="s">
        <v>168</v>
      </c>
      <c r="H9" s="215"/>
      <c r="I9" s="215"/>
      <c r="J9" s="215"/>
    </row>
    <row r="10" spans="1:10">
      <c r="A10" s="76" t="s">
        <v>24</v>
      </c>
      <c r="B10" s="77" t="s">
        <v>31</v>
      </c>
      <c r="C10" s="76">
        <f>E9</f>
        <v>24</v>
      </c>
      <c r="D10" s="76">
        <v>30</v>
      </c>
      <c r="E10" s="76">
        <f>E9+D10</f>
        <v>54</v>
      </c>
      <c r="F10" s="77" t="s">
        <v>65</v>
      </c>
      <c r="G10" s="214"/>
      <c r="H10" s="215"/>
      <c r="I10" s="215"/>
      <c r="J10" s="215"/>
    </row>
    <row r="11" spans="1:10">
      <c r="A11" s="76" t="s">
        <v>455</v>
      </c>
      <c r="B11" s="77" t="s">
        <v>30</v>
      </c>
      <c r="C11" s="76">
        <f>E10</f>
        <v>54</v>
      </c>
      <c r="D11" s="76">
        <v>20</v>
      </c>
      <c r="E11" s="76">
        <f>E10+D11</f>
        <v>74</v>
      </c>
      <c r="F11" s="77" t="s">
        <v>66</v>
      </c>
      <c r="G11" s="214"/>
      <c r="H11" s="215"/>
      <c r="I11" s="215"/>
      <c r="J11" s="215"/>
    </row>
    <row r="12" spans="1:10">
      <c r="A12" s="76" t="s">
        <v>322</v>
      </c>
      <c r="B12" s="30" t="s">
        <v>113</v>
      </c>
      <c r="C12" s="76">
        <f>E11</f>
        <v>74</v>
      </c>
      <c r="D12" s="76">
        <v>1</v>
      </c>
      <c r="E12" s="76">
        <f>E11+D12</f>
        <v>75</v>
      </c>
      <c r="F12" s="77" t="s">
        <v>68</v>
      </c>
      <c r="G12" s="214"/>
      <c r="H12" s="215"/>
      <c r="I12" s="215"/>
      <c r="J12" s="215"/>
    </row>
    <row r="13" spans="1:10">
      <c r="A13" s="76" t="s">
        <v>323</v>
      </c>
      <c r="B13" s="30" t="s">
        <v>111</v>
      </c>
      <c r="C13" s="76">
        <f>E12</f>
        <v>75</v>
      </c>
      <c r="D13" s="76">
        <v>8</v>
      </c>
      <c r="E13" s="76">
        <f>E12+D13</f>
        <v>83</v>
      </c>
      <c r="F13" s="77" t="s">
        <v>71</v>
      </c>
      <c r="G13" s="214"/>
      <c r="H13" s="215"/>
      <c r="I13" s="215"/>
      <c r="J13" s="215"/>
    </row>
    <row r="15" spans="1:10">
      <c r="A15" s="65" t="s">
        <v>324</v>
      </c>
    </row>
    <row r="16" spans="1:10">
      <c r="A16" s="61" t="s">
        <v>339</v>
      </c>
    </row>
    <row r="17" spans="1:10">
      <c r="A17" s="61"/>
    </row>
    <row r="18" spans="1:10">
      <c r="A18" s="65" t="s">
        <v>72</v>
      </c>
    </row>
    <row r="19" spans="1:10">
      <c r="A19" s="70" t="s">
        <v>21</v>
      </c>
      <c r="B19" s="70" t="s">
        <v>14</v>
      </c>
      <c r="G19" s="70" t="s">
        <v>24</v>
      </c>
      <c r="H19" s="70" t="s">
        <v>23</v>
      </c>
      <c r="I19" s="70" t="s">
        <v>325</v>
      </c>
      <c r="J19" s="65" t="s">
        <v>323</v>
      </c>
    </row>
    <row r="20" spans="1:10">
      <c r="A20" s="79" t="str">
        <f>+Summary!$B$3</f>
        <v>QK6318000001</v>
      </c>
      <c r="B20" s="77" t="s">
        <v>73</v>
      </c>
      <c r="C20" s="77"/>
      <c r="D20" s="77"/>
      <c r="E20" s="77"/>
      <c r="F20" s="77"/>
      <c r="G20" s="77" t="s">
        <v>74</v>
      </c>
      <c r="H20" s="77" t="s">
        <v>35</v>
      </c>
      <c r="I20" s="81">
        <v>39447</v>
      </c>
      <c r="J20" s="80">
        <v>1250</v>
      </c>
    </row>
    <row r="21" spans="1:10">
      <c r="A21" s="79" t="str">
        <f>+Summary!$B$3</f>
        <v>QK6318000001</v>
      </c>
      <c r="B21" s="77" t="s">
        <v>73</v>
      </c>
      <c r="C21" s="77"/>
      <c r="D21" s="77"/>
      <c r="E21" s="77"/>
      <c r="F21" s="77"/>
      <c r="G21" s="77" t="s">
        <v>74</v>
      </c>
      <c r="H21" s="77" t="s">
        <v>35</v>
      </c>
      <c r="I21" s="81">
        <v>39813</v>
      </c>
      <c r="J21" s="80">
        <v>1300</v>
      </c>
    </row>
    <row r="22" spans="1:10">
      <c r="A22" s="79" t="str">
        <f>+Summary!$B$3</f>
        <v>QK6318000001</v>
      </c>
      <c r="B22" s="77" t="s">
        <v>73</v>
      </c>
      <c r="C22" s="77"/>
      <c r="D22" s="77"/>
      <c r="E22" s="77"/>
      <c r="F22" s="77"/>
      <c r="G22" s="77" t="s">
        <v>74</v>
      </c>
      <c r="H22" s="77" t="s">
        <v>35</v>
      </c>
      <c r="I22" s="81">
        <v>40178</v>
      </c>
      <c r="J22" s="80">
        <v>950</v>
      </c>
    </row>
    <row r="23" spans="1:10">
      <c r="A23" s="79" t="str">
        <f>+Summary!$B$3</f>
        <v>QK6318000001</v>
      </c>
      <c r="B23" s="77" t="s">
        <v>78</v>
      </c>
      <c r="C23" s="77"/>
      <c r="D23" s="77"/>
      <c r="E23" s="77"/>
      <c r="F23" s="77"/>
      <c r="G23" s="77" t="s">
        <v>74</v>
      </c>
      <c r="H23" s="77" t="s">
        <v>64</v>
      </c>
      <c r="I23" s="81">
        <v>40543</v>
      </c>
      <c r="J23" s="80">
        <v>700</v>
      </c>
    </row>
    <row r="24" spans="1:10">
      <c r="A24" s="79" t="str">
        <f>+Summary!$B$3</f>
        <v>QK6318000001</v>
      </c>
      <c r="B24" s="77" t="s">
        <v>79</v>
      </c>
      <c r="C24" s="77"/>
      <c r="D24" s="77"/>
      <c r="E24" s="77"/>
      <c r="F24" s="77"/>
      <c r="G24" s="77" t="s">
        <v>74</v>
      </c>
      <c r="H24" s="77" t="s">
        <v>65</v>
      </c>
      <c r="I24" s="81">
        <v>40908</v>
      </c>
      <c r="J24" s="80">
        <v>1100</v>
      </c>
    </row>
    <row r="25" spans="1:10">
      <c r="A25" s="79" t="str">
        <f>+Summary!$B$3</f>
        <v>QK6318000001</v>
      </c>
      <c r="B25" s="77" t="s">
        <v>79</v>
      </c>
      <c r="C25" s="77"/>
      <c r="D25" s="77"/>
      <c r="E25" s="77"/>
      <c r="F25" s="77"/>
      <c r="G25" s="77" t="s">
        <v>74</v>
      </c>
      <c r="H25" s="77" t="s">
        <v>65</v>
      </c>
      <c r="I25" s="81">
        <v>41274</v>
      </c>
      <c r="J25" s="80">
        <v>450</v>
      </c>
    </row>
    <row r="26" spans="1:10">
      <c r="A26" s="78"/>
    </row>
    <row r="28" spans="1:10">
      <c r="J28" s="68" t="s">
        <v>234</v>
      </c>
    </row>
  </sheetData>
  <mergeCells count="7">
    <mergeCell ref="G13:J13"/>
    <mergeCell ref="G6:J6"/>
    <mergeCell ref="G8:J8"/>
    <mergeCell ref="G9:J9"/>
    <mergeCell ref="G10:J10"/>
    <mergeCell ref="G11:J11"/>
    <mergeCell ref="G12:J12"/>
  </mergeCells>
  <hyperlinks>
    <hyperlink ref="J5" location="Index!A1" display="Back to Index" xr:uid="{00000000-0004-0000-0500-000000000000}"/>
    <hyperlink ref="J28" location="Index!A1" display="Back to Index" xr:uid="{00000000-0004-0000-0500-000001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60"/>
  <sheetViews>
    <sheetView topLeftCell="A39" workbookViewId="0">
      <selection activeCell="H54" sqref="H54"/>
    </sheetView>
  </sheetViews>
  <sheetFormatPr defaultRowHeight="15.75"/>
  <cols>
    <col min="1" max="1" width="34" style="82" customWidth="1"/>
    <col min="2" max="2" width="11.85546875" style="82" bestFit="1" customWidth="1"/>
    <col min="3" max="3" width="13.140625" style="82" bestFit="1" customWidth="1"/>
    <col min="4" max="4" width="12.7109375" style="82" bestFit="1" customWidth="1"/>
    <col min="5" max="5" width="13.140625" style="82" bestFit="1" customWidth="1"/>
    <col min="6" max="6" width="4" style="82" bestFit="1" customWidth="1"/>
    <col min="7" max="7" width="5" style="82" bestFit="1" customWidth="1"/>
    <col min="8" max="8" width="14.28515625" style="82" customWidth="1"/>
    <col min="9" max="9" width="11.85546875" style="83" bestFit="1" customWidth="1"/>
    <col min="10" max="256" width="9.140625" style="82"/>
    <col min="257" max="257" width="34.140625" style="82" customWidth="1"/>
    <col min="258" max="512" width="9.140625" style="82"/>
    <col min="513" max="513" width="34.140625" style="82" customWidth="1"/>
    <col min="514" max="768" width="9.140625" style="82"/>
    <col min="769" max="769" width="34.140625" style="82" customWidth="1"/>
    <col min="770" max="1024" width="9.140625" style="82"/>
    <col min="1025" max="1025" width="34.140625" style="82" customWidth="1"/>
    <col min="1026" max="1280" width="9.140625" style="82"/>
    <col min="1281" max="1281" width="34.140625" style="82" customWidth="1"/>
    <col min="1282" max="1536" width="9.140625" style="82"/>
    <col min="1537" max="1537" width="34.140625" style="82" customWidth="1"/>
    <col min="1538" max="1792" width="9.140625" style="82"/>
    <col min="1793" max="1793" width="34.140625" style="82" customWidth="1"/>
    <col min="1794" max="2048" width="9.140625" style="82"/>
    <col min="2049" max="2049" width="34.140625" style="82" customWidth="1"/>
    <col min="2050" max="2304" width="9.140625" style="82"/>
    <col min="2305" max="2305" width="34.140625" style="82" customWidth="1"/>
    <col min="2306" max="2560" width="9.140625" style="82"/>
    <col min="2561" max="2561" width="34.140625" style="82" customWidth="1"/>
    <col min="2562" max="2816" width="9.140625" style="82"/>
    <col min="2817" max="2817" width="34.140625" style="82" customWidth="1"/>
    <col min="2818" max="3072" width="9.140625" style="82"/>
    <col min="3073" max="3073" width="34.140625" style="82" customWidth="1"/>
    <col min="3074" max="3328" width="9.140625" style="82"/>
    <col min="3329" max="3329" width="34.140625" style="82" customWidth="1"/>
    <col min="3330" max="3584" width="9.140625" style="82"/>
    <col min="3585" max="3585" width="34.140625" style="82" customWidth="1"/>
    <col min="3586" max="3840" width="9.140625" style="82"/>
    <col min="3841" max="3841" width="34.140625" style="82" customWidth="1"/>
    <col min="3842" max="4096" width="9.140625" style="82"/>
    <col min="4097" max="4097" width="34.140625" style="82" customWidth="1"/>
    <col min="4098" max="4352" width="9.140625" style="82"/>
    <col min="4353" max="4353" width="34.140625" style="82" customWidth="1"/>
    <col min="4354" max="4608" width="9.140625" style="82"/>
    <col min="4609" max="4609" width="34.140625" style="82" customWidth="1"/>
    <col min="4610" max="4864" width="9.140625" style="82"/>
    <col min="4865" max="4865" width="34.140625" style="82" customWidth="1"/>
    <col min="4866" max="5120" width="9.140625" style="82"/>
    <col min="5121" max="5121" width="34.140625" style="82" customWidth="1"/>
    <col min="5122" max="5376" width="9.140625" style="82"/>
    <col min="5377" max="5377" width="34.140625" style="82" customWidth="1"/>
    <col min="5378" max="5632" width="9.140625" style="82"/>
    <col min="5633" max="5633" width="34.140625" style="82" customWidth="1"/>
    <col min="5634" max="5888" width="9.140625" style="82"/>
    <col min="5889" max="5889" width="34.140625" style="82" customWidth="1"/>
    <col min="5890" max="6144" width="9.140625" style="82"/>
    <col min="6145" max="6145" width="34.140625" style="82" customWidth="1"/>
    <col min="6146" max="6400" width="9.140625" style="82"/>
    <col min="6401" max="6401" width="34.140625" style="82" customWidth="1"/>
    <col min="6402" max="6656" width="9.140625" style="82"/>
    <col min="6657" max="6657" width="34.140625" style="82" customWidth="1"/>
    <col min="6658" max="6912" width="9.140625" style="82"/>
    <col min="6913" max="6913" width="34.140625" style="82" customWidth="1"/>
    <col min="6914" max="7168" width="9.140625" style="82"/>
    <col min="7169" max="7169" width="34.140625" style="82" customWidth="1"/>
    <col min="7170" max="7424" width="9.140625" style="82"/>
    <col min="7425" max="7425" width="34.140625" style="82" customWidth="1"/>
    <col min="7426" max="7680" width="9.140625" style="82"/>
    <col min="7681" max="7681" width="34.140625" style="82" customWidth="1"/>
    <col min="7682" max="7936" width="9.140625" style="82"/>
    <col min="7937" max="7937" width="34.140625" style="82" customWidth="1"/>
    <col min="7938" max="8192" width="9.140625" style="82"/>
    <col min="8193" max="8193" width="34.140625" style="82" customWidth="1"/>
    <col min="8194" max="8448" width="9.140625" style="82"/>
    <col min="8449" max="8449" width="34.140625" style="82" customWidth="1"/>
    <col min="8450" max="8704" width="9.140625" style="82"/>
    <col min="8705" max="8705" width="34.140625" style="82" customWidth="1"/>
    <col min="8706" max="8960" width="9.140625" style="82"/>
    <col min="8961" max="8961" width="34.140625" style="82" customWidth="1"/>
    <col min="8962" max="9216" width="9.140625" style="82"/>
    <col min="9217" max="9217" width="34.140625" style="82" customWidth="1"/>
    <col min="9218" max="9472" width="9.140625" style="82"/>
    <col min="9473" max="9473" width="34.140625" style="82" customWidth="1"/>
    <col min="9474" max="9728" width="9.140625" style="82"/>
    <col min="9729" max="9729" width="34.140625" style="82" customWidth="1"/>
    <col min="9730" max="9984" width="9.140625" style="82"/>
    <col min="9985" max="9985" width="34.140625" style="82" customWidth="1"/>
    <col min="9986" max="10240" width="9.140625" style="82"/>
    <col min="10241" max="10241" width="34.140625" style="82" customWidth="1"/>
    <col min="10242" max="10496" width="9.140625" style="82"/>
    <col min="10497" max="10497" width="34.140625" style="82" customWidth="1"/>
    <col min="10498" max="10752" width="9.140625" style="82"/>
    <col min="10753" max="10753" width="34.140625" style="82" customWidth="1"/>
    <col min="10754" max="11008" width="9.140625" style="82"/>
    <col min="11009" max="11009" width="34.140625" style="82" customWidth="1"/>
    <col min="11010" max="11264" width="9.140625" style="82"/>
    <col min="11265" max="11265" width="34.140625" style="82" customWidth="1"/>
    <col min="11266" max="11520" width="9.140625" style="82"/>
    <col min="11521" max="11521" width="34.140625" style="82" customWidth="1"/>
    <col min="11522" max="11776" width="9.140625" style="82"/>
    <col min="11777" max="11777" width="34.140625" style="82" customWidth="1"/>
    <col min="11778" max="12032" width="9.140625" style="82"/>
    <col min="12033" max="12033" width="34.140625" style="82" customWidth="1"/>
    <col min="12034" max="12288" width="9.140625" style="82"/>
    <col min="12289" max="12289" width="34.140625" style="82" customWidth="1"/>
    <col min="12290" max="12544" width="9.140625" style="82"/>
    <col min="12545" max="12545" width="34.140625" style="82" customWidth="1"/>
    <col min="12546" max="12800" width="9.140625" style="82"/>
    <col min="12801" max="12801" width="34.140625" style="82" customWidth="1"/>
    <col min="12802" max="13056" width="9.140625" style="82"/>
    <col min="13057" max="13057" width="34.140625" style="82" customWidth="1"/>
    <col min="13058" max="13312" width="9.140625" style="82"/>
    <col min="13313" max="13313" width="34.140625" style="82" customWidth="1"/>
    <col min="13314" max="13568" width="9.140625" style="82"/>
    <col min="13569" max="13569" width="34.140625" style="82" customWidth="1"/>
    <col min="13570" max="13824" width="9.140625" style="82"/>
    <col min="13825" max="13825" width="34.140625" style="82" customWidth="1"/>
    <col min="13826" max="14080" width="9.140625" style="82"/>
    <col min="14081" max="14081" width="34.140625" style="82" customWidth="1"/>
    <col min="14082" max="14336" width="9.140625" style="82"/>
    <col min="14337" max="14337" width="34.140625" style="82" customWidth="1"/>
    <col min="14338" max="14592" width="9.140625" style="82"/>
    <col min="14593" max="14593" width="34.140625" style="82" customWidth="1"/>
    <col min="14594" max="14848" width="9.140625" style="82"/>
    <col min="14849" max="14849" width="34.140625" style="82" customWidth="1"/>
    <col min="14850" max="15104" width="9.140625" style="82"/>
    <col min="15105" max="15105" width="34.140625" style="82" customWidth="1"/>
    <col min="15106" max="15360" width="9.140625" style="82"/>
    <col min="15361" max="15361" width="34.140625" style="82" customWidth="1"/>
    <col min="15362" max="15616" width="9.140625" style="82"/>
    <col min="15617" max="15617" width="34.140625" style="82" customWidth="1"/>
    <col min="15618" max="15872" width="9.140625" style="82"/>
    <col min="15873" max="15873" width="34.140625" style="82" customWidth="1"/>
    <col min="15874" max="16128" width="9.140625" style="82"/>
    <col min="16129" max="16129" width="34.140625" style="82" customWidth="1"/>
    <col min="16130" max="16384" width="9.140625" style="82"/>
  </cols>
  <sheetData>
    <row r="1" spans="1:10" ht="21">
      <c r="A1" s="9" t="str">
        <f>+Summary!B1</f>
        <v>The Collins Companies Defined Contribution Plan</v>
      </c>
      <c r="B1" s="49"/>
    </row>
    <row r="2" spans="1:10">
      <c r="A2" s="51" t="s">
        <v>276</v>
      </c>
      <c r="B2" s="49"/>
    </row>
    <row r="3" spans="1:10" ht="16.5" thickBot="1"/>
    <row r="4" spans="1:10" ht="19.5" thickBot="1">
      <c r="A4" s="84" t="s">
        <v>277</v>
      </c>
    </row>
    <row r="6" spans="1:10">
      <c r="A6" s="222" t="s">
        <v>447</v>
      </c>
      <c r="B6" s="222"/>
      <c r="C6" s="222"/>
      <c r="D6" s="222"/>
      <c r="E6" s="222"/>
      <c r="F6" s="222"/>
      <c r="G6" s="222"/>
      <c r="H6" s="85"/>
      <c r="I6" s="86"/>
      <c r="J6" s="85"/>
    </row>
    <row r="7" spans="1:10">
      <c r="A7" s="222"/>
      <c r="B7" s="222"/>
      <c r="C7" s="222"/>
      <c r="D7" s="222"/>
      <c r="E7" s="222"/>
      <c r="F7" s="222"/>
      <c r="G7" s="222"/>
    </row>
    <row r="8" spans="1:10">
      <c r="A8" s="222"/>
      <c r="B8" s="222"/>
      <c r="C8" s="222"/>
      <c r="D8" s="222"/>
      <c r="E8" s="222"/>
      <c r="F8" s="222"/>
      <c r="G8" s="222"/>
    </row>
    <row r="10" spans="1:10">
      <c r="A10" s="222" t="s">
        <v>404</v>
      </c>
      <c r="B10" s="222"/>
      <c r="C10" s="222"/>
      <c r="D10" s="222"/>
      <c r="E10" s="222"/>
      <c r="F10" s="222"/>
      <c r="G10" s="222"/>
      <c r="I10" s="85"/>
      <c r="J10" s="85"/>
    </row>
    <row r="11" spans="1:10">
      <c r="A11" s="222"/>
      <c r="B11" s="222"/>
      <c r="C11" s="222"/>
      <c r="D11" s="222"/>
      <c r="E11" s="222"/>
      <c r="F11" s="222"/>
      <c r="G11" s="222"/>
    </row>
    <row r="12" spans="1:10">
      <c r="A12" s="222"/>
      <c r="B12" s="222"/>
      <c r="C12" s="222"/>
      <c r="D12" s="222"/>
      <c r="E12" s="222"/>
      <c r="F12" s="222"/>
      <c r="G12" s="222"/>
    </row>
    <row r="14" spans="1:10">
      <c r="A14" s="87"/>
      <c r="B14" s="87"/>
      <c r="C14" s="87"/>
      <c r="D14" s="87"/>
      <c r="E14" s="87"/>
      <c r="F14" s="87"/>
      <c r="G14" s="87"/>
      <c r="H14" s="85"/>
      <c r="I14" s="85"/>
      <c r="J14" s="85"/>
    </row>
    <row r="15" spans="1:10">
      <c r="A15" s="87"/>
      <c r="B15" s="87"/>
      <c r="C15" s="87"/>
      <c r="D15" s="87"/>
      <c r="E15" s="87"/>
      <c r="F15" s="87"/>
      <c r="G15" s="87"/>
    </row>
    <row r="16" spans="1:10" ht="18.75">
      <c r="A16" s="88" t="s">
        <v>278</v>
      </c>
    </row>
    <row r="17" spans="1:10" ht="16.5" thickBot="1"/>
    <row r="18" spans="1:10" ht="16.5" thickBot="1">
      <c r="A18" s="89" t="s">
        <v>279</v>
      </c>
      <c r="B18" s="90"/>
      <c r="C18" s="90"/>
      <c r="D18" s="90"/>
      <c r="E18" s="90"/>
      <c r="F18" s="91"/>
    </row>
    <row r="20" spans="1:10">
      <c r="A20" s="82" t="s">
        <v>280</v>
      </c>
    </row>
    <row r="21" spans="1:10">
      <c r="A21" s="82" t="s">
        <v>281</v>
      </c>
    </row>
    <row r="22" spans="1:10">
      <c r="A22" s="82" t="s">
        <v>282</v>
      </c>
    </row>
    <row r="24" spans="1:10">
      <c r="A24" s="222" t="s">
        <v>405</v>
      </c>
      <c r="B24" s="222"/>
      <c r="C24" s="222"/>
      <c r="D24" s="222"/>
      <c r="E24" s="222"/>
      <c r="F24" s="222"/>
      <c r="G24" s="222"/>
      <c r="H24" s="220"/>
      <c r="I24" s="221"/>
      <c r="J24" s="221"/>
    </row>
    <row r="25" spans="1:10">
      <c r="A25" s="222"/>
      <c r="B25" s="222"/>
      <c r="C25" s="222"/>
      <c r="D25" s="222"/>
      <c r="E25" s="222"/>
      <c r="F25" s="222"/>
      <c r="G25" s="222"/>
      <c r="H25" s="92"/>
      <c r="I25" s="85"/>
      <c r="J25" s="85"/>
    </row>
    <row r="26" spans="1:10">
      <c r="A26" s="92"/>
      <c r="B26" s="85"/>
      <c r="C26" s="85"/>
      <c r="D26" s="85"/>
      <c r="E26" s="85"/>
      <c r="F26" s="85"/>
      <c r="G26" s="85"/>
      <c r="H26" s="92"/>
      <c r="I26" s="85"/>
      <c r="J26" s="85"/>
    </row>
    <row r="27" spans="1:10" ht="16.5" thickBot="1"/>
    <row r="28" spans="1:10" ht="16.5" thickBot="1">
      <c r="A28" s="89" t="s">
        <v>283</v>
      </c>
      <c r="B28" s="90"/>
      <c r="C28" s="90"/>
      <c r="D28" s="90"/>
      <c r="E28" s="90"/>
      <c r="F28" s="91"/>
    </row>
    <row r="30" spans="1:10">
      <c r="A30" s="82" t="s">
        <v>284</v>
      </c>
    </row>
    <row r="31" spans="1:10">
      <c r="A31" s="82" t="s">
        <v>281</v>
      </c>
    </row>
    <row r="32" spans="1:10">
      <c r="A32" s="82" t="s">
        <v>285</v>
      </c>
    </row>
    <row r="34" spans="1:10">
      <c r="A34" s="222" t="s">
        <v>337</v>
      </c>
      <c r="B34" s="222"/>
      <c r="C34" s="222"/>
      <c r="D34" s="222"/>
      <c r="E34" s="222"/>
      <c r="F34" s="222"/>
      <c r="G34" s="222"/>
      <c r="H34" s="220"/>
      <c r="I34" s="221"/>
      <c r="J34" s="221"/>
    </row>
    <row r="35" spans="1:10">
      <c r="A35" s="222"/>
      <c r="B35" s="222"/>
      <c r="C35" s="222"/>
      <c r="D35" s="222"/>
      <c r="E35" s="222"/>
      <c r="F35" s="222"/>
      <c r="G35" s="222"/>
      <c r="H35" s="92"/>
      <c r="I35" s="85"/>
      <c r="J35" s="85"/>
    </row>
    <row r="36" spans="1:10">
      <c r="A36" s="222"/>
      <c r="B36" s="222"/>
      <c r="C36" s="222"/>
      <c r="D36" s="222"/>
      <c r="E36" s="222"/>
      <c r="F36" s="222"/>
      <c r="G36" s="222"/>
      <c r="H36" s="92"/>
      <c r="I36" s="85"/>
      <c r="J36" s="85"/>
    </row>
    <row r="37" spans="1:10">
      <c r="A37" s="222"/>
      <c r="B37" s="222"/>
      <c r="C37" s="222"/>
      <c r="D37" s="222"/>
      <c r="E37" s="222"/>
      <c r="F37" s="222"/>
      <c r="G37" s="222"/>
      <c r="H37" s="92"/>
      <c r="I37" s="85"/>
      <c r="J37" s="85"/>
    </row>
    <row r="38" spans="1:10">
      <c r="A38" s="222"/>
      <c r="B38" s="222"/>
      <c r="C38" s="222"/>
      <c r="D38" s="222"/>
      <c r="E38" s="222"/>
      <c r="F38" s="222"/>
      <c r="G38" s="222"/>
      <c r="H38" s="92"/>
      <c r="I38" s="85"/>
      <c r="J38" s="85"/>
    </row>
    <row r="40" spans="1:10">
      <c r="A40" s="93" t="s">
        <v>286</v>
      </c>
      <c r="B40" s="94">
        <v>36276</v>
      </c>
    </row>
    <row r="41" spans="1:10">
      <c r="A41" s="93" t="s">
        <v>287</v>
      </c>
      <c r="B41" s="94">
        <v>37057</v>
      </c>
    </row>
    <row r="42" spans="1:10">
      <c r="A42" s="93" t="s">
        <v>288</v>
      </c>
      <c r="B42" s="94">
        <v>38561</v>
      </c>
    </row>
    <row r="43" spans="1:10" ht="32.25" thickBot="1">
      <c r="A43" s="95" t="s">
        <v>289</v>
      </c>
      <c r="B43" s="96">
        <f>IF(B42-B41&lt;365,ABS(B40-B42),ABS(B40-B41))</f>
        <v>781</v>
      </c>
    </row>
    <row r="44" spans="1:10" ht="16.5" thickBot="1">
      <c r="A44" s="97" t="s">
        <v>290</v>
      </c>
      <c r="B44" s="98">
        <f>B42-B43</f>
        <v>37780</v>
      </c>
      <c r="C44" s="99" t="str">
        <f>IF(B44=B40,"DO NOT USE (no break in service - adjusted service date=hire date)","")</f>
        <v/>
      </c>
    </row>
    <row r="46" spans="1:10" s="88" customFormat="1" ht="18.75">
      <c r="A46" s="88" t="s">
        <v>291</v>
      </c>
      <c r="E46" s="223" t="s">
        <v>234</v>
      </c>
      <c r="F46" s="221"/>
      <c r="I46" s="100"/>
    </row>
    <row r="47" spans="1:10" s="88" customFormat="1" ht="10.5" customHeight="1">
      <c r="I47" s="100"/>
    </row>
    <row r="48" spans="1:10" ht="49.5" customHeight="1">
      <c r="A48" s="220" t="s">
        <v>292</v>
      </c>
      <c r="B48" s="221"/>
      <c r="C48" s="221"/>
      <c r="D48" s="221"/>
      <c r="E48" s="221"/>
      <c r="F48" s="221"/>
      <c r="G48" s="221"/>
      <c r="H48" s="220"/>
      <c r="I48" s="221"/>
      <c r="J48" s="221"/>
    </row>
    <row r="49" spans="1:9" ht="16.5" thickBot="1"/>
    <row r="50" spans="1:9" ht="32.25" thickBot="1">
      <c r="A50" s="101" t="s">
        <v>14</v>
      </c>
      <c r="B50" s="102" t="s">
        <v>293</v>
      </c>
      <c r="C50" s="102" t="s">
        <v>294</v>
      </c>
      <c r="D50" s="102" t="s">
        <v>295</v>
      </c>
      <c r="E50" s="102" t="s">
        <v>296</v>
      </c>
      <c r="F50" s="10"/>
      <c r="G50" s="10"/>
      <c r="H50" s="103" t="s">
        <v>297</v>
      </c>
    </row>
    <row r="51" spans="1:9">
      <c r="A51" s="10"/>
      <c r="B51" s="49"/>
      <c r="C51" s="49"/>
      <c r="D51" s="49"/>
      <c r="E51" s="49"/>
      <c r="F51" s="49"/>
      <c r="G51" s="49"/>
      <c r="H51" s="62"/>
    </row>
    <row r="52" spans="1:9">
      <c r="A52" s="104" t="s">
        <v>298</v>
      </c>
      <c r="B52" s="105">
        <v>36276</v>
      </c>
      <c r="C52" s="105">
        <v>37057</v>
      </c>
      <c r="D52" s="10">
        <f>IF(C52&gt;0,C52-B52, 0)</f>
        <v>781</v>
      </c>
      <c r="E52" s="10">
        <f>IF(A52=A51,B52-C51,0)</f>
        <v>0</v>
      </c>
      <c r="F52" s="10">
        <f>IF(A52=A51,IF(E52&gt;365,D52,D52+E52),D52)</f>
        <v>781</v>
      </c>
      <c r="G52" s="10">
        <f>IF(A52=A51,F52+G51,F52)</f>
        <v>781</v>
      </c>
      <c r="H52" s="106">
        <f>IF(A52=A51,IF(E52&gt;365,I51+E52,I51),B52)</f>
        <v>36276</v>
      </c>
      <c r="I52" s="83">
        <f>IF(A52=A53,I53,H52)</f>
        <v>37886</v>
      </c>
    </row>
    <row r="53" spans="1:9">
      <c r="A53" s="104" t="s">
        <v>298</v>
      </c>
      <c r="B53" s="105">
        <v>37100</v>
      </c>
      <c r="C53" s="107">
        <v>37648</v>
      </c>
      <c r="D53" s="10">
        <f t="shared" ref="D53:D59" si="0">IF(C53&gt;0,C53-B53, 0)</f>
        <v>548</v>
      </c>
      <c r="E53" s="10">
        <f t="shared" ref="E53:E59" si="1">IF(A53=A52,B53-C52,0)</f>
        <v>43</v>
      </c>
      <c r="F53" s="10">
        <f t="shared" ref="F53:F59" si="2">IF(A53=A52,IF(E53&gt;365,D53,D53+E53),D53)</f>
        <v>591</v>
      </c>
      <c r="G53" s="10">
        <f t="shared" ref="G53:G59" si="3">IF(A53=A52,F53+G52,F53)</f>
        <v>1372</v>
      </c>
      <c r="H53" s="106">
        <f>IF(A53=A52,IF(E53&gt;365,H52+E53,H52),B53)</f>
        <v>36276</v>
      </c>
      <c r="I53" s="83">
        <f t="shared" ref="I53:I60" si="4">IF(A53=A54,I54,H53)</f>
        <v>37886</v>
      </c>
    </row>
    <row r="54" spans="1:9">
      <c r="A54" s="104" t="s">
        <v>298</v>
      </c>
      <c r="B54" s="107">
        <v>38649</v>
      </c>
      <c r="C54" s="105">
        <v>39192</v>
      </c>
      <c r="D54" s="10">
        <f t="shared" si="0"/>
        <v>543</v>
      </c>
      <c r="E54" s="10">
        <f t="shared" si="1"/>
        <v>1001</v>
      </c>
      <c r="F54" s="10">
        <f t="shared" si="2"/>
        <v>543</v>
      </c>
      <c r="G54" s="10">
        <f t="shared" si="3"/>
        <v>1915</v>
      </c>
      <c r="H54" s="106">
        <f>IF(A54=A53,IF(E54&gt;365,H53+E54,H53),B54)</f>
        <v>37277</v>
      </c>
      <c r="I54" s="83">
        <f t="shared" si="4"/>
        <v>37886</v>
      </c>
    </row>
    <row r="55" spans="1:9">
      <c r="A55" s="104" t="s">
        <v>298</v>
      </c>
      <c r="B55" s="105">
        <v>39801</v>
      </c>
      <c r="C55" s="105">
        <v>40744</v>
      </c>
      <c r="D55" s="10">
        <f t="shared" si="0"/>
        <v>943</v>
      </c>
      <c r="E55" s="10">
        <f t="shared" si="1"/>
        <v>609</v>
      </c>
      <c r="F55" s="10">
        <f t="shared" si="2"/>
        <v>943</v>
      </c>
      <c r="G55" s="10">
        <f t="shared" si="3"/>
        <v>2858</v>
      </c>
      <c r="H55" s="106">
        <f>IF(A55=A54,IF(E55&gt;365,H54+E55,H54),B55)</f>
        <v>37886</v>
      </c>
      <c r="I55" s="83">
        <f t="shared" si="4"/>
        <v>37886</v>
      </c>
    </row>
    <row r="56" spans="1:9">
      <c r="A56" s="104" t="s">
        <v>298</v>
      </c>
      <c r="B56" s="105">
        <v>40997</v>
      </c>
      <c r="C56" s="105"/>
      <c r="D56" s="10">
        <f t="shared" si="0"/>
        <v>0</v>
      </c>
      <c r="E56" s="10">
        <f t="shared" si="1"/>
        <v>253</v>
      </c>
      <c r="F56" s="10">
        <f t="shared" si="2"/>
        <v>253</v>
      </c>
      <c r="G56" s="10">
        <f t="shared" si="3"/>
        <v>3111</v>
      </c>
      <c r="H56" s="106">
        <f>IF(A56=A55,IF(E56&gt;365,H55+E56,H55),B56)</f>
        <v>37886</v>
      </c>
      <c r="I56" s="83">
        <f t="shared" si="4"/>
        <v>37886</v>
      </c>
    </row>
    <row r="57" spans="1:9">
      <c r="A57" s="104" t="s">
        <v>299</v>
      </c>
      <c r="B57" s="105">
        <v>38484</v>
      </c>
      <c r="C57" s="105">
        <v>38718</v>
      </c>
      <c r="D57" s="10">
        <f t="shared" si="0"/>
        <v>234</v>
      </c>
      <c r="E57" s="10">
        <f t="shared" si="1"/>
        <v>0</v>
      </c>
      <c r="F57" s="10">
        <f t="shared" si="2"/>
        <v>234</v>
      </c>
      <c r="G57" s="10">
        <f t="shared" si="3"/>
        <v>234</v>
      </c>
      <c r="H57" s="106">
        <f t="shared" ref="H57:H59" si="5">IF(A57=A56,IF(E57&gt;365,H56+E57,H56),B57)</f>
        <v>38484</v>
      </c>
      <c r="I57" s="83">
        <f t="shared" si="4"/>
        <v>39423</v>
      </c>
    </row>
    <row r="58" spans="1:9">
      <c r="A58" s="104" t="s">
        <v>299</v>
      </c>
      <c r="B58" s="105">
        <v>39278</v>
      </c>
      <c r="C58" s="105">
        <v>40033</v>
      </c>
      <c r="D58" s="10">
        <f t="shared" si="0"/>
        <v>755</v>
      </c>
      <c r="E58" s="10">
        <f t="shared" si="1"/>
        <v>560</v>
      </c>
      <c r="F58" s="10">
        <f t="shared" si="2"/>
        <v>755</v>
      </c>
      <c r="G58" s="10">
        <f t="shared" si="3"/>
        <v>989</v>
      </c>
      <c r="H58" s="106">
        <f t="shared" si="5"/>
        <v>39044</v>
      </c>
      <c r="I58" s="83">
        <f t="shared" si="4"/>
        <v>39423</v>
      </c>
    </row>
    <row r="59" spans="1:9">
      <c r="A59" s="104" t="s">
        <v>299</v>
      </c>
      <c r="B59" s="105">
        <v>40344</v>
      </c>
      <c r="C59" s="105">
        <v>41016</v>
      </c>
      <c r="D59" s="10">
        <f t="shared" si="0"/>
        <v>672</v>
      </c>
      <c r="E59" s="10">
        <f t="shared" si="1"/>
        <v>311</v>
      </c>
      <c r="F59" s="10">
        <f t="shared" si="2"/>
        <v>983</v>
      </c>
      <c r="G59" s="10">
        <f t="shared" si="3"/>
        <v>1972</v>
      </c>
      <c r="H59" s="106">
        <f t="shared" si="5"/>
        <v>39044</v>
      </c>
      <c r="I59" s="83">
        <f t="shared" si="4"/>
        <v>39423</v>
      </c>
    </row>
    <row r="60" spans="1:9">
      <c r="A60" s="104" t="s">
        <v>299</v>
      </c>
      <c r="B60" s="105">
        <v>41395</v>
      </c>
      <c r="C60" s="105"/>
      <c r="D60" s="10">
        <f t="shared" ref="D60" si="6">IF(C60&gt;0,C60-B60, 0)</f>
        <v>0</v>
      </c>
      <c r="E60" s="10">
        <f t="shared" ref="E60" si="7">IF(A60=A59,B60-C59,0)</f>
        <v>379</v>
      </c>
      <c r="F60" s="10">
        <f t="shared" ref="F60" si="8">IF(A60=A59,IF(E60&gt;365,D60,D60+E60),D60)</f>
        <v>0</v>
      </c>
      <c r="G60" s="10">
        <f t="shared" ref="G60" si="9">IF(A60=A59,F60+G59,F60)</f>
        <v>1972</v>
      </c>
      <c r="H60" s="106">
        <f t="shared" ref="H60" si="10">IF(A60=A59,IF(E60&gt;365,H59+E60,H59),B60)</f>
        <v>39423</v>
      </c>
      <c r="I60" s="83">
        <f t="shared" si="4"/>
        <v>39423</v>
      </c>
    </row>
  </sheetData>
  <mergeCells count="9">
    <mergeCell ref="A48:G48"/>
    <mergeCell ref="H48:J48"/>
    <mergeCell ref="A34:G38"/>
    <mergeCell ref="H24:J24"/>
    <mergeCell ref="A6:G8"/>
    <mergeCell ref="A10:G12"/>
    <mergeCell ref="A24:G25"/>
    <mergeCell ref="H34:J34"/>
    <mergeCell ref="E46:F46"/>
  </mergeCells>
  <hyperlinks>
    <hyperlink ref="E46" location="Index!A1" display="Back to Index"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Index</vt:lpstr>
      <vt:lpstr>Summary</vt:lpstr>
      <vt:lpstr>Testing</vt:lpstr>
      <vt:lpstr>Milliman Field Compare</vt:lpstr>
      <vt:lpstr>Base Data</vt:lpstr>
      <vt:lpstr>Remittance - Payroll Data</vt:lpstr>
      <vt:lpstr>Rehire - Event History</vt:lpstr>
      <vt:lpstr>Rehire - Hours History</vt:lpstr>
      <vt:lpstr>Adjusted Service Date</vt:lpstr>
      <vt:lpstr>Outbound - Deferrals</vt:lpstr>
      <vt:lpstr>Outbound - Loans</vt:lpstr>
      <vt:lpstr>Glossary</vt:lpstr>
      <vt:lpstr>Summary!Print_Area</vt:lpstr>
      <vt:lpstr>'Base Data'!Print_Titles</vt:lpstr>
      <vt:lpstr>Glossary!Print_Titles</vt:lpstr>
      <vt:lpstr>'Remittance - Payroll Data'!Print_Titles</vt:lpstr>
    </vt:vector>
  </TitlesOfParts>
  <Company>Member Company of the AEGON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Forstner</dc:creator>
  <cp:lastModifiedBy>Cheryl Petitti</cp:lastModifiedBy>
  <cp:lastPrinted>2015-05-20T18:12:53Z</cp:lastPrinted>
  <dcterms:created xsi:type="dcterms:W3CDTF">2009-08-26T14:05:23Z</dcterms:created>
  <dcterms:modified xsi:type="dcterms:W3CDTF">2021-03-24T00:59:57Z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Jet Reports Function Literals">
    <vt:lpwstr>,	;	,	{	}	[@[{0}]]	1033</vt:lpwstr>
  </property>
</Properties>
</file>