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fileSharing readOnlyRecommended="1"/>
  <workbookPr defaultThemeVersion="124226"/>
  <mc:AlternateContent xmlns:mc="http://schemas.openxmlformats.org/markup-compatibility/2006">
    <mc:Choice Requires="x15">
      <x15ac:absPath xmlns:x15ac="http://schemas.microsoft.com/office/spreadsheetml/2010/11/ac" url="C:\Users\Cheryl Petitti\Documents\Clients\Collins Pine\"/>
    </mc:Choice>
  </mc:AlternateContent>
  <xr:revisionPtr revIDLastSave="0" documentId="13_ncr:1_{7F9D1F87-3A17-4CF5-8BC5-AACD0762329C}" xr6:coauthVersionLast="46" xr6:coauthVersionMax="46" xr10:uidLastSave="{00000000-0000-0000-0000-000000000000}"/>
  <bookViews>
    <workbookView xWindow="-28920" yWindow="4290" windowWidth="29040" windowHeight="15840" tabRatio="857" firstSheet="5" activeTab="5" xr2:uid="{00000000-000D-0000-FFFF-FFFF00000000}"/>
  </bookViews>
  <sheets>
    <sheet name="Index" sheetId="7" state="hidden" r:id="rId1"/>
    <sheet name="Summary" sheetId="14" state="hidden" r:id="rId2"/>
    <sheet name="Testing" sheetId="16" state="hidden" r:id="rId3"/>
    <sheet name="Milliman Field Compare" sheetId="15" state="hidden" r:id="rId4"/>
    <sheet name="Base Data" sheetId="2" state="hidden" r:id="rId5"/>
    <sheet name="Remittance - Payroll Data" sheetId="6" r:id="rId6"/>
    <sheet name="Rehire - Event History" sheetId="5" state="hidden" r:id="rId7"/>
    <sheet name="Rehire - Hours History" sheetId="13" state="hidden" r:id="rId8"/>
    <sheet name="Adjusted Service Date" sheetId="12" state="hidden" r:id="rId9"/>
    <sheet name="Outbound - Deferrals" sheetId="8" state="hidden" r:id="rId10"/>
    <sheet name="Outbound - Loans" sheetId="10" state="hidden" r:id="rId11"/>
    <sheet name="Glossary" sheetId="3" r:id="rId12"/>
  </sheets>
  <definedNames>
    <definedName name="_xlnm._FilterDatabase" localSheetId="3" hidden="1">'Milliman Field Compare'!$A$1:$E$52</definedName>
    <definedName name="_xlnm._FilterDatabase" localSheetId="5" hidden="1">'Remittance - Payroll Data'!$A$11:$N$63</definedName>
    <definedName name="_xlnm.Print_Area" localSheetId="1">Summary!$A$1:$U$38</definedName>
    <definedName name="_xlnm.Print_Titles" localSheetId="4">'Base Data'!$9:$12</definedName>
    <definedName name="_xlnm.Print_Titles" localSheetId="11">Glossary!$5:$6</definedName>
    <definedName name="_xlnm.Print_Titles" localSheetId="5">'Remittance - Payroll Data'!$10:$12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2" l="1"/>
  <c r="J24" i="2"/>
  <c r="J38" i="2"/>
  <c r="J39" i="2"/>
  <c r="J41" i="2"/>
  <c r="J46" i="2"/>
  <c r="J47" i="2"/>
  <c r="J48" i="2"/>
  <c r="J49" i="2"/>
  <c r="J50" i="2"/>
  <c r="J51" i="2"/>
  <c r="J52" i="2"/>
  <c r="J53" i="2"/>
  <c r="J62" i="2"/>
  <c r="J63" i="2"/>
  <c r="J64" i="2"/>
  <c r="J65" i="2"/>
  <c r="J67" i="2"/>
  <c r="J68" i="2"/>
  <c r="J69" i="2"/>
  <c r="J71" i="2"/>
  <c r="J72" i="2"/>
  <c r="J73" i="2"/>
  <c r="J75" i="2"/>
  <c r="J76" i="2"/>
  <c r="J77" i="2"/>
  <c r="J79" i="2"/>
  <c r="J80" i="2"/>
  <c r="J83" i="2"/>
  <c r="J84" i="2"/>
  <c r="J85" i="2"/>
  <c r="J86" i="2"/>
  <c r="J87" i="2"/>
  <c r="J88" i="2"/>
  <c r="J89" i="2"/>
  <c r="J90" i="2"/>
  <c r="J91" i="2"/>
  <c r="J92" i="2"/>
  <c r="J93" i="2"/>
  <c r="J94" i="2"/>
  <c r="J96" i="2"/>
  <c r="J97" i="2"/>
  <c r="J98" i="2"/>
  <c r="J99" i="2"/>
  <c r="J82" i="2"/>
  <c r="J63" i="6"/>
  <c r="J62" i="6"/>
  <c r="J61" i="6"/>
  <c r="J60" i="6"/>
  <c r="J59" i="6"/>
  <c r="J58" i="6"/>
  <c r="J57" i="6"/>
  <c r="J56" i="6"/>
  <c r="J45" i="6"/>
  <c r="J44" i="6"/>
  <c r="J43" i="6"/>
  <c r="J42" i="6"/>
  <c r="J40" i="6"/>
  <c r="J37" i="6"/>
  <c r="J36" i="6"/>
  <c r="J35" i="6"/>
  <c r="J34" i="6"/>
  <c r="J33" i="6"/>
  <c r="J32" i="6"/>
  <c r="J31" i="6"/>
  <c r="J30" i="6"/>
  <c r="J29" i="6"/>
  <c r="J28" i="6"/>
  <c r="J27" i="6"/>
  <c r="J26" i="6"/>
  <c r="J25" i="6"/>
  <c r="J23" i="6"/>
  <c r="J22" i="6"/>
  <c r="J21" i="6"/>
  <c r="J20" i="6"/>
  <c r="J19" i="6"/>
  <c r="J18" i="6"/>
  <c r="J15" i="6"/>
  <c r="J14" i="6"/>
  <c r="J100" i="2"/>
  <c r="J95" i="2"/>
  <c r="J81" i="2"/>
  <c r="J78" i="2"/>
  <c r="J74" i="2"/>
  <c r="J70" i="2"/>
  <c r="J66" i="2"/>
  <c r="J61" i="2"/>
  <c r="J60" i="2"/>
  <c r="J59" i="2"/>
  <c r="J58" i="2"/>
  <c r="J57" i="2"/>
  <c r="J45" i="2"/>
  <c r="J44" i="2"/>
  <c r="J43" i="2"/>
  <c r="J42" i="2"/>
  <c r="J40" i="2"/>
  <c r="J37" i="2"/>
  <c r="J36" i="2"/>
  <c r="J35" i="2"/>
  <c r="J34" i="2"/>
  <c r="J33" i="2"/>
  <c r="J32" i="2"/>
  <c r="J31" i="2"/>
  <c r="J30" i="2"/>
  <c r="J29" i="2"/>
  <c r="J28" i="2"/>
  <c r="J27" i="2"/>
  <c r="J26" i="2"/>
  <c r="J25" i="2"/>
  <c r="J23" i="2"/>
  <c r="J22" i="2"/>
  <c r="J21" i="2"/>
  <c r="J20" i="2"/>
  <c r="J19" i="2"/>
  <c r="J18" i="2"/>
  <c r="J17" i="2"/>
  <c r="J15" i="2"/>
  <c r="J14" i="2"/>
  <c r="F14" i="6" l="1"/>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13" i="6"/>
  <c r="F13"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4" i="2"/>
  <c r="F15" i="2"/>
  <c r="F16" i="2"/>
  <c r="F17" i="2"/>
  <c r="F18" i="2"/>
  <c r="F19" i="2"/>
  <c r="F20" i="2"/>
  <c r="F21" i="2"/>
  <c r="F22" i="2"/>
  <c r="F23" i="2"/>
  <c r="F24" i="2"/>
  <c r="F25" i="2"/>
  <c r="F26" i="2"/>
  <c r="F27" i="2"/>
  <c r="F28" i="2"/>
  <c r="F29" i="2"/>
  <c r="F30" i="2"/>
  <c r="F31" i="2"/>
  <c r="F32" i="2"/>
  <c r="G17" i="6" l="1"/>
  <c r="G17" i="2"/>
  <c r="J39" i="6" l="1"/>
  <c r="D19" i="10" l="1"/>
  <c r="C20" i="10" s="1"/>
  <c r="D20" i="10" s="1"/>
  <c r="C21" i="10" s="1"/>
  <c r="D21" i="10" s="1"/>
  <c r="C22" i="10" s="1"/>
  <c r="D22" i="10" s="1"/>
  <c r="C23" i="10" s="1"/>
  <c r="D23" i="10" s="1"/>
  <c r="C24" i="10" s="1"/>
  <c r="D24" i="10" s="1"/>
  <c r="C25" i="10" s="1"/>
  <c r="D25" i="10" s="1"/>
  <c r="C26" i="10" s="1"/>
  <c r="D26" i="10" s="1"/>
  <c r="C27" i="10" s="1"/>
  <c r="D27" i="10" s="1"/>
  <c r="C28" i="10" s="1"/>
  <c r="D28" i="10" s="1"/>
  <c r="C29" i="10" s="1"/>
  <c r="D29" i="10" s="1"/>
  <c r="C30" i="10" s="1"/>
  <c r="D30" i="10" s="1"/>
  <c r="D19" i="8"/>
  <c r="C20" i="8" s="1"/>
  <c r="D20" i="8" s="1"/>
  <c r="C21" i="8" s="1"/>
  <c r="D21" i="8" s="1"/>
  <c r="C22" i="8" s="1"/>
  <c r="D22" i="8" s="1"/>
  <c r="C23" i="8" s="1"/>
  <c r="D23" i="8" s="1"/>
  <c r="C24" i="8" s="1"/>
  <c r="D24" i="8" s="1"/>
  <c r="C25" i="8" s="1"/>
  <c r="D25" i="8" s="1"/>
  <c r="C26" i="8" s="1"/>
  <c r="D26" i="8" s="1"/>
  <c r="C27" i="8" s="1"/>
  <c r="D27" i="8" s="1"/>
  <c r="C28" i="8" s="1"/>
  <c r="D28" i="8" s="1"/>
  <c r="C29" i="8" s="1"/>
  <c r="D29" i="8" s="1"/>
  <c r="C30" i="8" s="1"/>
  <c r="D30" i="8" s="1"/>
  <c r="C31" i="8" s="1"/>
  <c r="D31" i="8" s="1"/>
  <c r="C32" i="8" s="1"/>
  <c r="D32" i="8" s="1"/>
  <c r="C33" i="8" s="1"/>
  <c r="D33" i="8" s="1"/>
  <c r="C34" i="8" s="1"/>
  <c r="D34" i="8" s="1"/>
  <c r="C44" i="14" l="1"/>
  <c r="A1" i="2" l="1"/>
  <c r="A1" i="6"/>
  <c r="A1" i="5"/>
  <c r="A1" i="13"/>
  <c r="A1" i="10"/>
  <c r="A1" i="8"/>
  <c r="A1" i="7"/>
  <c r="J17" i="6" l="1"/>
  <c r="B43" i="12" l="1"/>
  <c r="B44" i="12" s="1"/>
  <c r="C44" i="12" s="1"/>
  <c r="D44" i="14" l="1"/>
  <c r="J13" i="14" l="1"/>
  <c r="J20" i="14"/>
  <c r="J19" i="14"/>
  <c r="J18" i="14"/>
  <c r="J17" i="14"/>
  <c r="J16" i="14"/>
  <c r="J15" i="14"/>
  <c r="J14" i="14"/>
  <c r="J22" i="14" l="1"/>
  <c r="J56" i="2" s="1"/>
  <c r="J41" i="6"/>
  <c r="A27" i="14" l="1"/>
  <c r="J55" i="6" l="1"/>
  <c r="J54" i="6"/>
  <c r="J53" i="6" l="1"/>
  <c r="J52" i="6"/>
  <c r="J51" i="6"/>
  <c r="J50" i="6"/>
  <c r="J49" i="6"/>
  <c r="J48" i="6"/>
  <c r="J47" i="6"/>
  <c r="J38" i="6" l="1"/>
  <c r="J24" i="6"/>
  <c r="J16" i="6"/>
  <c r="I14" i="14" l="1"/>
  <c r="I15" i="14"/>
  <c r="I16" i="14"/>
  <c r="I17" i="14"/>
  <c r="I18" i="14"/>
  <c r="I19" i="14"/>
  <c r="I20" i="14"/>
  <c r="I13" i="14"/>
  <c r="A28" i="14"/>
  <c r="I22" i="14" l="1"/>
  <c r="J46" i="6" l="1"/>
  <c r="J54" i="2"/>
  <c r="J55" i="2"/>
  <c r="G8" i="13"/>
  <c r="G10" i="5"/>
  <c r="E10" i="10"/>
  <c r="E10" i="8"/>
  <c r="A1" i="12" l="1"/>
  <c r="A25" i="13"/>
  <c r="A24" i="13"/>
  <c r="A23" i="13"/>
  <c r="A22" i="13"/>
  <c r="A21" i="13"/>
  <c r="A20" i="13"/>
  <c r="A26" i="5"/>
  <c r="A25" i="5"/>
  <c r="A24" i="5"/>
  <c r="A23" i="5"/>
  <c r="A22" i="5"/>
  <c r="A21" i="5"/>
  <c r="G13" i="6" l="1"/>
  <c r="G13" i="2"/>
  <c r="C14" i="6" l="1"/>
  <c r="E14" i="6"/>
  <c r="E15" i="6" l="1"/>
  <c r="C15" i="6"/>
  <c r="E16" i="6" l="1"/>
  <c r="C16" i="6"/>
  <c r="E8" i="13"/>
  <c r="E9" i="13" s="1"/>
  <c r="E17" i="6" l="1"/>
  <c r="C17" i="6"/>
  <c r="C9" i="13"/>
  <c r="C10" i="13"/>
  <c r="E10" i="13"/>
  <c r="C18" i="6" l="1"/>
  <c r="E18" i="6"/>
  <c r="E11" i="13"/>
  <c r="C11" i="13"/>
  <c r="C19" i="6" l="1"/>
  <c r="E19" i="6"/>
  <c r="C12" i="13"/>
  <c r="E12" i="13"/>
  <c r="C20" i="6" l="1"/>
  <c r="E20" i="6"/>
  <c r="E21" i="6" s="1"/>
  <c r="C22" i="6" s="1"/>
  <c r="E13" i="13"/>
  <c r="C13" i="13"/>
  <c r="C21" i="6" l="1"/>
  <c r="E22" i="6"/>
  <c r="E23" i="6" s="1"/>
  <c r="E24" i="6" s="1"/>
  <c r="E25" i="6" s="1"/>
  <c r="E26" i="6" s="1"/>
  <c r="E27" i="6" s="1"/>
  <c r="E28" i="6" s="1"/>
  <c r="E29" i="6" s="1"/>
  <c r="E30" i="6" s="1"/>
  <c r="E31" i="6" s="1"/>
  <c r="E32" i="6" s="1"/>
  <c r="E60" i="12"/>
  <c r="D60" i="12"/>
  <c r="E56" i="12"/>
  <c r="F56" i="12" s="1"/>
  <c r="D53" i="12"/>
  <c r="D54" i="12"/>
  <c r="D55" i="12"/>
  <c r="D56" i="12"/>
  <c r="D57" i="12"/>
  <c r="F57" i="12" s="1"/>
  <c r="G57" i="12" s="1"/>
  <c r="D58" i="12"/>
  <c r="D59" i="12"/>
  <c r="D52" i="12"/>
  <c r="F52" i="12" s="1"/>
  <c r="G52" i="12" s="1"/>
  <c r="J13" i="2"/>
  <c r="E59" i="12"/>
  <c r="E58" i="12"/>
  <c r="H57" i="12"/>
  <c r="E57" i="12"/>
  <c r="E55" i="12"/>
  <c r="E54" i="12"/>
  <c r="E53" i="12"/>
  <c r="H52" i="12"/>
  <c r="E52" i="12"/>
  <c r="F54" i="12" l="1"/>
  <c r="C33" i="6"/>
  <c r="E33" i="6"/>
  <c r="C24" i="6"/>
  <c r="C23" i="6"/>
  <c r="F60" i="12"/>
  <c r="C25" i="6"/>
  <c r="H58" i="12"/>
  <c r="H59" i="12" s="1"/>
  <c r="H60" i="12" s="1"/>
  <c r="I60" i="12" s="1"/>
  <c r="I59" i="12" s="1"/>
  <c r="I58" i="12" s="1"/>
  <c r="I57" i="12" s="1"/>
  <c r="H53" i="12"/>
  <c r="H54" i="12" s="1"/>
  <c r="H55" i="12" s="1"/>
  <c r="H56" i="12" s="1"/>
  <c r="I56" i="12" s="1"/>
  <c r="I55" i="12" s="1"/>
  <c r="I54" i="12" s="1"/>
  <c r="I53" i="12" s="1"/>
  <c r="I52" i="12" s="1"/>
  <c r="F59" i="12"/>
  <c r="F55" i="12"/>
  <c r="F58" i="12"/>
  <c r="G58" i="12" s="1"/>
  <c r="F53" i="12"/>
  <c r="G53" i="12" s="1"/>
  <c r="G54" i="12" s="1"/>
  <c r="E14" i="2"/>
  <c r="C15" i="2" s="1"/>
  <c r="E10" i="5"/>
  <c r="C11" i="5" s="1"/>
  <c r="E11" i="5" l="1"/>
  <c r="E12" i="5" s="1"/>
  <c r="E13" i="5" s="1"/>
  <c r="E14" i="5" s="1"/>
  <c r="E15" i="5" s="1"/>
  <c r="E34" i="6"/>
  <c r="C34" i="6"/>
  <c r="C13" i="5"/>
  <c r="C26" i="6"/>
  <c r="C12" i="5"/>
  <c r="C14" i="5"/>
  <c r="C15" i="5"/>
  <c r="G59" i="12"/>
  <c r="G60" i="12" s="1"/>
  <c r="G55" i="12"/>
  <c r="G56" i="12" s="1"/>
  <c r="E15" i="2"/>
  <c r="J13" i="6"/>
  <c r="E35" i="6" l="1"/>
  <c r="C35" i="6"/>
  <c r="E16" i="2"/>
  <c r="C16" i="2"/>
  <c r="C27" i="6"/>
  <c r="C14" i="2"/>
  <c r="C36" i="6" l="1"/>
  <c r="E36" i="6"/>
  <c r="E17" i="2"/>
  <c r="C17" i="2"/>
  <c r="C28" i="6"/>
  <c r="C37" i="6" l="1"/>
  <c r="E37" i="6"/>
  <c r="E18" i="2"/>
  <c r="C18" i="2"/>
  <c r="C29" i="6"/>
  <c r="E38" i="6" l="1"/>
  <c r="C38" i="6"/>
  <c r="E19" i="2"/>
  <c r="C19" i="2"/>
  <c r="C30" i="6"/>
  <c r="E39" i="6" l="1"/>
  <c r="C39" i="6"/>
  <c r="E20" i="2"/>
  <c r="E21" i="2" s="1"/>
  <c r="C20" i="2"/>
  <c r="C31" i="6"/>
  <c r="E40" i="6" l="1"/>
  <c r="C40" i="6"/>
  <c r="C21" i="2"/>
  <c r="E22" i="2"/>
  <c r="C23" i="2" s="1"/>
  <c r="C22" i="2"/>
  <c r="C32" i="6"/>
  <c r="E41" i="6" l="1"/>
  <c r="C41" i="6"/>
  <c r="E23" i="2"/>
  <c r="E24" i="2" s="1"/>
  <c r="C42" i="6" l="1"/>
  <c r="E42" i="6"/>
  <c r="C24" i="2"/>
  <c r="E25" i="2"/>
  <c r="C25" i="2"/>
  <c r="E43" i="6" l="1"/>
  <c r="C43" i="6"/>
  <c r="C26" i="2"/>
  <c r="E26" i="2"/>
  <c r="E44" i="6" l="1"/>
  <c r="C44" i="6"/>
  <c r="E27" i="2"/>
  <c r="C27" i="2"/>
  <c r="E45" i="6" l="1"/>
  <c r="C45" i="6"/>
  <c r="E28" i="2"/>
  <c r="C28" i="2"/>
  <c r="E46" i="6" l="1"/>
  <c r="C46" i="6"/>
  <c r="E29" i="2"/>
  <c r="C29" i="2"/>
  <c r="E47" i="6" l="1"/>
  <c r="C47" i="6"/>
  <c r="C30" i="2"/>
  <c r="E30" i="2"/>
  <c r="E48" i="6" l="1"/>
  <c r="C48" i="6"/>
  <c r="E31" i="2"/>
  <c r="C31" i="2"/>
  <c r="E49" i="6" l="1"/>
  <c r="C49" i="6"/>
  <c r="E32" i="2"/>
  <c r="C32" i="2"/>
  <c r="C50" i="6" l="1"/>
  <c r="E50" i="6"/>
  <c r="C33" i="2"/>
  <c r="E33" i="2"/>
  <c r="E51" i="6" l="1"/>
  <c r="C51" i="6"/>
  <c r="E34" i="2"/>
  <c r="C34" i="2"/>
  <c r="E52" i="6" l="1"/>
  <c r="C52" i="6"/>
  <c r="E35" i="2"/>
  <c r="C35" i="2"/>
  <c r="C53" i="6" l="1"/>
  <c r="E53" i="6"/>
  <c r="C36" i="2"/>
  <c r="E36" i="2"/>
  <c r="E54" i="6" l="1"/>
  <c r="C54" i="6"/>
  <c r="C37" i="2"/>
  <c r="E37" i="2"/>
  <c r="C55" i="6" l="1"/>
  <c r="E55" i="6"/>
  <c r="C38" i="2"/>
  <c r="E38" i="2"/>
  <c r="C56" i="6" l="1"/>
  <c r="E56" i="6"/>
  <c r="E39" i="2"/>
  <c r="C39" i="2"/>
  <c r="E57" i="6" l="1"/>
  <c r="C57" i="6"/>
  <c r="E40" i="2"/>
  <c r="C40" i="2"/>
  <c r="C58" i="6" l="1"/>
  <c r="E58" i="6"/>
  <c r="E41" i="2"/>
  <c r="C41" i="2"/>
  <c r="C59" i="6" l="1"/>
  <c r="E59" i="6"/>
  <c r="E42" i="2"/>
  <c r="C42" i="2"/>
  <c r="E60" i="6" l="1"/>
  <c r="C60" i="6"/>
  <c r="E43" i="2"/>
  <c r="C43" i="2"/>
  <c r="C61" i="6" l="1"/>
  <c r="E61" i="6"/>
  <c r="E44" i="2"/>
  <c r="C44" i="2"/>
  <c r="C62" i="6" l="1"/>
  <c r="E62" i="6"/>
  <c r="C45" i="2"/>
  <c r="E45" i="2"/>
  <c r="C63" i="6" l="1"/>
  <c r="E63" i="6"/>
  <c r="C46" i="2"/>
  <c r="E46" i="2"/>
  <c r="C47" i="2" l="1"/>
  <c r="E47" i="2"/>
  <c r="E48" i="2" l="1"/>
  <c r="C48" i="2"/>
  <c r="E49" i="2" l="1"/>
  <c r="C49" i="2"/>
  <c r="E50" i="2" l="1"/>
  <c r="C50" i="2"/>
  <c r="C51" i="2" l="1"/>
  <c r="E51" i="2"/>
  <c r="E52" i="2" l="1"/>
  <c r="C52" i="2"/>
  <c r="C53" i="2" l="1"/>
  <c r="E53" i="2"/>
  <c r="C54" i="2" l="1"/>
  <c r="E54" i="2"/>
  <c r="E55" i="2" l="1"/>
  <c r="C55" i="2"/>
  <c r="E56" i="2" l="1"/>
  <c r="C56" i="2"/>
  <c r="E57" i="2" l="1"/>
  <c r="C57" i="2"/>
  <c r="E58" i="2" l="1"/>
  <c r="C58" i="2"/>
  <c r="E59" i="2" l="1"/>
  <c r="C59" i="2"/>
  <c r="E60" i="2" l="1"/>
  <c r="C60" i="2"/>
  <c r="C61" i="2" l="1"/>
  <c r="E61" i="2"/>
  <c r="C62" i="2" l="1"/>
  <c r="E62" i="2"/>
  <c r="E63" i="2" l="1"/>
  <c r="C63" i="2"/>
  <c r="C64" i="2" l="1"/>
  <c r="E64" i="2"/>
  <c r="E65" i="2" l="1"/>
  <c r="C65" i="2"/>
  <c r="C66" i="2" l="1"/>
  <c r="E66" i="2"/>
  <c r="E67" i="2" l="1"/>
  <c r="C67" i="2"/>
  <c r="C68" i="2" l="1"/>
  <c r="E68" i="2"/>
  <c r="C69" i="2" l="1"/>
  <c r="E69" i="2"/>
  <c r="C70" i="2" l="1"/>
  <c r="E70" i="2"/>
  <c r="C71" i="2" l="1"/>
  <c r="E71" i="2"/>
  <c r="C72" i="2" l="1"/>
  <c r="E72" i="2"/>
  <c r="E73" i="2" l="1"/>
  <c r="C73" i="2"/>
  <c r="E74" i="2" l="1"/>
  <c r="C74" i="2"/>
  <c r="C75" i="2" l="1"/>
  <c r="E75" i="2"/>
  <c r="C76" i="2" l="1"/>
  <c r="E76" i="2"/>
  <c r="C77" i="2" l="1"/>
  <c r="E77" i="2"/>
  <c r="E78" i="2" l="1"/>
  <c r="C78" i="2"/>
  <c r="E79" i="2" l="1"/>
  <c r="C79" i="2"/>
  <c r="C80" i="2" l="1"/>
  <c r="E80" i="2"/>
  <c r="E81" i="2" l="1"/>
  <c r="C81" i="2"/>
  <c r="E82" i="2" l="1"/>
  <c r="C82" i="2"/>
  <c r="E83" i="2" l="1"/>
  <c r="C83" i="2"/>
  <c r="C84" i="2" l="1"/>
  <c r="E84" i="2"/>
  <c r="C85" i="2" l="1"/>
  <c r="E85" i="2"/>
  <c r="C86" i="2" l="1"/>
  <c r="E86" i="2"/>
  <c r="C87" i="2" l="1"/>
  <c r="E87" i="2"/>
  <c r="E88" i="2" l="1"/>
  <c r="C88" i="2"/>
  <c r="E89" i="2" l="1"/>
  <c r="C89" i="2"/>
  <c r="E90" i="2" l="1"/>
  <c r="C90" i="2"/>
  <c r="C91" i="2" l="1"/>
  <c r="E91" i="2"/>
  <c r="E92" i="2" l="1"/>
  <c r="C92" i="2"/>
  <c r="C93" i="2" l="1"/>
  <c r="E93" i="2"/>
  <c r="E94" i="2" l="1"/>
  <c r="C94" i="2"/>
  <c r="E95" i="2" l="1"/>
  <c r="C95" i="2"/>
  <c r="E96" i="2" l="1"/>
  <c r="C96" i="2"/>
  <c r="C97" i="2" l="1"/>
  <c r="E97" i="2"/>
  <c r="C98" i="2" l="1"/>
  <c r="E98" i="2"/>
  <c r="E99" i="2" l="1"/>
  <c r="C99" i="2"/>
  <c r="E100" i="2" l="1"/>
  <c r="C1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C:\new folder\layout update.xlsx" keepAlive="1" name="layout update" type="5" refreshedVersion="0" new="1" background="1" saveData="1">
    <dbPr connection="Provider=Microsoft.ACE.OLEDB.12.0;Password=&quot;&quot;;User ID=Admin;Data Source=C:\new folder\layout update.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<sst xmlns="http://schemas.openxmlformats.org/spreadsheetml/2006/main" count="1542" uniqueCount="633">
  <si>
    <t>Class Code</t>
  </si>
  <si>
    <t>Termination Reason Code</t>
  </si>
  <si>
    <t>Hire Date</t>
  </si>
  <si>
    <t>Insider Investor Code</t>
  </si>
  <si>
    <t>Street Address Line 1</t>
  </si>
  <si>
    <t>Street Address Line 2</t>
  </si>
  <si>
    <t>Zip Code</t>
  </si>
  <si>
    <t>Employee Number</t>
  </si>
  <si>
    <t>Language Code</t>
  </si>
  <si>
    <t>Marital Status Code</t>
  </si>
  <si>
    <t>Employee Payroll Frequency</t>
  </si>
  <si>
    <t>Employee Highly Comp Code</t>
  </si>
  <si>
    <t>Birth Date</t>
  </si>
  <si>
    <t>Termination Date</t>
  </si>
  <si>
    <t>Social Security Number</t>
  </si>
  <si>
    <t>City Name</t>
  </si>
  <si>
    <t>Data Element</t>
  </si>
  <si>
    <t>Comments</t>
  </si>
  <si>
    <t>State Code</t>
  </si>
  <si>
    <t>Gender</t>
  </si>
  <si>
    <t>'Y' or 'N'</t>
  </si>
  <si>
    <t>Account Number</t>
  </si>
  <si>
    <t>Employee Division/Location Code</t>
  </si>
  <si>
    <t>Employee First Name Mid Init</t>
  </si>
  <si>
    <t>Employee Last Name</t>
  </si>
  <si>
    <t>Rehire Date</t>
  </si>
  <si>
    <t>ASCII</t>
  </si>
  <si>
    <t>Text(13)</t>
  </si>
  <si>
    <t>Text(11)</t>
  </si>
  <si>
    <t>Text(10)</t>
  </si>
  <si>
    <t>Text(20)</t>
  </si>
  <si>
    <t>Text(30)</t>
  </si>
  <si>
    <t>Text(2)</t>
  </si>
  <si>
    <t>Text(1)</t>
  </si>
  <si>
    <t>Excel</t>
  </si>
  <si>
    <t>A</t>
  </si>
  <si>
    <t>Adjusted Service Date</t>
  </si>
  <si>
    <t>Hardship suspension date</t>
  </si>
  <si>
    <t>Only applies to employees currently in a hardship suspension period</t>
  </si>
  <si>
    <t xml:space="preserve">YTD Roth Contribution </t>
  </si>
  <si>
    <t>Employee Pre-Tax Eligibility Status</t>
  </si>
  <si>
    <t>Employee Pre-Tax Eligibility Date</t>
  </si>
  <si>
    <t>Employee Pre-Tax Plan Entry Date</t>
  </si>
  <si>
    <t>Date employee was first eligible.</t>
  </si>
  <si>
    <t>Earliest possible entry date upon meeting eligibility</t>
  </si>
  <si>
    <t>Employer Non-elective Eligibility Status</t>
  </si>
  <si>
    <t>Employer Non-elective Eligibility Date</t>
  </si>
  <si>
    <t>Employer Non-elective Plan Entry Date</t>
  </si>
  <si>
    <t>Employer Match Eligibility Status</t>
  </si>
  <si>
    <t>Employer Match Eligibility Date</t>
  </si>
  <si>
    <t>Employer Match Plan Entry Date</t>
  </si>
  <si>
    <t>Employer Non-elective Contribution amount</t>
  </si>
  <si>
    <t>Employee After-tax Contribution amount</t>
  </si>
  <si>
    <t>Employee Roth contribution amount</t>
  </si>
  <si>
    <t xml:space="preserve">Employer Match contribution amount </t>
  </si>
  <si>
    <t>Employee’s Last Name</t>
  </si>
  <si>
    <t>Employee Loan Repayment</t>
  </si>
  <si>
    <t xml:space="preserve">Expected Year of Service </t>
  </si>
  <si>
    <t>Payroll Period Start Date</t>
  </si>
  <si>
    <t>Payroll Period End Date</t>
  </si>
  <si>
    <t>Paycheck Date</t>
  </si>
  <si>
    <t>E-mail address</t>
  </si>
  <si>
    <t>Base Data File Specification</t>
  </si>
  <si>
    <t>Event History File Specification</t>
  </si>
  <si>
    <t>B</t>
  </si>
  <si>
    <t>C</t>
  </si>
  <si>
    <t>D</t>
  </si>
  <si>
    <t>Event Type</t>
  </si>
  <si>
    <t>E</t>
  </si>
  <si>
    <t>H = Hire, T = Termination, R = Rehire</t>
  </si>
  <si>
    <t>Event Date</t>
  </si>
  <si>
    <t>F</t>
  </si>
  <si>
    <t>Event History Example:</t>
  </si>
  <si>
    <t>123-45-6789</t>
  </si>
  <si>
    <t>Participant</t>
  </si>
  <si>
    <t>H</t>
  </si>
  <si>
    <t>T</t>
  </si>
  <si>
    <t>R</t>
  </si>
  <si>
    <t>112-34-5678</t>
  </si>
  <si>
    <t>113-45-6789</t>
  </si>
  <si>
    <t>Participant A had an original hire date of 1/1/2000, term date 11/1/2004, rehire on 08/10/08</t>
  </si>
  <si>
    <t>Participant B had an original hire date of 5/1/2008, and is currently active</t>
  </si>
  <si>
    <t>Participant C had an original hire date of 6/1/2009 and term date of 9/1/2010</t>
  </si>
  <si>
    <t>Start</t>
  </si>
  <si>
    <t>Length</t>
  </si>
  <si>
    <t>End</t>
  </si>
  <si>
    <t>Eligibility</t>
  </si>
  <si>
    <t>Deferrals</t>
  </si>
  <si>
    <t>Required</t>
  </si>
  <si>
    <t>Optional</t>
  </si>
  <si>
    <t>Employee Pre Tax contribution amount</t>
  </si>
  <si>
    <t>* Preferred file layouts are .txt, .xls or .csv</t>
  </si>
  <si>
    <t>Remittance (Payroll) File Specification</t>
  </si>
  <si>
    <t>Data (Width)</t>
  </si>
  <si>
    <t>Client specific employee identifier</t>
  </si>
  <si>
    <t>Client specific identifier. If used, this must be populated for all employees.</t>
  </si>
  <si>
    <t>Based on Plan rules in accordance with re-hires and used in the calculation of vesting</t>
  </si>
  <si>
    <t>Required for contribution limit monitoring</t>
  </si>
  <si>
    <t xml:space="preserve">Compliance Testing </t>
  </si>
  <si>
    <t>Functionality</t>
  </si>
  <si>
    <t>Personal addresses are preferred to company address</t>
  </si>
  <si>
    <t>Targeted communications</t>
  </si>
  <si>
    <t>Outbound reports for deferrals and loans</t>
  </si>
  <si>
    <t>Original hire date of employee</t>
  </si>
  <si>
    <t>This date impacts deferrals, loans, distributions, kit mailing services and vesting.</t>
  </si>
  <si>
    <t>Should be the employee’s current mailing address.  If the address is an international address, please leave the state code blank.</t>
  </si>
  <si>
    <t>Beneficiary and Transaction processing</t>
  </si>
  <si>
    <t>Repayment frequency for newly issued payroll deduction loans and loan modeling</t>
  </si>
  <si>
    <t>**** If fields are not used please space fill</t>
  </si>
  <si>
    <t>Reporting and Payroll segregations</t>
  </si>
  <si>
    <t>Numeric (8)</t>
  </si>
  <si>
    <t>Numeric (10)</t>
  </si>
  <si>
    <t>Numeric (12)</t>
  </si>
  <si>
    <t>Date (10)</t>
  </si>
  <si>
    <t>Text (13)</t>
  </si>
  <si>
    <t>Text (11)</t>
  </si>
  <si>
    <t>Text (10)</t>
  </si>
  <si>
    <t>Text (30)</t>
  </si>
  <si>
    <t>Text (20)</t>
  </si>
  <si>
    <t>Text (2)</t>
  </si>
  <si>
    <t>Text (50)</t>
  </si>
  <si>
    <t>Text (1)</t>
  </si>
  <si>
    <t>M = Male                                                                                                                           F = Female</t>
  </si>
  <si>
    <t>Auto enrollment</t>
  </si>
  <si>
    <t>Eligibility / Vesting</t>
  </si>
  <si>
    <t>Hardship distribution services</t>
  </si>
  <si>
    <t>Numeric (2)</t>
  </si>
  <si>
    <t>Numeric (6)</t>
  </si>
  <si>
    <t>*** Right justify and display decimal on all numeric fields</t>
  </si>
  <si>
    <t>Participant SSN / Tax Identification number, which can include or exclude the dashes. ie.. '123456789' or '123-45-6789'</t>
  </si>
  <si>
    <t>Reporting for Insider Trading monitoring</t>
  </si>
  <si>
    <t>Communications</t>
  </si>
  <si>
    <t xml:space="preserve">Compliance testing and/or employer calculations.  </t>
  </si>
  <si>
    <t xml:space="preserve">Track IRS limitations, testing and/or employer calculations. </t>
  </si>
  <si>
    <t>Vesting</t>
  </si>
  <si>
    <t>Date hardship suspension began</t>
  </si>
  <si>
    <t>TBD</t>
  </si>
  <si>
    <t>Based on Plan rules in accordance with re-hires</t>
  </si>
  <si>
    <t>Vesting and Plan Calculations</t>
  </si>
  <si>
    <t>** TBD fields are based on plan provisions and will be discussed in the Data meeting</t>
  </si>
  <si>
    <t>Current Plan Compensation</t>
  </si>
  <si>
    <t>Additional Compensation_1</t>
  </si>
  <si>
    <t>Additional Compensation_2</t>
  </si>
  <si>
    <r>
      <rPr>
        <b/>
        <sz val="10"/>
        <rFont val="Calibri"/>
        <family val="2"/>
      </rPr>
      <t>M</t>
    </r>
    <r>
      <rPr>
        <sz val="10"/>
        <rFont val="Calibri"/>
        <family val="2"/>
      </rPr>
      <t xml:space="preserve"> = Male                                                                                                                                 </t>
    </r>
    <r>
      <rPr>
        <b/>
        <sz val="10"/>
        <rFont val="Calibri"/>
        <family val="2"/>
      </rPr>
      <t>F</t>
    </r>
    <r>
      <rPr>
        <sz val="10"/>
        <rFont val="Calibri"/>
        <family val="2"/>
      </rPr>
      <t xml:space="preserve"> = Female</t>
    </r>
  </si>
  <si>
    <t>Eligibility, Vesting, distributions and Loans</t>
  </si>
  <si>
    <t>Filler</t>
  </si>
  <si>
    <t>Based on Plan contribution sources</t>
  </si>
  <si>
    <t>YTD Non Elective Contribution</t>
  </si>
  <si>
    <t xml:space="preserve">YTD Match Contribution </t>
  </si>
  <si>
    <t>Based on Plan compensation definitions</t>
  </si>
  <si>
    <t>YTD Plan Compensation</t>
  </si>
  <si>
    <t>Employee Pre-Tax Contribution Percent</t>
  </si>
  <si>
    <t>Employee Roth Contribution Dollar Amt</t>
  </si>
  <si>
    <t>Employee Roth Contribution Percent</t>
  </si>
  <si>
    <t>Employee After-Tax Contribution Dollar Amt</t>
  </si>
  <si>
    <t>Employee After-Tax Contribution Percent</t>
  </si>
  <si>
    <t>Employee Pre-Tax Contribution Dollar Amt</t>
  </si>
  <si>
    <t>Deferral Tracking</t>
  </si>
  <si>
    <t>Employee Pre-Tax Contribution Percent (pre-hardship)</t>
  </si>
  <si>
    <t>Employee Roth Contribution Dollar Amt (pre-hardship)</t>
  </si>
  <si>
    <t>Employee Roth Contribution Percent (pre-hardship)</t>
  </si>
  <si>
    <t>Employee Pre-Tax Contribution Dollar Amt (pre-hardship)</t>
  </si>
  <si>
    <t>Auto Enroll Indicator</t>
  </si>
  <si>
    <t>Auto Enroll Date</t>
  </si>
  <si>
    <t>Y' or 'N', Based on current status and indicates if participant is auto enrolled.</t>
  </si>
  <si>
    <t>Employee After Tax Contribution Percent (pre-hardship)</t>
  </si>
  <si>
    <t>Employee After Tax Contribution Dollar Amt (pre-hardship)</t>
  </si>
  <si>
    <t xml:space="preserve">** TBD fields are based on plan provisions. Further clarification will be discussed in data meeting </t>
  </si>
  <si>
    <t>Participant SSN / Tax Identification number, which can include or exclude the dashes. Ie.. '123456789' or '123-45-6789'</t>
  </si>
  <si>
    <t xml:space="preserve">Remittance -- Payroll Data </t>
  </si>
  <si>
    <t>Inbound Data Files</t>
  </si>
  <si>
    <t>Type</t>
  </si>
  <si>
    <t>Description</t>
  </si>
  <si>
    <t>Base Data</t>
  </si>
  <si>
    <t>Outbound Data Files</t>
  </si>
  <si>
    <t>OUTBOUND PAYROLL DEDUCTION FILE SPECIFICATIONS</t>
  </si>
  <si>
    <t>Header:</t>
  </si>
  <si>
    <t>Contract Number</t>
  </si>
  <si>
    <t>Number of Records</t>
  </si>
  <si>
    <t>Start Date</t>
  </si>
  <si>
    <t>End Date</t>
  </si>
  <si>
    <t>Participant Record:</t>
  </si>
  <si>
    <t>Division Number</t>
  </si>
  <si>
    <t xml:space="preserve">Date of Birth </t>
  </si>
  <si>
    <t>Date of Hire</t>
  </si>
  <si>
    <t>Date of Termination</t>
  </si>
  <si>
    <t>Payroll Deduction Type</t>
  </si>
  <si>
    <t>Payroll Deduction Percentage</t>
  </si>
  <si>
    <t>Payroll Deduction Amount</t>
  </si>
  <si>
    <t>Payroll Deduction Effective Date</t>
  </si>
  <si>
    <t>Payroll Deduction Code</t>
  </si>
  <si>
    <t>Outbound - Deferrals</t>
  </si>
  <si>
    <t>Format is yyyy-mm-dd</t>
  </si>
  <si>
    <t>Total number of records on the file</t>
  </si>
  <si>
    <t>numeric values with implied decimal 3 positions from the end.</t>
  </si>
  <si>
    <t>indicates numeric values with implied decimal 2 positions from the end.</t>
  </si>
  <si>
    <t>Participant SSN / Tax Identification number, which includes the dashes. I.e... '123-45-6789'</t>
  </si>
  <si>
    <t>OUTBOUND LOAN FILE SPECIFICATIONS</t>
  </si>
  <si>
    <t>Loan Goal Amount</t>
  </si>
  <si>
    <t>Loan Repayment Amount</t>
  </si>
  <si>
    <t>Loan Issue Date</t>
  </si>
  <si>
    <t>Loan Maturity Date</t>
  </si>
  <si>
    <t>Loan Number</t>
  </si>
  <si>
    <t>Loan Reference Number</t>
  </si>
  <si>
    <t>Loan Type Code</t>
  </si>
  <si>
    <t>Numeric values with implied decimal 2 positions from the end.</t>
  </si>
  <si>
    <r>
      <rPr>
        <b/>
        <sz val="10"/>
        <rFont val="Calibri"/>
        <family val="2"/>
      </rPr>
      <t>Loan Type Code Legend:</t>
    </r>
    <r>
      <rPr>
        <sz val="10"/>
        <rFont val="Calibri"/>
        <family val="2"/>
      </rPr>
      <t xml:space="preserve"> A=New Loan / P=Loan Paid Off / D=Loan Deemed /R=Loan Reamortized</t>
    </r>
  </si>
  <si>
    <t>Outbound - Loans</t>
  </si>
  <si>
    <t>Rehire - Event History</t>
  </si>
  <si>
    <t>Reference</t>
  </si>
  <si>
    <t>Glossary</t>
  </si>
  <si>
    <t>Division/Location Code</t>
  </si>
  <si>
    <t>Employee Class Code</t>
  </si>
  <si>
    <t>Employee Social Security Number</t>
  </si>
  <si>
    <t>Employees First Name and Middle Initial</t>
  </si>
  <si>
    <t>Employee’s Current Deferral Percent</t>
  </si>
  <si>
    <t>Employee’s Current Deferral Amount</t>
  </si>
  <si>
    <t>Address</t>
  </si>
  <si>
    <t>Employee Dates of Birth and Hire</t>
  </si>
  <si>
    <t>Employee Date of Termination</t>
  </si>
  <si>
    <t>Marital Status</t>
  </si>
  <si>
    <t>Year-to-Date Hours Worked</t>
  </si>
  <si>
    <t>Year-to-Date Testing Compensation</t>
  </si>
  <si>
    <t>Highly Compensated Employee Code</t>
  </si>
  <si>
    <t>Key Person Status Code</t>
  </si>
  <si>
    <t>Term</t>
  </si>
  <si>
    <t>This is not a required field and is used for communication purposes.  If personal addresses are available, they are preferable to company address</t>
  </si>
  <si>
    <t>If the employee is not terminated, this field should be left blank or zero-filled.</t>
  </si>
  <si>
    <t>These are required fields.  If one of them is missing, the entire employee record will fail when loading to our recordkeeping system.</t>
  </si>
  <si>
    <t>If your system has First Name and Middle Initial in separate, please concatenate them into a single field.</t>
  </si>
  <si>
    <t>This is needed for compliance testing purposes.  The definitions change from year-to-year based on IRS adjustments to compensation limits.</t>
  </si>
  <si>
    <t>This should be the employee’s actual marital status, not tax withholding status.</t>
  </si>
  <si>
    <t>Glossary of Terms</t>
  </si>
  <si>
    <t>This is the compensation needed for compliance testing purposes since the start of the plan year.  This is normally different from the plan compensation but they can be the same.  (The testing compensation often has fewer exclusions.</t>
  </si>
  <si>
    <t>Back to Index</t>
  </si>
  <si>
    <t>Format is yyyymmdd</t>
  </si>
  <si>
    <t>Client specific identifier.</t>
  </si>
  <si>
    <t>Name of the Source of the Deduction Election</t>
  </si>
  <si>
    <t>Expiration date of Loan</t>
  </si>
  <si>
    <t>Secondary Loan Identifier</t>
  </si>
  <si>
    <t>A Dollar Election for Salary Reduction</t>
  </si>
  <si>
    <t>A Percentage Election for Salary Reduction</t>
  </si>
  <si>
    <t>Reason for Data Transmission</t>
  </si>
  <si>
    <t>Total of All Loan repayments; Principal + Interest</t>
  </si>
  <si>
    <t>Amount That Should be Reduced from Payroll</t>
  </si>
  <si>
    <t>Last Date Repayments are Accepted</t>
  </si>
  <si>
    <t xml:space="preserve">Should be the employee’s current mailing address.  If the address is an international address, please leave the state code blank (except for Canada).   </t>
  </si>
  <si>
    <t>This is needed for tax reporting purposes.  It can include or exclude dashes.  If this is missing, the employee record will fail when loading.</t>
  </si>
  <si>
    <t xml:space="preserve">This is the most recent employee deferral election.  </t>
  </si>
  <si>
    <t>This should only be used if your plan allows employees to defer a flat dollar amount per pay period, rather than a percent.  Employees can have a percentage or a dollar amount, not both.  If this option is not  available in your plan, please leave it blank or zero-fill.</t>
  </si>
  <si>
    <t>This is needed for compliance testing purposes and possibly for monitoring deferral limits, if your plan has a cap on highly-compensated employees.  The definitions change from year-to-year based on IRS adjustments to compensation limits.</t>
  </si>
  <si>
    <t>Year-to-Date Contributions</t>
  </si>
  <si>
    <t>Hardship Suspense date</t>
  </si>
  <si>
    <t>This is the date an employee took their last hardship withdrawal.  Only applicable to employees currently in a suspended status (not making voluntary contributions due to the hardship withdrawal).  For all other employees, please leave blank or zero fill.</t>
  </si>
  <si>
    <t>Pre Hardship Deferrals</t>
  </si>
  <si>
    <t>Eligibility Date</t>
  </si>
  <si>
    <t>Plan Entry Date</t>
  </si>
  <si>
    <t>The first date (concurrent with or after the eligibility date) an employee is allowed to participate in the source.</t>
  </si>
  <si>
    <t>This defines whether an employee is "in default" for the deferrals (currently deferring at the plan default, and never ratified this amount), or out of default (either chose a new deferral, or actively approved the plan default deferral rate).</t>
  </si>
  <si>
    <t>Expected Year of Service</t>
  </si>
  <si>
    <t>Defines employees with possible foreknowledge of information that will affect company stock.  Only applicable to plans that have company stock as an investment option.</t>
  </si>
  <si>
    <t>Decribes reason for leaving employement.</t>
  </si>
  <si>
    <t xml:space="preserve">Designates English or Spanish preference - affects written communications.  </t>
  </si>
  <si>
    <t>A list of common terms used through out the implementation and on-going administration process</t>
  </si>
  <si>
    <t>A file that contains participant’s and employer contributions.  The remittance file can also contain employee data, such as termination dates, rehire dates and address information, etc... for the plan population.</t>
  </si>
  <si>
    <t>Catch-up Intent Indicator</t>
  </si>
  <si>
    <t>Catch-Up Deduction Percentage</t>
  </si>
  <si>
    <t>Catch-Up Deduction Amount</t>
  </si>
  <si>
    <t>A Percentage Election for Salary Reduction for Catch-Up.  This will only appear on the file if specifically needed.</t>
  </si>
  <si>
    <t>A Dollar Election for Salary Reduction for Catch-Up. This will only appear on the file if specifically needed.</t>
  </si>
  <si>
    <t>Indicates that the deferral limit for an employee over 50 should be raised to account for catch-up. This will only appear on the file if specifically needed.</t>
  </si>
  <si>
    <t>Department Code</t>
  </si>
  <si>
    <t>Text (12)</t>
  </si>
  <si>
    <t>Department</t>
  </si>
  <si>
    <t>Text(12)</t>
  </si>
  <si>
    <t>N/A</t>
  </si>
  <si>
    <t>Adjusted Service Data clarification</t>
  </si>
  <si>
    <t>Rules</t>
  </si>
  <si>
    <t>Single employee events</t>
  </si>
  <si>
    <t>Example 1</t>
  </si>
  <si>
    <t>Date of hire – 5/25/2008</t>
  </si>
  <si>
    <t>Date of term – 4/18/2009</t>
  </si>
  <si>
    <t>Date of rehire – 3/2/2010</t>
  </si>
  <si>
    <t>Example 2</t>
  </si>
  <si>
    <t>Date of hire  - 5/25/2008</t>
  </si>
  <si>
    <t>Date of rehire – 7/15/2010</t>
  </si>
  <si>
    <t>Original hire date</t>
  </si>
  <si>
    <t>Termination date</t>
  </si>
  <si>
    <t>Rehire date</t>
  </si>
  <si>
    <t>Number of days worked in previous employment period</t>
  </si>
  <si>
    <t>Adjusted hire date</t>
  </si>
  <si>
    <t>Multiple employee events</t>
  </si>
  <si>
    <t>&gt; If you have employees with multiple hire and re-hire events, the following calculator will assist you in determining the adjusted service date.  The yellow fields are your input, and the green is the result.</t>
  </si>
  <si>
    <t>Hire event</t>
  </si>
  <si>
    <t>Termination event</t>
  </si>
  <si>
    <t>Employed days</t>
  </si>
  <si>
    <t>severance days</t>
  </si>
  <si>
    <t>Adjusted service date</t>
  </si>
  <si>
    <t>xxx-xx-xxxx</t>
  </si>
  <si>
    <t>yyy-yy-yyyy</t>
  </si>
  <si>
    <t>Adjusted Service Date Clarification</t>
  </si>
  <si>
    <t>Further clarification of the use of the field. The tabs provides the general rules and examples for a client to calculate the necessary data.</t>
  </si>
  <si>
    <t>YTD Gross Compensation</t>
  </si>
  <si>
    <t>Current Gross Compensation</t>
  </si>
  <si>
    <t>This is your organization’s assigned TRS Account number.  It should be 2 letters followed by 10 or 11 numbers.</t>
  </si>
  <si>
    <t>This should only be populated if TRS is tracking Divisions or location codes for your individual employees.  If your organization is not utilizing this service, this field can be left blank or zero-filled.  Division/Location codes should be four characters.  It can be alpha, numeric or alpha-numeric.  If the code that your system uses is more than 4 characters, we will work with you to find an alternative.</t>
  </si>
  <si>
    <t>This is needed for tracking eligibility.  The class code enables TRS’s system to track data for employees that are currently ineligible.  Class codes are also used for year end testing.</t>
  </si>
  <si>
    <t>This is the hours worked since the beginning of the current plan year.  This is needed to make TRS’s system current, for vesting and eligibility purposes, as applicable.</t>
  </si>
  <si>
    <t>Effective date of Loan at TRS</t>
  </si>
  <si>
    <t>Last Termination date on the TRS platform. Format is yyyymmdd</t>
  </si>
  <si>
    <t>TRS Standard File Layouts</t>
  </si>
  <si>
    <t xml:space="preserve">Important notice regarding data integrity:
TRS relies on the integrity of the information included on your files to provide seamless administrative services for your plan(s).  For this reason, it is imperative that all required data is provided consistently and that the data itself is reliable and accurate.  If issues are identified, it is critical that they are resolved in a timely manner to avoid inaccurate information and/or interruption of services. 
 From what we’ve learned through our experiences, “best practices” for Plan Sponsors to mitigate issues include:
     &gt; Ensuring that all data elements (fields) requested by TRS can be attained through the payroll system…without manual intervention.
     &gt; Submitting test files well in advance of the conversion date.
     &gt; Ensuring that all data is formatted as specified on the layouts provided
     &gt; Ensuring that all file fields are populated for all employee records.  If requested information cannot be provided, please notify your Data Consultant immediately so adjustments can be made. </t>
  </si>
  <si>
    <t>A one-time file used to establish participants and critical data elements on the TRS's platform at plan inception</t>
  </si>
  <si>
    <t>A one-time file used to establish participants historical hire, termination and re-hire logic on the TRS's platform at plan inception</t>
  </si>
  <si>
    <t>A Periodic file from the TRS record keeping system detailing changes to participant elected deferrals.</t>
  </si>
  <si>
    <t>A Periodic file from TRS record keeping system detailing initiation or changes to participant loan information.</t>
  </si>
  <si>
    <t>Plan Specific based on the groups of employees with different eligibility requirements within the plan. Further clarification will be required between Client and Transamerica to develop a list of valid codes</t>
  </si>
  <si>
    <t>True Termination date, transfers within divisions are not a Termination event on the Transamerica platform</t>
  </si>
  <si>
    <t>True rehire date, transfers within divisions is not a rehire event on Transamerica platform. This date impacts tracking of rehired employees</t>
  </si>
  <si>
    <t xml:space="preserve">Transamerica requires 00 = English / 01 = Spanish. If utilized default will be company specific </t>
  </si>
  <si>
    <t>If your plan has an Expected Year of Service provision, this field must be completed for Transamerica to provide eligibility services</t>
  </si>
  <si>
    <t xml:space="preserve">True rehire date, transfers within divisions is not a rehire event on Transamerica platform. </t>
  </si>
  <si>
    <t>Date*</t>
  </si>
  <si>
    <t>Hours</t>
  </si>
  <si>
    <t xml:space="preserve">*You have the option to provide the hours by pay period or YTD as of the end of each computation period. </t>
  </si>
  <si>
    <t>Date</t>
  </si>
  <si>
    <t>Rehire - Hours History</t>
  </si>
  <si>
    <t>A one-time file used to establish participants historical hours worked to be used in conjunction with the event history for purposes of tracking re-hires</t>
  </si>
  <si>
    <t>Last hire date of employee on Transamerica's System. Format is yyyymmdd</t>
  </si>
  <si>
    <t>Transamerica Assigned Loan Identifier</t>
  </si>
  <si>
    <t>Definition</t>
  </si>
  <si>
    <t>This is the rate (dollars or percents) at which a suspended employee was contributing prior to their hardship.  TRS will re-instate this deferral election when the suspense period is expired.</t>
  </si>
  <si>
    <t>This is not a required field and is used for reporting purposes.  Reports on participant activity by gender allows for targeted communications.</t>
  </si>
  <si>
    <t>The date upon which an employee satisfied the plan rules for the given source for eligibility</t>
  </si>
  <si>
    <t>An employee who is expected to complete 1000 hours in their first year, based on their title, should be marked Y.  Otherwise marked with an N.   Employees marked "no" to this will have their hours tracked by Transamerica, and made eligible if they do complete 1000 hours.</t>
  </si>
  <si>
    <t>This is the contributions for the given source since the beginning of the calendar year.  It is used to track contribution limits.</t>
  </si>
  <si>
    <t>Transamerica Retirement Solutions</t>
  </si>
  <si>
    <t>&gt; The adjusted service date for this employee would be 8/21/2009.  Please refer to the Adjusted Service Calculator below (Highlighted in Yellow) which determines how many days the employee worked during their first period of service.  This number of days is subtracted from the date of rehire to determine the adjusted date of service.</t>
  </si>
  <si>
    <t>** This file should contain one record for each event in an employee's history.</t>
  </si>
  <si>
    <t>** This file should contain one record for each hours period in an employee's employment history.</t>
  </si>
  <si>
    <t>Text (4)</t>
  </si>
  <si>
    <t>Client Name</t>
  </si>
  <si>
    <t>numeric values with implied decimal 2 positions from the end.</t>
  </si>
  <si>
    <t>indicates numeric values with implied decimal 3 positions from the end.</t>
  </si>
  <si>
    <t>***</t>
  </si>
  <si>
    <t>**</t>
  </si>
  <si>
    <t>*</t>
  </si>
  <si>
    <t>*** This will be finalized once the plan has been setup on our system and will depend on the actual sources in the plan that we track deferrals for.</t>
  </si>
  <si>
    <t>** indicates numeric values with implied decimal 3 positions from the end.</t>
  </si>
  <si>
    <t>* indicates numeric values with implied decimal 2 positions from the end.</t>
  </si>
  <si>
    <t>File should include all employee records as far back as available. If there are any limitations on this, please notify TRS immediately.</t>
  </si>
  <si>
    <t>Case Number</t>
  </si>
  <si>
    <t>Elapsed Time</t>
  </si>
  <si>
    <t>Divisions</t>
  </si>
  <si>
    <t>Yes</t>
  </si>
  <si>
    <t>No</t>
  </si>
  <si>
    <t>Participant Directed</t>
  </si>
  <si>
    <t>Sources</t>
  </si>
  <si>
    <t>Drop Down</t>
  </si>
  <si>
    <t>Deferral Percentage</t>
  </si>
  <si>
    <t>Percent</t>
  </si>
  <si>
    <t>Combo</t>
  </si>
  <si>
    <t>Existing Auto Enrol</t>
  </si>
  <si>
    <t>Eligibilty Drop Down</t>
  </si>
  <si>
    <t>Vesting Drop Down</t>
  </si>
  <si>
    <t>100% Vested</t>
  </si>
  <si>
    <t>Dollar</t>
  </si>
  <si>
    <t>Hours - Plan Year</t>
  </si>
  <si>
    <t>Hours - Employment Year</t>
  </si>
  <si>
    <t>100% Immediate</t>
  </si>
  <si>
    <t>Payroll Source Drop Down</t>
  </si>
  <si>
    <t>Additional Source 1</t>
  </si>
  <si>
    <t>Additional Source 2</t>
  </si>
  <si>
    <t>Excel Column</t>
  </si>
  <si>
    <t>Hours for which the employee is entitled to be paid</t>
  </si>
  <si>
    <t>Current Hours Paid</t>
  </si>
  <si>
    <t>File should include all employee records as far back as available.</t>
  </si>
  <si>
    <t>File should include all active employees plus any employees that terminated within the last two pay periods, at a minimum.</t>
  </si>
  <si>
    <t>Required/Optional</t>
  </si>
  <si>
    <t>ASCII Data (Width)</t>
  </si>
  <si>
    <r>
      <t xml:space="preserve">True Martial status, not Tax filing status.                                                                                                                          </t>
    </r>
    <r>
      <rPr>
        <b/>
        <sz val="10"/>
        <rFont val="Calibri"/>
        <family val="2"/>
      </rPr>
      <t>S</t>
    </r>
    <r>
      <rPr>
        <sz val="10"/>
        <rFont val="Calibri"/>
        <family val="2"/>
      </rPr>
      <t xml:space="preserve"> = Single;
</t>
    </r>
    <r>
      <rPr>
        <b/>
        <sz val="10"/>
        <rFont val="Calibri"/>
        <family val="2"/>
      </rPr>
      <t xml:space="preserve">M </t>
    </r>
    <r>
      <rPr>
        <sz val="10"/>
        <rFont val="Calibri"/>
        <family val="2"/>
      </rPr>
      <t xml:space="preserve">= Married;
</t>
    </r>
    <r>
      <rPr>
        <b/>
        <sz val="10"/>
        <rFont val="Calibri"/>
        <family val="2"/>
      </rPr>
      <t>D</t>
    </r>
    <r>
      <rPr>
        <sz val="10"/>
        <rFont val="Calibri"/>
        <family val="2"/>
      </rPr>
      <t xml:space="preserve"> = Divorced;
</t>
    </r>
    <r>
      <rPr>
        <b/>
        <sz val="10"/>
        <rFont val="Calibri"/>
        <family val="2"/>
      </rPr>
      <t xml:space="preserve">W </t>
    </r>
    <r>
      <rPr>
        <sz val="10"/>
        <rFont val="Calibri"/>
        <family val="2"/>
      </rPr>
      <t xml:space="preserve">= Widow;                                                                                                                                                         Any other client specific values require unique mapping to Transamerica codes. Further clarification will be discussed in Data meeting </t>
    </r>
  </si>
  <si>
    <r>
      <t xml:space="preserve">Client specific Payroll frequency. Transamerica requires:
</t>
    </r>
    <r>
      <rPr>
        <b/>
        <sz val="10"/>
        <rFont val="Calibri"/>
        <family val="2"/>
      </rPr>
      <t>12</t>
    </r>
    <r>
      <rPr>
        <sz val="10"/>
        <rFont val="Calibri"/>
        <family val="2"/>
      </rPr>
      <t xml:space="preserve"> = Monthly;
</t>
    </r>
    <r>
      <rPr>
        <b/>
        <sz val="10"/>
        <rFont val="Calibri"/>
        <family val="2"/>
      </rPr>
      <t>24</t>
    </r>
    <r>
      <rPr>
        <sz val="10"/>
        <rFont val="Calibri"/>
        <family val="2"/>
      </rPr>
      <t xml:space="preserve"> = Semi-Monthly;
</t>
    </r>
    <r>
      <rPr>
        <b/>
        <sz val="10"/>
        <rFont val="Calibri"/>
        <family val="2"/>
      </rPr>
      <t>26</t>
    </r>
    <r>
      <rPr>
        <sz val="10"/>
        <rFont val="Calibri"/>
        <family val="2"/>
      </rPr>
      <t xml:space="preserve"> =  Bi-Weekly;
</t>
    </r>
    <r>
      <rPr>
        <b/>
        <sz val="10"/>
        <rFont val="Calibri"/>
        <family val="2"/>
      </rPr>
      <t>52</t>
    </r>
    <r>
      <rPr>
        <sz val="10"/>
        <rFont val="Calibri"/>
        <family val="2"/>
      </rPr>
      <t xml:space="preserve"> = Weekly;
Any other client specific values require unique mapping to Transamerica codes.  Further clarification will be discussed in Data meeting.</t>
    </r>
  </si>
  <si>
    <t>Client Specific Employee Identifier.  Alpha-Numeric Values Accepted.</t>
  </si>
  <si>
    <t>Client specific identifier. If used, this must be populated for all employees.  Alpha-Numeric Values Accepted.</t>
  </si>
  <si>
    <t>Select</t>
  </si>
  <si>
    <t>YTD Additional Compensation 1</t>
  </si>
  <si>
    <t>YTD Additional Compensation 2</t>
  </si>
  <si>
    <t xml:space="preserve">Note: if all sources have </t>
  </si>
  <si>
    <t>src below with rules</t>
  </si>
  <si>
    <t>same elig, just update ee</t>
  </si>
  <si>
    <t>Auto-Rehire logic</t>
  </si>
  <si>
    <t>Note:  Should only select</t>
  </si>
  <si>
    <t>perform the re-hire logic</t>
  </si>
  <si>
    <t>based on the eligibility rules</t>
  </si>
  <si>
    <t>1) if there is a rule of parity</t>
  </si>
  <si>
    <t xml:space="preserve">2) elig is not elapsed time </t>
  </si>
  <si>
    <t>or 1000 hours/year based</t>
  </si>
  <si>
    <t>Hours Trigger</t>
  </si>
  <si>
    <t>YOS Trigger</t>
  </si>
  <si>
    <t>Plan year end:</t>
  </si>
  <si>
    <t>12/31</t>
  </si>
  <si>
    <t>Conversion effective date</t>
  </si>
  <si>
    <t>current PYE</t>
  </si>
  <si>
    <t>PYE prior to conversion</t>
  </si>
  <si>
    <t>&gt; If someone was terminated and then rehired after they have been gone for more than 1 year, they have a break-in-service.  The period of time they were gone would not count towards their vesting service.</t>
  </si>
  <si>
    <t>The employee was gone for less than one year, therefore would NOT have an adjusted service date.</t>
  </si>
  <si>
    <t>HCE limit on deferrals:</t>
  </si>
  <si>
    <t>Eligibility status at Plan Effective date with Transamerica.
Y = Yes / N = No</t>
  </si>
  <si>
    <t>Safe Harbor Match contribution amount</t>
  </si>
  <si>
    <t>Class Description</t>
  </si>
  <si>
    <t>Code</t>
  </si>
  <si>
    <t>Used</t>
  </si>
  <si>
    <t>Class Codes:</t>
  </si>
  <si>
    <t>No Exlcusions</t>
  </si>
  <si>
    <t>All employees in the eligible class</t>
  </si>
  <si>
    <t>Union Employees</t>
  </si>
  <si>
    <t>COLBAR</t>
  </si>
  <si>
    <t>Non-resident aliens</t>
  </si>
  <si>
    <t>NONRES</t>
  </si>
  <si>
    <t>Hourly Paid Employees</t>
  </si>
  <si>
    <t>HOURLY</t>
  </si>
  <si>
    <t>Salaried Employees</t>
  </si>
  <si>
    <t>SALARY</t>
  </si>
  <si>
    <t>Paid By Commission</t>
  </si>
  <si>
    <t>COMMISSION</t>
  </si>
  <si>
    <t>Leased Employees</t>
  </si>
  <si>
    <t>LEASED</t>
  </si>
  <si>
    <t>Highly Compensated Employees</t>
  </si>
  <si>
    <t>HCE</t>
  </si>
  <si>
    <t>Key Employees</t>
  </si>
  <si>
    <t>KEY</t>
  </si>
  <si>
    <t>Employees of a controlled or affiliated service group employer who does not adopt the plan</t>
  </si>
  <si>
    <t>CONTROL</t>
  </si>
  <si>
    <t>Part-time/Temporary/Seasonal Employees</t>
  </si>
  <si>
    <t>Other3</t>
  </si>
  <si>
    <t>Other4</t>
  </si>
  <si>
    <t>Other5</t>
  </si>
  <si>
    <t>Other6</t>
  </si>
  <si>
    <t>Other7</t>
  </si>
  <si>
    <t>Other8</t>
  </si>
  <si>
    <t>Other9</t>
  </si>
  <si>
    <t>Other10</t>
  </si>
  <si>
    <t>PART</t>
  </si>
  <si>
    <t>Description wording and code can be modified to match plan design and/or existing code</t>
  </si>
  <si>
    <t>Compliance Testing and to support online retirement tools</t>
  </si>
  <si>
    <r>
      <t xml:space="preserve">Required for Plans with employer stock as an Investment option.
</t>
    </r>
    <r>
      <rPr>
        <b/>
        <sz val="10"/>
        <rFont val="Calibri"/>
        <family val="2"/>
      </rPr>
      <t>1</t>
    </r>
    <r>
      <rPr>
        <sz val="10"/>
        <rFont val="Calibri"/>
        <family val="2"/>
      </rPr>
      <t xml:space="preserve"> = General investor (Note: Default should be '1');
</t>
    </r>
    <r>
      <rPr>
        <b/>
        <sz val="10"/>
        <rFont val="Calibri"/>
        <family val="2"/>
      </rPr>
      <t>2</t>
    </r>
    <r>
      <rPr>
        <sz val="10"/>
        <rFont val="Calibri"/>
        <family val="2"/>
      </rPr>
      <t xml:space="preserve"> = Insider;
</t>
    </r>
    <r>
      <rPr>
        <b/>
        <sz val="10"/>
        <rFont val="Calibri"/>
        <family val="2"/>
      </rPr>
      <t>3</t>
    </r>
    <r>
      <rPr>
        <sz val="10"/>
        <rFont val="Calibri"/>
        <family val="2"/>
      </rPr>
      <t xml:space="preserve"> = Section 16 Insiders;</t>
    </r>
  </si>
  <si>
    <r>
      <t>"</t>
    </r>
    <r>
      <rPr>
        <b/>
        <i/>
        <sz val="10"/>
        <rFont val="Arial"/>
        <family val="2"/>
      </rPr>
      <t>no</t>
    </r>
    <r>
      <rPr>
        <i/>
        <sz val="10"/>
        <rFont val="Arial"/>
        <family val="2"/>
      </rPr>
      <t>" if the system cannot</t>
    </r>
  </si>
  <si>
    <t>&gt; If someone is terminated and then rehired within a year of their termination date, they do not have a break-in-service.  What this means is that the period of time they were gone would count towards their vesting service (Do not calculate an adjusted service date for this employee.)</t>
  </si>
  <si>
    <r>
      <t xml:space="preserve">• Not Catchup Eligible = </t>
    </r>
    <r>
      <rPr>
        <b/>
        <sz val="10"/>
        <rFont val="Calibri"/>
        <family val="2"/>
      </rPr>
      <t>BLANK</t>
    </r>
    <r>
      <rPr>
        <sz val="10"/>
        <rFont val="Calibri"/>
        <family val="2"/>
      </rPr>
      <t xml:space="preserve">
• Catchup Eligible - But never elected catch-up = </t>
    </r>
    <r>
      <rPr>
        <b/>
        <sz val="10"/>
        <rFont val="Calibri"/>
        <family val="2"/>
      </rPr>
      <t>BLANK</t>
    </r>
    <r>
      <rPr>
        <sz val="10"/>
        <rFont val="Calibri"/>
        <family val="2"/>
      </rPr>
      <t xml:space="preserve">
• Catchup Eligible - used Catch-up deferral limit = “</t>
    </r>
    <r>
      <rPr>
        <b/>
        <sz val="10"/>
        <rFont val="Calibri"/>
        <family val="2"/>
      </rPr>
      <t>Y</t>
    </r>
    <r>
      <rPr>
        <sz val="10"/>
        <rFont val="Calibri"/>
        <family val="2"/>
      </rPr>
      <t>”
• Catchup Eligible - opt out of catch-up - stop the contributions at the normal deferral limit = “</t>
    </r>
    <r>
      <rPr>
        <b/>
        <sz val="10"/>
        <rFont val="Calibri"/>
        <family val="2"/>
      </rPr>
      <t>N</t>
    </r>
    <r>
      <rPr>
        <sz val="10"/>
        <rFont val="Calibri"/>
        <family val="2"/>
      </rPr>
      <t>”</t>
    </r>
  </si>
  <si>
    <t>As of 05/20/2015</t>
  </si>
  <si>
    <t>ALL</t>
  </si>
  <si>
    <r>
      <rPr>
        <b/>
        <sz val="10"/>
        <rFont val="Calibri"/>
        <family val="2"/>
      </rPr>
      <t>Termination Reason Code Legend</t>
    </r>
    <r>
      <rPr>
        <sz val="10"/>
        <rFont val="Calibri"/>
        <family val="2"/>
      </rPr>
      <t xml:space="preserve">
</t>
    </r>
    <r>
      <rPr>
        <b/>
        <sz val="10"/>
        <rFont val="Calibri"/>
        <family val="2"/>
      </rPr>
      <t>'Blank'</t>
    </r>
    <r>
      <rPr>
        <sz val="10"/>
        <rFont val="Calibri"/>
        <family val="2"/>
      </rPr>
      <t xml:space="preserve"> = Not Terminated;
</t>
    </r>
    <r>
      <rPr>
        <b/>
        <sz val="10"/>
        <rFont val="Calibri"/>
        <family val="2"/>
      </rPr>
      <t>0</t>
    </r>
    <r>
      <rPr>
        <sz val="10"/>
        <rFont val="Calibri"/>
        <family val="2"/>
      </rPr>
      <t xml:space="preserve"> = Normal Termination;
</t>
    </r>
    <r>
      <rPr>
        <b/>
        <sz val="10"/>
        <rFont val="Calibri"/>
        <family val="2"/>
      </rPr>
      <t>1</t>
    </r>
    <r>
      <rPr>
        <sz val="10"/>
        <rFont val="Calibri"/>
        <family val="2"/>
      </rPr>
      <t xml:space="preserve"> = Death;
</t>
    </r>
    <r>
      <rPr>
        <b/>
        <sz val="10"/>
        <rFont val="Calibri"/>
        <family val="2"/>
      </rPr>
      <t>2</t>
    </r>
    <r>
      <rPr>
        <sz val="10"/>
        <rFont val="Calibri"/>
        <family val="2"/>
      </rPr>
      <t xml:space="preserve"> = Disability;
</t>
    </r>
    <r>
      <rPr>
        <b/>
        <sz val="10"/>
        <rFont val="Calibri"/>
        <family val="2"/>
      </rPr>
      <t>3</t>
    </r>
    <r>
      <rPr>
        <sz val="10"/>
        <rFont val="Calibri"/>
        <family val="2"/>
      </rPr>
      <t xml:space="preserve"> = Retirement</t>
    </r>
  </si>
  <si>
    <t>Please send zeroes for terminated employees</t>
  </si>
  <si>
    <t>Date(10)</t>
  </si>
  <si>
    <t xml:space="preserve">John </t>
  </si>
  <si>
    <t>Employee First Name</t>
  </si>
  <si>
    <t xml:space="preserve">Employee First Name </t>
  </si>
  <si>
    <t>Employee Last Name Suffix</t>
  </si>
  <si>
    <t>Text(5)</t>
  </si>
  <si>
    <t>Jr, Sr, etc.</t>
  </si>
  <si>
    <t>Employee Middle Initial</t>
  </si>
  <si>
    <t>Employee First Name &amp; (Middle Initial)</t>
  </si>
  <si>
    <t>Smith</t>
  </si>
  <si>
    <t>Single Sign On Eligibility Code</t>
  </si>
  <si>
    <t>Y/N indicator stating whether employee is eligible for single sign on</t>
  </si>
  <si>
    <t>Single Sign On Id</t>
  </si>
  <si>
    <t>Single sign on ID, if not using SSN or employee number</t>
  </si>
  <si>
    <t>SSO</t>
  </si>
  <si>
    <r>
      <rPr>
        <b/>
        <sz val="10"/>
        <rFont val="Calibri"/>
        <family val="2"/>
      </rPr>
      <t>HCE Code Legend</t>
    </r>
    <r>
      <rPr>
        <sz val="10"/>
        <rFont val="Calibri"/>
        <family val="2"/>
      </rPr>
      <t xml:space="preserve">
Based on Prior Year Comp Greater than $125,000
Indicator of - </t>
    </r>
    <r>
      <rPr>
        <b/>
        <sz val="10"/>
        <rFont val="Calibri"/>
        <family val="2"/>
      </rPr>
      <t>'Y'</t>
    </r>
    <r>
      <rPr>
        <sz val="10"/>
        <rFont val="Calibri"/>
        <family val="2"/>
      </rPr>
      <t xml:space="preserve"> or </t>
    </r>
    <r>
      <rPr>
        <b/>
        <sz val="10"/>
        <rFont val="Calibri"/>
        <family val="2"/>
      </rPr>
      <t>'N'</t>
    </r>
  </si>
  <si>
    <t>Daytime/Work Phone Number</t>
  </si>
  <si>
    <t>Evening/Home Phone Number</t>
  </si>
  <si>
    <t>Mobile Phone Number</t>
  </si>
  <si>
    <t>Communication/ Multi Factor Authentication</t>
  </si>
  <si>
    <t>Multi Factor Authentication</t>
  </si>
  <si>
    <r>
      <rPr>
        <b/>
        <sz val="10"/>
        <rFont val="Calibri"/>
        <family val="2"/>
      </rPr>
      <t>Payroll Deduction Code Legend:</t>
    </r>
    <r>
      <rPr>
        <sz val="10"/>
        <rFont val="Calibri"/>
        <family val="2"/>
      </rPr>
      <t xml:space="preserve"> A= New Enrollment / C=Payroll Deduction Change / R=No Change /W=Payroll Deduction Change due to Full Distribution</t>
    </r>
  </si>
  <si>
    <t xml:space="preserve">YTD Safe Harbor Match Contribution </t>
  </si>
  <si>
    <t>Employer Safe Harbor Match Contribution amount</t>
  </si>
  <si>
    <t>The Collins Companies Defined Contribution Plan</t>
  </si>
  <si>
    <t>QK6318000001</t>
  </si>
  <si>
    <t>Chester Hourly-paid employees</t>
  </si>
  <si>
    <t>CHESTER</t>
  </si>
  <si>
    <t>Klamath Falls Hourly-paid employees</t>
  </si>
  <si>
    <t>KLAMATH</t>
  </si>
  <si>
    <t>NEC</t>
  </si>
  <si>
    <t>Match &amp; NEC</t>
  </si>
  <si>
    <t>Match</t>
  </si>
  <si>
    <t>All Sources</t>
  </si>
  <si>
    <t>No Age, No Service, Immediate Entry</t>
  </si>
  <si>
    <t>Notes</t>
  </si>
  <si>
    <t>Service</t>
  </si>
  <si>
    <t>EY, 1000 Hours</t>
  </si>
  <si>
    <t>ACA 2 %</t>
  </si>
  <si>
    <t>Field Name</t>
  </si>
  <si>
    <t>Req</t>
  </si>
  <si>
    <t>SSN</t>
  </si>
  <si>
    <t>LAST NAME</t>
  </si>
  <si>
    <t>FIRST NAME</t>
  </si>
  <si>
    <t>ADDRESS 1</t>
  </si>
  <si>
    <t>ADDRESS 2</t>
  </si>
  <si>
    <t>CITY</t>
  </si>
  <si>
    <t>STATE</t>
  </si>
  <si>
    <t>ZIP</t>
  </si>
  <si>
    <t>EE #</t>
  </si>
  <si>
    <t>EE WORK LOC</t>
  </si>
  <si>
    <t>EE TYPE</t>
  </si>
  <si>
    <t>STATUS</t>
  </si>
  <si>
    <t>UNION?</t>
  </si>
  <si>
    <t>GENDER</t>
  </si>
  <si>
    <t>CURRENT DEFR COMP</t>
  </si>
  <si>
    <t>YTD DEFR COMP</t>
  </si>
  <si>
    <t>CURRENT TOTAL EARNINGS</t>
  </si>
  <si>
    <t>YTD TOTAL EARNINGS</t>
  </si>
  <si>
    <t>CURRENT PENSION</t>
  </si>
  <si>
    <t>YTD PENSION</t>
  </si>
  <si>
    <t>CURRENT HOURS DEFR COMP</t>
  </si>
  <si>
    <t>YTD HOURS DEFR COMP</t>
  </si>
  <si>
    <t>EE PRETAX %</t>
  </si>
  <si>
    <t>CURRENT EE PRETAX CONTRIB</t>
  </si>
  <si>
    <t>YTD EE PRETAX CONTRIB</t>
  </si>
  <si>
    <t>EE AFTERTAX %</t>
  </si>
  <si>
    <t>CURRENT EE AFTERTAX CONTRIB</t>
  </si>
  <si>
    <t>YTD AFTERTAX EE CONTRIB</t>
  </si>
  <si>
    <t>EE DOB</t>
  </si>
  <si>
    <t>EE ORIGINAL DOH</t>
  </si>
  <si>
    <t>EE DATE OF LAST HIRE</t>
  </si>
  <si>
    <t>EE TERM DATE</t>
  </si>
  <si>
    <t>Milliman Fields</t>
  </si>
  <si>
    <t>G</t>
  </si>
  <si>
    <t>I</t>
  </si>
  <si>
    <t>J</t>
  </si>
  <si>
    <t>K</t>
  </si>
  <si>
    <t>L</t>
  </si>
  <si>
    <t>M</t>
  </si>
  <si>
    <t>N</t>
  </si>
  <si>
    <t>O</t>
  </si>
  <si>
    <t>P</t>
  </si>
  <si>
    <t>Q</t>
  </si>
  <si>
    <t>S</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</si>
  <si>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</si>
  <si>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</si>
  <si>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</si>
  <si>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</si>
  <si>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</si>
  <si>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</si>
  <si>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</si>
  <si>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</si>
  <si>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</si>
  <si>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</si>
  <si>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</si>
  <si>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</si>
  <si>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</si>
  <si>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</si>
  <si>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</si>
  <si>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</si>
  <si>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</si>
  <si>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</si>
  <si>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</si>
  <si>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</si>
  <si>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</si>
  <si>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</si>
  <si>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</si>
  <si>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</si>
  <si>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</si>
  <si>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</si>
  <si>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</si>
  <si>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</si>
  <si>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</si>
  <si>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</si>
  <si>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</si>
  <si>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Field ID</t>
  </si>
  <si>
    <t>TRS Field ID</t>
  </si>
  <si>
    <t>Milliman ID</t>
  </si>
  <si>
    <t>???</t>
  </si>
  <si>
    <t>Need client to confirm if this is current hours paid based on hours definition</t>
  </si>
  <si>
    <t>Need client to confirm which comp is Gross &amp; Plan Comp</t>
  </si>
  <si>
    <t>Need to see actual data - maybe use for class code</t>
  </si>
  <si>
    <t>Need to see actual data. - maybe use for div code</t>
  </si>
  <si>
    <t>TRS Field Number</t>
  </si>
  <si>
    <t>On Milliman File</t>
  </si>
  <si>
    <t>Req Comments</t>
  </si>
  <si>
    <t>OK</t>
  </si>
  <si>
    <t>OK - Not Needed</t>
  </si>
  <si>
    <t>Not Sure Yet</t>
  </si>
  <si>
    <t>Client does not have a way of identifying this
Will update to N/A</t>
  </si>
  <si>
    <t>Need to submit to testing team final PPR</t>
  </si>
  <si>
    <t>Need to add to current file</t>
  </si>
  <si>
    <t>May be on file - need to confirm</t>
  </si>
  <si>
    <t>May be able to use an existing field on file or this will need to be added</t>
  </si>
  <si>
    <t>Need to discuss, but may need to add to file</t>
  </si>
  <si>
    <t>Did not see on file - May be annual</t>
  </si>
  <si>
    <t>PAY DATE</t>
  </si>
  <si>
    <t>HOURLY OR SALARY</t>
  </si>
  <si>
    <t>Additional Source 1 Contribution Amount</t>
  </si>
  <si>
    <t>Additional Source 2 Contribution Amount</t>
  </si>
  <si>
    <t>No Catchup or Bonus</t>
  </si>
  <si>
    <t>Annual</t>
  </si>
  <si>
    <t>Years of Service as of last anniversary date</t>
  </si>
  <si>
    <t>YTD Hours by pay peirod - 1/1/21 through last payroll to Milliman</t>
  </si>
  <si>
    <t>PY Hours Hours by pay period starting from 1/1/20 through 12/31/20 (Hours since last anniversary date)</t>
  </si>
  <si>
    <t>This would be needed on a separate file</t>
  </si>
  <si>
    <t>Prior Year Gross Compensation (2020)</t>
  </si>
  <si>
    <t>YTD After Tax Contribution (1/1 through last payroll to Milliman)</t>
  </si>
  <si>
    <t>YTD Pre-Tax Deferrals (1/1 through last payroll to Milliman)</t>
  </si>
  <si>
    <t>3401(A) W/ PRE-TAX DEFRLS - PAY PERIOD</t>
  </si>
  <si>
    <t>COMP USED FOR PRE-TAX DEFRLS - PAY PERIOD</t>
  </si>
  <si>
    <t>Collectively Bargained (union)</t>
  </si>
  <si>
    <t>Leased</t>
  </si>
  <si>
    <t>Non-Resident Aliens</t>
  </si>
  <si>
    <t>No - CWE</t>
  </si>
  <si>
    <t>Compensation Exclusions:
The Employer portion of occupational disability pay, bonuses (other than incentive pay for hourly non-bargaining employees under the Kane Hourly incentive Plan or the Lakeview Hourly Incentive Plan and for hourly employees under the Collins Management Corporation Incentive Plan) and expense reimbursement treated as compensation
For purposes of determining a HCE-exclude amounts realized from the exercise of a nonqualified stock option or from the lapse of restrictions on restricted property</t>
  </si>
  <si>
    <t>Yes - TRC</t>
  </si>
  <si>
    <t>*Commission-paid employees</t>
  </si>
  <si>
    <t>*Chester Hourly-paid employees</t>
  </si>
  <si>
    <t>*Klamath Falls Hourly-paid employees</t>
  </si>
  <si>
    <r>
      <rPr>
        <b/>
        <u/>
        <sz val="10"/>
        <rFont val="Calibri"/>
        <family val="2"/>
      </rPr>
      <t xml:space="preserve">Plan Comp - Gross Comp Excluuding the following:
</t>
    </r>
    <r>
      <rPr>
        <sz val="10"/>
        <rFont val="Calibri"/>
        <family val="2"/>
      </rPr>
      <t>The Employer portion of occupational disability pay, bonuses (other than incentive pay for hourly non-bargaining employees under the Kane Hourly incentive Plan or the Lakeview Hourly Incentive Plan and for hourly employees under the Collins Management Corporation Incentive Plan) and expense reimbursement treated as compensation
For purposes of determining a HCE-exclude amounts realized from the exercise of a nonqualified stock option or from the lapse of restrictions on restricted property</t>
    </r>
  </si>
  <si>
    <r>
      <rPr>
        <b/>
        <u/>
        <sz val="10"/>
        <rFont val="Calibri"/>
        <family val="2"/>
      </rPr>
      <t>Gross Comp:</t>
    </r>
    <r>
      <rPr>
        <sz val="10"/>
        <rFont val="Calibri"/>
        <family val="2"/>
      </rPr>
      <t xml:space="preserve">
3401(A) W/ PRE-TAX DEFRLS - PAY PERIOD</t>
    </r>
  </si>
  <si>
    <t>The "For purposes of determining a HCE-exclude amounts realized from the exercise of a nonqualified stock option or from the lapse of restrictions on restricted property" should not be reported in gross comp and therefore not removed from plan comp. Ensure the client does not include this comp type in gross comp.</t>
  </si>
  <si>
    <t>YTD Additional Source 1 Contribution</t>
  </si>
  <si>
    <t>YTD Additional Source 2 Contribution</t>
  </si>
  <si>
    <t>Additional Source 1 Contribution Dollar Amt</t>
  </si>
  <si>
    <t>Additional Source 1 Contribution Percent</t>
  </si>
  <si>
    <t>Additional Source 2 Contribution Dollar Amt</t>
  </si>
  <si>
    <t>Additional Source 2 Contribution Percent</t>
  </si>
  <si>
    <t>Additional Source 1 Contribution Dollar Amt (pre-hardship)</t>
  </si>
  <si>
    <t>Additional Source 1 Contribution Percent (pre-hardship)</t>
  </si>
  <si>
    <t>Additional Source 2 Contribution Dollar Amt (pre-hardship)</t>
  </si>
  <si>
    <t>Additional Source 2 Contribution Percent (pre-hardship)</t>
  </si>
  <si>
    <t>Additional Source 1 Eligibility Status</t>
  </si>
  <si>
    <t>Additional Source 1 Eligibility Date</t>
  </si>
  <si>
    <t>Additional Source 1 Plan Entry Date</t>
  </si>
  <si>
    <t>Additional Source 2 Eligibility Status</t>
  </si>
  <si>
    <t>Additional Source 2 Eligibility Date</t>
  </si>
  <si>
    <t>Additional Source 2 Plan Entry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</si>
</sst>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m/d/yyyy;@"/>
  </numFmts>
  <fonts count="41">
    <font>
      <sz val="10"/>
      <name val="Arial"/>
    </font>
    <font>
      <sz val="8"/>
      <name val="Arial"/>
      <family val="2"/>
    </font>
    <font>
      <b/>
      <u/>
      <sz val="10"/>
      <name val="Calibri"/>
      <family val="2"/>
    </font>
    <font>
      <sz val="10"/>
      <name val="Calibri"/>
      <family val="2"/>
    </font>
    <font>
      <b/>
      <sz val="10"/>
      <name val="Calibri"/>
      <family val="2"/>
    </font>
    <font>
      <b/>
      <sz val="11"/>
      <name val="Calibri"/>
      <family val="2"/>
    </font>
    <font>
      <sz val="10"/>
      <name val="Arial"/>
      <family val="2"/>
    </font>
    <font>
      <b/>
      <sz val="12"/>
      <name val="Calibri"/>
      <family val="2"/>
      <scheme val="minor"/>
    </font>
    <font>
      <sz val="10"/>
      <name val="Calibri"/>
      <family val="2"/>
      <scheme val="minor"/>
    </font>
    <font>
      <b/>
      <u/>
      <sz val="11"/>
      <name val="Calibri"/>
      <family val="2"/>
      <scheme val="minor"/>
    </font>
    <font>
      <sz val="11"/>
      <name val="Calibri"/>
      <family val="2"/>
      <scheme val="minor"/>
    </font>
    <font>
      <b/>
      <sz val="11"/>
      <name val="Calibri"/>
      <family val="2"/>
      <scheme val="minor"/>
    </font>
    <font>
      <b/>
      <i/>
      <sz val="12"/>
      <color rgb="FFFF0000"/>
      <name val="Calibri"/>
      <family val="2"/>
    </font>
    <font>
      <sz val="10"/>
      <color theme="0"/>
      <name val="Calibri"/>
      <family val="2"/>
    </font>
    <font>
      <b/>
      <sz val="14"/>
      <name val="Calibri"/>
      <family val="2"/>
      <scheme val="minor"/>
    </font>
    <font>
      <b/>
      <sz val="16"/>
      <name val="Calibri"/>
      <family val="2"/>
      <scheme val="minor"/>
    </font>
    <font>
      <u/>
      <sz val="10"/>
      <color theme="10"/>
      <name val="Arial"/>
      <family val="2"/>
    </font>
    <font>
      <sz val="8"/>
      <name val="Calibri"/>
      <family val="2"/>
    </font>
    <font>
      <b/>
      <sz val="12"/>
      <name val="Calibri"/>
      <family val="2"/>
    </font>
    <font>
      <b/>
      <sz val="9"/>
      <name val="Calibri"/>
      <family val="2"/>
    </font>
    <font>
      <sz val="9"/>
      <name val="Calibri"/>
      <family val="2"/>
    </font>
    <font>
      <b/>
      <sz val="16"/>
      <name val="Calibri"/>
      <family val="2"/>
    </font>
    <font>
      <u/>
      <sz val="10"/>
      <color theme="10"/>
      <name val="Calibri"/>
      <family val="2"/>
      <scheme val="minor"/>
    </font>
    <font>
      <b/>
      <sz val="10"/>
      <name val="Calibri"/>
      <family val="2"/>
      <scheme val="minor"/>
    </font>
    <font>
      <b/>
      <u/>
      <sz val="10"/>
      <name val="Calibri"/>
      <family val="2"/>
      <scheme val="minor"/>
    </font>
    <font>
      <i/>
      <sz val="11"/>
      <color rgb="FFFF0000"/>
      <name val="Calibri"/>
      <family val="2"/>
      <scheme val="minor"/>
    </font>
    <font>
      <sz val="11"/>
      <color rgb="FFFF0000"/>
      <name val="Arial"/>
      <family val="2"/>
    </font>
    <font>
      <sz val="12"/>
      <name val="Calibri"/>
      <family val="2"/>
      <scheme val="minor"/>
    </font>
    <font>
      <b/>
      <i/>
      <sz val="14"/>
      <name val="Calibri"/>
      <family val="2"/>
      <scheme val="minor"/>
    </font>
    <font>
      <b/>
      <i/>
      <sz val="12"/>
      <name val="Calibri"/>
      <family val="2"/>
      <scheme val="minor"/>
    </font>
    <font>
      <sz val="10"/>
      <name val="Times New Roman"/>
      <family val="1"/>
    </font>
    <font>
      <b/>
      <i/>
      <u/>
      <sz val="12"/>
      <color rgb="FFFF0000"/>
      <name val="Calibri"/>
      <family val="2"/>
    </font>
    <font>
      <b/>
      <sz val="10"/>
      <name val="Arial"/>
      <family val="2"/>
    </font>
    <font>
      <i/>
      <sz val="10"/>
      <name val="Arial"/>
      <family val="2"/>
    </font>
    <font>
      <sz val="12"/>
      <color rgb="FFFF0000"/>
      <name val="Calibri"/>
      <family val="2"/>
      <scheme val="minor"/>
    </font>
    <font>
      <b/>
      <i/>
      <sz val="10"/>
      <name val="Arial"/>
      <family val="2"/>
    </font>
    <font>
      <b/>
      <i/>
      <sz val="14"/>
      <color rgb="FFFF0000"/>
      <name val="Arial"/>
      <family val="2"/>
    </font>
    <font>
      <sz val="12"/>
      <name val="Arial"/>
      <family val="2"/>
    </font>
    <font>
      <sz val="10"/>
      <name val="Arial Unicode MS"/>
    </font>
    <font>
      <sz val="10"/>
      <color rgb="FFFF0000"/>
      <name val="Arial Unicode MS"/>
    </font>
    <font>
      <sz val="12"/>
      <color rgb="FFFF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6" fillId="0" borderId="0"/>
    <xf numFmtId="0" fontId="16" fillId="0" borderId="0" applyNumberFormat="0" applyFill="0" applyBorder="0" applyAlignment="0" applyProtection="0">
      <alignment vertical="top"/>
      <protection locked="0"/>
    </xf>
  </cellStyleXfs>
  <cellXfs count="207">
    <xf numFmtId="0" fontId="0" fillId="0" borderId="0" xfId="0"/>
    <xf numFmtId="0" fontId="32" fillId="0" borderId="0" xfId="0" applyFont="1"/>
    <xf numFmtId="0" fontId="6" fillId="0" borderId="0" xfId="0" applyFont="1"/>
    <xf numFmtId="0" fontId="3" fillId="0" borderId="1" xfId="1" applyFont="1" applyFill="1" applyBorder="1" applyAlignment="1" applyProtection="1">
      <alignment horizontal="left" vertical="center" wrapText="1"/>
      <protection locked="0"/>
    </xf>
    <xf numFmtId="0" fontId="3" fillId="0" borderId="1" xfId="1" applyFont="1" applyFill="1" applyBorder="1" applyAlignment="1">
      <alignment vertical="center" wrapText="1"/>
    </xf>
    <xf numFmtId="0" fontId="33" fillId="0" borderId="0" xfId="0" applyFont="1"/>
    <xf numFmtId="49" fontId="6" fillId="0" borderId="0" xfId="0" applyNumberFormat="1" applyFont="1"/>
    <xf numFmtId="14" fontId="0" fillId="0" borderId="0" xfId="0" applyNumberFormat="1"/>
    <xf numFmtId="14" fontId="33" fillId="0" borderId="0" xfId="0" applyNumberFormat="1" applyFont="1"/>
    <xf numFmtId="0" fontId="15" fillId="0" borderId="0" xfId="0" applyFont="1" applyAlignment="1">
      <alignment vertical="center"/>
    </xf>
    <xf numFmtId="0" fontId="8" fillId="0" borderId="0" xfId="0" applyFont="1" applyAlignment="1">
      <alignment vertical="center"/>
    </xf>
    <xf numFmtId="0" fontId="14" fillId="3" borderId="2" xfId="0" applyFont="1" applyFill="1" applyBorder="1" applyAlignment="1">
      <alignment vertical="center"/>
    </xf>
    <xf numFmtId="0" fontId="7" fillId="2" borderId="1" xfId="0" applyFont="1" applyFill="1" applyBorder="1" applyAlignment="1">
      <alignment horizontal="center" vertical="center"/>
    </xf>
    <xf numFmtId="0" fontId="8" fillId="0" borderId="0" xfId="0" applyFont="1" applyAlignment="1">
      <alignment horizontal="center" vertical="center"/>
    </xf>
    <xf numFmtId="0" fontId="22" fillId="0" borderId="1" xfId="2" applyFont="1" applyBorder="1" applyAlignment="1" applyProtection="1">
      <alignment vertical="center"/>
    </xf>
    <xf numFmtId="0" fontId="8" fillId="0" borderId="1" xfId="0" applyFont="1" applyBorder="1" applyAlignment="1">
      <alignment vertical="center" wrapText="1"/>
    </xf>
    <xf numFmtId="0" fontId="16" fillId="0" borderId="1" xfId="2" applyBorder="1" applyAlignment="1" applyProtection="1">
      <alignment vertical="center"/>
    </xf>
    <xf numFmtId="0" fontId="8" fillId="0" borderId="0" xfId="0" applyFont="1" applyBorder="1" applyAlignment="1">
      <alignment vertical="center"/>
    </xf>
    <xf numFmtId="0" fontId="3" fillId="0" borderId="0" xfId="0" applyFont="1" applyAlignment="1">
      <alignmen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3" fillId="0" borderId="0" xfId="0" applyFont="1" applyAlignment="1">
      <alignment vertical="center"/>
    </xf>
    <xf numFmtId="0" fontId="5" fillId="0" borderId="0" xfId="0" applyFont="1" applyAlignment="1">
      <alignment vertical="center" wrapText="1"/>
    </xf>
    <xf numFmtId="0" fontId="3" fillId="0" borderId="0" xfId="1" applyFont="1" applyFill="1" applyBorder="1" applyAlignment="1">
      <alignment vertical="center" wrapText="1"/>
    </xf>
    <xf numFmtId="0" fontId="3" fillId="0" borderId="0" xfId="1" applyFont="1" applyFill="1" applyBorder="1" applyAlignment="1">
      <alignment horizontal="center" vertical="center" wrapText="1"/>
    </xf>
    <xf numFmtId="0" fontId="16" fillId="0" borderId="0" xfId="2" applyFill="1" applyBorder="1" applyAlignment="1" applyProtection="1">
      <alignment vertical="center" wrapText="1"/>
    </xf>
    <xf numFmtId="0" fontId="3" fillId="0" borderId="0" xfId="1" applyFont="1" applyAlignment="1">
      <alignment vertical="center" wrapText="1"/>
    </xf>
    <xf numFmtId="0" fontId="4" fillId="0" borderId="0" xfId="1" applyFont="1" applyAlignment="1">
      <alignment horizontal="center" vertical="center" wrapText="1"/>
    </xf>
    <xf numFmtId="0" fontId="3" fillId="0" borderId="0" xfId="1" applyFont="1" applyFill="1" applyAlignment="1">
      <alignment vertical="center" wrapText="1"/>
    </xf>
    <xf numFmtId="0" fontId="4" fillId="2" borderId="2" xfId="1" applyFont="1" applyFill="1" applyBorder="1" applyAlignment="1">
      <alignment horizontal="center" vertical="center" wrapText="1"/>
    </xf>
    <xf numFmtId="0" fontId="3" fillId="0" borderId="1" xfId="1" applyFont="1" applyFill="1" applyBorder="1" applyAlignment="1">
      <alignment horizontal="center" vertical="center" wrapText="1"/>
    </xf>
    <xf numFmtId="0" fontId="13" fillId="0" borderId="0" xfId="1" applyFont="1" applyFill="1" applyBorder="1" applyAlignment="1">
      <alignment vertical="center"/>
    </xf>
    <xf numFmtId="0" fontId="3" fillId="0" borderId="0" xfId="0" applyFont="1" applyFill="1" applyAlignment="1">
      <alignment vertical="center"/>
    </xf>
    <xf numFmtId="0" fontId="3" fillId="0" borderId="0" xfId="0" applyFont="1" applyAlignment="1">
      <alignment horizontal="center" vertical="center" wrapText="1"/>
    </xf>
    <xf numFmtId="0" fontId="16" fillId="0" borderId="0" xfId="2" applyFill="1" applyAlignment="1" applyProtection="1">
      <alignment vertical="center" wrapText="1"/>
    </xf>
    <xf numFmtId="0" fontId="3" fillId="0" borderId="0" xfId="1" applyFont="1" applyAlignment="1">
      <alignment horizontal="center" vertical="center" wrapText="1"/>
    </xf>
    <xf numFmtId="0" fontId="2" fillId="0" borderId="0" xfId="1" applyFont="1" applyFill="1" applyBorder="1" applyAlignment="1">
      <alignment vertical="center" wrapText="1"/>
    </xf>
    <xf numFmtId="0" fontId="3" fillId="0" borderId="0" xfId="1" applyFont="1" applyAlignment="1">
      <alignment vertical="center"/>
    </xf>
    <xf numFmtId="0" fontId="5" fillId="0" borderId="0" xfId="1" applyFont="1" applyAlignment="1">
      <alignment vertical="center" wrapText="1"/>
    </xf>
    <xf numFmtId="0" fontId="3" fillId="0" borderId="0" xfId="1" applyFont="1" applyBorder="1" applyAlignment="1">
      <alignment vertical="center" wrapText="1"/>
    </xf>
    <xf numFmtId="0" fontId="2" fillId="0" borderId="0" xfId="1" applyFont="1" applyBorder="1" applyAlignment="1">
      <alignment horizontal="center" vertical="center" wrapText="1"/>
    </xf>
    <xf numFmtId="0" fontId="2" fillId="0" borderId="0" xfId="1" applyFont="1" applyAlignment="1">
      <alignment horizontal="center" vertical="center"/>
    </xf>
    <xf numFmtId="0" fontId="2" fillId="0" borderId="0" xfId="1" applyFont="1" applyAlignment="1">
      <alignment horizontal="center" vertical="center" wrapText="1"/>
    </xf>
    <xf numFmtId="0" fontId="2" fillId="0" borderId="0" xfId="0" applyFont="1" applyAlignment="1">
      <alignment horizontal="center" vertical="center" wrapText="1"/>
    </xf>
    <xf numFmtId="0" fontId="2" fillId="0" borderId="0" xfId="1" applyFont="1" applyFill="1" applyAlignment="1">
      <alignment horizontal="center" vertical="center" wrapText="1"/>
    </xf>
    <xf numFmtId="0" fontId="3" fillId="0" borderId="5" xfId="1" applyFont="1" applyFill="1" applyBorder="1" applyAlignment="1">
      <alignment vertical="center" wrapText="1"/>
    </xf>
    <xf numFmtId="0" fontId="3" fillId="0" borderId="7" xfId="1" applyFont="1" applyFill="1" applyBorder="1" applyAlignment="1">
      <alignment vertical="center" wrapText="1"/>
    </xf>
    <xf numFmtId="0" fontId="3" fillId="0" borderId="6" xfId="1" applyFont="1" applyFill="1" applyBorder="1" applyAlignment="1">
      <alignment vertical="center" wrapText="1"/>
    </xf>
    <xf numFmtId="0" fontId="3" fillId="0" borderId="0" xfId="1" applyFont="1" applyAlignment="1">
      <alignment horizontal="center" vertical="center"/>
    </xf>
    <xf numFmtId="0" fontId="8" fillId="0" borderId="0" xfId="0" applyFont="1" applyFill="1" applyAlignment="1">
      <alignment vertical="center"/>
    </xf>
    <xf numFmtId="0" fontId="8" fillId="0" borderId="0" xfId="0" applyFont="1" applyFill="1" applyAlignment="1">
      <alignment vertical="center" wrapText="1"/>
    </xf>
    <xf numFmtId="0" fontId="11" fillId="0" borderId="0" xfId="0" applyFont="1" applyFill="1" applyAlignment="1">
      <alignment vertical="center"/>
    </xf>
    <xf numFmtId="0" fontId="22" fillId="0" borderId="0" xfId="2" applyFont="1" applyFill="1" applyAlignment="1" applyProtection="1">
      <alignment horizontal="right" vertical="center" wrapText="1"/>
    </xf>
    <xf numFmtId="0" fontId="4" fillId="0" borderId="0" xfId="1" applyFont="1" applyFill="1" applyBorder="1" applyAlignment="1">
      <alignment horizontal="center" vertical="center" wrapText="1"/>
    </xf>
    <xf numFmtId="0" fontId="23" fillId="0" borderId="0" xfId="0" applyFont="1" applyFill="1" applyAlignment="1">
      <alignment horizontal="center" vertical="center"/>
    </xf>
    <xf numFmtId="0" fontId="4" fillId="2" borderId="11" xfId="1" applyFont="1" applyFill="1" applyBorder="1" applyAlignment="1">
      <alignment horizontal="center" vertical="center" wrapText="1"/>
    </xf>
    <xf numFmtId="0" fontId="24" fillId="0" borderId="0" xfId="0" applyFont="1" applyFill="1" applyAlignment="1">
      <alignment horizontal="center" vertical="center"/>
    </xf>
    <xf numFmtId="0" fontId="24" fillId="0" borderId="0" xfId="0" applyFont="1" applyFill="1" applyAlignment="1">
      <alignment horizontal="center" vertical="center" wrapText="1"/>
    </xf>
    <xf numFmtId="0" fontId="22" fillId="0" borderId="0" xfId="2" applyFont="1" applyFill="1" applyAlignment="1" applyProtection="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0" xfId="0" applyFont="1" applyFill="1" applyBorder="1" applyAlignment="1">
      <alignment vertical="center"/>
    </xf>
    <xf numFmtId="14" fontId="8" fillId="0" borderId="0" xfId="0" applyNumberFormat="1" applyFont="1" applyFill="1" applyAlignment="1">
      <alignment vertical="center"/>
    </xf>
    <xf numFmtId="0" fontId="8" fillId="0" borderId="1" xfId="0" applyFont="1" applyFill="1" applyBorder="1" applyAlignment="1">
      <alignment horizontal="left" vertical="center"/>
    </xf>
    <xf numFmtId="14" fontId="8" fillId="0" borderId="1" xfId="0" applyNumberFormat="1" applyFont="1" applyFill="1" applyBorder="1" applyAlignment="1">
      <alignment horizontal="center" vertical="center"/>
    </xf>
    <xf numFmtId="0" fontId="8" fillId="10" borderId="0" xfId="0" applyFont="1" applyFill="1" applyAlignment="1">
      <alignment vertical="center"/>
    </xf>
    <xf numFmtId="0" fontId="8" fillId="10" borderId="0" xfId="0" applyFont="1" applyFill="1" applyAlignment="1">
      <alignment vertical="center" wrapText="1"/>
    </xf>
    <xf numFmtId="0" fontId="11" fillId="10" borderId="0" xfId="0" applyFont="1" applyFill="1" applyAlignment="1">
      <alignment vertical="center"/>
    </xf>
    <xf numFmtId="0" fontId="22" fillId="10" borderId="0" xfId="2" applyFont="1" applyFill="1" applyAlignment="1" applyProtection="1">
      <alignment horizontal="right" vertical="center" wrapText="1"/>
    </xf>
    <xf numFmtId="0" fontId="4" fillId="10" borderId="0" xfId="1" applyFont="1" applyFill="1" applyBorder="1" applyAlignment="1">
      <alignment horizontal="center" vertical="center" wrapText="1"/>
    </xf>
    <xf numFmtId="0" fontId="23" fillId="10" borderId="0" xfId="0" applyFont="1" applyFill="1" applyAlignment="1">
      <alignment horizontal="center" vertical="center"/>
    </xf>
    <xf numFmtId="0" fontId="4" fillId="10" borderId="2" xfId="1" applyFont="1" applyFill="1" applyBorder="1" applyAlignment="1">
      <alignment horizontal="center" vertical="center" wrapText="1"/>
    </xf>
    <xf numFmtId="0" fontId="4" fillId="10" borderId="11" xfId="1" applyFont="1" applyFill="1" applyBorder="1" applyAlignment="1">
      <alignment horizontal="center" vertical="center" wrapText="1"/>
    </xf>
    <xf numFmtId="0" fontId="24" fillId="10" borderId="0" xfId="0" applyFont="1" applyFill="1" applyAlignment="1">
      <alignment horizontal="center" vertical="center"/>
    </xf>
    <xf numFmtId="0" fontId="24" fillId="10" borderId="0" xfId="0" applyFont="1" applyFill="1" applyAlignment="1">
      <alignment horizontal="center" vertical="center" wrapText="1"/>
    </xf>
    <xf numFmtId="0" fontId="22" fillId="10" borderId="0" xfId="2" applyFont="1" applyFill="1" applyAlignment="1" applyProtection="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center" vertical="center"/>
    </xf>
    <xf numFmtId="0" fontId="8" fillId="10" borderId="0" xfId="0" applyFont="1" applyFill="1" applyAlignment="1">
      <alignment horizontal="left" vertical="center"/>
    </xf>
    <xf numFmtId="0" fontId="8" fillId="10" borderId="1" xfId="0" applyFont="1" applyFill="1" applyBorder="1" applyAlignment="1">
      <alignment horizontal="left" vertical="center"/>
    </xf>
    <xf numFmtId="2" fontId="8" fillId="10" borderId="1" xfId="0" applyNumberFormat="1" applyFont="1" applyFill="1" applyBorder="1" applyAlignment="1">
      <alignment vertical="center"/>
    </xf>
    <xf numFmtId="14" fontId="8" fillId="10" borderId="1" xfId="0" applyNumberFormat="1" applyFont="1" applyFill="1" applyBorder="1" applyAlignment="1">
      <alignment horizontal="center" vertical="center"/>
    </xf>
    <xf numFmtId="0" fontId="27" fillId="0" borderId="0" xfId="0" applyFont="1" applyAlignment="1">
      <alignment vertical="center"/>
    </xf>
    <xf numFmtId="14" fontId="27" fillId="0" borderId="0" xfId="0" applyNumberFormat="1" applyFont="1" applyAlignment="1">
      <alignment vertical="center"/>
    </xf>
    <xf numFmtId="0" fontId="28" fillId="4" borderId="2" xfId="0" applyFont="1" applyFill="1" applyBorder="1" applyAlignment="1">
      <alignment vertical="center"/>
    </xf>
    <xf numFmtId="0" fontId="0" fillId="0" borderId="0" xfId="0" applyAlignment="1">
      <alignment vertical="center"/>
    </xf>
    <xf numFmtId="14" fontId="0" fillId="0" borderId="0" xfId="0" applyNumberFormat="1" applyAlignment="1">
      <alignment vertical="center"/>
    </xf>
    <xf numFmtId="0" fontId="27" fillId="0" borderId="0" xfId="0" applyFont="1" applyAlignment="1">
      <alignment horizontal="center" vertical="center"/>
    </xf>
    <xf numFmtId="0" fontId="14" fillId="0" borderId="0" xfId="0" applyFont="1" applyAlignment="1">
      <alignment vertical="center"/>
    </xf>
    <xf numFmtId="0" fontId="29" fillId="4" borderId="11" xfId="0" applyFont="1" applyFill="1" applyBorder="1" applyAlignment="1">
      <alignment vertical="center"/>
    </xf>
    <xf numFmtId="0" fontId="27" fillId="4" borderId="13" xfId="0" applyFont="1" applyFill="1" applyBorder="1" applyAlignment="1">
      <alignment vertical="center"/>
    </xf>
    <xf numFmtId="0" fontId="27" fillId="4" borderId="14" xfId="0" applyFont="1" applyFill="1" applyBorder="1" applyAlignment="1">
      <alignment vertical="center"/>
    </xf>
    <xf numFmtId="0" fontId="27" fillId="0" borderId="0" xfId="0" applyFont="1" applyAlignment="1">
      <alignment vertical="center" wrapText="1"/>
    </xf>
    <xf numFmtId="0" fontId="27" fillId="5" borderId="1" xfId="0" applyNumberFormat="1" applyFont="1" applyFill="1" applyBorder="1" applyAlignment="1" applyProtection="1">
      <alignment vertical="center"/>
    </xf>
    <xf numFmtId="165" fontId="27" fillId="6" borderId="1" xfId="0" applyNumberFormat="1" applyFont="1" applyFill="1" applyBorder="1" applyAlignment="1" applyProtection="1">
      <alignment vertical="center"/>
      <protection locked="0"/>
    </xf>
    <xf numFmtId="0" fontId="27" fillId="5" borderId="1" xfId="0" applyNumberFormat="1" applyFont="1" applyFill="1" applyBorder="1" applyAlignment="1" applyProtection="1">
      <alignment vertical="center" wrapText="1"/>
    </xf>
    <xf numFmtId="0" fontId="27" fillId="7" borderId="5" xfId="0" applyNumberFormat="1" applyFont="1" applyFill="1" applyBorder="1" applyAlignment="1" applyProtection="1">
      <alignment vertical="center"/>
    </xf>
    <xf numFmtId="14" fontId="27" fillId="5" borderId="9" xfId="0" applyNumberFormat="1" applyFont="1" applyFill="1" applyBorder="1" applyAlignment="1">
      <alignment vertical="center"/>
    </xf>
    <xf numFmtId="14" fontId="27" fillId="7" borderId="2" xfId="0" applyNumberFormat="1" applyFont="1" applyFill="1" applyBorder="1" applyAlignment="1">
      <alignment vertical="center"/>
    </xf>
    <xf numFmtId="0" fontId="34" fillId="0" borderId="0" xfId="0" applyFont="1" applyAlignment="1">
      <alignment vertical="center"/>
    </xf>
    <xf numFmtId="14" fontId="14" fillId="0" borderId="0" xfId="0" applyNumberFormat="1" applyFont="1" applyAlignment="1">
      <alignment vertical="center"/>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14" fontId="7" fillId="2" borderId="2" xfId="0" applyNumberFormat="1" applyFont="1" applyFill="1" applyBorder="1" applyAlignment="1">
      <alignment horizontal="center" vertical="center" wrapText="1"/>
    </xf>
    <xf numFmtId="0" fontId="8" fillId="0" borderId="0" xfId="0" applyFont="1" applyFill="1" applyAlignment="1" applyProtection="1">
      <alignment horizontal="left" vertical="center"/>
      <protection locked="0"/>
    </xf>
    <xf numFmtId="14" fontId="8" fillId="8" borderId="0" xfId="0" applyNumberFormat="1" applyFont="1" applyFill="1" applyAlignment="1">
      <alignment vertical="center"/>
    </xf>
    <xf numFmtId="14" fontId="8" fillId="9" borderId="0" xfId="0" applyNumberFormat="1" applyFont="1" applyFill="1" applyAlignment="1">
      <alignment vertical="center"/>
    </xf>
    <xf numFmtId="14" fontId="10" fillId="8" borderId="0" xfId="0" applyNumberFormat="1" applyFont="1" applyFill="1" applyAlignment="1">
      <alignment vertical="center"/>
    </xf>
    <xf numFmtId="0" fontId="17" fillId="0" borderId="0" xfId="0" applyFont="1" applyAlignment="1">
      <alignment vertical="center"/>
    </xf>
    <xf numFmtId="49" fontId="18" fillId="0" borderId="0" xfId="0" applyNumberFormat="1" applyFont="1" applyAlignment="1">
      <alignment vertical="center"/>
    </xf>
    <xf numFmtId="0" fontId="4" fillId="0" borderId="0" xfId="0" applyFont="1" applyAlignment="1">
      <alignment vertical="center"/>
    </xf>
    <xf numFmtId="0" fontId="4" fillId="2" borderId="4" xfId="1" applyFont="1" applyFill="1" applyBorder="1" applyAlignment="1">
      <alignment horizontal="center" vertical="center" wrapText="1"/>
    </xf>
    <xf numFmtId="0" fontId="16" fillId="0" borderId="0" xfId="2" applyFill="1" applyAlignment="1" applyProtection="1">
      <alignment horizontal="right" vertical="center" wrapText="1"/>
    </xf>
    <xf numFmtId="0" fontId="4" fillId="2" borderId="3" xfId="1" applyFont="1" applyFill="1" applyBorder="1" applyAlignment="1">
      <alignment horizontal="center" vertical="center" wrapText="1"/>
    </xf>
    <xf numFmtId="0" fontId="5" fillId="3" borderId="0" xfId="0" quotePrefix="1" applyFont="1" applyFill="1" applyAlignment="1">
      <alignment horizontal="left" vertical="center"/>
    </xf>
    <xf numFmtId="0" fontId="20" fillId="3" borderId="0" xfId="0" applyFont="1" applyFill="1" applyAlignment="1">
      <alignment vertical="center"/>
    </xf>
    <xf numFmtId="0" fontId="5" fillId="0" borderId="0" xfId="0" quotePrefix="1" applyFont="1" applyAlignment="1">
      <alignment horizontal="left" vertical="center"/>
    </xf>
    <xf numFmtId="0" fontId="20" fillId="0" borderId="0" xfId="0" applyFont="1" applyAlignment="1">
      <alignment vertical="center"/>
    </xf>
    <xf numFmtId="0" fontId="3" fillId="0" borderId="1" xfId="0" applyFont="1" applyBorder="1" applyAlignment="1">
      <alignment horizontal="left" vertical="center"/>
    </xf>
    <xf numFmtId="164" fontId="3" fillId="0" borderId="1" xfId="0" applyNumberFormat="1" applyFont="1" applyBorder="1" applyAlignment="1">
      <alignment vertical="center"/>
    </xf>
    <xf numFmtId="164" fontId="6" fillId="0" borderId="1" xfId="0" applyNumberFormat="1" applyFont="1" applyBorder="1" applyAlignment="1">
      <alignment vertical="center"/>
    </xf>
    <xf numFmtId="0" fontId="3"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20" fillId="0" borderId="0" xfId="0" applyFont="1" applyBorder="1" applyAlignment="1">
      <alignment horizontal="left" vertical="center"/>
    </xf>
    <xf numFmtId="0" fontId="20" fillId="0" borderId="0" xfId="0" quotePrefix="1" applyFont="1" applyBorder="1" applyAlignment="1">
      <alignment horizontal="left" vertical="center" wrapText="1"/>
    </xf>
    <xf numFmtId="0" fontId="19" fillId="3" borderId="0" xfId="0" quotePrefix="1" applyFont="1" applyFill="1" applyBorder="1" applyAlignment="1">
      <alignment horizontal="left" vertical="center" wrapText="1"/>
    </xf>
    <xf numFmtId="0" fontId="0" fillId="3" borderId="0" xfId="0" applyFill="1" applyAlignment="1">
      <alignment vertical="center"/>
    </xf>
    <xf numFmtId="0" fontId="19" fillId="0" borderId="0" xfId="0" quotePrefix="1" applyFont="1" applyBorder="1" applyAlignment="1">
      <alignment horizontal="left" vertical="center" wrapText="1"/>
    </xf>
    <xf numFmtId="0" fontId="3" fillId="0" borderId="1" xfId="1" applyFont="1" applyFill="1" applyBorder="1" applyAlignment="1">
      <alignment horizontal="left" vertical="center" wrapText="1"/>
    </xf>
    <xf numFmtId="0" fontId="6" fillId="0" borderId="1" xfId="0" applyFont="1" applyBorder="1" applyAlignment="1">
      <alignment vertical="center"/>
    </xf>
    <xf numFmtId="0" fontId="30" fillId="0" borderId="0" xfId="0" applyFont="1" applyAlignment="1">
      <alignment vertical="center"/>
    </xf>
    <xf numFmtId="49" fontId="3" fillId="0" borderId="1" xfId="0" applyNumberFormat="1" applyFont="1" applyBorder="1" applyAlignment="1">
      <alignment horizontal="left" vertical="center" wrapText="1"/>
    </xf>
    <xf numFmtId="0" fontId="3" fillId="0" borderId="1" xfId="0" quotePrefix="1" applyFont="1" applyBorder="1" applyAlignment="1">
      <alignment horizontal="left" vertical="center"/>
    </xf>
    <xf numFmtId="0" fontId="30" fillId="0" borderId="0" xfId="0" applyFont="1" applyBorder="1" applyAlignment="1">
      <alignment horizontal="left" vertical="center"/>
    </xf>
    <xf numFmtId="1" fontId="17" fillId="0" borderId="0" xfId="0" applyNumberFormat="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20" fillId="3" borderId="0" xfId="0" applyFont="1" applyFill="1" applyBorder="1" applyAlignment="1">
      <alignment horizontal="center" vertical="center"/>
    </xf>
    <xf numFmtId="0" fontId="20" fillId="3" borderId="0" xfId="0" applyFont="1" applyFill="1" applyAlignment="1">
      <alignment horizontal="center" vertical="center"/>
    </xf>
    <xf numFmtId="0" fontId="20" fillId="0" borderId="0" xfId="0" applyFont="1" applyBorder="1" applyAlignment="1">
      <alignment horizontal="center" vertical="center"/>
    </xf>
    <xf numFmtId="0" fontId="20" fillId="0" borderId="0" xfId="0" applyFont="1" applyAlignment="1">
      <alignment horizontal="center" vertical="center"/>
    </xf>
    <xf numFmtId="164" fontId="3" fillId="0" borderId="1" xfId="0" applyNumberFormat="1" applyFont="1" applyBorder="1" applyAlignment="1">
      <alignment horizontal="center" vertical="center"/>
    </xf>
    <xf numFmtId="164" fontId="3" fillId="0" borderId="1" xfId="0" applyNumberFormat="1" applyFont="1" applyBorder="1" applyAlignment="1" applyProtection="1">
      <alignment horizontal="center" vertical="center"/>
    </xf>
    <xf numFmtId="164" fontId="20" fillId="0" borderId="0" xfId="0" applyNumberFormat="1" applyFont="1" applyAlignment="1">
      <alignment horizontal="center" vertical="center"/>
    </xf>
    <xf numFmtId="164" fontId="20" fillId="0" borderId="0" xfId="0" applyNumberFormat="1" applyFont="1" applyBorder="1" applyAlignment="1" applyProtection="1">
      <alignment horizontal="center" vertical="center"/>
    </xf>
    <xf numFmtId="164" fontId="20" fillId="3" borderId="0" xfId="0" applyNumberFormat="1" applyFont="1" applyFill="1" applyBorder="1" applyAlignment="1">
      <alignment horizontal="center" vertical="center"/>
    </xf>
    <xf numFmtId="164" fontId="19" fillId="3" borderId="0" xfId="0" applyNumberFormat="1" applyFont="1" applyFill="1" applyBorder="1" applyAlignment="1" applyProtection="1">
      <alignment horizontal="center" vertical="center"/>
    </xf>
    <xf numFmtId="164" fontId="20" fillId="0" borderId="0" xfId="0" applyNumberFormat="1" applyFont="1" applyBorder="1" applyAlignment="1">
      <alignment horizontal="center" vertical="center"/>
    </xf>
    <xf numFmtId="164" fontId="19" fillId="0" borderId="0" xfId="0" applyNumberFormat="1" applyFont="1" applyBorder="1" applyAlignment="1" applyProtection="1">
      <alignment horizontal="center" vertical="center"/>
    </xf>
    <xf numFmtId="0" fontId="0" fillId="0" borderId="0" xfId="0" applyAlignment="1">
      <alignment horizontal="center" vertical="center"/>
    </xf>
    <xf numFmtId="0" fontId="3" fillId="0" borderId="1" xfId="0" quotePrefix="1" applyFont="1" applyBorder="1" applyAlignment="1">
      <alignment vertical="center" wrapText="1"/>
    </xf>
    <xf numFmtId="0" fontId="3" fillId="0" borderId="1" xfId="0" applyFont="1" applyBorder="1" applyAlignment="1">
      <alignment vertical="center" wrapText="1"/>
    </xf>
    <xf numFmtId="0" fontId="20" fillId="0" borderId="0" xfId="0" quotePrefix="1" applyFont="1" applyBorder="1" applyAlignment="1">
      <alignment vertical="center" wrapText="1"/>
    </xf>
    <xf numFmtId="0" fontId="19" fillId="3" borderId="0" xfId="0" quotePrefix="1" applyFont="1" applyFill="1" applyBorder="1" applyAlignment="1">
      <alignment vertical="center" wrapText="1"/>
    </xf>
    <xf numFmtId="0" fontId="19" fillId="0" borderId="0" xfId="0" quotePrefix="1" applyFont="1" applyBorder="1" applyAlignment="1">
      <alignment vertical="center" wrapText="1"/>
    </xf>
    <xf numFmtId="0" fontId="3" fillId="0" borderId="8" xfId="0" applyFont="1" applyBorder="1" applyAlignment="1">
      <alignment horizontal="left" vertical="center"/>
    </xf>
    <xf numFmtId="0" fontId="8" fillId="0" borderId="0" xfId="0" applyFont="1" applyAlignment="1">
      <alignment horizontal="left" vertical="center" wrapText="1"/>
    </xf>
    <xf numFmtId="0" fontId="7" fillId="2" borderId="1" xfId="0" applyFont="1" applyFill="1" applyBorder="1" applyAlignment="1">
      <alignment horizontal="center" vertical="center" wrapText="1"/>
    </xf>
    <xf numFmtId="49" fontId="9" fillId="0" borderId="1" xfId="0" applyNumberFormat="1" applyFont="1" applyBorder="1" applyAlignment="1">
      <alignment vertical="center" wrapText="1"/>
    </xf>
    <xf numFmtId="49" fontId="8"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8" fillId="0" borderId="1" xfId="0" applyFont="1" applyBorder="1" applyAlignment="1">
      <alignment horizontal="left" vertical="center" wrapText="1"/>
    </xf>
    <xf numFmtId="0" fontId="21" fillId="0" borderId="0" xfId="0" applyFont="1" applyAlignment="1">
      <alignment vertical="center"/>
    </xf>
    <xf numFmtId="0" fontId="6" fillId="0" borderId="0" xfId="0" applyFont="1" applyAlignment="1">
      <alignment wrapText="1"/>
    </xf>
    <xf numFmtId="0" fontId="15" fillId="0" borderId="0" xfId="0" applyFont="1"/>
    <xf numFmtId="0" fontId="36" fillId="0" borderId="0" xfId="0" applyFont="1"/>
    <xf numFmtId="0" fontId="3" fillId="0" borderId="1" xfId="0" applyFont="1" applyBorder="1" applyAlignment="1">
      <alignment horizontal="left" wrapText="1"/>
    </xf>
    <xf numFmtId="0" fontId="0" fillId="0" borderId="1" xfId="0" applyBorder="1" applyAlignment="1">
      <alignment horizontal="center" vertical="center"/>
    </xf>
    <xf numFmtId="0" fontId="0" fillId="8" borderId="0" xfId="0" applyFill="1"/>
    <xf numFmtId="0" fontId="6" fillId="8" borderId="0" xfId="0" applyFont="1" applyFill="1"/>
    <xf numFmtId="0" fontId="0" fillId="11" borderId="0" xfId="0" applyFill="1"/>
    <xf numFmtId="0" fontId="6" fillId="11" borderId="0" xfId="0" applyFont="1" applyFill="1"/>
    <xf numFmtId="0" fontId="3" fillId="0" borderId="1" xfId="1" applyFont="1" applyBorder="1" applyAlignment="1">
      <alignment vertical="center" wrapText="1"/>
    </xf>
    <xf numFmtId="0" fontId="3" fillId="0" borderId="1" xfId="1" applyFont="1" applyBorder="1" applyAlignment="1">
      <alignment horizontal="center" vertical="center" wrapText="1"/>
    </xf>
    <xf numFmtId="0" fontId="37" fillId="0" borderId="0" xfId="0" applyFont="1"/>
    <xf numFmtId="0" fontId="38" fillId="0" borderId="0" xfId="0" applyFont="1" applyAlignment="1">
      <alignment vertical="center" wrapText="1"/>
    </xf>
    <xf numFmtId="0" fontId="39" fillId="8" borderId="0" xfId="0" applyFont="1" applyFill="1" applyAlignment="1">
      <alignment vertical="center" wrapText="1"/>
    </xf>
    <xf numFmtId="0" fontId="39" fillId="8" borderId="0" xfId="0" applyFont="1" applyFill="1"/>
    <xf numFmtId="0" fontId="40" fillId="8" borderId="0" xfId="0" applyFont="1" applyFill="1"/>
    <xf numFmtId="0" fontId="25" fillId="0" borderId="0" xfId="0" applyFont="1" applyAlignment="1">
      <alignment vertical="center" wrapText="1"/>
    </xf>
    <xf numFmtId="0" fontId="26" fillId="0" borderId="0" xfId="0" applyFont="1" applyAlignment="1">
      <alignment vertical="center" wrapText="1"/>
    </xf>
    <xf numFmtId="0" fontId="6" fillId="0" borderId="0" xfId="0" applyFont="1" applyAlignment="1">
      <alignment horizontal="center" wrapText="1"/>
    </xf>
    <xf numFmtId="0" fontId="38" fillId="0" borderId="0" xfId="0" applyFont="1" applyAlignment="1">
      <alignment horizontal="center" wrapText="1"/>
    </xf>
    <xf numFmtId="0" fontId="3" fillId="0" borderId="5" xfId="1" applyFont="1" applyFill="1" applyBorder="1" applyAlignment="1">
      <alignment horizontal="left" vertical="center" wrapText="1"/>
    </xf>
    <xf numFmtId="0" fontId="3" fillId="0" borderId="7" xfId="1" applyFont="1" applyFill="1" applyBorder="1" applyAlignment="1">
      <alignment horizontal="left" vertical="center" wrapText="1"/>
    </xf>
    <xf numFmtId="0" fontId="3" fillId="0" borderId="6" xfId="1" applyFont="1" applyFill="1" applyBorder="1" applyAlignment="1">
      <alignment horizontal="left" vertical="center" wrapText="1"/>
    </xf>
    <xf numFmtId="0" fontId="12" fillId="0" borderId="0" xfId="1" applyFont="1" applyAlignment="1">
      <alignment vertical="center" wrapText="1"/>
    </xf>
    <xf numFmtId="0" fontId="31" fillId="0" borderId="0" xfId="1" applyFont="1" applyAlignment="1">
      <alignment horizontal="left" vertical="center" wrapText="1"/>
    </xf>
    <xf numFmtId="0" fontId="3" fillId="0" borderId="5" xfId="1" applyFont="1" applyFill="1" applyBorder="1" applyAlignment="1">
      <alignment vertical="center" wrapText="1"/>
    </xf>
    <xf numFmtId="0" fontId="3" fillId="0" borderId="7" xfId="1" applyFont="1" applyFill="1" applyBorder="1" applyAlignment="1">
      <alignment vertical="center" wrapText="1"/>
    </xf>
    <xf numFmtId="0" fontId="3" fillId="0" borderId="6" xfId="1" applyFont="1" applyFill="1" applyBorder="1" applyAlignment="1">
      <alignment vertical="center" wrapText="1"/>
    </xf>
    <xf numFmtId="0" fontId="8" fillId="0" borderId="1" xfId="0" applyFont="1" applyFill="1" applyBorder="1" applyAlignment="1">
      <alignment vertical="center" wrapText="1"/>
    </xf>
    <xf numFmtId="0" fontId="0" fillId="0" borderId="1" xfId="0" applyBorder="1" applyAlignment="1">
      <alignment vertical="center"/>
    </xf>
    <xf numFmtId="0" fontId="4" fillId="2" borderId="9" xfId="1" applyFont="1" applyFill="1" applyBorder="1" applyAlignment="1">
      <alignment horizontal="center" vertical="center" wrapText="1"/>
    </xf>
    <xf numFmtId="0" fontId="4" fillId="2" borderId="12" xfId="1" applyFont="1" applyFill="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8" fillId="10" borderId="1" xfId="0" applyFont="1" applyFill="1" applyBorder="1" applyAlignment="1">
      <alignment vertical="center" wrapText="1"/>
    </xf>
    <xf numFmtId="0" fontId="0" fillId="10" borderId="1" xfId="0" applyFill="1" applyBorder="1" applyAlignment="1">
      <alignment vertical="center"/>
    </xf>
    <xf numFmtId="0" fontId="4" fillId="10" borderId="9" xfId="1" applyFont="1" applyFill="1" applyBorder="1" applyAlignment="1">
      <alignment horizontal="center" vertical="center" wrapText="1"/>
    </xf>
    <xf numFmtId="0" fontId="4" fillId="10" borderId="12" xfId="1" applyFont="1" applyFill="1" applyBorder="1" applyAlignment="1">
      <alignment horizontal="center" vertical="center" wrapText="1"/>
    </xf>
    <xf numFmtId="0" fontId="0" fillId="10" borderId="12" xfId="0" applyFill="1" applyBorder="1" applyAlignment="1">
      <alignment vertical="center"/>
    </xf>
    <xf numFmtId="0" fontId="0" fillId="10" borderId="10" xfId="0" applyFill="1" applyBorder="1" applyAlignment="1">
      <alignment vertical="center"/>
    </xf>
    <xf numFmtId="0" fontId="27" fillId="0" borderId="0" xfId="0" applyFont="1" applyAlignment="1">
      <alignment vertical="center" wrapText="1"/>
    </xf>
    <xf numFmtId="0" fontId="0" fillId="0" borderId="0" xfId="0" applyAlignment="1">
      <alignment vertical="center"/>
    </xf>
    <xf numFmtId="0" fontId="27" fillId="0" borderId="0" xfId="0" applyFont="1" applyAlignment="1">
      <alignment horizontal="center" vertical="center" wrapText="1"/>
    </xf>
    <xf numFmtId="0" fontId="22" fillId="0" borderId="0" xfId="2" applyFont="1" applyFill="1" applyAlignment="1" applyProtection="1">
      <alignment horizontal="right" vertical="center"/>
    </xf>
  </cellXfs>
  <cellStyles count="3">
    <cellStyle name="Hyperlink" xfId="2" builtinId="8"/>
    <cellStyle name="Normal" xfId="0" builtinId="0"/>
    <cellStyle name="Normal 2" xfId="1" xr:uid="{00000000-0005-0000-0000-000002000000}"/>
  </cellStyles>
  <dxfs count="198">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
      <fill>
        <patternFill>
          <bgColor rgb="FFFFFF00"/>
        </patternFill>
      </fill>
    </dxf>
    <dxf>
      <fill>
        <patternFill>
          <bgColor theme="1" tint="0.49998474074526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3164415</xdr:colOff>
      <xdr:row>0</xdr:row>
      <xdr:rowOff>0</xdr:rowOff>
    </xdr:from>
    <xdr:to>
      <xdr:col>2</xdr:col>
      <xdr:colOff>190499</xdr:colOff>
      <xdr:row>3</xdr:row>
      <xdr:rowOff>169334</xdr:rowOff>
    </xdr:to>
    <xdr:pic>
      <xdr:nvPicPr>
        <xdr:cNvPr id="3" name="Picture 2" descr="TA_Retirement-_Solutions_K.gi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5503332" y="0"/>
          <a:ext cx="2688167" cy="814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3476625</xdr:colOff>
      <xdr:row>0</xdr:row>
      <xdr:rowOff>152400</xdr:rowOff>
    </xdr:from>
    <xdr:to>
      <xdr:col>8</xdr:col>
      <xdr:colOff>161925</xdr:colOff>
      <xdr:row>4</xdr:row>
      <xdr:rowOff>104775</xdr:rowOff>
    </xdr:to>
    <xdr:pic>
      <xdr:nvPicPr>
        <xdr:cNvPr id="4" name="Picture 3" descr="TA_Retirement-_Solutions_K.gif">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7877175" y="152400"/>
          <a:ext cx="2362200" cy="695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3476625</xdr:colOff>
      <xdr:row>0</xdr:row>
      <xdr:rowOff>28575</xdr:rowOff>
    </xdr:from>
    <xdr:to>
      <xdr:col>7</xdr:col>
      <xdr:colOff>1924051</xdr:colOff>
      <xdr:row>3</xdr:row>
      <xdr:rowOff>179070</xdr:rowOff>
    </xdr:to>
    <xdr:pic>
      <xdr:nvPicPr>
        <xdr:cNvPr id="3" name="Picture 2" descr="TA_Retirement-_Solutions_K.gif">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7743825" y="28575"/>
          <a:ext cx="2362200" cy="6953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2457450</xdr:colOff>
      <xdr:row>0</xdr:row>
      <xdr:rowOff>9525</xdr:rowOff>
    </xdr:from>
    <xdr:to>
      <xdr:col>7</xdr:col>
      <xdr:colOff>0</xdr:colOff>
      <xdr:row>2</xdr:row>
      <xdr:rowOff>95250</xdr:rowOff>
    </xdr:to>
    <xdr:pic>
      <xdr:nvPicPr>
        <xdr:cNvPr id="4103" name="Picture 2">
          <a:extLst>
            <a:ext uri="{FF2B5EF4-FFF2-40B4-BE49-F238E27FC236}">
              <a16:creationId xmlns:a16="http://schemas.microsoft.com/office/drawing/2014/main" id="{00000000-0008-0000-0400-0000071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791450" y="9525"/>
          <a:ext cx="0" cy="542925"/>
        </a:xfrm>
        <a:prstGeom prst="rect">
          <a:avLst/>
        </a:prstGeom>
        <a:noFill/>
        <a:ln w="9525">
          <a:noFill/>
          <a:miter lim="800000"/>
          <a:headEnd/>
          <a:tailEnd/>
        </a:ln>
      </xdr:spPr>
    </xdr:pic>
    <xdr:clientData/>
  </xdr:twoCellAnchor>
  <xdr:twoCellAnchor editAs="oneCell">
    <xdr:from>
      <xdr:col>8</xdr:col>
      <xdr:colOff>2457450</xdr:colOff>
      <xdr:row>0</xdr:row>
      <xdr:rowOff>9525</xdr:rowOff>
    </xdr:from>
    <xdr:to>
      <xdr:col>9</xdr:col>
      <xdr:colOff>0</xdr:colOff>
      <xdr:row>2</xdr:row>
      <xdr:rowOff>95250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19925" y="9525"/>
          <a:ext cx="0" cy="542925"/>
        </a:xfrm>
        <a:prstGeom prst="rect">
          <a:avLst/>
        </a:prstGeom>
        <a:noFill/>
        <a:ln w="9525">
          <a:noFill/>
          <a:miter lim="800000"/>
          <a:headEnd/>
          <a:tailEnd/>
        </a:ln>
      </xdr:spPr>
    </xdr:pic>
    <xdr:clientData/>
  </xdr:twoCellAnchor>
  <xdr:twoCellAnchor editAs="oneCell">
    <xdr:from>
      <xdr:col>7</xdr:col>
      <xdr:colOff>19050</xdr:colOff>
      <xdr:row>0</xdr:row>
      <xdr:rowOff>95250</xdr:rowOff>
    </xdr:from>
    <xdr:to>
      <xdr:col>9</xdr:col>
      <xdr:colOff>771525</xdr:colOff>
      <xdr:row>3</xdr:row>
      <xdr:rowOff>142875</xdr:rowOff>
    </xdr:to>
    <xdr:pic>
      <xdr:nvPicPr>
        <xdr:cNvPr id="5" name="Picture 4" descr="TA_Retirement-_Solutions_K.gif">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stretch>
          <a:fillRect/>
        </a:stretch>
      </xdr:blipFill>
      <xdr:spPr>
        <a:xfrm>
          <a:off x="5695950" y="95250"/>
          <a:ext cx="2362200" cy="695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2457450</xdr:colOff>
      <xdr:row>0</xdr:row>
      <xdr:rowOff>9525</xdr:rowOff>
    </xdr:from>
    <xdr:to>
      <xdr:col>9</xdr:col>
      <xdr:colOff>0</xdr:colOff>
      <xdr:row>2</xdr:row>
      <xdr:rowOff>95250</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962775" y="9525"/>
          <a:ext cx="0" cy="542925"/>
        </a:xfrm>
        <a:prstGeom prst="rect">
          <a:avLst/>
        </a:prstGeom>
        <a:noFill/>
        <a:ln w="9525">
          <a:noFill/>
          <a:miter lim="800000"/>
          <a:headEnd/>
          <a:tailEnd/>
        </a:ln>
      </xdr:spPr>
    </xdr:pic>
    <xdr:clientData/>
  </xdr:twoCellAnchor>
  <xdr:twoCellAnchor editAs="oneCell">
    <xdr:from>
      <xdr:col>7</xdr:col>
      <xdr:colOff>523875</xdr:colOff>
      <xdr:row>0</xdr:row>
      <xdr:rowOff>66675</xdr:rowOff>
    </xdr:from>
    <xdr:to>
      <xdr:col>9</xdr:col>
      <xdr:colOff>552450</xdr:colOff>
      <xdr:row>4</xdr:row>
      <xdr:rowOff>66675</xdr:rowOff>
    </xdr:to>
    <xdr:pic>
      <xdr:nvPicPr>
        <xdr:cNvPr id="4" name="Picture 3" descr="TA_Retirement-_Solutions_K.gif">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stretch>
          <a:fillRect/>
        </a:stretch>
      </xdr:blipFill>
      <xdr:spPr>
        <a:xfrm>
          <a:off x="5153025" y="66675"/>
          <a:ext cx="2362200" cy="809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228600</xdr:colOff>
      <xdr:row>0</xdr:row>
      <xdr:rowOff>104775</xdr:rowOff>
    </xdr:from>
    <xdr:to>
      <xdr:col>7</xdr:col>
      <xdr:colOff>266700</xdr:colOff>
      <xdr:row>3</xdr:row>
      <xdr:rowOff>123825</xdr:rowOff>
    </xdr:to>
    <xdr:pic>
      <xdr:nvPicPr>
        <xdr:cNvPr id="3" name="Picture 2" descr="TA_Retirement-_Solutions_K.gif">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114800" y="104775"/>
          <a:ext cx="2362200" cy="695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104775</xdr:colOff>
      <xdr:row>0</xdr:row>
      <xdr:rowOff>85725</xdr:rowOff>
    </xdr:from>
    <xdr:to>
      <xdr:col>5</xdr:col>
      <xdr:colOff>3228975</xdr:colOff>
      <xdr:row>3</xdr:row>
      <xdr:rowOff>154305</xdr:rowOff>
    </xdr:to>
    <xdr:pic>
      <xdr:nvPicPr>
        <xdr:cNvPr id="3" name="Picture 2" descr="TA_Retirement-_Solutions_K.gif">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6677025" y="85725"/>
          <a:ext cx="3124200" cy="695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3162299</xdr:colOff>
      <xdr:row>0</xdr:row>
      <xdr:rowOff>95250</xdr:rowOff>
    </xdr:from>
    <xdr:to>
      <xdr:col>5</xdr:col>
      <xdr:colOff>2619375</xdr:colOff>
      <xdr:row>3</xdr:row>
      <xdr:rowOff>163830</xdr:rowOff>
    </xdr:to>
    <xdr:pic>
      <xdr:nvPicPr>
        <xdr:cNvPr id="3" name="Picture 2" descr="TA_Retirement-_Solutions_K.gif">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6038849" y="95250"/>
          <a:ext cx="2619376" cy="695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4524375</xdr:colOff>
      <xdr:row>0</xdr:row>
      <xdr:rowOff>161925</xdr:rowOff>
    </xdr:from>
    <xdr:to>
      <xdr:col>2</xdr:col>
      <xdr:colOff>247650</xdr:colOff>
      <xdr:row>3</xdr:row>
      <xdr:rowOff>238125</xdr:rowOff>
    </xdr:to>
    <xdr:pic>
      <xdr:nvPicPr>
        <xdr:cNvPr id="3" name="Picture 2" descr="TA_Retirement-_Solutions_K.gif">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stretch>
          <a:fillRect/>
        </a:stretch>
      </xdr:blipFill>
      <xdr:spPr>
        <a:xfrm>
          <a:off x="6991350" y="161925"/>
          <a:ext cx="2362200" cy="695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26"/>
  <sheetViews>
    <sheetView showGridLines="0" zoomScale="90" zoomScaleNormal="90" workbookViewId="0">
      <selection activeCell="A29" sqref="A29"/>
    </sheetView>
  </sheetViews>
  <sheetFormatPr defaultColWidth="9.140625" defaultRowHeight="12.75"/>
  <cols>
    <col min="1" max="1" width="35" style="10" customWidth="1"/>
    <col min="2" max="2" width="84.85546875" style="10" customWidth="1"/>
    <col min="3" max="16384" width="9.140625" style="10"/>
  </cols>
  <sheetData>
    <row r="1" spans="1:2" ht="19.5" customHeight="1">
      <c r="A1" s="164" t="str">
        <f>Summary!B1</f>
        <v>The Collins Companies Defined Contribution Plan</v>
      </c>
    </row>
    <row r="2" spans="1:2" ht="18.75" customHeight="1">
      <c r="A2" s="9" t="s">
        <v>310</v>
      </c>
    </row>
    <row r="3" spans="1:2">
      <c r="A3" s="10" t="s">
        <v>449</v>
      </c>
    </row>
    <row r="4" spans="1:2" ht="159" customHeight="1" thickBot="1">
      <c r="A4" s="179" t="s">
        <v>311</v>
      </c>
      <c r="B4" s="180"/>
    </row>
    <row r="5" spans="1:2" ht="19.5" thickBot="1">
      <c r="A5" s="11" t="s">
        <v>170</v>
      </c>
    </row>
    <row r="6" spans="1:2" ht="5.25" customHeight="1"/>
    <row r="7" spans="1:2" s="13" customFormat="1" ht="15.75">
      <c r="A7" s="12" t="s">
        <v>171</v>
      </c>
      <c r="B7" s="12" t="s">
        <v>172</v>
      </c>
    </row>
    <row r="8" spans="1:2" ht="5.25" customHeight="1"/>
    <row r="9" spans="1:2" ht="25.5">
      <c r="A9" s="14" t="s">
        <v>173</v>
      </c>
      <c r="B9" s="15" t="s">
        <v>312</v>
      </c>
    </row>
    <row r="10" spans="1:2" ht="42.75" customHeight="1">
      <c r="A10" s="14" t="s">
        <v>169</v>
      </c>
      <c r="B10" s="15" t="s">
        <v>264</v>
      </c>
    </row>
    <row r="11" spans="1:2" ht="25.5" hidden="1">
      <c r="A11" s="14" t="s">
        <v>208</v>
      </c>
      <c r="B11" s="15" t="s">
        <v>313</v>
      </c>
    </row>
    <row r="12" spans="1:2" ht="25.5" hidden="1">
      <c r="A12" s="16" t="s">
        <v>326</v>
      </c>
      <c r="B12" s="15" t="s">
        <v>327</v>
      </c>
    </row>
    <row r="13" spans="1:2" ht="25.5" hidden="1" customHeight="1">
      <c r="A13" s="14" t="s">
        <v>300</v>
      </c>
      <c r="B13" s="15" t="s">
        <v>301</v>
      </c>
    </row>
    <row r="14" spans="1:2" ht="5.25" customHeight="1" thickBot="1">
      <c r="A14" s="17"/>
      <c r="B14" s="17"/>
    </row>
    <row r="15" spans="1:2" ht="19.5" thickBot="1">
      <c r="A15" s="11" t="s">
        <v>174</v>
      </c>
    </row>
    <row r="16" spans="1:2" ht="5.25" customHeight="1"/>
    <row r="17" spans="1:2" ht="15.75">
      <c r="A17" s="12" t="s">
        <v>171</v>
      </c>
      <c r="B17" s="12" t="s">
        <v>172</v>
      </c>
    </row>
    <row r="18" spans="1:2" ht="5.25" customHeight="1"/>
    <row r="19" spans="1:2">
      <c r="A19" s="14" t="s">
        <v>191</v>
      </c>
      <c r="B19" s="15" t="s">
        <v>314</v>
      </c>
    </row>
    <row r="20" spans="1:2" ht="25.5" hidden="1">
      <c r="A20" s="14" t="s">
        <v>207</v>
      </c>
      <c r="B20" s="15" t="s">
        <v>315</v>
      </c>
    </row>
    <row r="21" spans="1:2" ht="6.75" customHeight="1" thickBot="1"/>
    <row r="22" spans="1:2" ht="19.5" thickBot="1">
      <c r="A22" s="11" t="s">
        <v>209</v>
      </c>
    </row>
    <row r="23" spans="1:2" ht="5.25" customHeight="1"/>
    <row r="24" spans="1:2" ht="16.5" customHeight="1">
      <c r="A24" s="12" t="s">
        <v>171</v>
      </c>
      <c r="B24" s="12" t="s">
        <v>172</v>
      </c>
    </row>
    <row r="25" spans="1:2" ht="5.25" customHeight="1"/>
    <row r="26" spans="1:2" ht="25.5" customHeight="1">
      <c r="A26" s="14" t="s">
        <v>210</v>
      </c>
      <c r="B26" s="15" t="s">
        <v>263</v>
      </c>
    </row>
  </sheetData>
  <mergeCells count="1">
    <mergeCell ref="A4:B4"/>
  </mergeCells>
  <hyperlinks>
    <hyperlink ref="A10" location="'Remittance - Payroll Data'!A1" display="Remittance -- Payroll Data " xr:uid="{00000000-0004-0000-0000-000000000000}"/>
    <hyperlink ref="A20" location="'Outbound - Loans'!A1" display="Outbound - Loans" xr:uid="{00000000-0004-0000-0000-000001000000}"/>
    <hyperlink ref="A19" location="'Outbound - Deferrals'!A1" display="Outbound - Deferrals" xr:uid="{00000000-0004-0000-0000-000002000000}"/>
    <hyperlink ref="A11" location="'Rehire - Event History'!A1" display="Rehire - Event History" xr:uid="{00000000-0004-0000-0000-000003000000}"/>
    <hyperlink ref="A26" location="Glossary!A1" display="Glossary" xr:uid="{00000000-0004-0000-0000-000004000000}"/>
    <hyperlink ref="A9" location="'Base Data'!A1" display="Base Data" xr:uid="{00000000-0004-0000-0000-000005000000}"/>
    <hyperlink ref="A13" location="'Adjusted Service Date'!A1" display="Adjusted Service Date Clarificiation" xr:uid="{00000000-0004-0000-0000-000006000000}"/>
    <hyperlink ref="A12" location="'Rehire - Hours History'!A1" display="Rehire - Hours History" xr:uid="{00000000-0004-0000-0000-000007000000}"/>
  </hyperlinks>
  <pageMargins left="0.7" right="0.7" top="0.75" bottom="0.5" header="0.3" footer="0.3"/>
  <pageSetup orientation="landscape" r:id="rId1"/>
  <headerFooter>
    <oddHeader>&amp;L&amp;F&amp;R&amp;D
&amp;T</oddHeader>
    <oddFooter>&amp;C&amp;A&amp;R&amp;P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40"/>
  <sheetViews>
    <sheetView showGridLines="0" workbookViewId="0">
      <selection activeCell="A31" sqref="A31"/>
    </sheetView>
  </sheetViews>
  <sheetFormatPr defaultColWidth="9.140625" defaultRowHeight="12.75"/>
  <cols>
    <col min="1" max="1" width="32.28515625" style="85" customWidth="1"/>
    <col min="2" max="2" width="7" style="149" bestFit="1" customWidth="1"/>
    <col min="3" max="3" width="4.85546875" style="149" bestFit="1" customWidth="1"/>
    <col min="4" max="4" width="4.5703125" style="149" bestFit="1" customWidth="1"/>
    <col min="5" max="5" width="53.7109375" style="85" bestFit="1" customWidth="1"/>
    <col min="6" max="6" width="49" style="85" bestFit="1" customWidth="1"/>
    <col min="7" max="16384" width="9.140625" style="85"/>
  </cols>
  <sheetData>
    <row r="1" spans="1:8" ht="21">
      <c r="A1" s="9" t="str">
        <f>+Summary!B1</f>
        <v>The Collins Companies Defined Contribution Plan</v>
      </c>
      <c r="B1" s="134"/>
      <c r="C1" s="134"/>
      <c r="D1" s="134"/>
      <c r="E1" s="108"/>
      <c r="F1" s="108"/>
    </row>
    <row r="2" spans="1:8" ht="15.75">
      <c r="A2" s="109" t="s">
        <v>175</v>
      </c>
      <c r="B2" s="134"/>
      <c r="C2" s="134"/>
      <c r="D2" s="134"/>
      <c r="E2" s="108"/>
    </row>
    <row r="3" spans="1:8">
      <c r="A3" s="110"/>
      <c r="B3" s="135"/>
      <c r="C3" s="136"/>
      <c r="D3" s="135"/>
      <c r="E3" s="21"/>
      <c r="F3" s="21"/>
    </row>
    <row r="4" spans="1:8" ht="13.5" thickBot="1">
      <c r="A4" s="110"/>
      <c r="B4" s="135"/>
      <c r="C4" s="136"/>
      <c r="D4" s="135"/>
      <c r="E4" s="21"/>
      <c r="F4" s="21"/>
    </row>
    <row r="5" spans="1:8" ht="13.5" thickBot="1">
      <c r="A5" s="26"/>
      <c r="B5" s="111" t="s">
        <v>26</v>
      </c>
      <c r="C5" s="27"/>
      <c r="D5" s="27"/>
      <c r="E5" s="28"/>
      <c r="F5" s="112" t="s">
        <v>234</v>
      </c>
    </row>
    <row r="6" spans="1:8" ht="26.25" thickBot="1">
      <c r="A6" s="29" t="s">
        <v>16</v>
      </c>
      <c r="B6" s="113" t="s">
        <v>93</v>
      </c>
      <c r="C6" s="29" t="s">
        <v>83</v>
      </c>
      <c r="D6" s="29" t="s">
        <v>85</v>
      </c>
      <c r="E6" s="29" t="s">
        <v>17</v>
      </c>
      <c r="F6" s="29" t="s">
        <v>99</v>
      </c>
    </row>
    <row r="7" spans="1:8" ht="6" customHeight="1">
      <c r="A7" s="110"/>
      <c r="B7" s="135"/>
      <c r="C7" s="136"/>
      <c r="D7" s="135"/>
      <c r="E7" s="21"/>
      <c r="F7" s="21"/>
    </row>
    <row r="8" spans="1:8" ht="15">
      <c r="A8" s="114" t="s">
        <v>176</v>
      </c>
      <c r="B8" s="137"/>
      <c r="C8" s="138"/>
      <c r="D8" s="138"/>
      <c r="E8" s="115"/>
      <c r="F8" s="115"/>
      <c r="G8" s="21"/>
    </row>
    <row r="9" spans="1:8" ht="4.5" customHeight="1">
      <c r="A9" s="116"/>
      <c r="B9" s="139"/>
      <c r="C9" s="140"/>
      <c r="D9" s="140"/>
      <c r="E9" s="117"/>
      <c r="F9" s="117"/>
      <c r="G9" s="21"/>
    </row>
    <row r="10" spans="1:8">
      <c r="A10" s="118" t="s">
        <v>177</v>
      </c>
      <c r="B10" s="141">
        <v>15</v>
      </c>
      <c r="C10" s="142">
        <v>1</v>
      </c>
      <c r="D10" s="142">
        <v>15</v>
      </c>
      <c r="E10" s="4" t="str">
        <f>CONCATENATE( "Transamerica Account number = ",+Summary!$B$3)</f>
        <v>Transamerica Account number = QK6318000001</v>
      </c>
      <c r="F10" s="120"/>
      <c r="G10" s="21"/>
      <c r="H10" s="21"/>
    </row>
    <row r="11" spans="1:8">
      <c r="A11" s="118" t="s">
        <v>145</v>
      </c>
      <c r="B11" s="141">
        <v>15</v>
      </c>
      <c r="C11" s="142">
        <v>16</v>
      </c>
      <c r="D11" s="142">
        <v>30</v>
      </c>
      <c r="E11" s="121"/>
      <c r="F11" s="120"/>
      <c r="G11" s="21"/>
      <c r="H11" s="21"/>
    </row>
    <row r="12" spans="1:8">
      <c r="A12" s="118" t="s">
        <v>178</v>
      </c>
      <c r="B12" s="141">
        <v>6</v>
      </c>
      <c r="C12" s="142">
        <v>31</v>
      </c>
      <c r="D12" s="142">
        <v>36</v>
      </c>
      <c r="E12" s="122" t="s">
        <v>193</v>
      </c>
      <c r="F12" s="120"/>
      <c r="G12" s="21"/>
      <c r="H12" s="21"/>
    </row>
    <row r="13" spans="1:8">
      <c r="A13" s="118" t="s">
        <v>145</v>
      </c>
      <c r="B13" s="141">
        <v>41</v>
      </c>
      <c r="C13" s="142">
        <v>37</v>
      </c>
      <c r="D13" s="142">
        <v>77</v>
      </c>
      <c r="E13" s="121"/>
      <c r="F13" s="120"/>
      <c r="G13" s="21"/>
      <c r="H13" s="21"/>
    </row>
    <row r="14" spans="1:8">
      <c r="A14" s="118" t="s">
        <v>179</v>
      </c>
      <c r="B14" s="141">
        <v>10</v>
      </c>
      <c r="C14" s="142">
        <v>78</v>
      </c>
      <c r="D14" s="142">
        <v>87</v>
      </c>
      <c r="E14" s="122" t="s">
        <v>192</v>
      </c>
      <c r="F14" s="120"/>
      <c r="G14" s="21"/>
      <c r="H14" s="21"/>
    </row>
    <row r="15" spans="1:8">
      <c r="A15" s="118" t="s">
        <v>180</v>
      </c>
      <c r="B15" s="141">
        <v>10</v>
      </c>
      <c r="C15" s="142">
        <v>88</v>
      </c>
      <c r="D15" s="142">
        <v>97</v>
      </c>
      <c r="E15" s="122" t="s">
        <v>192</v>
      </c>
      <c r="F15" s="120"/>
      <c r="G15" s="21"/>
      <c r="H15" s="21"/>
    </row>
    <row r="16" spans="1:8" ht="5.25" customHeight="1">
      <c r="A16" s="123"/>
      <c r="B16" s="143"/>
      <c r="C16" s="144"/>
      <c r="D16" s="144"/>
      <c r="E16" s="124"/>
      <c r="G16" s="21"/>
      <c r="H16" s="21"/>
    </row>
    <row r="17" spans="1:8" ht="15">
      <c r="A17" s="114" t="s">
        <v>181</v>
      </c>
      <c r="B17" s="145"/>
      <c r="C17" s="146"/>
      <c r="D17" s="146"/>
      <c r="E17" s="125"/>
      <c r="F17" s="126"/>
      <c r="G17" s="21"/>
      <c r="H17" s="21"/>
    </row>
    <row r="18" spans="1:8" ht="5.25" customHeight="1">
      <c r="A18" s="116"/>
      <c r="B18" s="147"/>
      <c r="C18" s="148"/>
      <c r="D18" s="148"/>
      <c r="E18" s="127"/>
      <c r="G18" s="21"/>
      <c r="H18" s="21"/>
    </row>
    <row r="19" spans="1:8" ht="25.5">
      <c r="A19" s="118" t="s">
        <v>14</v>
      </c>
      <c r="B19" s="141">
        <v>11</v>
      </c>
      <c r="C19" s="142">
        <v>1</v>
      </c>
      <c r="D19" s="142">
        <f>C19+B19-1</f>
        <v>11</v>
      </c>
      <c r="E19" s="128" t="s">
        <v>196</v>
      </c>
      <c r="F19" s="129"/>
      <c r="G19" s="21"/>
      <c r="H19" s="21"/>
    </row>
    <row r="20" spans="1:8">
      <c r="A20" s="118" t="s">
        <v>24</v>
      </c>
      <c r="B20" s="141">
        <v>30</v>
      </c>
      <c r="C20" s="142">
        <f>D19+1</f>
        <v>12</v>
      </c>
      <c r="D20" s="142">
        <f t="shared" ref="D20:D34" si="0">C20+B20-1</f>
        <v>41</v>
      </c>
      <c r="E20" s="122"/>
      <c r="F20" s="129"/>
      <c r="G20" s="21"/>
      <c r="H20" s="21"/>
    </row>
    <row r="21" spans="1:8">
      <c r="A21" s="118" t="s">
        <v>461</v>
      </c>
      <c r="B21" s="141">
        <v>20</v>
      </c>
      <c r="C21" s="142">
        <f t="shared" ref="C21:C34" si="1">D20+1</f>
        <v>42</v>
      </c>
      <c r="D21" s="142">
        <f t="shared" si="0"/>
        <v>61</v>
      </c>
      <c r="E21" s="122"/>
      <c r="F21" s="129"/>
      <c r="G21" s="21"/>
      <c r="H21" s="21"/>
    </row>
    <row r="22" spans="1:8">
      <c r="A22" s="118" t="s">
        <v>182</v>
      </c>
      <c r="B22" s="141">
        <v>4</v>
      </c>
      <c r="C22" s="142">
        <f t="shared" si="1"/>
        <v>62</v>
      </c>
      <c r="D22" s="142">
        <f t="shared" si="0"/>
        <v>65</v>
      </c>
      <c r="E22" s="128" t="s">
        <v>236</v>
      </c>
      <c r="F22" s="4" t="s">
        <v>109</v>
      </c>
      <c r="G22" s="21"/>
      <c r="H22" s="21"/>
    </row>
    <row r="23" spans="1:8">
      <c r="A23" s="118" t="s">
        <v>7</v>
      </c>
      <c r="B23" s="141">
        <v>10</v>
      </c>
      <c r="C23" s="142">
        <f t="shared" si="1"/>
        <v>66</v>
      </c>
      <c r="D23" s="142">
        <f t="shared" si="0"/>
        <v>75</v>
      </c>
      <c r="E23" s="128" t="s">
        <v>94</v>
      </c>
      <c r="F23" s="4" t="s">
        <v>102</v>
      </c>
      <c r="G23" s="21"/>
      <c r="H23" s="21"/>
    </row>
    <row r="24" spans="1:8">
      <c r="A24" s="118" t="s">
        <v>183</v>
      </c>
      <c r="B24" s="141">
        <v>8</v>
      </c>
      <c r="C24" s="142">
        <f t="shared" si="1"/>
        <v>76</v>
      </c>
      <c r="D24" s="142">
        <f t="shared" si="0"/>
        <v>83</v>
      </c>
      <c r="E24" s="121" t="s">
        <v>235</v>
      </c>
      <c r="F24" s="129"/>
      <c r="G24" s="21"/>
      <c r="H24" s="21"/>
    </row>
    <row r="25" spans="1:8" ht="25.5">
      <c r="A25" s="118" t="s">
        <v>184</v>
      </c>
      <c r="B25" s="141">
        <v>8</v>
      </c>
      <c r="C25" s="142">
        <f t="shared" si="1"/>
        <v>84</v>
      </c>
      <c r="D25" s="142">
        <f t="shared" si="0"/>
        <v>91</v>
      </c>
      <c r="E25" s="128" t="s">
        <v>328</v>
      </c>
      <c r="F25" s="129"/>
      <c r="G25" s="21"/>
      <c r="H25" s="21"/>
    </row>
    <row r="26" spans="1:8" ht="25.5">
      <c r="A26" s="118" t="s">
        <v>185</v>
      </c>
      <c r="B26" s="141">
        <v>8</v>
      </c>
      <c r="C26" s="142">
        <f t="shared" si="1"/>
        <v>92</v>
      </c>
      <c r="D26" s="142">
        <f t="shared" si="0"/>
        <v>99</v>
      </c>
      <c r="E26" s="128" t="s">
        <v>309</v>
      </c>
      <c r="F26" s="4" t="s">
        <v>104</v>
      </c>
      <c r="G26" s="21"/>
      <c r="H26" s="21"/>
    </row>
    <row r="27" spans="1:8">
      <c r="A27" s="118" t="s">
        <v>186</v>
      </c>
      <c r="B27" s="141">
        <v>20</v>
      </c>
      <c r="C27" s="142">
        <f t="shared" si="1"/>
        <v>100</v>
      </c>
      <c r="D27" s="142">
        <f t="shared" si="0"/>
        <v>119</v>
      </c>
      <c r="E27" s="122" t="s">
        <v>237</v>
      </c>
      <c r="F27" s="129"/>
      <c r="G27" s="130" t="s">
        <v>344</v>
      </c>
      <c r="H27" s="21"/>
    </row>
    <row r="28" spans="1:8">
      <c r="A28" s="118" t="s">
        <v>187</v>
      </c>
      <c r="B28" s="141">
        <v>6</v>
      </c>
      <c r="C28" s="142">
        <f t="shared" si="1"/>
        <v>120</v>
      </c>
      <c r="D28" s="142">
        <f t="shared" si="0"/>
        <v>125</v>
      </c>
      <c r="E28" s="131" t="s">
        <v>194</v>
      </c>
      <c r="F28" s="4" t="s">
        <v>241</v>
      </c>
      <c r="G28" s="130" t="s">
        <v>345</v>
      </c>
      <c r="H28" s="21"/>
    </row>
    <row r="29" spans="1:8" ht="25.5">
      <c r="A29" s="118" t="s">
        <v>188</v>
      </c>
      <c r="B29" s="141">
        <v>10</v>
      </c>
      <c r="C29" s="142">
        <f t="shared" si="1"/>
        <v>126</v>
      </c>
      <c r="D29" s="142">
        <f t="shared" si="0"/>
        <v>135</v>
      </c>
      <c r="E29" s="131" t="s">
        <v>195</v>
      </c>
      <c r="F29" s="4" t="s">
        <v>240</v>
      </c>
      <c r="G29" s="130" t="s">
        <v>346</v>
      </c>
      <c r="H29" s="21"/>
    </row>
    <row r="30" spans="1:8">
      <c r="A30" s="132" t="s">
        <v>189</v>
      </c>
      <c r="B30" s="141">
        <v>8</v>
      </c>
      <c r="C30" s="142">
        <f t="shared" si="1"/>
        <v>136</v>
      </c>
      <c r="D30" s="142">
        <f t="shared" si="0"/>
        <v>143</v>
      </c>
      <c r="E30" s="122" t="s">
        <v>235</v>
      </c>
      <c r="F30" s="4"/>
      <c r="G30" s="21"/>
      <c r="H30" s="21"/>
    </row>
    <row r="31" spans="1:8" ht="38.25">
      <c r="A31" s="118" t="s">
        <v>190</v>
      </c>
      <c r="B31" s="141">
        <v>1</v>
      </c>
      <c r="C31" s="142">
        <f t="shared" si="1"/>
        <v>144</v>
      </c>
      <c r="D31" s="142">
        <f t="shared" si="0"/>
        <v>144</v>
      </c>
      <c r="E31" s="166" t="s">
        <v>474</v>
      </c>
      <c r="F31" s="4" t="s">
        <v>242</v>
      </c>
      <c r="G31" s="21"/>
      <c r="H31" s="21"/>
    </row>
    <row r="32" spans="1:8" ht="25.5" hidden="1">
      <c r="A32" s="118" t="s">
        <v>266</v>
      </c>
      <c r="B32" s="141">
        <v>6</v>
      </c>
      <c r="C32" s="142">
        <f t="shared" si="1"/>
        <v>145</v>
      </c>
      <c r="D32" s="142">
        <f t="shared" si="0"/>
        <v>150</v>
      </c>
      <c r="E32" s="122" t="s">
        <v>343</v>
      </c>
      <c r="F32" s="122" t="s">
        <v>268</v>
      </c>
      <c r="G32" s="130" t="s">
        <v>345</v>
      </c>
      <c r="H32" s="21"/>
    </row>
    <row r="33" spans="1:8" ht="25.5" hidden="1">
      <c r="A33" s="118" t="s">
        <v>267</v>
      </c>
      <c r="B33" s="141">
        <v>10</v>
      </c>
      <c r="C33" s="142">
        <f t="shared" si="1"/>
        <v>151</v>
      </c>
      <c r="D33" s="142">
        <f t="shared" si="0"/>
        <v>160</v>
      </c>
      <c r="E33" s="122" t="s">
        <v>342</v>
      </c>
      <c r="F33" s="131" t="s">
        <v>269</v>
      </c>
      <c r="G33" s="130" t="s">
        <v>346</v>
      </c>
      <c r="H33" s="21"/>
    </row>
    <row r="34" spans="1:8" ht="63.75" hidden="1">
      <c r="A34" s="118" t="s">
        <v>265</v>
      </c>
      <c r="B34" s="141">
        <v>1</v>
      </c>
      <c r="C34" s="142">
        <f t="shared" si="1"/>
        <v>161</v>
      </c>
      <c r="D34" s="142">
        <f t="shared" si="0"/>
        <v>161</v>
      </c>
      <c r="E34" s="166" t="s">
        <v>448</v>
      </c>
      <c r="F34" s="131" t="s">
        <v>270</v>
      </c>
      <c r="G34" s="130"/>
    </row>
    <row r="35" spans="1:8">
      <c r="A35" s="21"/>
      <c r="B35" s="136"/>
      <c r="C35" s="136"/>
      <c r="D35" s="136"/>
      <c r="E35" s="21"/>
      <c r="F35" s="112" t="s">
        <v>234</v>
      </c>
    </row>
    <row r="38" spans="1:8">
      <c r="A38" s="130" t="s">
        <v>347</v>
      </c>
    </row>
    <row r="39" spans="1:8">
      <c r="A39" s="133" t="s">
        <v>348</v>
      </c>
    </row>
    <row r="40" spans="1:8">
      <c r="A40" s="133" t="s">
        <v>349</v>
      </c>
    </row>
  </sheetData>
  <sortState xmlns:xlrd2="http://schemas.microsoft.com/office/spreadsheetml/2017/richdata2" ref="F32:F33">
    <sortCondition ref="F32:F33"/>
  </sortState>
  <hyperlinks>
    <hyperlink ref="F5" location="Index!A1" display="Back to Index" xr:uid="{00000000-0004-0000-0700-000000000000}"/>
    <hyperlink ref="F35" location="Index!A1" display="Back to Index" xr:uid="{00000000-0004-0000-0700-000001000000}"/>
  </hyperlinks>
  <pageMargins left="0.2" right="0.2" top="0.75" bottom="0.5" header="0.3" footer="0.3"/>
  <pageSetup orientation="landscape" r:id="rId1"/>
  <headerFooter>
    <oddHeader>&amp;L&amp;F&amp;R&amp;D
&amp;T</oddHeader>
    <oddFooter>&amp;C&amp;A&amp;R&amp;P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32"/>
  <sheetViews>
    <sheetView showGridLines="0" zoomScaleNormal="100" workbookViewId="0"/>
  </sheetViews>
  <sheetFormatPr defaultColWidth="9.140625" defaultRowHeight="12.75"/>
  <cols>
    <col min="1" max="1" width="32.28515625" style="85" customWidth="1"/>
    <col min="2" max="2" width="7" style="149" bestFit="1" customWidth="1"/>
    <col min="3" max="3" width="4.85546875" style="149" bestFit="1" customWidth="1"/>
    <col min="4" max="4" width="4.5703125" style="149" bestFit="1" customWidth="1"/>
    <col min="5" max="5" width="46" style="85" bestFit="1" customWidth="1"/>
    <col min="6" max="6" width="40.140625" style="85" bestFit="1" customWidth="1"/>
    <col min="7" max="16384" width="9.140625" style="85"/>
  </cols>
  <sheetData>
    <row r="1" spans="1:7" ht="21">
      <c r="A1" s="9" t="str">
        <f>+Summary!B1</f>
        <v>The Collins Companies Defined Contribution Plan</v>
      </c>
      <c r="B1" s="134"/>
      <c r="C1" s="134"/>
      <c r="D1" s="134"/>
      <c r="E1" s="108"/>
      <c r="F1" s="108"/>
    </row>
    <row r="2" spans="1:7" ht="15.75">
      <c r="A2" s="109" t="s">
        <v>197</v>
      </c>
      <c r="B2" s="134"/>
      <c r="C2" s="134"/>
      <c r="D2" s="134"/>
      <c r="E2" s="108"/>
    </row>
    <row r="3" spans="1:7">
      <c r="A3" s="110"/>
      <c r="B3" s="135"/>
      <c r="C3" s="136"/>
      <c r="D3" s="135"/>
      <c r="E3" s="21"/>
      <c r="F3" s="21"/>
    </row>
    <row r="4" spans="1:7" ht="13.5" thickBot="1">
      <c r="A4" s="110"/>
      <c r="B4" s="135"/>
      <c r="C4" s="136"/>
      <c r="D4" s="135"/>
      <c r="E4" s="21"/>
      <c r="F4" s="21"/>
    </row>
    <row r="5" spans="1:7" ht="13.5" thickBot="1">
      <c r="A5" s="26"/>
      <c r="B5" s="111" t="s">
        <v>26</v>
      </c>
      <c r="C5" s="27"/>
      <c r="D5" s="27"/>
      <c r="E5" s="28"/>
      <c r="F5" s="112" t="s">
        <v>234</v>
      </c>
    </row>
    <row r="6" spans="1:7" ht="26.25" thickBot="1">
      <c r="A6" s="29" t="s">
        <v>16</v>
      </c>
      <c r="B6" s="113" t="s">
        <v>93</v>
      </c>
      <c r="C6" s="29" t="s">
        <v>83</v>
      </c>
      <c r="D6" s="29" t="s">
        <v>85</v>
      </c>
      <c r="E6" s="29" t="s">
        <v>17</v>
      </c>
      <c r="F6" s="29" t="s">
        <v>99</v>
      </c>
    </row>
    <row r="7" spans="1:7" ht="5.25" customHeight="1">
      <c r="A7" s="110"/>
      <c r="B7" s="135"/>
      <c r="C7" s="136"/>
      <c r="D7" s="135"/>
      <c r="E7" s="21"/>
      <c r="F7" s="21"/>
    </row>
    <row r="8" spans="1:7" ht="15">
      <c r="A8" s="114" t="s">
        <v>176</v>
      </c>
      <c r="B8" s="137"/>
      <c r="C8" s="138"/>
      <c r="D8" s="138"/>
      <c r="E8" s="115"/>
      <c r="F8" s="115"/>
      <c r="G8" s="21"/>
    </row>
    <row r="9" spans="1:7" ht="5.25" customHeight="1">
      <c r="A9" s="116"/>
      <c r="B9" s="139"/>
      <c r="C9" s="140"/>
      <c r="D9" s="140"/>
      <c r="E9" s="117"/>
      <c r="F9" s="117"/>
      <c r="G9" s="21"/>
    </row>
    <row r="10" spans="1:7">
      <c r="A10" s="118" t="s">
        <v>177</v>
      </c>
      <c r="B10" s="141">
        <v>15</v>
      </c>
      <c r="C10" s="142">
        <v>1</v>
      </c>
      <c r="D10" s="142">
        <v>15</v>
      </c>
      <c r="E10" s="4" t="str">
        <f>CONCATENATE( "Transamerica Account number = ",+Summary!$B$3)</f>
        <v>Transamerica Account number = QK6318000001</v>
      </c>
      <c r="F10" s="120"/>
      <c r="G10" s="21"/>
    </row>
    <row r="11" spans="1:7">
      <c r="A11" s="118" t="s">
        <v>145</v>
      </c>
      <c r="B11" s="141">
        <v>15</v>
      </c>
      <c r="C11" s="142">
        <v>16</v>
      </c>
      <c r="D11" s="142">
        <v>30</v>
      </c>
      <c r="E11" s="150"/>
      <c r="F11" s="120"/>
      <c r="G11" s="21"/>
    </row>
    <row r="12" spans="1:7">
      <c r="A12" s="118" t="s">
        <v>178</v>
      </c>
      <c r="B12" s="141">
        <v>6</v>
      </c>
      <c r="C12" s="142">
        <v>31</v>
      </c>
      <c r="D12" s="142">
        <v>36</v>
      </c>
      <c r="E12" s="151" t="s">
        <v>193</v>
      </c>
      <c r="F12" s="120"/>
      <c r="G12" s="21"/>
    </row>
    <row r="13" spans="1:7">
      <c r="A13" s="118" t="s">
        <v>145</v>
      </c>
      <c r="B13" s="141">
        <v>41</v>
      </c>
      <c r="C13" s="142">
        <v>37</v>
      </c>
      <c r="D13" s="142">
        <v>77</v>
      </c>
      <c r="E13" s="150"/>
      <c r="F13" s="120"/>
      <c r="G13" s="21"/>
    </row>
    <row r="14" spans="1:7">
      <c r="A14" s="118" t="s">
        <v>179</v>
      </c>
      <c r="B14" s="141">
        <v>10</v>
      </c>
      <c r="C14" s="142">
        <v>78</v>
      </c>
      <c r="D14" s="142">
        <v>87</v>
      </c>
      <c r="E14" s="151" t="s">
        <v>192</v>
      </c>
      <c r="F14" s="120"/>
      <c r="G14" s="21"/>
    </row>
    <row r="15" spans="1:7">
      <c r="A15" s="118" t="s">
        <v>180</v>
      </c>
      <c r="B15" s="141">
        <v>10</v>
      </c>
      <c r="C15" s="142">
        <v>88</v>
      </c>
      <c r="D15" s="142">
        <v>97</v>
      </c>
      <c r="E15" s="151" t="s">
        <v>192</v>
      </c>
      <c r="F15" s="120"/>
      <c r="G15" s="21"/>
    </row>
    <row r="16" spans="1:7">
      <c r="A16" s="123"/>
      <c r="B16" s="143"/>
      <c r="C16" s="144"/>
      <c r="D16" s="144"/>
      <c r="E16" s="152"/>
      <c r="G16" s="21"/>
    </row>
    <row r="17" spans="1:7" ht="15">
      <c r="A17" s="114" t="s">
        <v>181</v>
      </c>
      <c r="B17" s="145"/>
      <c r="C17" s="146"/>
      <c r="D17" s="146"/>
      <c r="E17" s="153"/>
      <c r="F17" s="126"/>
      <c r="G17" s="21"/>
    </row>
    <row r="18" spans="1:7" ht="5.25" customHeight="1">
      <c r="A18" s="116"/>
      <c r="B18" s="147"/>
      <c r="C18" s="148"/>
      <c r="D18" s="148"/>
      <c r="E18" s="154"/>
      <c r="G18" s="21"/>
    </row>
    <row r="19" spans="1:7" ht="25.5">
      <c r="A19" s="118" t="s">
        <v>14</v>
      </c>
      <c r="B19" s="141">
        <v>11</v>
      </c>
      <c r="C19" s="142">
        <v>1</v>
      </c>
      <c r="D19" s="142">
        <f>C19+B19-1</f>
        <v>11</v>
      </c>
      <c r="E19" s="4" t="s">
        <v>196</v>
      </c>
      <c r="F19" s="129"/>
      <c r="G19" s="21"/>
    </row>
    <row r="20" spans="1:7">
      <c r="A20" s="118" t="s">
        <v>24</v>
      </c>
      <c r="B20" s="141">
        <v>30</v>
      </c>
      <c r="C20" s="142">
        <f>D19+1</f>
        <v>12</v>
      </c>
      <c r="D20" s="142">
        <f t="shared" ref="D20:D30" si="0">C20+B20-1</f>
        <v>41</v>
      </c>
      <c r="E20" s="151"/>
      <c r="F20" s="129"/>
      <c r="G20" s="21"/>
    </row>
    <row r="21" spans="1:7">
      <c r="A21" s="118" t="s">
        <v>461</v>
      </c>
      <c r="B21" s="141">
        <v>20</v>
      </c>
      <c r="C21" s="142">
        <f t="shared" ref="C21:C30" si="1">D20+1</f>
        <v>42</v>
      </c>
      <c r="D21" s="142">
        <f t="shared" si="0"/>
        <v>61</v>
      </c>
      <c r="E21" s="151"/>
      <c r="F21" s="129"/>
      <c r="G21" s="21"/>
    </row>
    <row r="22" spans="1:7">
      <c r="A22" s="118" t="s">
        <v>182</v>
      </c>
      <c r="B22" s="141">
        <v>4</v>
      </c>
      <c r="C22" s="142">
        <f t="shared" si="1"/>
        <v>62</v>
      </c>
      <c r="D22" s="142">
        <f t="shared" si="0"/>
        <v>65</v>
      </c>
      <c r="E22" s="4" t="s">
        <v>236</v>
      </c>
      <c r="F22" s="4" t="s">
        <v>109</v>
      </c>
      <c r="G22" s="21"/>
    </row>
    <row r="23" spans="1:7">
      <c r="A23" s="118" t="s">
        <v>7</v>
      </c>
      <c r="B23" s="141">
        <v>10</v>
      </c>
      <c r="C23" s="142">
        <f t="shared" si="1"/>
        <v>66</v>
      </c>
      <c r="D23" s="142">
        <f t="shared" si="0"/>
        <v>75</v>
      </c>
      <c r="E23" s="4" t="s">
        <v>94</v>
      </c>
      <c r="F23" s="4" t="s">
        <v>102</v>
      </c>
      <c r="G23" s="21"/>
    </row>
    <row r="24" spans="1:7" ht="25.5">
      <c r="A24" s="155" t="s">
        <v>198</v>
      </c>
      <c r="B24" s="141">
        <v>10</v>
      </c>
      <c r="C24" s="142">
        <f t="shared" si="1"/>
        <v>76</v>
      </c>
      <c r="D24" s="142">
        <f t="shared" si="0"/>
        <v>85</v>
      </c>
      <c r="E24" s="151" t="s">
        <v>205</v>
      </c>
      <c r="F24" s="119" t="s">
        <v>243</v>
      </c>
      <c r="G24" s="21"/>
    </row>
    <row r="25" spans="1:7" ht="25.5">
      <c r="A25" s="155" t="s">
        <v>199</v>
      </c>
      <c r="B25" s="141">
        <v>7</v>
      </c>
      <c r="C25" s="142">
        <f t="shared" si="1"/>
        <v>86</v>
      </c>
      <c r="D25" s="142">
        <f t="shared" si="0"/>
        <v>92</v>
      </c>
      <c r="E25" s="151" t="s">
        <v>205</v>
      </c>
      <c r="F25" s="119" t="s">
        <v>244</v>
      </c>
      <c r="G25" s="21"/>
    </row>
    <row r="26" spans="1:7">
      <c r="A26" s="155" t="s">
        <v>200</v>
      </c>
      <c r="B26" s="141">
        <v>8</v>
      </c>
      <c r="C26" s="142">
        <f t="shared" si="1"/>
        <v>93</v>
      </c>
      <c r="D26" s="142">
        <f t="shared" si="0"/>
        <v>100</v>
      </c>
      <c r="E26" s="151" t="s">
        <v>308</v>
      </c>
      <c r="F26" s="119"/>
      <c r="G26" s="21"/>
    </row>
    <row r="27" spans="1:7">
      <c r="A27" s="155" t="s">
        <v>201</v>
      </c>
      <c r="B27" s="141">
        <v>8</v>
      </c>
      <c r="C27" s="142">
        <f t="shared" si="1"/>
        <v>101</v>
      </c>
      <c r="D27" s="142">
        <f t="shared" si="0"/>
        <v>108</v>
      </c>
      <c r="E27" s="151" t="s">
        <v>238</v>
      </c>
      <c r="F27" s="119" t="s">
        <v>245</v>
      </c>
      <c r="G27" s="21"/>
    </row>
    <row r="28" spans="1:7">
      <c r="A28" s="155" t="s">
        <v>202</v>
      </c>
      <c r="B28" s="141">
        <v>14</v>
      </c>
      <c r="C28" s="142">
        <f t="shared" si="1"/>
        <v>109</v>
      </c>
      <c r="D28" s="142">
        <f t="shared" si="0"/>
        <v>122</v>
      </c>
      <c r="E28" s="151" t="s">
        <v>329</v>
      </c>
      <c r="F28" s="119"/>
      <c r="G28" s="21"/>
    </row>
    <row r="29" spans="1:7">
      <c r="A29" s="155" t="s">
        <v>203</v>
      </c>
      <c r="B29" s="141">
        <v>2</v>
      </c>
      <c r="C29" s="142">
        <f t="shared" si="1"/>
        <v>123</v>
      </c>
      <c r="D29" s="142">
        <f t="shared" si="0"/>
        <v>124</v>
      </c>
      <c r="E29" s="151" t="s">
        <v>239</v>
      </c>
      <c r="F29" s="119"/>
      <c r="G29" s="21"/>
    </row>
    <row r="30" spans="1:7" ht="25.5">
      <c r="A30" s="155" t="s">
        <v>204</v>
      </c>
      <c r="B30" s="141">
        <v>1</v>
      </c>
      <c r="C30" s="142">
        <f t="shared" si="1"/>
        <v>125</v>
      </c>
      <c r="D30" s="142">
        <f t="shared" si="0"/>
        <v>125</v>
      </c>
      <c r="E30" s="151" t="s">
        <v>206</v>
      </c>
      <c r="F30" s="119" t="s">
        <v>242</v>
      </c>
      <c r="G30" s="21"/>
    </row>
    <row r="32" spans="1:7">
      <c r="F32" s="112" t="s">
        <v>234</v>
      </c>
    </row>
  </sheetData>
  <hyperlinks>
    <hyperlink ref="F5" location="Index!A1" display="Back to Index" xr:uid="{00000000-0004-0000-0800-000000000000}"/>
    <hyperlink ref="F32" location="Index!A1" display="Back to Index" xr:uid="{00000000-0004-0000-0800-000001000000}"/>
  </hyperlinks>
  <pageMargins left="0.2" right="0.2" top="0.75" bottom="0.5" header="0.3" footer="0.3"/>
  <pageSetup orientation="landscape" r:id="rId1"/>
  <headerFooter>
    <oddHeader>&amp;L&amp;F&amp;R&amp;D
&amp;T</oddHeader>
    <oddFooter>&amp;C&amp;A&amp;R&amp;P of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sheetPr>
  <dimension ref="A1:B34"/>
  <sheetViews>
    <sheetView showGridLines="0" workbookViewId="0"/>
  </sheetViews>
  <sheetFormatPr defaultColWidth="9.140625" defaultRowHeight="12.75"/>
  <cols>
    <col min="1" max="1" width="35" style="10" customWidth="1"/>
    <col min="2" max="2" width="99.5703125" style="156" customWidth="1"/>
    <col min="3" max="16384" width="9.140625" style="10"/>
  </cols>
  <sheetData>
    <row r="1" spans="1:2" ht="21">
      <c r="A1" s="162" t="s">
        <v>336</v>
      </c>
    </row>
    <row r="2" spans="1:2" ht="15">
      <c r="A2" s="38" t="s">
        <v>232</v>
      </c>
    </row>
    <row r="4" spans="1:2" ht="20.25" customHeight="1">
      <c r="B4" s="112" t="s">
        <v>234</v>
      </c>
    </row>
    <row r="5" spans="1:2" ht="15.75">
      <c r="A5" s="12" t="s">
        <v>225</v>
      </c>
      <c r="B5" s="157" t="s">
        <v>330</v>
      </c>
    </row>
    <row r="7" spans="1:2" ht="25.5">
      <c r="A7" s="158" t="s">
        <v>217</v>
      </c>
      <c r="B7" s="159" t="s">
        <v>246</v>
      </c>
    </row>
    <row r="8" spans="1:2" ht="16.5" customHeight="1">
      <c r="A8" s="158" t="s">
        <v>177</v>
      </c>
      <c r="B8" s="159" t="s">
        <v>304</v>
      </c>
    </row>
    <row r="9" spans="1:2" ht="51">
      <c r="A9" s="158" t="s">
        <v>211</v>
      </c>
      <c r="B9" s="160" t="s">
        <v>305</v>
      </c>
    </row>
    <row r="10" spans="1:2" ht="25.5">
      <c r="A10" s="158" t="s">
        <v>61</v>
      </c>
      <c r="B10" s="159" t="s">
        <v>226</v>
      </c>
    </row>
    <row r="11" spans="1:2" ht="25.5">
      <c r="A11" s="158" t="s">
        <v>212</v>
      </c>
      <c r="B11" s="159" t="s">
        <v>306</v>
      </c>
    </row>
    <row r="12" spans="1:2" ht="15">
      <c r="A12" s="158" t="s">
        <v>219</v>
      </c>
      <c r="B12" s="159" t="s">
        <v>227</v>
      </c>
    </row>
    <row r="13" spans="1:2" ht="25.5">
      <c r="A13" s="158" t="s">
        <v>218</v>
      </c>
      <c r="B13" s="159" t="s">
        <v>228</v>
      </c>
    </row>
    <row r="14" spans="1:2" ht="25.5">
      <c r="A14" s="158" t="s">
        <v>213</v>
      </c>
      <c r="B14" s="159" t="s">
        <v>247</v>
      </c>
    </row>
    <row r="15" spans="1:2" ht="38.25">
      <c r="A15" s="158" t="s">
        <v>216</v>
      </c>
      <c r="B15" s="160" t="s">
        <v>249</v>
      </c>
    </row>
    <row r="16" spans="1:2" ht="15">
      <c r="A16" s="158" t="s">
        <v>215</v>
      </c>
      <c r="B16" s="159" t="s">
        <v>248</v>
      </c>
    </row>
    <row r="17" spans="1:2" ht="38.25">
      <c r="A17" s="158" t="s">
        <v>252</v>
      </c>
      <c r="B17" s="159" t="s">
        <v>253</v>
      </c>
    </row>
    <row r="18" spans="1:2" ht="25.5">
      <c r="A18" s="158" t="s">
        <v>254</v>
      </c>
      <c r="B18" s="159" t="s">
        <v>331</v>
      </c>
    </row>
    <row r="19" spans="1:2" ht="15">
      <c r="A19" s="158" t="s">
        <v>55</v>
      </c>
      <c r="B19" s="161"/>
    </row>
    <row r="20" spans="1:2" ht="30">
      <c r="A20" s="158" t="s">
        <v>214</v>
      </c>
      <c r="B20" s="159" t="s">
        <v>229</v>
      </c>
    </row>
    <row r="21" spans="1:2" ht="25.5">
      <c r="A21" s="158" t="s">
        <v>19</v>
      </c>
      <c r="B21" s="159" t="s">
        <v>332</v>
      </c>
    </row>
    <row r="22" spans="1:2" ht="38.25">
      <c r="A22" s="158" t="s">
        <v>223</v>
      </c>
      <c r="B22" s="159" t="s">
        <v>250</v>
      </c>
    </row>
    <row r="23" spans="1:2" ht="25.5">
      <c r="A23" s="158" t="s">
        <v>224</v>
      </c>
      <c r="B23" s="159" t="s">
        <v>230</v>
      </c>
    </row>
    <row r="24" spans="1:2" ht="15">
      <c r="A24" s="158" t="s">
        <v>220</v>
      </c>
      <c r="B24" s="159" t="s">
        <v>231</v>
      </c>
    </row>
    <row r="25" spans="1:2" ht="25.5">
      <c r="A25" s="158" t="s">
        <v>221</v>
      </c>
      <c r="B25" s="159" t="s">
        <v>307</v>
      </c>
    </row>
    <row r="26" spans="1:2" ht="28.5" customHeight="1">
      <c r="A26" s="158" t="s">
        <v>222</v>
      </c>
      <c r="B26" s="159" t="s">
        <v>233</v>
      </c>
    </row>
    <row r="27" spans="1:2" ht="28.5" customHeight="1">
      <c r="A27" s="158" t="s">
        <v>251</v>
      </c>
      <c r="B27" s="159" t="s">
        <v>335</v>
      </c>
    </row>
    <row r="28" spans="1:2" ht="28.5" customHeight="1">
      <c r="A28" s="158" t="s">
        <v>255</v>
      </c>
      <c r="B28" s="159" t="s">
        <v>333</v>
      </c>
    </row>
    <row r="29" spans="1:2" ht="28.5" customHeight="1">
      <c r="A29" s="158" t="s">
        <v>256</v>
      </c>
      <c r="B29" s="159" t="s">
        <v>257</v>
      </c>
    </row>
    <row r="30" spans="1:2" ht="28.5" customHeight="1">
      <c r="A30" s="158" t="s">
        <v>162</v>
      </c>
      <c r="B30" s="159" t="s">
        <v>258</v>
      </c>
    </row>
    <row r="31" spans="1:2" ht="45.75" customHeight="1">
      <c r="A31" s="158" t="s">
        <v>259</v>
      </c>
      <c r="B31" s="160" t="s">
        <v>334</v>
      </c>
    </row>
    <row r="32" spans="1:2" ht="28.5" customHeight="1">
      <c r="A32" s="158" t="s">
        <v>3</v>
      </c>
      <c r="B32" s="160" t="s">
        <v>260</v>
      </c>
    </row>
    <row r="33" spans="1:2" ht="28.5" customHeight="1">
      <c r="A33" s="158" t="s">
        <v>1</v>
      </c>
      <c r="B33" s="160" t="s">
        <v>261</v>
      </c>
    </row>
    <row r="34" spans="1:2" ht="28.5" customHeight="1">
      <c r="A34" s="158" t="s">
        <v>8</v>
      </c>
      <c r="B34" s="160" t="s">
        <v>262</v>
      </c>
    </row>
  </sheetData>
  <sortState xmlns:xlrd2="http://schemas.microsoft.com/office/spreadsheetml/2017/richdata2" ref="A6:B41">
    <sortCondition ref="A6:A41"/>
  </sortState>
  <phoneticPr fontId="1" type="noConversion"/>
  <hyperlinks>
    <hyperlink ref="B4" location="Index!A1" display="Back to Index" xr:uid="{00000000-0004-0000-0900-000000000000}"/>
  </hyperlinks>
  <printOptions horizontalCentered="1" verticalCentered="1"/>
  <pageMargins left="0.25" right="0.25" top="0.75" bottom="0.25" header="0" footer="0"/>
  <pageSetup fitToHeight="2" orientation="landscape" r:id="rId1"/>
  <headerFooter alignWithMargins="0">
    <oddHeader>&amp;L&amp;F&amp;R&amp;D
&amp;T</oddHeader>
    <oddFooter>&amp;C&amp;A&amp;R&amp;P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sting">
    <pageSetUpPr fitToPage="1"/>
  </sheetPr>
  <dimension ref="A1:S75"/>
  <sheetViews>
    <sheetView workbookViewId="0">
      <selection activeCell="B32" sqref="B32"/>
    </sheetView>
  </sheetViews>
  <sheetFormatPr defaultRowHeight="12.75"/>
  <cols>
    <col min="1" max="1" width="47.85546875" customWidth="1"/>
    <col min="2" max="2" width="29.28515625" bestFit="1" customWidth="1"/>
    <col min="3" max="3" width="23.28515625" bestFit="1" customWidth="1"/>
    <col min="4" max="4" width="24" customWidth="1"/>
    <col min="5" max="6" width="19.7109375" hidden="1" customWidth="1"/>
    <col min="7" max="7" width="14.85546875" hidden="1" customWidth="1"/>
    <col min="8" max="8" width="32.5703125" bestFit="1" customWidth="1"/>
    <col min="9" max="9" width="18" bestFit="1" customWidth="1"/>
    <col min="10" max="15" width="17.42578125" customWidth="1"/>
    <col min="16" max="16" width="19.7109375" customWidth="1"/>
    <col min="17" max="17" width="9.140625" customWidth="1"/>
    <col min="18" max="18" width="22.85546875" customWidth="1"/>
    <col min="19" max="20" width="9.140625" customWidth="1"/>
  </cols>
  <sheetData>
    <row r="1" spans="1:19" ht="18.75">
      <c r="A1" s="1" t="s">
        <v>341</v>
      </c>
      <c r="B1" s="165" t="s">
        <v>477</v>
      </c>
    </row>
    <row r="2" spans="1:19">
      <c r="A2" s="1"/>
    </row>
    <row r="3" spans="1:19" ht="18.75">
      <c r="A3" s="1" t="s">
        <v>351</v>
      </c>
      <c r="B3" s="165" t="s">
        <v>478</v>
      </c>
    </row>
    <row r="4" spans="1:19">
      <c r="A4" s="1" t="s">
        <v>401</v>
      </c>
      <c r="B4" s="7">
        <v>44256</v>
      </c>
    </row>
    <row r="5" spans="1:19">
      <c r="A5" s="1"/>
    </row>
    <row r="6" spans="1:19">
      <c r="A6" s="2"/>
      <c r="B6" s="1" t="s">
        <v>358</v>
      </c>
      <c r="C6" s="1"/>
      <c r="D6" s="1"/>
      <c r="E6" s="1"/>
      <c r="F6" s="1"/>
      <c r="G6" s="1"/>
      <c r="H6" s="1"/>
      <c r="I6" s="1"/>
      <c r="J6" s="1"/>
      <c r="K6" s="1"/>
      <c r="L6" s="1"/>
      <c r="M6" s="1"/>
      <c r="N6" s="1"/>
      <c r="O6" s="1"/>
      <c r="P6" s="1"/>
      <c r="Q6" s="2" t="s">
        <v>384</v>
      </c>
    </row>
    <row r="7" spans="1:19">
      <c r="A7" s="1" t="s">
        <v>353</v>
      </c>
      <c r="B7" s="2" t="s">
        <v>354</v>
      </c>
      <c r="Q7" t="s">
        <v>354</v>
      </c>
    </row>
    <row r="8" spans="1:19">
      <c r="Q8" t="s">
        <v>355</v>
      </c>
    </row>
    <row r="9" spans="1:19">
      <c r="A9" s="1" t="s">
        <v>9</v>
      </c>
      <c r="B9" s="1" t="s">
        <v>358</v>
      </c>
      <c r="C9" s="5" t="s">
        <v>387</v>
      </c>
      <c r="D9" s="1"/>
      <c r="E9" s="1"/>
      <c r="F9" s="1"/>
      <c r="G9" s="1"/>
      <c r="H9" s="1"/>
      <c r="I9" s="1"/>
      <c r="J9" s="1"/>
      <c r="K9" s="1"/>
      <c r="L9" s="1"/>
      <c r="M9" s="1"/>
      <c r="N9" s="1"/>
      <c r="O9" s="1"/>
      <c r="P9" s="1"/>
      <c r="Q9" s="2" t="s">
        <v>384</v>
      </c>
    </row>
    <row r="10" spans="1:19">
      <c r="A10" t="s">
        <v>356</v>
      </c>
      <c r="B10" s="2" t="s">
        <v>354</v>
      </c>
      <c r="C10" s="5" t="s">
        <v>389</v>
      </c>
      <c r="D10" s="1"/>
      <c r="Q10" t="s">
        <v>354</v>
      </c>
    </row>
    <row r="11" spans="1:19">
      <c r="C11" s="5" t="s">
        <v>388</v>
      </c>
      <c r="D11" s="2" t="s">
        <v>490</v>
      </c>
      <c r="Q11" t="s">
        <v>355</v>
      </c>
    </row>
    <row r="12" spans="1:19">
      <c r="A12" s="1" t="s">
        <v>357</v>
      </c>
      <c r="B12" s="1" t="s">
        <v>370</v>
      </c>
      <c r="C12" s="1" t="s">
        <v>363</v>
      </c>
      <c r="D12" s="1" t="s">
        <v>364</v>
      </c>
      <c r="E12" s="1"/>
      <c r="F12" s="1"/>
      <c r="I12" s="1" t="s">
        <v>397</v>
      </c>
      <c r="J12" s="1" t="s">
        <v>398</v>
      </c>
    </row>
    <row r="13" spans="1:19">
      <c r="A13" t="s">
        <v>51</v>
      </c>
      <c r="B13" s="2" t="s">
        <v>354</v>
      </c>
      <c r="C13" s="2" t="s">
        <v>369</v>
      </c>
      <c r="D13" s="2" t="s">
        <v>368</v>
      </c>
      <c r="E13" s="1"/>
      <c r="F13" s="1"/>
      <c r="I13" t="str">
        <f>IF(OR(C13="Hours - Plan Year",D13="Hours - Plan Year",C13="Hours - Employment Year",D13="Hours - Employment Year"),"Required",IF(OR(C13="Select",D13="Select"),"TBD","N/A"))</f>
        <v>Required</v>
      </c>
      <c r="J13" t="str">
        <f>IF(OR(D13="Hours - Plan Year",D13="Hours - Employment Year"),"Required",IF(D13="Select","TBD","N/A"))</f>
        <v>Required</v>
      </c>
      <c r="K13" t="s">
        <v>595</v>
      </c>
      <c r="Q13" s="2" t="s">
        <v>384</v>
      </c>
      <c r="R13" s="2" t="s">
        <v>384</v>
      </c>
      <c r="S13" s="2" t="s">
        <v>384</v>
      </c>
    </row>
    <row r="14" spans="1:19">
      <c r="A14" t="s">
        <v>52</v>
      </c>
      <c r="B14" s="2" t="s">
        <v>354</v>
      </c>
      <c r="C14" s="2" t="s">
        <v>369</v>
      </c>
      <c r="D14" t="s">
        <v>369</v>
      </c>
      <c r="E14" s="1"/>
      <c r="F14" s="1"/>
      <c r="I14" t="str">
        <f t="shared" ref="I14:J20" si="0">IF(OR(C14="Hours - Plan Year",D14="Hours - Plan Year",C14="Hours - Employment Year",D14="Hours - Employment Year"),"Required",IF(OR(C14="Select",D14="Select"),"TBD","N/A"))</f>
        <v>N/A</v>
      </c>
      <c r="J14" t="str">
        <f t="shared" si="0"/>
        <v>N/A</v>
      </c>
      <c r="Q14" t="s">
        <v>354</v>
      </c>
      <c r="R14" t="s">
        <v>352</v>
      </c>
      <c r="S14" t="s">
        <v>352</v>
      </c>
    </row>
    <row r="15" spans="1:19">
      <c r="A15" t="s">
        <v>90</v>
      </c>
      <c r="B15" s="2" t="s">
        <v>354</v>
      </c>
      <c r="C15" s="2" t="s">
        <v>369</v>
      </c>
      <c r="D15" t="s">
        <v>369</v>
      </c>
      <c r="E15" s="1"/>
      <c r="F15" s="1"/>
      <c r="I15" t="str">
        <f t="shared" si="0"/>
        <v>N/A</v>
      </c>
      <c r="J15" t="str">
        <f t="shared" si="0"/>
        <v>N/A</v>
      </c>
      <c r="Q15" t="s">
        <v>355</v>
      </c>
      <c r="R15" t="s">
        <v>367</v>
      </c>
      <c r="S15" t="s">
        <v>367</v>
      </c>
    </row>
    <row r="16" spans="1:19">
      <c r="A16" t="s">
        <v>53</v>
      </c>
      <c r="B16" s="2" t="s">
        <v>355</v>
      </c>
      <c r="C16" s="2" t="s">
        <v>275</v>
      </c>
      <c r="D16" s="2" t="s">
        <v>275</v>
      </c>
      <c r="E16" s="1"/>
      <c r="F16" s="1"/>
      <c r="I16" t="str">
        <f t="shared" si="0"/>
        <v>N/A</v>
      </c>
      <c r="J16" t="str">
        <f t="shared" si="0"/>
        <v>N/A</v>
      </c>
      <c r="R16" t="s">
        <v>368</v>
      </c>
      <c r="S16" t="s">
        <v>368</v>
      </c>
    </row>
    <row r="17" spans="1:19">
      <c r="A17" t="s">
        <v>54</v>
      </c>
      <c r="B17" s="2" t="s">
        <v>354</v>
      </c>
      <c r="C17" s="2" t="s">
        <v>369</v>
      </c>
      <c r="D17" s="2" t="s">
        <v>368</v>
      </c>
      <c r="E17" s="1"/>
      <c r="F17" s="1"/>
      <c r="I17" t="str">
        <f t="shared" si="0"/>
        <v>Required</v>
      </c>
      <c r="J17" t="str">
        <f t="shared" si="0"/>
        <v>Required</v>
      </c>
      <c r="K17" t="s">
        <v>595</v>
      </c>
      <c r="R17" s="2" t="s">
        <v>365</v>
      </c>
      <c r="S17" s="2" t="s">
        <v>369</v>
      </c>
    </row>
    <row r="18" spans="1:19">
      <c r="A18" t="s">
        <v>408</v>
      </c>
      <c r="B18" s="2" t="s">
        <v>355</v>
      </c>
      <c r="C18" s="2" t="s">
        <v>275</v>
      </c>
      <c r="D18" s="2" t="s">
        <v>275</v>
      </c>
      <c r="E18" s="1"/>
      <c r="F18" s="1"/>
      <c r="I18" t="str">
        <f t="shared" si="0"/>
        <v>N/A</v>
      </c>
      <c r="J18" t="str">
        <f t="shared" si="0"/>
        <v>N/A</v>
      </c>
      <c r="R18" s="2" t="s">
        <v>275</v>
      </c>
      <c r="S18" s="2" t="s">
        <v>275</v>
      </c>
    </row>
    <row r="19" spans="1:19">
      <c r="A19" s="2" t="s">
        <v>371</v>
      </c>
      <c r="B19" s="2" t="s">
        <v>355</v>
      </c>
      <c r="C19" s="2" t="s">
        <v>275</v>
      </c>
      <c r="D19" s="2" t="s">
        <v>275</v>
      </c>
      <c r="E19" s="1"/>
      <c r="F19" s="1"/>
      <c r="I19" t="str">
        <f t="shared" si="0"/>
        <v>N/A</v>
      </c>
      <c r="J19" t="str">
        <f t="shared" si="0"/>
        <v>N/A</v>
      </c>
    </row>
    <row r="20" spans="1:19">
      <c r="A20" s="2" t="s">
        <v>372</v>
      </c>
      <c r="B20" s="2" t="s">
        <v>355</v>
      </c>
      <c r="C20" s="2" t="s">
        <v>275</v>
      </c>
      <c r="D20" s="2" t="s">
        <v>275</v>
      </c>
      <c r="E20" s="1"/>
      <c r="F20" s="1"/>
      <c r="I20" t="str">
        <f t="shared" si="0"/>
        <v>N/A</v>
      </c>
      <c r="J20" t="str">
        <f t="shared" si="0"/>
        <v>N/A</v>
      </c>
    </row>
    <row r="21" spans="1:19">
      <c r="A21" t="s">
        <v>56</v>
      </c>
      <c r="B21" s="2" t="s">
        <v>355</v>
      </c>
      <c r="E21" s="1"/>
      <c r="F21" s="1"/>
    </row>
    <row r="22" spans="1:19">
      <c r="D22" s="1"/>
      <c r="E22" s="1"/>
      <c r="F22" s="1"/>
      <c r="I22" t="str">
        <f>IF(OR(I13="Required",I14="Required",I15="Required",I16="Required",I17="Required",I18="Required",I19="Required",I20="Required"),"Required",IF(OR(I13="TBD",I14="TBD",I15="TBD",I16="TBD",I17="TBD",I18="TBD",I19="TBD",I20="TBD"),"TBD","N/A"))</f>
        <v>Required</v>
      </c>
      <c r="J22" t="str">
        <f>IF(OR(J13="Required",J14="Required",J15="Required",J16="Required",J17="Required",J18="Required",J19="Required",J20="Required"),"Required",IF(OR(J13="TBD",J14="TBD",J15="TBD",J16="TBD",J17="TBD",J18="TBD",J19="TBD",J20="TBD"),"TBD","N/A"))</f>
        <v>Required</v>
      </c>
    </row>
    <row r="23" spans="1:19">
      <c r="A23" s="1" t="s">
        <v>359</v>
      </c>
      <c r="B23" s="1" t="s">
        <v>358</v>
      </c>
      <c r="E23" s="1"/>
      <c r="F23" s="1"/>
      <c r="Q23" s="2" t="s">
        <v>384</v>
      </c>
      <c r="R23" s="2" t="s">
        <v>384</v>
      </c>
    </row>
    <row r="24" spans="1:19">
      <c r="A24" t="s">
        <v>52</v>
      </c>
      <c r="B24" t="s">
        <v>361</v>
      </c>
      <c r="F24" s="1"/>
      <c r="Q24" t="s">
        <v>354</v>
      </c>
      <c r="R24" s="2" t="s">
        <v>275</v>
      </c>
    </row>
    <row r="25" spans="1:19">
      <c r="A25" t="s">
        <v>90</v>
      </c>
      <c r="B25" t="s">
        <v>361</v>
      </c>
      <c r="C25" s="2" t="s">
        <v>491</v>
      </c>
      <c r="F25" s="1"/>
      <c r="Q25" t="s">
        <v>355</v>
      </c>
      <c r="R25" s="2" t="s">
        <v>360</v>
      </c>
    </row>
    <row r="26" spans="1:19">
      <c r="A26" t="s">
        <v>53</v>
      </c>
      <c r="B26" t="s">
        <v>275</v>
      </c>
      <c r="F26" s="1"/>
      <c r="Q26" s="2"/>
      <c r="R26" s="2" t="s">
        <v>366</v>
      </c>
    </row>
    <row r="27" spans="1:19">
      <c r="A27" s="2" t="str">
        <f>+A19</f>
        <v>Additional Source 1</v>
      </c>
      <c r="B27" s="2" t="s">
        <v>275</v>
      </c>
      <c r="R27" s="2" t="s">
        <v>361</v>
      </c>
    </row>
    <row r="28" spans="1:19">
      <c r="A28" s="2" t="str">
        <f>+A20</f>
        <v>Additional Source 2</v>
      </c>
      <c r="B28" s="2" t="s">
        <v>275</v>
      </c>
      <c r="C28" t="s">
        <v>594</v>
      </c>
      <c r="R28" s="2"/>
    </row>
    <row r="29" spans="1:19">
      <c r="A29" s="2" t="s">
        <v>362</v>
      </c>
      <c r="B29" s="2" t="s">
        <v>354</v>
      </c>
    </row>
    <row r="30" spans="1:19">
      <c r="C30" s="1"/>
      <c r="D30" s="1"/>
      <c r="E30" s="1"/>
      <c r="F30" s="1"/>
    </row>
    <row r="31" spans="1:19">
      <c r="A31" s="2"/>
      <c r="B31" s="1" t="s">
        <v>358</v>
      </c>
      <c r="C31" s="1"/>
      <c r="D31" s="1"/>
      <c r="E31" s="1"/>
      <c r="F31" s="1"/>
    </row>
    <row r="32" spans="1:19">
      <c r="A32" s="1" t="s">
        <v>406</v>
      </c>
      <c r="B32" s="2" t="s">
        <v>355</v>
      </c>
      <c r="C32" s="1"/>
      <c r="D32" s="1"/>
      <c r="E32" s="1"/>
      <c r="F32" s="1"/>
    </row>
    <row r="33" spans="1:8">
      <c r="A33" s="1"/>
      <c r="B33" s="1"/>
    </row>
    <row r="34" spans="1:8">
      <c r="A34" s="2"/>
      <c r="B34" s="1" t="s">
        <v>358</v>
      </c>
    </row>
    <row r="35" spans="1:8">
      <c r="A35" s="1" t="s">
        <v>390</v>
      </c>
      <c r="B35" s="2" t="s">
        <v>354</v>
      </c>
      <c r="C35" s="5" t="s">
        <v>391</v>
      </c>
    </row>
    <row r="36" spans="1:8">
      <c r="C36" s="5" t="s">
        <v>446</v>
      </c>
    </row>
    <row r="37" spans="1:8">
      <c r="C37" s="5" t="s">
        <v>392</v>
      </c>
    </row>
    <row r="38" spans="1:8">
      <c r="C38" s="5" t="s">
        <v>393</v>
      </c>
    </row>
    <row r="39" spans="1:8">
      <c r="C39" s="5" t="s">
        <v>394</v>
      </c>
    </row>
    <row r="40" spans="1:8">
      <c r="C40" s="5" t="s">
        <v>395</v>
      </c>
    </row>
    <row r="41" spans="1:8">
      <c r="C41" s="5" t="s">
        <v>396</v>
      </c>
    </row>
    <row r="42" spans="1:8">
      <c r="C42" s="5"/>
    </row>
    <row r="43" spans="1:8">
      <c r="C43" s="5" t="s">
        <v>402</v>
      </c>
      <c r="D43" s="2" t="s">
        <v>403</v>
      </c>
    </row>
    <row r="44" spans="1:8">
      <c r="A44" s="1" t="s">
        <v>399</v>
      </c>
      <c r="B44" s="6" t="s">
        <v>400</v>
      </c>
      <c r="C44" s="8">
        <f>IF(DATEVALUE(B44&amp;"/"&amp;YEAR(B4))&gt;B4,DATEVALUE(B44&amp;"/"&amp;YEAR(B4)),DATEVALUE(B44&amp;"/"&amp;YEAR(B4)+1))</f>
        <v>44561</v>
      </c>
      <c r="D44" s="7" t="str">
        <f>TEXT(IF(C44&lt;B4,C44,B44&amp;"/"&amp;YEAR(C44)-1),"MM/DD/YYYY")</f>
        <v>12/31/2020</v>
      </c>
      <c r="H44" s="7"/>
    </row>
    <row r="45" spans="1:8">
      <c r="C45" s="7"/>
    </row>
    <row r="48" spans="1:8">
      <c r="A48" s="1" t="s">
        <v>412</v>
      </c>
    </row>
    <row r="49" spans="1:8">
      <c r="A49" s="2" t="s">
        <v>413</v>
      </c>
      <c r="C49" s="2" t="s">
        <v>355</v>
      </c>
    </row>
    <row r="51" spans="1:8">
      <c r="A51" s="1" t="s">
        <v>409</v>
      </c>
      <c r="B51" s="1" t="s">
        <v>410</v>
      </c>
      <c r="C51" s="1" t="s">
        <v>411</v>
      </c>
      <c r="D51" s="1" t="s">
        <v>488</v>
      </c>
      <c r="H51" s="1" t="s">
        <v>489</v>
      </c>
    </row>
    <row r="52" spans="1:8">
      <c r="A52" s="163" t="s">
        <v>414</v>
      </c>
      <c r="B52" t="s">
        <v>450</v>
      </c>
      <c r="C52" s="2" t="s">
        <v>354</v>
      </c>
      <c r="H52" t="s">
        <v>487</v>
      </c>
    </row>
    <row r="53" spans="1:8">
      <c r="A53" s="163" t="s">
        <v>415</v>
      </c>
      <c r="B53" s="2" t="s">
        <v>416</v>
      </c>
      <c r="C53" s="2" t="s">
        <v>354</v>
      </c>
      <c r="D53" t="s">
        <v>486</v>
      </c>
    </row>
    <row r="54" spans="1:8">
      <c r="A54" s="163" t="s">
        <v>417</v>
      </c>
      <c r="B54" s="2" t="s">
        <v>418</v>
      </c>
      <c r="C54" s="2" t="s">
        <v>354</v>
      </c>
      <c r="D54" t="s">
        <v>486</v>
      </c>
    </row>
    <row r="55" spans="1:8">
      <c r="A55" s="163" t="s">
        <v>419</v>
      </c>
      <c r="B55" s="2" t="s">
        <v>420</v>
      </c>
      <c r="C55" s="2" t="s">
        <v>355</v>
      </c>
    </row>
    <row r="56" spans="1:8">
      <c r="A56" s="163" t="s">
        <v>421</v>
      </c>
      <c r="B56" s="2" t="s">
        <v>422</v>
      </c>
      <c r="C56" s="2" t="s">
        <v>355</v>
      </c>
    </row>
    <row r="57" spans="1:8">
      <c r="A57" s="163" t="s">
        <v>423</v>
      </c>
      <c r="B57" s="2" t="s">
        <v>424</v>
      </c>
      <c r="C57" s="2" t="s">
        <v>354</v>
      </c>
      <c r="D57" t="s">
        <v>483</v>
      </c>
      <c r="H57" t="s">
        <v>487</v>
      </c>
    </row>
    <row r="58" spans="1:8">
      <c r="A58" s="163" t="s">
        <v>425</v>
      </c>
      <c r="B58" s="2" t="s">
        <v>426</v>
      </c>
      <c r="C58" s="2" t="s">
        <v>354</v>
      </c>
      <c r="D58" t="s">
        <v>486</v>
      </c>
    </row>
    <row r="59" spans="1:8">
      <c r="A59" s="163" t="s">
        <v>427</v>
      </c>
      <c r="B59" s="2" t="s">
        <v>428</v>
      </c>
      <c r="C59" s="2" t="s">
        <v>355</v>
      </c>
    </row>
    <row r="60" spans="1:8">
      <c r="A60" s="163" t="s">
        <v>429</v>
      </c>
      <c r="B60" s="2" t="s">
        <v>430</v>
      </c>
      <c r="C60" s="2" t="s">
        <v>355</v>
      </c>
    </row>
    <row r="61" spans="1:8" ht="25.5">
      <c r="A61" s="163" t="s">
        <v>431</v>
      </c>
      <c r="B61" s="2" t="s">
        <v>432</v>
      </c>
      <c r="C61" s="2" t="s">
        <v>355</v>
      </c>
    </row>
    <row r="62" spans="1:8">
      <c r="A62" s="163" t="s">
        <v>433</v>
      </c>
      <c r="B62" s="2" t="s">
        <v>442</v>
      </c>
      <c r="C62" s="2" t="s">
        <v>355</v>
      </c>
    </row>
    <row r="63" spans="1:8">
      <c r="A63" s="163" t="s">
        <v>479</v>
      </c>
      <c r="B63" s="2" t="s">
        <v>480</v>
      </c>
      <c r="C63" s="2" t="s">
        <v>354</v>
      </c>
      <c r="D63" t="s">
        <v>484</v>
      </c>
      <c r="H63" t="s">
        <v>487</v>
      </c>
    </row>
    <row r="64" spans="1:8">
      <c r="A64" s="163" t="s">
        <v>481</v>
      </c>
      <c r="B64" s="2" t="s">
        <v>482</v>
      </c>
      <c r="C64" s="2" t="s">
        <v>354</v>
      </c>
      <c r="D64" t="s">
        <v>485</v>
      </c>
      <c r="H64" t="s">
        <v>487</v>
      </c>
    </row>
    <row r="65" spans="1:3">
      <c r="A65" s="163" t="s">
        <v>434</v>
      </c>
      <c r="C65" s="2" t="s">
        <v>355</v>
      </c>
    </row>
    <row r="66" spans="1:3">
      <c r="A66" s="163" t="s">
        <v>435</v>
      </c>
      <c r="C66" s="2" t="s">
        <v>355</v>
      </c>
    </row>
    <row r="67" spans="1:3">
      <c r="A67" s="163" t="s">
        <v>436</v>
      </c>
      <c r="C67" s="2" t="s">
        <v>355</v>
      </c>
    </row>
    <row r="68" spans="1:3">
      <c r="A68" s="163" t="s">
        <v>437</v>
      </c>
      <c r="C68" s="2" t="s">
        <v>355</v>
      </c>
    </row>
    <row r="69" spans="1:3">
      <c r="A69" s="163" t="s">
        <v>438</v>
      </c>
      <c r="C69" s="2" t="s">
        <v>355</v>
      </c>
    </row>
    <row r="70" spans="1:3">
      <c r="A70" s="163" t="s">
        <v>439</v>
      </c>
      <c r="C70" s="2" t="s">
        <v>355</v>
      </c>
    </row>
    <row r="71" spans="1:3">
      <c r="A71" s="163" t="s">
        <v>440</v>
      </c>
      <c r="C71" s="2" t="s">
        <v>355</v>
      </c>
    </row>
    <row r="72" spans="1:3">
      <c r="A72" s="163" t="s">
        <v>441</v>
      </c>
      <c r="C72" s="2" t="s">
        <v>355</v>
      </c>
    </row>
    <row r="75" spans="1:3" ht="25.5">
      <c r="A75" s="163" t="s">
        <v>443</v>
      </c>
    </row>
  </sheetData>
  <dataValidations count="9">
    <dataValidation type="list" allowBlank="1" showInputMessage="1" showErrorMessage="1" sqref="C7:P7" xr:uid="{00000000-0002-0000-0100-000000000000}">
      <formula1>$Q$7:$Q$8</formula1>
    </dataValidation>
    <dataValidation type="list" allowBlank="1" showInputMessage="1" showErrorMessage="1" sqref="E10:F10" xr:uid="{00000000-0002-0000-0100-000001000000}">
      <formula1>$Q$10:$Q$11</formula1>
    </dataValidation>
    <dataValidation type="list" allowBlank="1" showInputMessage="1" showErrorMessage="1" sqref="C33:F33" xr:uid="{00000000-0002-0000-0100-000002000000}">
      <formula1>$Q$34:$Q$35</formula1>
    </dataValidation>
    <dataValidation type="list" allowBlank="1" showInputMessage="1" showErrorMessage="1" sqref="C13:D20" xr:uid="{00000000-0002-0000-0100-000003000000}">
      <formula1>$S$13:$S$18</formula1>
    </dataValidation>
    <dataValidation type="list" allowBlank="1" showInputMessage="1" showErrorMessage="1" sqref="B7 B32 B35 C52:C72 C49 B29" xr:uid="{00000000-0002-0000-0100-000004000000}">
      <formula1>$Q$6:$Q$8</formula1>
    </dataValidation>
    <dataValidation type="list" allowBlank="1" showInputMessage="1" showErrorMessage="1" sqref="B10" xr:uid="{00000000-0002-0000-0100-000005000000}">
      <formula1>$Q$9:$Q$11</formula1>
    </dataValidation>
    <dataValidation type="list" allowBlank="1" showInputMessage="1" showErrorMessage="1" sqref="B13:B21" xr:uid="{00000000-0002-0000-0100-000006000000}">
      <formula1>$Q$13:$Q$15</formula1>
    </dataValidation>
    <dataValidation type="list" allowBlank="1" showInputMessage="1" showErrorMessage="1" sqref="D23:D28 E24:E28 F27:F28" xr:uid="{00000000-0002-0000-0100-000007000000}">
      <formula1>$R$24:$R$27</formula1>
    </dataValidation>
    <dataValidation type="list" allowBlank="1" showInputMessage="1" showErrorMessage="1" sqref="B24:B28" xr:uid="{00000000-0002-0000-0100-000008000000}">
      <formula1>$R$23:$R$27</formula1>
    </dataValidation>
  </dataValidations>
  <printOptions gridLines="1"/>
  <pageMargins left="0.7" right="0.7" top="0.75" bottom="0.75" header="0.3" footer="0.3"/>
  <pageSetup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A74D9-E9B9-43F9-AAA0-88FF434A1FE5}">
  <dimension ref="A1:O22"/>
  <sheetViews>
    <sheetView workbookViewId="0">
      <selection activeCell="F3" sqref="F3:I7"/>
    </sheetView>
  </sheetViews>
  <sheetFormatPr defaultRowHeight="12.75"/>
  <sheetData>
    <row r="1" spans="1:15">
      <c r="A1" t="s">
        <v>603</v>
      </c>
      <c r="F1" t="s">
        <v>604</v>
      </c>
    </row>
    <row r="3" spans="1:15">
      <c r="F3" s="181" t="s">
        <v>609</v>
      </c>
      <c r="G3" s="181"/>
      <c r="H3" s="181"/>
      <c r="I3" s="181"/>
    </row>
    <row r="4" spans="1:15">
      <c r="F4" s="181"/>
      <c r="G4" s="181"/>
      <c r="H4" s="181"/>
      <c r="I4" s="181"/>
    </row>
    <row r="5" spans="1:15">
      <c r="F5" s="181"/>
      <c r="G5" s="181"/>
      <c r="H5" s="181"/>
      <c r="I5" s="181"/>
    </row>
    <row r="6" spans="1:15">
      <c r="F6" s="181"/>
      <c r="G6" s="181"/>
      <c r="H6" s="181"/>
      <c r="I6" s="181"/>
    </row>
    <row r="7" spans="1:15" ht="165" customHeight="1">
      <c r="F7" s="181"/>
      <c r="G7" s="181"/>
      <c r="H7" s="181"/>
      <c r="I7" s="181"/>
      <c r="L7" s="182" t="s">
        <v>616</v>
      </c>
      <c r="M7" s="182"/>
      <c r="N7" s="182"/>
      <c r="O7" s="182"/>
    </row>
    <row r="8" spans="1:15">
      <c r="L8" s="182"/>
      <c r="M8" s="182"/>
      <c r="N8" s="182"/>
      <c r="O8" s="182"/>
    </row>
    <row r="9" spans="1:15" ht="15">
      <c r="F9" s="178" t="s">
        <v>605</v>
      </c>
    </row>
    <row r="11" spans="1:15" ht="15">
      <c r="F11" s="178" t="s">
        <v>606</v>
      </c>
    </row>
    <row r="12" spans="1:15" ht="15">
      <c r="F12" s="178" t="s">
        <v>607</v>
      </c>
    </row>
    <row r="14" spans="1:15" ht="15">
      <c r="F14" s="174" t="s">
        <v>608</v>
      </c>
    </row>
    <row r="16" spans="1:15">
      <c r="F16" s="2" t="s">
        <v>610</v>
      </c>
    </row>
    <row r="19" spans="6:6" ht="25.5">
      <c r="F19" s="175" t="s">
        <v>412</v>
      </c>
    </row>
    <row r="20" spans="6:6" ht="51">
      <c r="F20" s="176" t="s">
        <v>611</v>
      </c>
    </row>
    <row r="21" spans="6:6" ht="63.75">
      <c r="F21" s="176" t="s">
        <v>612</v>
      </c>
    </row>
    <row r="22" spans="6:6">
      <c r="F22" s="177" t="s">
        <v>613</v>
      </c>
    </row>
  </sheetData>
  <mergeCells count="2">
    <mergeCell ref="F3:I7"/>
    <mergeCell ref="L7:O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DB80-475A-430D-B574-9131841CE42E}">
  <dimension ref="A1:L60"/>
  <sheetViews>
    <sheetView workbookViewId="0">
      <selection activeCell="B3" sqref="B3"/>
    </sheetView>
  </sheetViews>
  <sheetFormatPr defaultRowHeight="12.75"/>
  <cols>
    <col min="1" max="1" width="11.42578125" bestFit="1" customWidth="1"/>
    <col min="2" max="2" width="8" bestFit="1" customWidth="1"/>
    <col min="4" max="4" width="17.85546875" bestFit="1" customWidth="1"/>
    <col min="5" max="5" width="17.85546875" customWidth="1"/>
    <col min="6" max="6" width="38.5703125" bestFit="1" customWidth="1"/>
    <col min="8" max="8" width="32" bestFit="1" customWidth="1"/>
    <col min="9" max="9" width="32" customWidth="1"/>
    <col min="10" max="10" width="12.28515625" bestFit="1" customWidth="1"/>
    <col min="11" max="11" width="12.28515625" customWidth="1"/>
    <col min="12" max="12" width="64.42578125" bestFit="1" customWidth="1"/>
  </cols>
  <sheetData>
    <row r="1" spans="1:12">
      <c r="A1" s="1" t="s">
        <v>492</v>
      </c>
      <c r="B1" s="1" t="s">
        <v>493</v>
      </c>
      <c r="C1" s="1" t="s">
        <v>569</v>
      </c>
      <c r="D1" s="1" t="s">
        <v>577</v>
      </c>
      <c r="E1" s="1" t="s">
        <v>578</v>
      </c>
      <c r="F1" s="1" t="s">
        <v>579</v>
      </c>
      <c r="G1" s="2"/>
      <c r="H1" s="1" t="s">
        <v>526</v>
      </c>
      <c r="I1" s="1" t="s">
        <v>571</v>
      </c>
      <c r="J1" s="1" t="s">
        <v>570</v>
      </c>
      <c r="K1" s="1" t="s">
        <v>577</v>
      </c>
      <c r="L1" s="1" t="s">
        <v>17</v>
      </c>
    </row>
    <row r="2" spans="1:12" ht="25.5">
      <c r="A2" s="172" t="s">
        <v>21</v>
      </c>
      <c r="B2" s="173" t="s">
        <v>88</v>
      </c>
      <c r="C2" t="s">
        <v>35</v>
      </c>
      <c r="D2">
        <v>1</v>
      </c>
      <c r="E2" t="e">
        <v>#N/A</v>
      </c>
      <c r="F2" s="2" t="s">
        <v>585</v>
      </c>
      <c r="H2" s="168" t="s">
        <v>503</v>
      </c>
      <c r="I2" s="168" t="s">
        <v>529</v>
      </c>
      <c r="J2" s="169" t="s">
        <v>572</v>
      </c>
      <c r="K2" s="169" t="e">
        <v>#N/A</v>
      </c>
      <c r="L2" s="169" t="s">
        <v>576</v>
      </c>
    </row>
    <row r="3" spans="1:12" ht="38.25">
      <c r="A3" s="172" t="s">
        <v>14</v>
      </c>
      <c r="B3" s="173" t="s">
        <v>88</v>
      </c>
      <c r="C3" t="s">
        <v>64</v>
      </c>
      <c r="D3">
        <v>2</v>
      </c>
      <c r="E3">
        <v>2</v>
      </c>
      <c r="F3" s="2" t="s">
        <v>580</v>
      </c>
      <c r="H3" s="168" t="s">
        <v>504</v>
      </c>
      <c r="I3" s="168" t="s">
        <v>530</v>
      </c>
      <c r="J3" s="169" t="s">
        <v>572</v>
      </c>
      <c r="K3" s="169" t="e">
        <v>#N/A</v>
      </c>
      <c r="L3" s="169" t="s">
        <v>575</v>
      </c>
    </row>
    <row r="4" spans="1:12" ht="25.5">
      <c r="A4" s="172" t="s">
        <v>7</v>
      </c>
      <c r="B4" s="173" t="s">
        <v>89</v>
      </c>
      <c r="C4" t="s">
        <v>65</v>
      </c>
      <c r="D4">
        <v>3</v>
      </c>
      <c r="E4">
        <v>3</v>
      </c>
      <c r="F4" s="2" t="s">
        <v>580</v>
      </c>
      <c r="H4" s="168" t="s">
        <v>508</v>
      </c>
      <c r="I4" s="168" t="s">
        <v>534</v>
      </c>
      <c r="J4" s="169" t="s">
        <v>572</v>
      </c>
      <c r="K4" s="169" t="e">
        <v>#N/A</v>
      </c>
      <c r="L4" s="169" t="s">
        <v>574</v>
      </c>
    </row>
    <row r="5" spans="1:12" ht="38.25">
      <c r="A5" s="172" t="s">
        <v>22</v>
      </c>
      <c r="B5" s="173" t="s">
        <v>88</v>
      </c>
      <c r="C5" t="s">
        <v>66</v>
      </c>
      <c r="D5">
        <v>4</v>
      </c>
      <c r="E5" t="e">
        <v>#N/A</v>
      </c>
      <c r="F5" s="2" t="s">
        <v>586</v>
      </c>
      <c r="H5" s="168" t="s">
        <v>510</v>
      </c>
      <c r="I5" s="168" t="s">
        <v>536</v>
      </c>
      <c r="J5" s="169" t="s">
        <v>572</v>
      </c>
      <c r="K5" s="169" t="e">
        <v>#N/A</v>
      </c>
      <c r="L5" s="169" t="s">
        <v>574</v>
      </c>
    </row>
    <row r="6" spans="1:12">
      <c r="A6" s="172" t="s">
        <v>0</v>
      </c>
      <c r="B6" s="173" t="s">
        <v>88</v>
      </c>
      <c r="C6" t="s">
        <v>68</v>
      </c>
      <c r="D6">
        <v>5</v>
      </c>
      <c r="E6" t="e">
        <v>#N/A</v>
      </c>
      <c r="F6" s="2" t="s">
        <v>587</v>
      </c>
      <c r="H6" s="168" t="s">
        <v>512</v>
      </c>
      <c r="I6" s="168" t="s">
        <v>537</v>
      </c>
      <c r="J6" s="169" t="s">
        <v>572</v>
      </c>
      <c r="K6" s="169" t="e">
        <v>#N/A</v>
      </c>
      <c r="L6" s="169" t="s">
        <v>574</v>
      </c>
    </row>
    <row r="7" spans="1:12" ht="25.5">
      <c r="A7" s="172" t="s">
        <v>24</v>
      </c>
      <c r="B7" s="173" t="s">
        <v>88</v>
      </c>
      <c r="C7" t="s">
        <v>71</v>
      </c>
      <c r="D7">
        <v>6</v>
      </c>
      <c r="E7">
        <v>6</v>
      </c>
      <c r="F7" s="2" t="s">
        <v>580</v>
      </c>
      <c r="H7" s="168" t="s">
        <v>514</v>
      </c>
      <c r="I7" s="168" t="s">
        <v>538</v>
      </c>
      <c r="J7" s="169" t="s">
        <v>572</v>
      </c>
      <c r="K7" s="169" t="e">
        <v>#N/A</v>
      </c>
      <c r="L7" s="169" t="s">
        <v>573</v>
      </c>
    </row>
    <row r="8" spans="1:12" ht="38.25">
      <c r="A8" s="172" t="s">
        <v>457</v>
      </c>
      <c r="B8" s="173" t="s">
        <v>89</v>
      </c>
      <c r="C8" t="s">
        <v>527</v>
      </c>
      <c r="D8">
        <v>7</v>
      </c>
      <c r="E8" t="e">
        <v>#N/A</v>
      </c>
      <c r="F8" s="2" t="s">
        <v>581</v>
      </c>
    </row>
    <row r="9" spans="1:12" ht="25.5">
      <c r="A9" s="172" t="s">
        <v>455</v>
      </c>
      <c r="B9" s="173" t="s">
        <v>88</v>
      </c>
      <c r="C9" t="s">
        <v>75</v>
      </c>
      <c r="D9">
        <v>8</v>
      </c>
      <c r="E9">
        <v>8</v>
      </c>
      <c r="F9" s="2" t="s">
        <v>580</v>
      </c>
      <c r="J9" s="2"/>
      <c r="K9" s="2"/>
      <c r="L9" s="2"/>
    </row>
    <row r="10" spans="1:12" ht="38.25">
      <c r="A10" s="172" t="s">
        <v>460</v>
      </c>
      <c r="B10" s="173" t="s">
        <v>88</v>
      </c>
      <c r="C10" t="s">
        <v>528</v>
      </c>
      <c r="D10">
        <v>9</v>
      </c>
      <c r="E10" t="e">
        <v>#N/A</v>
      </c>
      <c r="F10" s="2" t="s">
        <v>581</v>
      </c>
      <c r="H10" t="s">
        <v>494</v>
      </c>
      <c r="I10" t="s">
        <v>35</v>
      </c>
      <c r="J10" s="2" t="s">
        <v>64</v>
      </c>
      <c r="K10" s="2">
        <v>2</v>
      </c>
    </row>
    <row r="11" spans="1:12">
      <c r="A11" s="172" t="s">
        <v>12</v>
      </c>
      <c r="B11" s="173" t="s">
        <v>88</v>
      </c>
      <c r="C11" t="s">
        <v>529</v>
      </c>
      <c r="D11">
        <v>10</v>
      </c>
      <c r="E11">
        <v>10</v>
      </c>
      <c r="F11" s="2" t="s">
        <v>580</v>
      </c>
      <c r="H11" t="s">
        <v>502</v>
      </c>
      <c r="I11" t="s">
        <v>528</v>
      </c>
      <c r="J11" s="2" t="s">
        <v>65</v>
      </c>
      <c r="K11" s="2">
        <v>3</v>
      </c>
    </row>
    <row r="12" spans="1:12">
      <c r="A12" s="172" t="s">
        <v>2</v>
      </c>
      <c r="B12" s="173" t="s">
        <v>88</v>
      </c>
      <c r="C12" t="s">
        <v>530</v>
      </c>
      <c r="D12">
        <v>11</v>
      </c>
      <c r="E12">
        <v>11</v>
      </c>
      <c r="F12" s="2" t="s">
        <v>580</v>
      </c>
      <c r="H12" t="s">
        <v>495</v>
      </c>
      <c r="I12" t="s">
        <v>64</v>
      </c>
      <c r="J12" s="2" t="s">
        <v>71</v>
      </c>
      <c r="K12" s="2">
        <v>6</v>
      </c>
    </row>
    <row r="13" spans="1:12" ht="25.5">
      <c r="A13" s="172" t="s">
        <v>36</v>
      </c>
      <c r="B13" s="173" t="s">
        <v>275</v>
      </c>
      <c r="C13" t="s">
        <v>531</v>
      </c>
      <c r="D13">
        <v>12</v>
      </c>
      <c r="E13" t="e">
        <v>#N/A</v>
      </c>
      <c r="H13" t="s">
        <v>496</v>
      </c>
      <c r="I13" t="s">
        <v>65</v>
      </c>
      <c r="J13" s="2" t="s">
        <v>75</v>
      </c>
      <c r="K13" s="2">
        <v>8</v>
      </c>
    </row>
    <row r="14" spans="1:12" ht="25.5">
      <c r="A14" s="172" t="s">
        <v>13</v>
      </c>
      <c r="B14" s="173" t="s">
        <v>88</v>
      </c>
      <c r="C14" t="s">
        <v>532</v>
      </c>
      <c r="D14">
        <v>13</v>
      </c>
      <c r="E14">
        <v>13</v>
      </c>
      <c r="F14" s="2" t="s">
        <v>580</v>
      </c>
      <c r="H14" t="s">
        <v>522</v>
      </c>
      <c r="I14" t="s">
        <v>546</v>
      </c>
      <c r="J14" s="2" t="s">
        <v>529</v>
      </c>
      <c r="K14" s="2">
        <v>10</v>
      </c>
    </row>
    <row r="15" spans="1:12">
      <c r="A15" s="172" t="s">
        <v>25</v>
      </c>
      <c r="B15" s="173" t="s">
        <v>88</v>
      </c>
      <c r="C15" t="s">
        <v>533</v>
      </c>
      <c r="D15">
        <v>14</v>
      </c>
      <c r="E15">
        <v>14</v>
      </c>
      <c r="F15" s="2" t="s">
        <v>580</v>
      </c>
      <c r="H15" t="s">
        <v>523</v>
      </c>
      <c r="I15" t="s">
        <v>547</v>
      </c>
      <c r="J15" s="2" t="s">
        <v>530</v>
      </c>
      <c r="K15" s="2">
        <v>11</v>
      </c>
    </row>
    <row r="16" spans="1:12" ht="38.25">
      <c r="A16" s="172" t="s">
        <v>4</v>
      </c>
      <c r="B16" s="173" t="s">
        <v>88</v>
      </c>
      <c r="C16" t="s">
        <v>534</v>
      </c>
      <c r="D16">
        <v>15</v>
      </c>
      <c r="E16">
        <v>15</v>
      </c>
      <c r="F16" s="2" t="s">
        <v>580</v>
      </c>
      <c r="H16" t="s">
        <v>525</v>
      </c>
      <c r="I16" t="s">
        <v>549</v>
      </c>
      <c r="J16" s="2" t="s">
        <v>532</v>
      </c>
      <c r="K16" s="2">
        <v>13</v>
      </c>
    </row>
    <row r="17" spans="1:12" ht="38.25">
      <c r="A17" s="172" t="s">
        <v>5</v>
      </c>
      <c r="B17" s="173" t="s">
        <v>88</v>
      </c>
      <c r="C17" t="s">
        <v>535</v>
      </c>
      <c r="D17">
        <v>16</v>
      </c>
      <c r="E17">
        <v>16</v>
      </c>
      <c r="F17" s="2" t="s">
        <v>580</v>
      </c>
      <c r="H17" t="s">
        <v>524</v>
      </c>
      <c r="I17" t="s">
        <v>548</v>
      </c>
      <c r="J17" s="2" t="s">
        <v>533</v>
      </c>
      <c r="K17" s="2">
        <v>14</v>
      </c>
    </row>
    <row r="18" spans="1:12">
      <c r="A18" s="172" t="s">
        <v>15</v>
      </c>
      <c r="B18" s="173" t="s">
        <v>88</v>
      </c>
      <c r="C18" t="s">
        <v>536</v>
      </c>
      <c r="D18">
        <v>17</v>
      </c>
      <c r="E18">
        <v>17</v>
      </c>
      <c r="F18" s="2" t="s">
        <v>580</v>
      </c>
      <c r="H18" t="s">
        <v>497</v>
      </c>
      <c r="I18" t="s">
        <v>66</v>
      </c>
      <c r="J18" s="2" t="s">
        <v>534</v>
      </c>
      <c r="K18" s="2">
        <v>15</v>
      </c>
    </row>
    <row r="19" spans="1:12">
      <c r="A19" s="172" t="s">
        <v>18</v>
      </c>
      <c r="B19" s="173" t="s">
        <v>88</v>
      </c>
      <c r="C19" t="s">
        <v>77</v>
      </c>
      <c r="D19">
        <v>18</v>
      </c>
      <c r="E19">
        <v>18</v>
      </c>
      <c r="F19" s="2" t="s">
        <v>580</v>
      </c>
      <c r="H19" t="s">
        <v>498</v>
      </c>
      <c r="I19" t="s">
        <v>68</v>
      </c>
      <c r="J19" s="2" t="s">
        <v>535</v>
      </c>
      <c r="K19" s="2">
        <v>16</v>
      </c>
    </row>
    <row r="20" spans="1:12">
      <c r="A20" s="172" t="s">
        <v>6</v>
      </c>
      <c r="B20" s="173" t="s">
        <v>88</v>
      </c>
      <c r="C20" t="s">
        <v>537</v>
      </c>
      <c r="D20">
        <v>19</v>
      </c>
      <c r="E20">
        <v>19</v>
      </c>
      <c r="F20" s="2" t="s">
        <v>580</v>
      </c>
      <c r="H20" t="s">
        <v>499</v>
      </c>
      <c r="I20" t="s">
        <v>71</v>
      </c>
      <c r="J20" s="2" t="s">
        <v>536</v>
      </c>
      <c r="K20" s="2">
        <v>17</v>
      </c>
    </row>
    <row r="21" spans="1:12" ht="25.5">
      <c r="A21" s="172" t="s">
        <v>61</v>
      </c>
      <c r="B21" s="173" t="s">
        <v>88</v>
      </c>
      <c r="C21" t="s">
        <v>76</v>
      </c>
      <c r="D21">
        <v>20</v>
      </c>
      <c r="E21" t="e">
        <v>#N/A</v>
      </c>
      <c r="F21" s="2" t="s">
        <v>588</v>
      </c>
      <c r="H21" t="s">
        <v>500</v>
      </c>
      <c r="I21" t="s">
        <v>527</v>
      </c>
      <c r="J21" s="2" t="s">
        <v>77</v>
      </c>
      <c r="K21" s="2">
        <v>18</v>
      </c>
    </row>
    <row r="22" spans="1:12" ht="38.25">
      <c r="A22" s="172" t="s">
        <v>469</v>
      </c>
      <c r="B22" s="173" t="s">
        <v>88</v>
      </c>
      <c r="C22" t="s">
        <v>538</v>
      </c>
      <c r="D22">
        <v>21</v>
      </c>
      <c r="E22" t="e">
        <v>#N/A</v>
      </c>
      <c r="F22" s="2" t="s">
        <v>581</v>
      </c>
      <c r="H22" t="s">
        <v>501</v>
      </c>
      <c r="I22" t="s">
        <v>75</v>
      </c>
      <c r="J22" s="2" t="s">
        <v>537</v>
      </c>
      <c r="K22" s="2">
        <v>19</v>
      </c>
    </row>
    <row r="23" spans="1:12" ht="38.25">
      <c r="A23" s="172" t="s">
        <v>470</v>
      </c>
      <c r="B23" s="173" t="s">
        <v>88</v>
      </c>
      <c r="C23" t="s">
        <v>539</v>
      </c>
      <c r="D23">
        <v>22</v>
      </c>
      <c r="E23" t="e">
        <v>#N/A</v>
      </c>
      <c r="F23" s="2" t="s">
        <v>581</v>
      </c>
      <c r="H23" t="s">
        <v>507</v>
      </c>
      <c r="I23" t="s">
        <v>533</v>
      </c>
      <c r="J23" s="2" t="s">
        <v>545</v>
      </c>
      <c r="K23" s="2">
        <v>28</v>
      </c>
    </row>
    <row r="24" spans="1:12" ht="38.25">
      <c r="A24" s="172" t="s">
        <v>471</v>
      </c>
      <c r="B24" s="173" t="s">
        <v>88</v>
      </c>
      <c r="C24" t="s">
        <v>540</v>
      </c>
      <c r="D24">
        <v>23</v>
      </c>
      <c r="E24" t="e">
        <v>#N/A</v>
      </c>
      <c r="F24" s="2" t="s">
        <v>581</v>
      </c>
      <c r="H24" t="s">
        <v>520</v>
      </c>
      <c r="I24" t="s">
        <v>544</v>
      </c>
      <c r="J24" s="2" t="s">
        <v>553</v>
      </c>
      <c r="K24" s="2">
        <v>36</v>
      </c>
    </row>
    <row r="25" spans="1:12" ht="38.25">
      <c r="A25" s="172" t="s">
        <v>463</v>
      </c>
      <c r="B25" s="173" t="s">
        <v>275</v>
      </c>
      <c r="C25" t="s">
        <v>541</v>
      </c>
      <c r="D25">
        <v>24</v>
      </c>
      <c r="E25" t="e">
        <v>#N/A</v>
      </c>
      <c r="H25" t="s">
        <v>517</v>
      </c>
      <c r="I25" t="s">
        <v>541</v>
      </c>
      <c r="J25" s="2" t="s">
        <v>554</v>
      </c>
      <c r="K25" s="2">
        <v>37</v>
      </c>
    </row>
    <row r="26" spans="1:12" ht="25.5">
      <c r="A26" s="172" t="s">
        <v>465</v>
      </c>
      <c r="B26" s="173" t="s">
        <v>275</v>
      </c>
      <c r="C26" t="s">
        <v>542</v>
      </c>
      <c r="D26">
        <v>25</v>
      </c>
      <c r="E26" t="e">
        <v>#N/A</v>
      </c>
      <c r="H26" t="s">
        <v>590</v>
      </c>
      <c r="I26" s="2" t="s">
        <v>553</v>
      </c>
      <c r="J26" s="2" t="s">
        <v>567</v>
      </c>
      <c r="K26" s="2">
        <v>50</v>
      </c>
    </row>
    <row r="27" spans="1:12" ht="25.5">
      <c r="A27" s="172" t="s">
        <v>9</v>
      </c>
      <c r="B27" s="173" t="s">
        <v>136</v>
      </c>
      <c r="C27" t="s">
        <v>543</v>
      </c>
      <c r="D27">
        <v>26</v>
      </c>
      <c r="E27" t="e">
        <v>#N/A</v>
      </c>
      <c r="F27" s="2" t="s">
        <v>582</v>
      </c>
      <c r="K27" s="2"/>
    </row>
    <row r="28" spans="1:12" ht="38.25">
      <c r="A28" s="172" t="s">
        <v>10</v>
      </c>
      <c r="B28" s="173" t="s">
        <v>275</v>
      </c>
      <c r="C28" t="s">
        <v>544</v>
      </c>
      <c r="D28">
        <v>27</v>
      </c>
      <c r="E28" t="e">
        <v>#N/A</v>
      </c>
      <c r="H28" s="170" t="s">
        <v>505</v>
      </c>
      <c r="I28" s="170" t="s">
        <v>531</v>
      </c>
      <c r="J28" s="171" t="s">
        <v>275</v>
      </c>
      <c r="K28" s="171" t="e">
        <v>#N/A</v>
      </c>
      <c r="L28" s="170"/>
    </row>
    <row r="29" spans="1:12">
      <c r="A29" s="172" t="s">
        <v>19</v>
      </c>
      <c r="B29" s="173" t="s">
        <v>88</v>
      </c>
      <c r="C29" t="s">
        <v>545</v>
      </c>
      <c r="D29">
        <v>28</v>
      </c>
      <c r="E29">
        <v>28</v>
      </c>
      <c r="F29" s="2" t="s">
        <v>580</v>
      </c>
      <c r="H29" s="170" t="s">
        <v>506</v>
      </c>
      <c r="I29" s="170" t="s">
        <v>532</v>
      </c>
      <c r="J29" s="171" t="s">
        <v>275</v>
      </c>
      <c r="K29" s="171" t="e">
        <v>#N/A</v>
      </c>
      <c r="L29" s="170"/>
    </row>
    <row r="30" spans="1:12" ht="38.25">
      <c r="A30" s="172" t="s">
        <v>11</v>
      </c>
      <c r="B30" s="173" t="s">
        <v>275</v>
      </c>
      <c r="C30" t="s">
        <v>546</v>
      </c>
      <c r="D30">
        <v>29</v>
      </c>
      <c r="E30" t="e">
        <v>#N/A</v>
      </c>
      <c r="H30" s="170" t="s">
        <v>509</v>
      </c>
      <c r="I30" s="170" t="s">
        <v>535</v>
      </c>
      <c r="J30" s="171" t="s">
        <v>275</v>
      </c>
      <c r="K30" s="171" t="e">
        <v>#N/A</v>
      </c>
      <c r="L30" s="170"/>
    </row>
    <row r="31" spans="1:12" ht="38.25">
      <c r="A31" s="172" t="s">
        <v>3</v>
      </c>
      <c r="B31" s="173" t="s">
        <v>275</v>
      </c>
      <c r="C31" t="s">
        <v>547</v>
      </c>
      <c r="D31">
        <v>30</v>
      </c>
      <c r="E31" t="e">
        <v>#N/A</v>
      </c>
      <c r="H31" s="170" t="s">
        <v>511</v>
      </c>
      <c r="I31" s="170" t="s">
        <v>77</v>
      </c>
      <c r="J31" s="171" t="s">
        <v>275</v>
      </c>
      <c r="K31" s="171" t="e">
        <v>#N/A</v>
      </c>
      <c r="L31" s="170"/>
    </row>
    <row r="32" spans="1:12" ht="38.25">
      <c r="A32" s="172" t="s">
        <v>57</v>
      </c>
      <c r="B32" s="173" t="s">
        <v>275</v>
      </c>
      <c r="C32" t="s">
        <v>548</v>
      </c>
      <c r="D32">
        <v>31</v>
      </c>
      <c r="E32" t="e">
        <v>#N/A</v>
      </c>
      <c r="H32" s="170" t="s">
        <v>513</v>
      </c>
      <c r="I32" s="170" t="s">
        <v>76</v>
      </c>
      <c r="J32" s="171" t="s">
        <v>275</v>
      </c>
      <c r="K32" s="171" t="e">
        <v>#N/A</v>
      </c>
      <c r="L32" s="170"/>
    </row>
    <row r="33" spans="1:12" ht="25.5">
      <c r="A33" s="172" t="s">
        <v>8</v>
      </c>
      <c r="B33" s="173" t="s">
        <v>275</v>
      </c>
      <c r="C33" t="s">
        <v>549</v>
      </c>
      <c r="D33">
        <v>32</v>
      </c>
      <c r="E33" t="e">
        <v>#N/A</v>
      </c>
      <c r="F33" s="163" t="s">
        <v>583</v>
      </c>
      <c r="H33" s="170" t="s">
        <v>515</v>
      </c>
      <c r="I33" s="170" t="s">
        <v>539</v>
      </c>
      <c r="J33" s="171" t="s">
        <v>275</v>
      </c>
      <c r="K33" s="171" t="e">
        <v>#N/A</v>
      </c>
      <c r="L33" s="170"/>
    </row>
    <row r="34" spans="1:12" ht="25.5">
      <c r="A34" s="172" t="s">
        <v>1</v>
      </c>
      <c r="B34" s="173" t="s">
        <v>136</v>
      </c>
      <c r="C34" t="s">
        <v>550</v>
      </c>
      <c r="D34">
        <v>33</v>
      </c>
      <c r="E34" t="e">
        <v>#N/A</v>
      </c>
      <c r="F34" s="2" t="s">
        <v>584</v>
      </c>
      <c r="H34" s="170" t="s">
        <v>516</v>
      </c>
      <c r="I34" s="170" t="s">
        <v>540</v>
      </c>
      <c r="J34" s="171" t="s">
        <v>275</v>
      </c>
      <c r="K34" s="171" t="e">
        <v>#N/A</v>
      </c>
      <c r="L34" s="170"/>
    </row>
    <row r="35" spans="1:12" ht="25.5">
      <c r="A35" s="172" t="s">
        <v>375</v>
      </c>
      <c r="B35" s="173" t="s">
        <v>88</v>
      </c>
      <c r="C35" t="s">
        <v>551</v>
      </c>
      <c r="D35">
        <v>34</v>
      </c>
      <c r="E35" t="e">
        <v>#N/A</v>
      </c>
      <c r="F35" s="2" t="s">
        <v>586</v>
      </c>
      <c r="H35" s="170" t="s">
        <v>518</v>
      </c>
      <c r="I35" s="170" t="s">
        <v>542</v>
      </c>
      <c r="J35" s="171" t="s">
        <v>275</v>
      </c>
      <c r="K35" s="171" t="e">
        <v>#N/A</v>
      </c>
      <c r="L35" s="170"/>
    </row>
    <row r="36" spans="1:12" ht="51">
      <c r="A36" s="172" t="s">
        <v>51</v>
      </c>
      <c r="B36" s="173" t="s">
        <v>88</v>
      </c>
      <c r="C36" t="s">
        <v>552</v>
      </c>
      <c r="D36">
        <v>35</v>
      </c>
      <c r="E36" t="e">
        <v>#N/A</v>
      </c>
      <c r="F36" s="2" t="s">
        <v>589</v>
      </c>
      <c r="H36" s="170" t="s">
        <v>519</v>
      </c>
      <c r="I36" s="170" t="s">
        <v>543</v>
      </c>
      <c r="J36" s="171" t="s">
        <v>275</v>
      </c>
      <c r="K36" s="171" t="e">
        <v>#N/A</v>
      </c>
      <c r="L36" s="170"/>
    </row>
    <row r="37" spans="1:12" ht="51">
      <c r="A37" s="172" t="s">
        <v>52</v>
      </c>
      <c r="B37" s="173" t="s">
        <v>88</v>
      </c>
      <c r="C37" t="s">
        <v>553</v>
      </c>
      <c r="D37">
        <v>36</v>
      </c>
      <c r="E37">
        <v>36</v>
      </c>
      <c r="F37" s="2" t="s">
        <v>580</v>
      </c>
      <c r="H37" s="170" t="s">
        <v>521</v>
      </c>
      <c r="I37" s="170" t="s">
        <v>545</v>
      </c>
      <c r="J37" s="171" t="s">
        <v>275</v>
      </c>
      <c r="K37" s="171" t="e">
        <v>#N/A</v>
      </c>
      <c r="L37" s="170"/>
    </row>
    <row r="38" spans="1:12" ht="51">
      <c r="A38" s="172" t="s">
        <v>90</v>
      </c>
      <c r="B38" s="173" t="s">
        <v>88</v>
      </c>
      <c r="C38" t="s">
        <v>554</v>
      </c>
      <c r="D38">
        <v>37</v>
      </c>
      <c r="E38">
        <v>37</v>
      </c>
      <c r="F38" s="2" t="s">
        <v>580</v>
      </c>
      <c r="H38" s="170" t="s">
        <v>591</v>
      </c>
      <c r="I38" s="171" t="s">
        <v>554</v>
      </c>
      <c r="J38" s="171" t="s">
        <v>275</v>
      </c>
      <c r="K38" s="171" t="e">
        <v>#N/A</v>
      </c>
      <c r="L38" s="170"/>
    </row>
    <row r="39" spans="1:12" ht="51">
      <c r="A39" s="172" t="s">
        <v>53</v>
      </c>
      <c r="B39" s="173" t="s">
        <v>275</v>
      </c>
      <c r="C39" t="s">
        <v>555</v>
      </c>
      <c r="D39">
        <v>38</v>
      </c>
      <c r="E39" t="e">
        <v>#N/A</v>
      </c>
    </row>
    <row r="40" spans="1:12" ht="51">
      <c r="A40" s="172" t="s">
        <v>54</v>
      </c>
      <c r="B40" s="173" t="s">
        <v>88</v>
      </c>
      <c r="C40" t="s">
        <v>556</v>
      </c>
      <c r="D40">
        <v>39</v>
      </c>
      <c r="E40" t="e">
        <v>#N/A</v>
      </c>
      <c r="F40" s="2" t="s">
        <v>589</v>
      </c>
    </row>
    <row r="41" spans="1:12" ht="63.75">
      <c r="A41" s="172" t="s">
        <v>476</v>
      </c>
      <c r="B41" s="173" t="s">
        <v>275</v>
      </c>
      <c r="C41" t="s">
        <v>557</v>
      </c>
      <c r="D41">
        <v>40</v>
      </c>
      <c r="E41" t="e">
        <v>#N/A</v>
      </c>
    </row>
    <row r="42" spans="1:12" ht="38.25">
      <c r="A42" s="172" t="s">
        <v>56</v>
      </c>
      <c r="B42" s="173" t="s">
        <v>275</v>
      </c>
      <c r="C42" t="s">
        <v>558</v>
      </c>
      <c r="D42">
        <v>41</v>
      </c>
      <c r="E42" t="e">
        <v>#N/A</v>
      </c>
    </row>
    <row r="43" spans="1:12" ht="51">
      <c r="A43" s="172" t="s">
        <v>592</v>
      </c>
      <c r="B43" s="173" t="s">
        <v>275</v>
      </c>
      <c r="C43" t="s">
        <v>559</v>
      </c>
      <c r="D43">
        <v>42</v>
      </c>
      <c r="E43" t="e">
        <v>#N/A</v>
      </c>
    </row>
    <row r="44" spans="1:12" ht="51">
      <c r="A44" s="172" t="s">
        <v>593</v>
      </c>
      <c r="B44" s="173" t="s">
        <v>275</v>
      </c>
      <c r="C44" t="s">
        <v>560</v>
      </c>
      <c r="D44">
        <v>43</v>
      </c>
      <c r="E44" t="e">
        <v>#N/A</v>
      </c>
    </row>
    <row r="45" spans="1:12" ht="51">
      <c r="A45" s="172" t="s">
        <v>303</v>
      </c>
      <c r="B45" s="173" t="s">
        <v>136</v>
      </c>
      <c r="C45" t="s">
        <v>561</v>
      </c>
      <c r="D45">
        <v>44</v>
      </c>
      <c r="E45" t="e">
        <v>#N/A</v>
      </c>
      <c r="F45" s="2" t="s">
        <v>584</v>
      </c>
    </row>
    <row r="46" spans="1:12" ht="38.25">
      <c r="A46" s="172" t="s">
        <v>140</v>
      </c>
      <c r="B46" s="173" t="s">
        <v>136</v>
      </c>
      <c r="C46" t="s">
        <v>562</v>
      </c>
      <c r="D46">
        <v>45</v>
      </c>
      <c r="E46" t="e">
        <v>#N/A</v>
      </c>
      <c r="F46" s="2" t="s">
        <v>584</v>
      </c>
    </row>
    <row r="47" spans="1:12" ht="38.25">
      <c r="A47" s="172" t="s">
        <v>141</v>
      </c>
      <c r="B47" s="173" t="s">
        <v>275</v>
      </c>
      <c r="C47" t="s">
        <v>563</v>
      </c>
      <c r="D47">
        <v>46</v>
      </c>
      <c r="E47" t="e">
        <v>#N/A</v>
      </c>
    </row>
    <row r="48" spans="1:12" ht="38.25">
      <c r="A48" s="172" t="s">
        <v>142</v>
      </c>
      <c r="B48" s="173" t="s">
        <v>275</v>
      </c>
      <c r="C48" t="s">
        <v>564</v>
      </c>
      <c r="D48">
        <v>47</v>
      </c>
      <c r="E48" t="e">
        <v>#N/A</v>
      </c>
    </row>
    <row r="49" spans="1:11" ht="38.25">
      <c r="A49" s="172" t="s">
        <v>58</v>
      </c>
      <c r="B49" s="173" t="s">
        <v>88</v>
      </c>
      <c r="C49" t="s">
        <v>565</v>
      </c>
      <c r="D49">
        <v>48</v>
      </c>
      <c r="E49" t="e">
        <v>#N/A</v>
      </c>
      <c r="F49" s="2" t="s">
        <v>585</v>
      </c>
      <c r="K49" s="2"/>
    </row>
    <row r="50" spans="1:11" ht="38.25">
      <c r="A50" s="172" t="s">
        <v>59</v>
      </c>
      <c r="B50" s="173" t="s">
        <v>88</v>
      </c>
      <c r="C50" t="s">
        <v>566</v>
      </c>
      <c r="D50">
        <v>49</v>
      </c>
      <c r="E50" t="e">
        <v>#N/A</v>
      </c>
      <c r="F50" s="2" t="s">
        <v>585</v>
      </c>
      <c r="K50" s="2"/>
    </row>
    <row r="51" spans="1:11" ht="25.5">
      <c r="A51" s="172" t="s">
        <v>60</v>
      </c>
      <c r="B51" s="173" t="s">
        <v>88</v>
      </c>
      <c r="C51" t="s">
        <v>567</v>
      </c>
      <c r="D51">
        <v>50</v>
      </c>
      <c r="E51">
        <v>50</v>
      </c>
      <c r="F51" t="s">
        <v>580</v>
      </c>
      <c r="K51" s="2"/>
    </row>
    <row r="52" spans="1:11">
      <c r="A52" s="172" t="s">
        <v>273</v>
      </c>
      <c r="B52" s="173" t="s">
        <v>89</v>
      </c>
      <c r="C52" t="s">
        <v>568</v>
      </c>
      <c r="D52">
        <v>51</v>
      </c>
      <c r="E52" t="e">
        <v>#N/A</v>
      </c>
      <c r="F52" s="2" t="s">
        <v>581</v>
      </c>
      <c r="K52" s="2"/>
    </row>
    <row r="53" spans="1:11">
      <c r="K53" s="2"/>
    </row>
    <row r="54" spans="1:11">
      <c r="K54" s="2"/>
    </row>
    <row r="55" spans="1:11">
      <c r="K55" s="2"/>
    </row>
    <row r="56" spans="1:11">
      <c r="K56" s="2"/>
    </row>
    <row r="57" spans="1:11">
      <c r="K57" s="2"/>
    </row>
    <row r="58" spans="1:11">
      <c r="K58" s="2"/>
    </row>
    <row r="59" spans="1:11">
      <c r="K59" s="2"/>
    </row>
    <row r="60" spans="1:11">
      <c r="K60" s="2"/>
    </row>
  </sheetData>
  <autoFilter ref="A1:E52" xr:uid="{5BA92690-6FFD-4138-911A-063A2746475C}"/>
  <sortState xmlns:xlrd2="http://schemas.microsoft.com/office/spreadsheetml/2017/richdata2" ref="H10:L25">
    <sortCondition ref="K10:K25"/>
  </sortState>
  <conditionalFormatting sqref="A2:A7 A11:A14 A27:A52 B7 B31:B34 B11:B12 B14 B45:B52 A9:B9 B2:B4 A16:B21">
    <cfRule type="expression" dxfId="197" priority="47">
      <formula>$O2="N/A"</formula>
    </cfRule>
    <cfRule type="expression" dxfId="196" priority="48">
      <formula>$P2=1</formula>
    </cfRule>
  </conditionalFormatting>
  <conditionalFormatting sqref="A15">
    <cfRule type="expression" dxfId="195" priority="45">
      <formula>$O15="N/A"</formula>
    </cfRule>
    <cfRule type="expression" dxfId="194" priority="46">
      <formula>$P15=1</formula>
    </cfRule>
  </conditionalFormatting>
  <conditionalFormatting sqref="A10">
    <cfRule type="expression" dxfId="193" priority="41">
      <formula>$O10="N/A"</formula>
    </cfRule>
    <cfRule type="expression" dxfId="192" priority="42">
      <formula>$P10=1</formula>
    </cfRule>
  </conditionalFormatting>
  <conditionalFormatting sqref="A25:A26">
    <cfRule type="expression" dxfId="191" priority="39">
      <formula>$O25="N/A"</formula>
    </cfRule>
    <cfRule type="expression" dxfId="190" priority="40">
      <formula>$P25=1</formula>
    </cfRule>
  </conditionalFormatting>
  <conditionalFormatting sqref="A22:A24">
    <cfRule type="expression" dxfId="189" priority="37">
      <formula>$O22="N/A"</formula>
    </cfRule>
    <cfRule type="expression" dxfId="188" priority="38">
      <formula>$P22=1</formula>
    </cfRule>
  </conditionalFormatting>
  <conditionalFormatting sqref="A8">
    <cfRule type="expression" dxfId="187" priority="43">
      <formula>$O8="N/A"</formula>
    </cfRule>
    <cfRule type="expression" dxfId="186" priority="44">
      <formula>$P8=1</formula>
    </cfRule>
  </conditionalFormatting>
  <conditionalFormatting sqref="B29">
    <cfRule type="expression" dxfId="185" priority="35">
      <formula>$O29="N/A"</formula>
    </cfRule>
    <cfRule type="expression" dxfId="184" priority="36">
      <formula>$P29=1</formula>
    </cfRule>
  </conditionalFormatting>
  <conditionalFormatting sqref="B5">
    <cfRule type="expression" dxfId="183" priority="33">
      <formula>$O5="N/A"</formula>
    </cfRule>
    <cfRule type="expression" dxfId="182" priority="34">
      <formula>$P5=1</formula>
    </cfRule>
  </conditionalFormatting>
  <conditionalFormatting sqref="B27">
    <cfRule type="expression" dxfId="181" priority="31">
      <formula>$O27="N/A"</formula>
    </cfRule>
    <cfRule type="expression" dxfId="180" priority="32">
      <formula>$P27=1</formula>
    </cfRule>
  </conditionalFormatting>
  <conditionalFormatting sqref="B13">
    <cfRule type="expression" dxfId="179" priority="29">
      <formula>$O13="N/A"</formula>
    </cfRule>
    <cfRule type="expression" dxfId="178" priority="30">
      <formula>$P13=1</formula>
    </cfRule>
  </conditionalFormatting>
  <conditionalFormatting sqref="B36:B38">
    <cfRule type="expression" dxfId="177" priority="27">
      <formula>$O36="N/A"</formula>
    </cfRule>
    <cfRule type="expression" dxfId="176" priority="28">
      <formula>$P36=1</formula>
    </cfRule>
  </conditionalFormatting>
  <conditionalFormatting sqref="B39:B41">
    <cfRule type="expression" dxfId="175" priority="25">
      <formula>$O39="N/A"</formula>
    </cfRule>
    <cfRule type="expression" dxfId="174" priority="26">
      <formula>$P39=1</formula>
    </cfRule>
  </conditionalFormatting>
  <conditionalFormatting sqref="B42">
    <cfRule type="expression" dxfId="173" priority="23">
      <formula>$O42="N/A"</formula>
    </cfRule>
    <cfRule type="expression" dxfId="172" priority="24">
      <formula>$P42=1</formula>
    </cfRule>
  </conditionalFormatting>
  <conditionalFormatting sqref="B43">
    <cfRule type="expression" dxfId="171" priority="21">
      <formula>$O43="N/A"</formula>
    </cfRule>
    <cfRule type="expression" dxfId="170" priority="22">
      <formula>$P43=1</formula>
    </cfRule>
  </conditionalFormatting>
  <conditionalFormatting sqref="B44">
    <cfRule type="expression" dxfId="169" priority="19">
      <formula>$O44="N/A"</formula>
    </cfRule>
    <cfRule type="expression" dxfId="168" priority="20">
      <formula>$P44=1</formula>
    </cfRule>
  </conditionalFormatting>
  <conditionalFormatting sqref="B30">
    <cfRule type="expression" dxfId="167" priority="17">
      <formula>$O30="N/A"</formula>
    </cfRule>
    <cfRule type="expression" dxfId="166" priority="18">
      <formula>$P30=1</formula>
    </cfRule>
  </conditionalFormatting>
  <conditionalFormatting sqref="B35">
    <cfRule type="expression" dxfId="165" priority="15">
      <formula>$O35="N/A"</formula>
    </cfRule>
    <cfRule type="expression" dxfId="164" priority="16">
      <formula>$P35=1</formula>
    </cfRule>
  </conditionalFormatting>
  <conditionalFormatting sqref="B6">
    <cfRule type="expression" dxfId="163" priority="13">
      <formula>$O6="N/A"</formula>
    </cfRule>
    <cfRule type="expression" dxfId="162" priority="14">
      <formula>$P6=1</formula>
    </cfRule>
  </conditionalFormatting>
  <conditionalFormatting sqref="B15">
    <cfRule type="expression" dxfId="161" priority="11">
      <formula>$O15="N/A"</formula>
    </cfRule>
    <cfRule type="expression" dxfId="160" priority="12">
      <formula>$P15=1</formula>
    </cfRule>
  </conditionalFormatting>
  <conditionalFormatting sqref="B10">
    <cfRule type="expression" dxfId="159" priority="9">
      <formula>$O10="N/A"</formula>
    </cfRule>
    <cfRule type="expression" dxfId="158" priority="10">
      <formula>$P10=1</formula>
    </cfRule>
  </conditionalFormatting>
  <conditionalFormatting sqref="B28">
    <cfRule type="expression" dxfId="157" priority="5">
      <formula>$O28="N/A"</formula>
    </cfRule>
    <cfRule type="expression" dxfId="156" priority="6">
      <formula>$P28=1</formula>
    </cfRule>
  </conditionalFormatting>
  <conditionalFormatting sqref="B25:B26">
    <cfRule type="expression" dxfId="155" priority="3">
      <formula>$O25="N/A"</formula>
    </cfRule>
    <cfRule type="expression" dxfId="154" priority="4">
      <formula>$P25=1</formula>
    </cfRule>
  </conditionalFormatting>
  <conditionalFormatting sqref="B22:B24">
    <cfRule type="expression" dxfId="153" priority="1">
      <formula>$O22="N/A"</formula>
    </cfRule>
    <cfRule type="expression" dxfId="152" priority="2">
      <formula>$P22=1</formula>
    </cfRule>
  </conditionalFormatting>
  <conditionalFormatting sqref="B8">
    <cfRule type="expression" dxfId="151" priority="7">
      <formula>$O8="N/A"</formula>
    </cfRule>
    <cfRule type="expression" dxfId="150" priority="8">
      <formula>$P8=1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102"/>
  <sheetViews>
    <sheetView showGridLines="0" topLeftCell="A34" workbookViewId="0">
      <selection activeCell="I40" sqref="I40"/>
    </sheetView>
  </sheetViews>
  <sheetFormatPr defaultColWidth="9.140625" defaultRowHeight="12.75"/>
  <cols>
    <col min="1" max="1" width="48" style="18" customWidth="1"/>
    <col min="2" max="2" width="11.140625" style="33" bestFit="1" customWidth="1"/>
    <col min="3" max="3" width="4.7109375" style="33" bestFit="1" customWidth="1"/>
    <col min="4" max="4" width="4.7109375" style="33" hidden="1" customWidth="1"/>
    <col min="5" max="5" width="4" style="33" bestFit="1" customWidth="1"/>
    <col min="6" max="6" width="7" style="33" bestFit="1" customWidth="1"/>
    <col min="7" max="7" width="58.42578125" style="18" customWidth="1"/>
    <col min="8" max="8" width="26.7109375" style="19" customWidth="1"/>
    <col min="9" max="9" width="9" style="33" customWidth="1"/>
    <col min="10" max="10" width="2" style="21" hidden="1" customWidth="1"/>
    <col min="11" max="16384" width="9.140625" style="21"/>
  </cols>
  <sheetData>
    <row r="1" spans="1:14" ht="21">
      <c r="A1" s="9" t="str">
        <f>+Summary!B1</f>
        <v>The Collins Companies Defined Contribution Plan</v>
      </c>
      <c r="I1" s="20"/>
    </row>
    <row r="2" spans="1:14" ht="15">
      <c r="A2" s="22" t="s">
        <v>62</v>
      </c>
      <c r="H2" s="23"/>
      <c r="I2" s="20"/>
    </row>
    <row r="3" spans="1:14" ht="6" customHeight="1">
      <c r="H3" s="23"/>
      <c r="I3" s="20"/>
    </row>
    <row r="4" spans="1:14" ht="15.75">
      <c r="A4" s="186" t="s">
        <v>91</v>
      </c>
      <c r="B4" s="186"/>
      <c r="C4" s="186"/>
      <c r="D4" s="186"/>
      <c r="E4" s="186"/>
      <c r="F4" s="186"/>
      <c r="G4" s="186"/>
      <c r="I4" s="24"/>
    </row>
    <row r="5" spans="1:14" ht="15.75">
      <c r="A5" s="186" t="s">
        <v>167</v>
      </c>
      <c r="B5" s="186"/>
      <c r="C5" s="186"/>
      <c r="D5" s="186"/>
      <c r="E5" s="186"/>
      <c r="F5" s="186"/>
      <c r="G5" s="186"/>
      <c r="I5" s="24"/>
    </row>
    <row r="6" spans="1:14" ht="15.75">
      <c r="A6" s="186" t="s">
        <v>128</v>
      </c>
      <c r="B6" s="186"/>
      <c r="C6" s="186"/>
      <c r="D6" s="186"/>
      <c r="E6" s="186"/>
      <c r="F6" s="186"/>
      <c r="G6" s="186"/>
      <c r="I6" s="24"/>
    </row>
    <row r="7" spans="1:14" ht="15.75">
      <c r="A7" s="186" t="s">
        <v>108</v>
      </c>
      <c r="B7" s="186"/>
      <c r="C7" s="186"/>
      <c r="D7" s="186"/>
      <c r="E7" s="186"/>
      <c r="F7" s="186"/>
      <c r="G7" s="186"/>
      <c r="H7" s="25" t="s">
        <v>234</v>
      </c>
      <c r="I7" s="24"/>
    </row>
    <row r="8" spans="1:14" ht="15.75">
      <c r="A8" s="187" t="s">
        <v>376</v>
      </c>
      <c r="B8" s="187"/>
      <c r="C8" s="187"/>
      <c r="D8" s="187"/>
      <c r="E8" s="187"/>
      <c r="F8" s="187"/>
      <c r="G8" s="187"/>
      <c r="H8" s="25"/>
      <c r="I8" s="24"/>
    </row>
    <row r="9" spans="1:14">
      <c r="A9" s="26"/>
      <c r="B9" s="35"/>
      <c r="C9" s="27"/>
      <c r="D9" s="27"/>
      <c r="E9" s="27"/>
      <c r="F9" s="27"/>
      <c r="G9" s="28"/>
      <c r="I9" s="24"/>
    </row>
    <row r="10" spans="1:14" ht="13.5" thickBot="1">
      <c r="A10" s="26"/>
      <c r="B10" s="35"/>
      <c r="C10" s="27"/>
      <c r="D10" s="27"/>
      <c r="E10" s="27"/>
      <c r="F10" s="27"/>
      <c r="G10" s="28"/>
      <c r="I10" s="24"/>
    </row>
    <row r="11" spans="1:14" ht="26.25" thickBot="1">
      <c r="A11" s="29" t="s">
        <v>16</v>
      </c>
      <c r="B11" s="29" t="s">
        <v>379</v>
      </c>
      <c r="C11" s="29" t="s">
        <v>83</v>
      </c>
      <c r="D11" s="29" t="s">
        <v>84</v>
      </c>
      <c r="E11" s="29" t="s">
        <v>85</v>
      </c>
      <c r="F11" s="29" t="s">
        <v>373</v>
      </c>
      <c r="G11" s="29" t="s">
        <v>17</v>
      </c>
      <c r="H11" s="29" t="s">
        <v>99</v>
      </c>
      <c r="I11" s="29" t="s">
        <v>378</v>
      </c>
    </row>
    <row r="12" spans="1:14" ht="5.25" customHeight="1">
      <c r="I12" s="24"/>
    </row>
    <row r="13" spans="1:14" s="32" customFormat="1" ht="18.75" customHeight="1">
      <c r="A13" s="4" t="s">
        <v>21</v>
      </c>
      <c r="B13" s="30" t="s">
        <v>114</v>
      </c>
      <c r="C13" s="30">
        <v>1</v>
      </c>
      <c r="D13" s="30">
        <v>13</v>
      </c>
      <c r="E13" s="30">
        <v>13</v>
      </c>
      <c r="F13" s="167" t="str">
        <f>SUBSTITUTE(ADDRESS(1,ROW(A1),4),"1","")</f>
        <v>A</v>
      </c>
      <c r="G13" s="4" t="str">
        <f>CONCATENATE( "Transamerica Account number = ",+Summary!$B$3)</f>
        <v>Transamerica Account number = QK6318000001</v>
      </c>
      <c r="H13" s="4"/>
      <c r="I13" s="30" t="s">
        <v>88</v>
      </c>
      <c r="J13" s="31">
        <f t="shared" ref="J13:J76" si="0">IF(I13="TBD",1,0)</f>
        <v>0</v>
      </c>
      <c r="L13" s="21"/>
      <c r="M13" s="21"/>
      <c r="N13" s="21"/>
    </row>
    <row r="14" spans="1:14" s="32" customFormat="1" ht="25.5">
      <c r="A14" s="4" t="s">
        <v>14</v>
      </c>
      <c r="B14" s="30" t="s">
        <v>115</v>
      </c>
      <c r="C14" s="30">
        <f>E13+1</f>
        <v>14</v>
      </c>
      <c r="D14" s="30">
        <v>11</v>
      </c>
      <c r="E14" s="30">
        <f>E13+D14</f>
        <v>24</v>
      </c>
      <c r="F14" s="167" t="str">
        <f t="shared" ref="F14:F77" si="1">SUBSTITUTE(ADDRESS(1,ROW(A2),4),"1","")</f>
        <v>B</v>
      </c>
      <c r="G14" s="4" t="s">
        <v>129</v>
      </c>
      <c r="H14" s="4"/>
      <c r="I14" s="30" t="s">
        <v>88</v>
      </c>
      <c r="J14" s="31">
        <f t="shared" si="0"/>
        <v>0</v>
      </c>
      <c r="L14" s="21"/>
      <c r="M14" s="21"/>
      <c r="N14" s="21"/>
    </row>
    <row r="15" spans="1:14" s="32" customFormat="1" ht="25.5">
      <c r="A15" s="4" t="s">
        <v>7</v>
      </c>
      <c r="B15" s="30" t="s">
        <v>116</v>
      </c>
      <c r="C15" s="30">
        <f t="shared" ref="C15:C78" si="2">E14+1</f>
        <v>25</v>
      </c>
      <c r="D15" s="30">
        <v>10</v>
      </c>
      <c r="E15" s="30">
        <f t="shared" ref="E15:E92" si="3">E14+D15</f>
        <v>34</v>
      </c>
      <c r="F15" s="167" t="str">
        <f t="shared" si="1"/>
        <v>C</v>
      </c>
      <c r="G15" s="4" t="s">
        <v>94</v>
      </c>
      <c r="H15" s="4" t="s">
        <v>102</v>
      </c>
      <c r="I15" s="30" t="s">
        <v>89</v>
      </c>
      <c r="J15" s="31">
        <f t="shared" si="0"/>
        <v>0</v>
      </c>
      <c r="L15" s="21"/>
      <c r="M15" s="21"/>
      <c r="N15" s="21"/>
    </row>
    <row r="16" spans="1:14" s="32" customFormat="1" ht="25.5">
      <c r="A16" s="4" t="s">
        <v>22</v>
      </c>
      <c r="B16" s="30" t="s">
        <v>340</v>
      </c>
      <c r="C16" s="30">
        <f t="shared" si="2"/>
        <v>35</v>
      </c>
      <c r="D16" s="30">
        <v>4</v>
      </c>
      <c r="E16" s="30">
        <f t="shared" si="3"/>
        <v>38</v>
      </c>
      <c r="F16" s="167" t="str">
        <f t="shared" si="1"/>
        <v>D</v>
      </c>
      <c r="G16" s="4" t="s">
        <v>95</v>
      </c>
      <c r="H16" s="4" t="s">
        <v>109</v>
      </c>
      <c r="I16" s="30" t="s">
        <v>88</v>
      </c>
      <c r="J16" s="31">
        <f t="shared" si="0"/>
        <v>0</v>
      </c>
      <c r="L16" s="21"/>
      <c r="M16" s="21"/>
      <c r="N16" s="21"/>
    </row>
    <row r="17" spans="1:14" s="32" customFormat="1" ht="102">
      <c r="A17" s="4" t="s">
        <v>0</v>
      </c>
      <c r="B17" s="30" t="s">
        <v>116</v>
      </c>
      <c r="C17" s="30">
        <f t="shared" si="2"/>
        <v>39</v>
      </c>
      <c r="D17" s="30">
        <v>10</v>
      </c>
      <c r="E17" s="30">
        <f t="shared" si="3"/>
        <v>48</v>
      </c>
      <c r="F17" s="167" t="str">
        <f t="shared" si="1"/>
        <v>E</v>
      </c>
      <c r="G17" s="4" t="str">
        <f>TRIM(IF(Summary!C52="Yes",Summary!B52&amp;" "&amp;"= "&amp;Summary!A52&amp;", ","")&amp;IF(Summary!C53="Yes",Summary!B53&amp;" "&amp;"= "&amp;Summary!A53&amp;", ","")&amp;IF(Summary!C54="Yes",Summary!B54&amp;" "&amp;"= "&amp;Summary!A54&amp;", ","")&amp;IF(Summary!C55="Yes",Summary!B55&amp;" "&amp;"= "&amp;Summary!A55&amp;", ","")&amp;IF(Summary!C56="Yes",Summary!B56&amp;" "&amp;"= "&amp;Summary!A56&amp;", ","")&amp;IF(Summary!C57="Yes",Summary!B57&amp;" "&amp;"= "&amp;Summary!A57&amp;", ","")&amp;IF(Summary!C58="Yes",Summary!B58&amp;" "&amp;"= "&amp;Summary!A58&amp;", ","")&amp;IF(Summary!C59="Yes",Summary!B59&amp;" "&amp;"= "&amp;Summary!A59&amp;", ","")&amp;IF(Summary!C60="Yes",Summary!B60&amp;" "&amp;"= "&amp;Summary!A60&amp;", ","")&amp;IF(Summary!C61="Yes",Summary!B61&amp;" "&amp;"= "&amp;Summary!A61&amp;", ","")&amp;IF(Summary!C62="Yes",Summary!B62&amp;" "&amp;"= "&amp;Summary!A62&amp;", ","")&amp;IF(Summary!C63="Yes",Summary!B63&amp;" "&amp;"= "&amp;Summary!A63&amp;", ","")&amp;IF(Summary!C64="Yes",Summary!B64&amp;" "&amp;"= "&amp;Summary!A64&amp;", ","")&amp;IF(Summary!C65="Yes",Summary!B65&amp;" "&amp;"= "&amp;Summary!A65&amp;", ","")&amp;IF(Summary!C66="Yes",Summary!B66&amp;" "&amp;"= "&amp;Summary!A66&amp;", ","")&amp;IF(Summary!C67="Yes",Summary!B67&amp;" "&amp;"= "&amp;Summary!A67&amp;", ","")&amp;IF(Summary!C68="Yes",Summary!B68&amp;" "&amp;"= "&amp;Summary!A68&amp;", ","")&amp;IF(Summary!C69="Yes",Summary!B69&amp;" "&amp;"= "&amp;Summary!A69&amp;", ","")&amp;IF(Summary!C70="Yes",Summary!B70&amp;" "&amp;"= "&amp;Summary!A70&amp;", ","")&amp;IF(Summary!C71="Yes",Summary!B71&amp;" "&amp;"= "&amp;Summary!A71&amp;", ","")&amp;IF(Summary!C72="Yes",Summary!B72&amp;" "&amp;"= "&amp;Summary!A72&amp;", ",""))</f>
        <v>ALL = All employees in the eligible class, COLBAR = Union Employees, NONRES = Non-resident aliens, COMMISSION = Paid By Commission, LEASED = Leased Employees, CHESTER = Chester Hourly-paid employees, KLAMATH = Klamath Falls Hourly-paid employees,</v>
      </c>
      <c r="H17" s="4" t="s">
        <v>316</v>
      </c>
      <c r="I17" s="30" t="s">
        <v>88</v>
      </c>
      <c r="J17" s="31">
        <f t="shared" si="0"/>
        <v>0</v>
      </c>
      <c r="L17" s="21"/>
      <c r="M17" s="21"/>
      <c r="N17" s="21"/>
    </row>
    <row r="18" spans="1:14" s="32" customFormat="1">
      <c r="A18" s="4" t="s">
        <v>24</v>
      </c>
      <c r="B18" s="30" t="s">
        <v>117</v>
      </c>
      <c r="C18" s="30">
        <f>E17+1</f>
        <v>49</v>
      </c>
      <c r="D18" s="30">
        <v>30</v>
      </c>
      <c r="E18" s="30">
        <f t="shared" si="3"/>
        <v>78</v>
      </c>
      <c r="F18" s="167" t="str">
        <f t="shared" si="1"/>
        <v>F</v>
      </c>
      <c r="G18" s="3" t="s">
        <v>462</v>
      </c>
      <c r="H18" s="4"/>
      <c r="I18" s="30" t="s">
        <v>88</v>
      </c>
      <c r="J18" s="31">
        <f t="shared" si="0"/>
        <v>0</v>
      </c>
      <c r="L18" s="21"/>
      <c r="M18" s="21"/>
      <c r="N18" s="21"/>
    </row>
    <row r="19" spans="1:14" s="32" customFormat="1">
      <c r="A19" s="4" t="s">
        <v>457</v>
      </c>
      <c r="B19" s="30" t="s">
        <v>458</v>
      </c>
      <c r="C19" s="30">
        <f>E18+1</f>
        <v>79</v>
      </c>
      <c r="D19" s="30">
        <v>5</v>
      </c>
      <c r="E19" s="30">
        <f t="shared" si="3"/>
        <v>83</v>
      </c>
      <c r="F19" s="167" t="str">
        <f t="shared" si="1"/>
        <v>G</v>
      </c>
      <c r="G19" s="3" t="s">
        <v>459</v>
      </c>
      <c r="H19" s="4"/>
      <c r="I19" s="30" t="s">
        <v>89</v>
      </c>
      <c r="J19" s="31">
        <f t="shared" si="0"/>
        <v>0</v>
      </c>
      <c r="L19" s="21"/>
      <c r="M19" s="21"/>
      <c r="N19" s="21"/>
    </row>
    <row r="20" spans="1:14" s="32" customFormat="1">
      <c r="A20" s="4" t="s">
        <v>455</v>
      </c>
      <c r="B20" s="30" t="s">
        <v>118</v>
      </c>
      <c r="C20" s="30">
        <f>E19+1</f>
        <v>84</v>
      </c>
      <c r="D20" s="30">
        <v>20</v>
      </c>
      <c r="E20" s="30">
        <f t="shared" si="3"/>
        <v>103</v>
      </c>
      <c r="F20" s="167" t="str">
        <f t="shared" si="1"/>
        <v>H</v>
      </c>
      <c r="G20" s="4" t="s">
        <v>454</v>
      </c>
      <c r="H20" s="4"/>
      <c r="I20" s="30" t="s">
        <v>88</v>
      </c>
      <c r="J20" s="31">
        <f t="shared" si="0"/>
        <v>0</v>
      </c>
      <c r="L20" s="21"/>
      <c r="M20" s="21"/>
      <c r="N20" s="21"/>
    </row>
    <row r="21" spans="1:14" s="32" customFormat="1">
      <c r="A21" s="4" t="s">
        <v>460</v>
      </c>
      <c r="B21" s="30" t="s">
        <v>33</v>
      </c>
      <c r="C21" s="30">
        <f>E20+1</f>
        <v>104</v>
      </c>
      <c r="D21" s="30">
        <v>1</v>
      </c>
      <c r="E21" s="30">
        <f t="shared" si="3"/>
        <v>104</v>
      </c>
      <c r="F21" s="167" t="str">
        <f t="shared" si="1"/>
        <v>I</v>
      </c>
      <c r="G21" s="3" t="s">
        <v>35</v>
      </c>
      <c r="H21" s="4"/>
      <c r="I21" s="30" t="s">
        <v>88</v>
      </c>
      <c r="J21" s="31">
        <f t="shared" si="0"/>
        <v>0</v>
      </c>
      <c r="L21" s="21"/>
      <c r="M21" s="21"/>
      <c r="N21" s="21"/>
    </row>
    <row r="22" spans="1:14" s="32" customFormat="1">
      <c r="A22" s="4" t="s">
        <v>12</v>
      </c>
      <c r="B22" s="30" t="s">
        <v>113</v>
      </c>
      <c r="C22" s="30">
        <f>E21+1</f>
        <v>105</v>
      </c>
      <c r="D22" s="30">
        <v>10</v>
      </c>
      <c r="E22" s="30">
        <f t="shared" si="3"/>
        <v>114</v>
      </c>
      <c r="F22" s="167" t="str">
        <f t="shared" si="1"/>
        <v>J</v>
      </c>
      <c r="G22" s="4"/>
      <c r="H22" s="4"/>
      <c r="I22" s="30" t="s">
        <v>88</v>
      </c>
      <c r="J22" s="31">
        <f t="shared" si="0"/>
        <v>0</v>
      </c>
      <c r="L22" s="21"/>
      <c r="M22" s="21"/>
      <c r="N22" s="21"/>
    </row>
    <row r="23" spans="1:14" s="32" customFormat="1">
      <c r="A23" s="4" t="s">
        <v>2</v>
      </c>
      <c r="B23" s="30" t="s">
        <v>113</v>
      </c>
      <c r="C23" s="30">
        <f t="shared" si="2"/>
        <v>115</v>
      </c>
      <c r="D23" s="30">
        <v>10</v>
      </c>
      <c r="E23" s="30">
        <f t="shared" si="3"/>
        <v>124</v>
      </c>
      <c r="F23" s="167" t="str">
        <f t="shared" si="1"/>
        <v>K</v>
      </c>
      <c r="G23" s="4" t="s">
        <v>103</v>
      </c>
      <c r="H23" s="4"/>
      <c r="I23" s="30" t="s">
        <v>88</v>
      </c>
      <c r="J23" s="31">
        <f t="shared" si="0"/>
        <v>0</v>
      </c>
      <c r="L23" s="21"/>
      <c r="M23" s="21"/>
      <c r="N23" s="21"/>
    </row>
    <row r="24" spans="1:14" s="32" customFormat="1" ht="25.5">
      <c r="A24" s="4" t="s">
        <v>36</v>
      </c>
      <c r="B24" s="30" t="s">
        <v>113</v>
      </c>
      <c r="C24" s="30">
        <f t="shared" si="2"/>
        <v>125</v>
      </c>
      <c r="D24" s="30">
        <v>10</v>
      </c>
      <c r="E24" s="30">
        <f t="shared" si="3"/>
        <v>134</v>
      </c>
      <c r="F24" s="167" t="str">
        <f t="shared" si="1"/>
        <v>L</v>
      </c>
      <c r="G24" s="4" t="s">
        <v>96</v>
      </c>
      <c r="H24" s="4" t="s">
        <v>138</v>
      </c>
      <c r="I24" s="30" t="s">
        <v>275</v>
      </c>
      <c r="J24" s="31">
        <f t="shared" si="0"/>
        <v>0</v>
      </c>
      <c r="L24" s="21"/>
      <c r="M24" s="21"/>
      <c r="N24" s="21"/>
    </row>
    <row r="25" spans="1:14" s="32" customFormat="1" ht="38.25">
      <c r="A25" s="4" t="s">
        <v>13</v>
      </c>
      <c r="B25" s="30" t="s">
        <v>113</v>
      </c>
      <c r="C25" s="30">
        <f t="shared" si="2"/>
        <v>135</v>
      </c>
      <c r="D25" s="30">
        <v>10</v>
      </c>
      <c r="E25" s="30">
        <f t="shared" si="3"/>
        <v>144</v>
      </c>
      <c r="F25" s="167" t="str">
        <f t="shared" si="1"/>
        <v>M</v>
      </c>
      <c r="G25" s="4" t="s">
        <v>317</v>
      </c>
      <c r="H25" s="4" t="s">
        <v>104</v>
      </c>
      <c r="I25" s="30" t="s">
        <v>88</v>
      </c>
      <c r="J25" s="31">
        <f t="shared" si="0"/>
        <v>0</v>
      </c>
      <c r="L25" s="21"/>
      <c r="M25" s="21"/>
      <c r="N25" s="21"/>
    </row>
    <row r="26" spans="1:14" s="32" customFormat="1" ht="38.25">
      <c r="A26" s="4" t="s">
        <v>25</v>
      </c>
      <c r="B26" s="30" t="s">
        <v>113</v>
      </c>
      <c r="C26" s="30">
        <f t="shared" si="2"/>
        <v>145</v>
      </c>
      <c r="D26" s="30">
        <v>10</v>
      </c>
      <c r="E26" s="30">
        <f t="shared" si="3"/>
        <v>154</v>
      </c>
      <c r="F26" s="167" t="str">
        <f t="shared" si="1"/>
        <v>N</v>
      </c>
      <c r="G26" s="4" t="s">
        <v>318</v>
      </c>
      <c r="H26" s="4" t="s">
        <v>144</v>
      </c>
      <c r="I26" s="30" t="s">
        <v>88</v>
      </c>
      <c r="J26" s="31">
        <f t="shared" si="0"/>
        <v>0</v>
      </c>
      <c r="L26" s="21"/>
      <c r="M26" s="21"/>
      <c r="N26" s="21"/>
    </row>
    <row r="27" spans="1:14" s="32" customFormat="1" ht="12.75" customHeight="1">
      <c r="A27" s="4" t="s">
        <v>4</v>
      </c>
      <c r="B27" s="30" t="s">
        <v>117</v>
      </c>
      <c r="C27" s="30">
        <f t="shared" si="2"/>
        <v>155</v>
      </c>
      <c r="D27" s="30">
        <v>30</v>
      </c>
      <c r="E27" s="30">
        <f t="shared" si="3"/>
        <v>184</v>
      </c>
      <c r="F27" s="167" t="str">
        <f t="shared" si="1"/>
        <v>O</v>
      </c>
      <c r="G27" s="183" t="s">
        <v>105</v>
      </c>
      <c r="H27" s="4"/>
      <c r="I27" s="30" t="s">
        <v>88</v>
      </c>
      <c r="J27" s="31">
        <f t="shared" si="0"/>
        <v>0</v>
      </c>
      <c r="L27" s="21"/>
      <c r="M27" s="21"/>
      <c r="N27" s="21"/>
    </row>
    <row r="28" spans="1:14" s="32" customFormat="1">
      <c r="A28" s="4" t="s">
        <v>5</v>
      </c>
      <c r="B28" s="30" t="s">
        <v>117</v>
      </c>
      <c r="C28" s="30">
        <f t="shared" si="2"/>
        <v>185</v>
      </c>
      <c r="D28" s="30">
        <v>30</v>
      </c>
      <c r="E28" s="30">
        <f t="shared" si="3"/>
        <v>214</v>
      </c>
      <c r="F28" s="167" t="str">
        <f t="shared" si="1"/>
        <v>P</v>
      </c>
      <c r="G28" s="184"/>
      <c r="H28" s="4"/>
      <c r="I28" s="30" t="s">
        <v>88</v>
      </c>
      <c r="J28" s="31">
        <f t="shared" si="0"/>
        <v>0</v>
      </c>
      <c r="L28" s="21"/>
      <c r="M28" s="21"/>
      <c r="N28" s="21"/>
    </row>
    <row r="29" spans="1:14" s="32" customFormat="1">
      <c r="A29" s="4" t="s">
        <v>15</v>
      </c>
      <c r="B29" s="30" t="s">
        <v>118</v>
      </c>
      <c r="C29" s="30">
        <f t="shared" si="2"/>
        <v>215</v>
      </c>
      <c r="D29" s="30">
        <v>20</v>
      </c>
      <c r="E29" s="30">
        <f t="shared" si="3"/>
        <v>234</v>
      </c>
      <c r="F29" s="167" t="str">
        <f t="shared" si="1"/>
        <v>Q</v>
      </c>
      <c r="G29" s="184"/>
      <c r="H29" s="4"/>
      <c r="I29" s="30" t="s">
        <v>88</v>
      </c>
      <c r="J29" s="31">
        <f t="shared" si="0"/>
        <v>0</v>
      </c>
      <c r="L29" s="21"/>
      <c r="M29" s="21"/>
      <c r="N29" s="21"/>
    </row>
    <row r="30" spans="1:14" s="32" customFormat="1">
      <c r="A30" s="4" t="s">
        <v>18</v>
      </c>
      <c r="B30" s="30" t="s">
        <v>119</v>
      </c>
      <c r="C30" s="30">
        <f t="shared" si="2"/>
        <v>235</v>
      </c>
      <c r="D30" s="30">
        <v>2</v>
      </c>
      <c r="E30" s="30">
        <f t="shared" si="3"/>
        <v>236</v>
      </c>
      <c r="F30" s="167" t="str">
        <f t="shared" si="1"/>
        <v>R</v>
      </c>
      <c r="G30" s="184"/>
      <c r="H30" s="4"/>
      <c r="I30" s="30" t="s">
        <v>88</v>
      </c>
      <c r="J30" s="31">
        <f t="shared" si="0"/>
        <v>0</v>
      </c>
      <c r="L30" s="21"/>
      <c r="M30" s="21"/>
      <c r="N30" s="21"/>
    </row>
    <row r="31" spans="1:14" s="32" customFormat="1">
      <c r="A31" s="4" t="s">
        <v>6</v>
      </c>
      <c r="B31" s="30" t="s">
        <v>116</v>
      </c>
      <c r="C31" s="30">
        <f t="shared" si="2"/>
        <v>237</v>
      </c>
      <c r="D31" s="30">
        <v>10</v>
      </c>
      <c r="E31" s="30">
        <f t="shared" si="3"/>
        <v>246</v>
      </c>
      <c r="F31" s="167" t="str">
        <f t="shared" si="1"/>
        <v>S</v>
      </c>
      <c r="G31" s="185"/>
      <c r="H31" s="4"/>
      <c r="I31" s="30" t="s">
        <v>88</v>
      </c>
      <c r="J31" s="31">
        <f t="shared" si="0"/>
        <v>0</v>
      </c>
      <c r="L31" s="21"/>
      <c r="M31" s="21"/>
      <c r="N31" s="21"/>
    </row>
    <row r="32" spans="1:14" s="32" customFormat="1" ht="25.5">
      <c r="A32" s="4" t="s">
        <v>61</v>
      </c>
      <c r="B32" s="30" t="s">
        <v>120</v>
      </c>
      <c r="C32" s="30">
        <f t="shared" si="2"/>
        <v>247</v>
      </c>
      <c r="D32" s="30">
        <v>50</v>
      </c>
      <c r="E32" s="30">
        <f t="shared" si="3"/>
        <v>296</v>
      </c>
      <c r="F32" s="167" t="str">
        <f t="shared" si="1"/>
        <v>T</v>
      </c>
      <c r="G32" s="4" t="s">
        <v>100</v>
      </c>
      <c r="H32" s="4" t="s">
        <v>472</v>
      </c>
      <c r="I32" s="30" t="s">
        <v>88</v>
      </c>
      <c r="J32" s="31">
        <f t="shared" si="0"/>
        <v>0</v>
      </c>
      <c r="L32" s="21"/>
      <c r="M32" s="21"/>
      <c r="N32" s="21"/>
    </row>
    <row r="33" spans="1:14" s="32" customFormat="1">
      <c r="A33" s="4" t="s">
        <v>469</v>
      </c>
      <c r="B33" s="30" t="s">
        <v>29</v>
      </c>
      <c r="C33" s="30">
        <f t="shared" si="2"/>
        <v>297</v>
      </c>
      <c r="D33" s="30">
        <v>10</v>
      </c>
      <c r="E33" s="30">
        <f t="shared" si="3"/>
        <v>306</v>
      </c>
      <c r="F33" s="167" t="str">
        <f t="shared" si="1"/>
        <v>U</v>
      </c>
      <c r="G33" s="4"/>
      <c r="H33" s="4" t="s">
        <v>473</v>
      </c>
      <c r="I33" s="30" t="s">
        <v>88</v>
      </c>
      <c r="J33" s="31">
        <f t="shared" si="0"/>
        <v>0</v>
      </c>
      <c r="L33" s="21"/>
      <c r="M33" s="21"/>
      <c r="N33" s="21"/>
    </row>
    <row r="34" spans="1:14" s="32" customFormat="1">
      <c r="A34" s="4" t="s">
        <v>470</v>
      </c>
      <c r="B34" s="30" t="s">
        <v>29</v>
      </c>
      <c r="C34" s="30">
        <f t="shared" si="2"/>
        <v>307</v>
      </c>
      <c r="D34" s="30">
        <v>10</v>
      </c>
      <c r="E34" s="30">
        <f t="shared" si="3"/>
        <v>316</v>
      </c>
      <c r="F34" s="167" t="str">
        <f t="shared" si="1"/>
        <v>V</v>
      </c>
      <c r="G34" s="4"/>
      <c r="H34" s="4" t="s">
        <v>473</v>
      </c>
      <c r="I34" s="30" t="s">
        <v>88</v>
      </c>
      <c r="J34" s="31">
        <f t="shared" si="0"/>
        <v>0</v>
      </c>
      <c r="L34" s="21"/>
      <c r="M34" s="21"/>
      <c r="N34" s="21"/>
    </row>
    <row r="35" spans="1:14" s="32" customFormat="1">
      <c r="A35" s="4" t="s">
        <v>471</v>
      </c>
      <c r="B35" s="30" t="s">
        <v>29</v>
      </c>
      <c r="C35" s="30">
        <f t="shared" si="2"/>
        <v>317</v>
      </c>
      <c r="D35" s="30">
        <v>10</v>
      </c>
      <c r="E35" s="30">
        <f t="shared" si="3"/>
        <v>326</v>
      </c>
      <c r="F35" s="167" t="str">
        <f t="shared" si="1"/>
        <v>W</v>
      </c>
      <c r="G35" s="4"/>
      <c r="H35" s="4" t="s">
        <v>473</v>
      </c>
      <c r="I35" s="30" t="s">
        <v>88</v>
      </c>
      <c r="J35" s="31">
        <f t="shared" si="0"/>
        <v>0</v>
      </c>
      <c r="L35" s="21"/>
      <c r="M35" s="21"/>
      <c r="N35" s="21"/>
    </row>
    <row r="36" spans="1:14" s="32" customFormat="1">
      <c r="A36" s="4" t="s">
        <v>463</v>
      </c>
      <c r="B36" s="30" t="s">
        <v>33</v>
      </c>
      <c r="C36" s="30">
        <f t="shared" si="2"/>
        <v>327</v>
      </c>
      <c r="D36" s="30">
        <v>1</v>
      </c>
      <c r="E36" s="30">
        <f t="shared" si="3"/>
        <v>327</v>
      </c>
      <c r="F36" s="167" t="str">
        <f t="shared" si="1"/>
        <v>X</v>
      </c>
      <c r="G36" s="4" t="s">
        <v>464</v>
      </c>
      <c r="H36" s="4" t="s">
        <v>467</v>
      </c>
      <c r="I36" s="30" t="s">
        <v>275</v>
      </c>
      <c r="J36" s="31">
        <f t="shared" si="0"/>
        <v>0</v>
      </c>
      <c r="L36" s="21"/>
      <c r="M36" s="21"/>
      <c r="N36" s="21"/>
    </row>
    <row r="37" spans="1:14" s="32" customFormat="1">
      <c r="A37" s="4" t="s">
        <v>465</v>
      </c>
      <c r="B37" s="30" t="s">
        <v>31</v>
      </c>
      <c r="C37" s="30">
        <f t="shared" si="2"/>
        <v>328</v>
      </c>
      <c r="D37" s="30">
        <v>30</v>
      </c>
      <c r="E37" s="30">
        <f t="shared" si="3"/>
        <v>357</v>
      </c>
      <c r="F37" s="167" t="str">
        <f t="shared" si="1"/>
        <v>Y</v>
      </c>
      <c r="G37" s="4" t="s">
        <v>466</v>
      </c>
      <c r="H37" s="4" t="s">
        <v>467</v>
      </c>
      <c r="I37" s="30" t="s">
        <v>275</v>
      </c>
      <c r="J37" s="31">
        <f t="shared" si="0"/>
        <v>0</v>
      </c>
      <c r="L37" s="21"/>
      <c r="M37" s="21"/>
      <c r="N37" s="21"/>
    </row>
    <row r="38" spans="1:14" s="32" customFormat="1" ht="102">
      <c r="A38" s="4" t="s">
        <v>9</v>
      </c>
      <c r="B38" s="30" t="s">
        <v>121</v>
      </c>
      <c r="C38" s="30">
        <f t="shared" si="2"/>
        <v>358</v>
      </c>
      <c r="D38" s="30">
        <v>1</v>
      </c>
      <c r="E38" s="30">
        <f t="shared" si="3"/>
        <v>358</v>
      </c>
      <c r="F38" s="167" t="str">
        <f t="shared" si="1"/>
        <v>Z</v>
      </c>
      <c r="G38" s="4" t="s">
        <v>380</v>
      </c>
      <c r="H38" s="4" t="s">
        <v>106</v>
      </c>
      <c r="I38" s="30" t="s">
        <v>89</v>
      </c>
      <c r="J38" s="31">
        <f t="shared" si="0"/>
        <v>0</v>
      </c>
      <c r="L38" s="21"/>
      <c r="M38" s="21"/>
      <c r="N38" s="21"/>
    </row>
    <row r="39" spans="1:14" s="32" customFormat="1" ht="102">
      <c r="A39" s="4" t="s">
        <v>10</v>
      </c>
      <c r="B39" s="30" t="s">
        <v>119</v>
      </c>
      <c r="C39" s="30">
        <f t="shared" si="2"/>
        <v>359</v>
      </c>
      <c r="D39" s="30">
        <v>2</v>
      </c>
      <c r="E39" s="30">
        <f t="shared" si="3"/>
        <v>360</v>
      </c>
      <c r="F39" s="167" t="str">
        <f t="shared" si="1"/>
        <v>AA</v>
      </c>
      <c r="G39" s="4" t="s">
        <v>381</v>
      </c>
      <c r="H39" s="4" t="s">
        <v>107</v>
      </c>
      <c r="I39" s="30" t="s">
        <v>88</v>
      </c>
      <c r="J39" s="31">
        <f t="shared" si="0"/>
        <v>0</v>
      </c>
      <c r="L39" s="21"/>
      <c r="M39" s="21"/>
      <c r="N39" s="21"/>
    </row>
    <row r="40" spans="1:14" s="32" customFormat="1" ht="25.5">
      <c r="A40" s="4" t="s">
        <v>19</v>
      </c>
      <c r="B40" s="30" t="s">
        <v>121</v>
      </c>
      <c r="C40" s="30">
        <f t="shared" si="2"/>
        <v>361</v>
      </c>
      <c r="D40" s="30">
        <v>1</v>
      </c>
      <c r="E40" s="30">
        <f t="shared" si="3"/>
        <v>361</v>
      </c>
      <c r="F40" s="167" t="str">
        <f t="shared" si="1"/>
        <v>AB</v>
      </c>
      <c r="G40" s="4" t="s">
        <v>122</v>
      </c>
      <c r="H40" s="4" t="s">
        <v>101</v>
      </c>
      <c r="I40" s="30" t="s">
        <v>88</v>
      </c>
      <c r="J40" s="31">
        <f t="shared" si="0"/>
        <v>0</v>
      </c>
      <c r="L40" s="21"/>
      <c r="M40" s="21"/>
      <c r="N40" s="21"/>
    </row>
    <row r="41" spans="1:14" s="32" customFormat="1" ht="38.25">
      <c r="A41" s="4" t="s">
        <v>11</v>
      </c>
      <c r="B41" s="30" t="s">
        <v>121</v>
      </c>
      <c r="C41" s="30">
        <f t="shared" si="2"/>
        <v>362</v>
      </c>
      <c r="D41" s="30">
        <v>1</v>
      </c>
      <c r="E41" s="30">
        <f t="shared" si="3"/>
        <v>362</v>
      </c>
      <c r="F41" s="167" t="str">
        <f t="shared" si="1"/>
        <v>AC</v>
      </c>
      <c r="G41" s="4" t="s">
        <v>468</v>
      </c>
      <c r="H41" s="4" t="s">
        <v>87</v>
      </c>
      <c r="I41" s="30" t="s">
        <v>275</v>
      </c>
      <c r="J41" s="31">
        <f t="shared" si="0"/>
        <v>0</v>
      </c>
      <c r="L41" s="21"/>
      <c r="M41" s="21"/>
      <c r="N41" s="21"/>
    </row>
    <row r="42" spans="1:14" s="32" customFormat="1" ht="51">
      <c r="A42" s="4" t="s">
        <v>3</v>
      </c>
      <c r="B42" s="30" t="s">
        <v>121</v>
      </c>
      <c r="C42" s="30">
        <f t="shared" si="2"/>
        <v>363</v>
      </c>
      <c r="D42" s="30">
        <v>1</v>
      </c>
      <c r="E42" s="30">
        <f t="shared" si="3"/>
        <v>363</v>
      </c>
      <c r="F42" s="167" t="str">
        <f t="shared" si="1"/>
        <v>AD</v>
      </c>
      <c r="G42" s="4" t="s">
        <v>445</v>
      </c>
      <c r="H42" s="4" t="s">
        <v>130</v>
      </c>
      <c r="I42" s="30" t="s">
        <v>275</v>
      </c>
      <c r="J42" s="31">
        <f t="shared" si="0"/>
        <v>0</v>
      </c>
      <c r="L42" s="21"/>
      <c r="M42" s="21"/>
      <c r="N42" s="21"/>
    </row>
    <row r="43" spans="1:14" ht="63.75">
      <c r="A43" s="4" t="s">
        <v>57</v>
      </c>
      <c r="B43" s="30" t="s">
        <v>121</v>
      </c>
      <c r="C43" s="30">
        <f t="shared" si="2"/>
        <v>364</v>
      </c>
      <c r="D43" s="30">
        <v>1</v>
      </c>
      <c r="E43" s="30">
        <f t="shared" si="3"/>
        <v>364</v>
      </c>
      <c r="F43" s="167" t="str">
        <f t="shared" si="1"/>
        <v>AE</v>
      </c>
      <c r="G43" s="4" t="s">
        <v>20</v>
      </c>
      <c r="H43" s="4" t="s">
        <v>320</v>
      </c>
      <c r="I43" s="30" t="s">
        <v>275</v>
      </c>
      <c r="J43" s="31">
        <f t="shared" si="0"/>
        <v>0</v>
      </c>
    </row>
    <row r="44" spans="1:14" s="32" customFormat="1" ht="25.5">
      <c r="A44" s="4" t="s">
        <v>8</v>
      </c>
      <c r="B44" s="30" t="s">
        <v>119</v>
      </c>
      <c r="C44" s="30">
        <f t="shared" si="2"/>
        <v>365</v>
      </c>
      <c r="D44" s="30">
        <v>2</v>
      </c>
      <c r="E44" s="30">
        <f t="shared" si="3"/>
        <v>366</v>
      </c>
      <c r="F44" s="167" t="str">
        <f t="shared" si="1"/>
        <v>AF</v>
      </c>
      <c r="G44" s="4" t="s">
        <v>319</v>
      </c>
      <c r="H44" s="4" t="s">
        <v>131</v>
      </c>
      <c r="I44" s="30" t="s">
        <v>275</v>
      </c>
      <c r="J44" s="31">
        <f t="shared" si="0"/>
        <v>0</v>
      </c>
      <c r="L44" s="21"/>
      <c r="M44" s="21"/>
      <c r="N44" s="21"/>
    </row>
    <row r="45" spans="1:14" s="32" customFormat="1" ht="76.5">
      <c r="A45" s="4" t="s">
        <v>1</v>
      </c>
      <c r="B45" s="30" t="s">
        <v>121</v>
      </c>
      <c r="C45" s="30">
        <f t="shared" si="2"/>
        <v>367</v>
      </c>
      <c r="D45" s="30">
        <v>1</v>
      </c>
      <c r="E45" s="30">
        <f t="shared" si="3"/>
        <v>367</v>
      </c>
      <c r="F45" s="167" t="str">
        <f t="shared" si="1"/>
        <v>AG</v>
      </c>
      <c r="G45" s="4" t="s">
        <v>451</v>
      </c>
      <c r="H45" s="4" t="s">
        <v>132</v>
      </c>
      <c r="I45" s="30" t="s">
        <v>88</v>
      </c>
      <c r="J45" s="31">
        <f t="shared" si="0"/>
        <v>0</v>
      </c>
      <c r="L45" s="21"/>
      <c r="M45" s="21"/>
      <c r="N45" s="21"/>
    </row>
    <row r="46" spans="1:14" s="32" customFormat="1" ht="25.5">
      <c r="A46" s="4" t="s">
        <v>147</v>
      </c>
      <c r="B46" s="30" t="s">
        <v>112</v>
      </c>
      <c r="C46" s="30">
        <f t="shared" si="2"/>
        <v>368</v>
      </c>
      <c r="D46" s="30">
        <v>12</v>
      </c>
      <c r="E46" s="30">
        <f t="shared" si="3"/>
        <v>379</v>
      </c>
      <c r="F46" s="167" t="str">
        <f t="shared" si="1"/>
        <v>AH</v>
      </c>
      <c r="G46" s="4" t="s">
        <v>146</v>
      </c>
      <c r="H46" s="4" t="s">
        <v>133</v>
      </c>
      <c r="I46" s="30" t="s">
        <v>275</v>
      </c>
      <c r="J46" s="31">
        <f t="shared" si="0"/>
        <v>0</v>
      </c>
      <c r="L46" s="21"/>
      <c r="M46" s="21"/>
      <c r="N46" s="21"/>
    </row>
    <row r="47" spans="1:14" s="32" customFormat="1" ht="25.5">
      <c r="A47" s="4" t="s">
        <v>601</v>
      </c>
      <c r="B47" s="30" t="s">
        <v>112</v>
      </c>
      <c r="C47" s="30">
        <f t="shared" si="2"/>
        <v>380</v>
      </c>
      <c r="D47" s="30">
        <v>12</v>
      </c>
      <c r="E47" s="30">
        <f t="shared" si="3"/>
        <v>391</v>
      </c>
      <c r="F47" s="167" t="str">
        <f t="shared" si="1"/>
        <v>AI</v>
      </c>
      <c r="G47" s="4" t="s">
        <v>146</v>
      </c>
      <c r="H47" s="4" t="s">
        <v>133</v>
      </c>
      <c r="I47" s="30" t="s">
        <v>88</v>
      </c>
      <c r="J47" s="31">
        <f t="shared" si="0"/>
        <v>0</v>
      </c>
      <c r="L47" s="21"/>
      <c r="M47" s="21"/>
      <c r="N47" s="21"/>
    </row>
    <row r="48" spans="1:14" s="32" customFormat="1" ht="25.5">
      <c r="A48" s="4" t="s">
        <v>602</v>
      </c>
      <c r="B48" s="30" t="s">
        <v>112</v>
      </c>
      <c r="C48" s="30">
        <f t="shared" si="2"/>
        <v>392</v>
      </c>
      <c r="D48" s="30">
        <v>12</v>
      </c>
      <c r="E48" s="30">
        <f t="shared" si="3"/>
        <v>403</v>
      </c>
      <c r="F48" s="167" t="str">
        <f t="shared" si="1"/>
        <v>AJ</v>
      </c>
      <c r="G48" s="4" t="s">
        <v>146</v>
      </c>
      <c r="H48" s="4" t="s">
        <v>133</v>
      </c>
      <c r="I48" s="30" t="s">
        <v>88</v>
      </c>
      <c r="J48" s="31">
        <f t="shared" si="0"/>
        <v>0</v>
      </c>
      <c r="L48" s="21"/>
      <c r="M48" s="21"/>
      <c r="N48" s="21"/>
    </row>
    <row r="49" spans="1:14" s="32" customFormat="1" ht="25.5">
      <c r="A49" s="4" t="s">
        <v>39</v>
      </c>
      <c r="B49" s="30" t="s">
        <v>112</v>
      </c>
      <c r="C49" s="30">
        <f t="shared" si="2"/>
        <v>404</v>
      </c>
      <c r="D49" s="30">
        <v>12</v>
      </c>
      <c r="E49" s="30">
        <f t="shared" si="3"/>
        <v>415</v>
      </c>
      <c r="F49" s="167" t="str">
        <f t="shared" si="1"/>
        <v>AK</v>
      </c>
      <c r="G49" s="4" t="s">
        <v>146</v>
      </c>
      <c r="H49" s="4" t="s">
        <v>133</v>
      </c>
      <c r="I49" s="30" t="s">
        <v>275</v>
      </c>
      <c r="J49" s="31">
        <f t="shared" si="0"/>
        <v>0</v>
      </c>
      <c r="L49" s="21"/>
      <c r="M49" s="21"/>
      <c r="N49" s="21"/>
    </row>
    <row r="50" spans="1:14" s="32" customFormat="1" ht="25.5">
      <c r="A50" s="4" t="s">
        <v>148</v>
      </c>
      <c r="B50" s="30" t="s">
        <v>112</v>
      </c>
      <c r="C50" s="30">
        <f t="shared" si="2"/>
        <v>416</v>
      </c>
      <c r="D50" s="30">
        <v>12</v>
      </c>
      <c r="E50" s="30">
        <f t="shared" si="3"/>
        <v>427</v>
      </c>
      <c r="F50" s="167" t="str">
        <f t="shared" si="1"/>
        <v>AL</v>
      </c>
      <c r="G50" s="4" t="s">
        <v>146</v>
      </c>
      <c r="H50" s="4" t="s">
        <v>133</v>
      </c>
      <c r="I50" s="30" t="s">
        <v>275</v>
      </c>
      <c r="J50" s="31">
        <f t="shared" si="0"/>
        <v>0</v>
      </c>
      <c r="L50" s="21"/>
      <c r="M50" s="21"/>
      <c r="N50" s="21"/>
    </row>
    <row r="51" spans="1:14" s="32" customFormat="1" ht="25.5">
      <c r="A51" s="4" t="s">
        <v>475</v>
      </c>
      <c r="B51" s="30" t="s">
        <v>112</v>
      </c>
      <c r="C51" s="30">
        <f t="shared" si="2"/>
        <v>428</v>
      </c>
      <c r="D51" s="30">
        <v>12</v>
      </c>
      <c r="E51" s="30">
        <f t="shared" si="3"/>
        <v>439</v>
      </c>
      <c r="F51" s="167" t="str">
        <f t="shared" si="1"/>
        <v>AM</v>
      </c>
      <c r="G51" s="4" t="s">
        <v>146</v>
      </c>
      <c r="H51" s="4" t="s">
        <v>133</v>
      </c>
      <c r="I51" s="30" t="s">
        <v>275</v>
      </c>
      <c r="J51" s="31">
        <f t="shared" si="0"/>
        <v>0</v>
      </c>
      <c r="L51" s="21"/>
      <c r="M51" s="21"/>
      <c r="N51" s="21"/>
    </row>
    <row r="52" spans="1:14" s="32" customFormat="1" ht="25.5">
      <c r="A52" s="4" t="s">
        <v>617</v>
      </c>
      <c r="B52" s="30" t="s">
        <v>112</v>
      </c>
      <c r="C52" s="30">
        <f t="shared" si="2"/>
        <v>440</v>
      </c>
      <c r="D52" s="30">
        <v>12</v>
      </c>
      <c r="E52" s="30">
        <f t="shared" si="3"/>
        <v>451</v>
      </c>
      <c r="F52" s="167" t="str">
        <f t="shared" si="1"/>
        <v>AN</v>
      </c>
      <c r="G52" s="4" t="s">
        <v>146</v>
      </c>
      <c r="H52" s="4" t="s">
        <v>133</v>
      </c>
      <c r="I52" s="30" t="s">
        <v>275</v>
      </c>
      <c r="J52" s="31">
        <f t="shared" si="0"/>
        <v>0</v>
      </c>
      <c r="L52" s="21"/>
      <c r="M52" s="21"/>
      <c r="N52" s="21"/>
    </row>
    <row r="53" spans="1:14" s="32" customFormat="1" ht="25.5">
      <c r="A53" s="4" t="s">
        <v>618</v>
      </c>
      <c r="B53" s="30" t="s">
        <v>112</v>
      </c>
      <c r="C53" s="30">
        <f t="shared" si="2"/>
        <v>452</v>
      </c>
      <c r="D53" s="30">
        <v>12</v>
      </c>
      <c r="E53" s="30">
        <f t="shared" si="3"/>
        <v>463</v>
      </c>
      <c r="F53" s="167" t="str">
        <f t="shared" si="1"/>
        <v>AO</v>
      </c>
      <c r="G53" s="4" t="s">
        <v>146</v>
      </c>
      <c r="H53" s="4" t="s">
        <v>133</v>
      </c>
      <c r="I53" s="30" t="s">
        <v>275</v>
      </c>
      <c r="J53" s="31">
        <f t="shared" si="0"/>
        <v>0</v>
      </c>
      <c r="L53" s="21"/>
      <c r="M53" s="21"/>
      <c r="N53" s="21"/>
    </row>
    <row r="54" spans="1:14" s="32" customFormat="1" ht="25.5">
      <c r="A54" s="4" t="s">
        <v>597</v>
      </c>
      <c r="B54" s="30" t="s">
        <v>111</v>
      </c>
      <c r="C54" s="30">
        <f t="shared" si="2"/>
        <v>464</v>
      </c>
      <c r="D54" s="30">
        <v>10</v>
      </c>
      <c r="E54" s="30">
        <f t="shared" si="3"/>
        <v>473</v>
      </c>
      <c r="F54" s="167" t="str">
        <f t="shared" si="1"/>
        <v>AP</v>
      </c>
      <c r="G54" s="4" t="s">
        <v>374</v>
      </c>
      <c r="H54" s="4" t="s">
        <v>124</v>
      </c>
      <c r="I54" s="30" t="s">
        <v>88</v>
      </c>
      <c r="J54" s="31">
        <f t="shared" si="0"/>
        <v>0</v>
      </c>
      <c r="K54" s="32" t="s">
        <v>599</v>
      </c>
      <c r="L54" s="21"/>
      <c r="M54" s="21"/>
      <c r="N54" s="21"/>
    </row>
    <row r="55" spans="1:14" s="32" customFormat="1" ht="25.5">
      <c r="A55" s="4" t="s">
        <v>598</v>
      </c>
      <c r="B55" s="30" t="s">
        <v>111</v>
      </c>
      <c r="C55" s="30">
        <f t="shared" si="2"/>
        <v>474</v>
      </c>
      <c r="D55" s="30">
        <v>10</v>
      </c>
      <c r="E55" s="30">
        <f t="shared" si="3"/>
        <v>483</v>
      </c>
      <c r="F55" s="167" t="str">
        <f t="shared" si="1"/>
        <v>AQ</v>
      </c>
      <c r="G55" s="4" t="s">
        <v>374</v>
      </c>
      <c r="H55" s="4" t="s">
        <v>124</v>
      </c>
      <c r="I55" s="30" t="s">
        <v>88</v>
      </c>
      <c r="J55" s="31">
        <f t="shared" si="0"/>
        <v>0</v>
      </c>
      <c r="K55" s="32" t="s">
        <v>599</v>
      </c>
      <c r="L55" s="21"/>
      <c r="M55" s="21"/>
      <c r="N55" s="21"/>
    </row>
    <row r="56" spans="1:14" s="32" customFormat="1">
      <c r="A56" s="4" t="s">
        <v>596</v>
      </c>
      <c r="B56" s="30" t="s">
        <v>126</v>
      </c>
      <c r="C56" s="30">
        <f t="shared" si="2"/>
        <v>484</v>
      </c>
      <c r="D56" s="30">
        <v>2</v>
      </c>
      <c r="E56" s="30">
        <f t="shared" si="3"/>
        <v>485</v>
      </c>
      <c r="F56" s="167" t="str">
        <f t="shared" si="1"/>
        <v>AR</v>
      </c>
      <c r="G56" s="4"/>
      <c r="H56" s="4" t="s">
        <v>134</v>
      </c>
      <c r="I56" s="30" t="s">
        <v>88</v>
      </c>
      <c r="J56" s="31">
        <f t="shared" si="0"/>
        <v>0</v>
      </c>
      <c r="L56" s="21"/>
      <c r="M56" s="21"/>
      <c r="N56" s="21"/>
    </row>
    <row r="57" spans="1:14" s="32" customFormat="1" ht="25.5">
      <c r="A57" s="4" t="s">
        <v>302</v>
      </c>
      <c r="B57" s="30" t="s">
        <v>112</v>
      </c>
      <c r="C57" s="30">
        <f t="shared" si="2"/>
        <v>486</v>
      </c>
      <c r="D57" s="30">
        <v>12</v>
      </c>
      <c r="E57" s="30">
        <f t="shared" si="3"/>
        <v>497</v>
      </c>
      <c r="F57" s="167" t="str">
        <f t="shared" si="1"/>
        <v>AS</v>
      </c>
      <c r="G57" s="4" t="s">
        <v>615</v>
      </c>
      <c r="H57" s="4" t="s">
        <v>98</v>
      </c>
      <c r="I57" s="30" t="s">
        <v>88</v>
      </c>
      <c r="J57" s="31">
        <f t="shared" si="0"/>
        <v>0</v>
      </c>
      <c r="L57" s="21"/>
      <c r="M57" s="21"/>
      <c r="N57" s="21"/>
    </row>
    <row r="58" spans="1:14" s="32" customFormat="1" ht="114.75">
      <c r="A58" s="4" t="s">
        <v>150</v>
      </c>
      <c r="B58" s="30" t="s">
        <v>112</v>
      </c>
      <c r="C58" s="30">
        <f t="shared" si="2"/>
        <v>498</v>
      </c>
      <c r="D58" s="30">
        <v>12</v>
      </c>
      <c r="E58" s="30">
        <f t="shared" si="3"/>
        <v>509</v>
      </c>
      <c r="F58" s="167" t="str">
        <f t="shared" si="1"/>
        <v>AT</v>
      </c>
      <c r="G58" s="4" t="s">
        <v>614</v>
      </c>
      <c r="H58" s="4" t="s">
        <v>98</v>
      </c>
      <c r="I58" s="30" t="s">
        <v>88</v>
      </c>
      <c r="J58" s="31">
        <f t="shared" si="0"/>
        <v>0</v>
      </c>
      <c r="L58" s="21"/>
      <c r="M58" s="21"/>
      <c r="N58" s="21"/>
    </row>
    <row r="59" spans="1:14" s="32" customFormat="1">
      <c r="A59" s="4" t="s">
        <v>385</v>
      </c>
      <c r="B59" s="30" t="s">
        <v>112</v>
      </c>
      <c r="C59" s="30">
        <f t="shared" si="2"/>
        <v>510</v>
      </c>
      <c r="D59" s="30">
        <v>12</v>
      </c>
      <c r="E59" s="30">
        <f t="shared" si="3"/>
        <v>521</v>
      </c>
      <c r="F59" s="167" t="str">
        <f t="shared" si="1"/>
        <v>AU</v>
      </c>
      <c r="G59" s="4" t="s">
        <v>149</v>
      </c>
      <c r="H59" s="4" t="s">
        <v>98</v>
      </c>
      <c r="I59" s="30" t="s">
        <v>275</v>
      </c>
      <c r="J59" s="31">
        <f t="shared" si="0"/>
        <v>0</v>
      </c>
      <c r="L59" s="21"/>
      <c r="M59" s="21"/>
      <c r="N59" s="21"/>
    </row>
    <row r="60" spans="1:14" s="32" customFormat="1">
      <c r="A60" s="4" t="s">
        <v>386</v>
      </c>
      <c r="B60" s="30" t="s">
        <v>112</v>
      </c>
      <c r="C60" s="30">
        <f t="shared" si="2"/>
        <v>522</v>
      </c>
      <c r="D60" s="30">
        <v>12</v>
      </c>
      <c r="E60" s="30">
        <f t="shared" si="3"/>
        <v>533</v>
      </c>
      <c r="F60" s="167" t="str">
        <f t="shared" si="1"/>
        <v>AV</v>
      </c>
      <c r="G60" s="4" t="s">
        <v>149</v>
      </c>
      <c r="H60" s="4" t="s">
        <v>98</v>
      </c>
      <c r="I60" s="30" t="s">
        <v>275</v>
      </c>
      <c r="J60" s="31">
        <f t="shared" si="0"/>
        <v>0</v>
      </c>
      <c r="L60" s="21"/>
      <c r="M60" s="21"/>
      <c r="N60" s="21"/>
    </row>
    <row r="61" spans="1:14" s="32" customFormat="1" ht="25.5">
      <c r="A61" s="4" t="s">
        <v>600</v>
      </c>
      <c r="B61" s="30" t="s">
        <v>112</v>
      </c>
      <c r="C61" s="30">
        <f t="shared" si="2"/>
        <v>534</v>
      </c>
      <c r="D61" s="30">
        <v>12</v>
      </c>
      <c r="E61" s="30">
        <f t="shared" si="3"/>
        <v>545</v>
      </c>
      <c r="F61" s="167" t="str">
        <f t="shared" si="1"/>
        <v>AW</v>
      </c>
      <c r="G61" s="4" t="s">
        <v>149</v>
      </c>
      <c r="H61" s="4" t="s">
        <v>444</v>
      </c>
      <c r="I61" s="30" t="s">
        <v>88</v>
      </c>
      <c r="J61" s="31">
        <f t="shared" si="0"/>
        <v>0</v>
      </c>
      <c r="L61" s="21"/>
      <c r="M61" s="21"/>
      <c r="N61" s="21"/>
    </row>
    <row r="62" spans="1:14" s="32" customFormat="1">
      <c r="A62" s="4" t="s">
        <v>154</v>
      </c>
      <c r="B62" s="30" t="s">
        <v>111</v>
      </c>
      <c r="C62" s="30">
        <f t="shared" si="2"/>
        <v>546</v>
      </c>
      <c r="D62" s="30">
        <v>10</v>
      </c>
      <c r="E62" s="30">
        <f t="shared" si="3"/>
        <v>555</v>
      </c>
      <c r="F62" s="167" t="str">
        <f t="shared" si="1"/>
        <v>AX</v>
      </c>
      <c r="G62" s="4" t="s">
        <v>452</v>
      </c>
      <c r="H62" s="4" t="s">
        <v>157</v>
      </c>
      <c r="I62" s="30" t="s">
        <v>88</v>
      </c>
      <c r="J62" s="31">
        <f t="shared" si="0"/>
        <v>0</v>
      </c>
      <c r="L62" s="21"/>
      <c r="M62" s="21"/>
      <c r="N62" s="21"/>
    </row>
    <row r="63" spans="1:14" s="32" customFormat="1">
      <c r="A63" s="4" t="s">
        <v>155</v>
      </c>
      <c r="B63" s="30" t="s">
        <v>127</v>
      </c>
      <c r="C63" s="30">
        <f t="shared" si="2"/>
        <v>556</v>
      </c>
      <c r="D63" s="30">
        <v>6</v>
      </c>
      <c r="E63" s="30">
        <f t="shared" si="3"/>
        <v>561</v>
      </c>
      <c r="F63" s="167" t="str">
        <f t="shared" si="1"/>
        <v>AY</v>
      </c>
      <c r="G63" s="4" t="s">
        <v>452</v>
      </c>
      <c r="H63" s="4" t="s">
        <v>157</v>
      </c>
      <c r="I63" s="30" t="s">
        <v>88</v>
      </c>
      <c r="J63" s="31">
        <f t="shared" si="0"/>
        <v>0</v>
      </c>
      <c r="L63" s="21"/>
      <c r="M63" s="21"/>
      <c r="N63" s="21"/>
    </row>
    <row r="64" spans="1:14" s="32" customFormat="1">
      <c r="A64" s="4" t="s">
        <v>156</v>
      </c>
      <c r="B64" s="30" t="s">
        <v>111</v>
      </c>
      <c r="C64" s="30">
        <f t="shared" si="2"/>
        <v>562</v>
      </c>
      <c r="D64" s="30">
        <v>10</v>
      </c>
      <c r="E64" s="30">
        <f t="shared" si="3"/>
        <v>571</v>
      </c>
      <c r="F64" s="167" t="str">
        <f t="shared" si="1"/>
        <v>AZ</v>
      </c>
      <c r="G64" s="4" t="s">
        <v>452</v>
      </c>
      <c r="H64" s="4" t="s">
        <v>157</v>
      </c>
      <c r="I64" s="30" t="s">
        <v>88</v>
      </c>
      <c r="J64" s="31">
        <f t="shared" si="0"/>
        <v>0</v>
      </c>
      <c r="L64" s="21"/>
      <c r="M64" s="21"/>
      <c r="N64" s="21"/>
    </row>
    <row r="65" spans="1:14" s="32" customFormat="1">
      <c r="A65" s="4" t="s">
        <v>151</v>
      </c>
      <c r="B65" s="30" t="s">
        <v>127</v>
      </c>
      <c r="C65" s="30">
        <f t="shared" si="2"/>
        <v>572</v>
      </c>
      <c r="D65" s="30">
        <v>6</v>
      </c>
      <c r="E65" s="30">
        <f t="shared" si="3"/>
        <v>577</v>
      </c>
      <c r="F65" s="167" t="str">
        <f t="shared" si="1"/>
        <v>BA</v>
      </c>
      <c r="G65" s="4" t="s">
        <v>452</v>
      </c>
      <c r="H65" s="4" t="s">
        <v>157</v>
      </c>
      <c r="I65" s="30" t="s">
        <v>88</v>
      </c>
      <c r="J65" s="31">
        <f t="shared" si="0"/>
        <v>0</v>
      </c>
      <c r="L65" s="21"/>
      <c r="M65" s="21"/>
      <c r="N65" s="21"/>
    </row>
    <row r="66" spans="1:14" s="32" customFormat="1">
      <c r="A66" s="4" t="s">
        <v>152</v>
      </c>
      <c r="B66" s="30" t="s">
        <v>111</v>
      </c>
      <c r="C66" s="30">
        <f t="shared" si="2"/>
        <v>578</v>
      </c>
      <c r="D66" s="30">
        <v>10</v>
      </c>
      <c r="E66" s="30">
        <f t="shared" si="3"/>
        <v>587</v>
      </c>
      <c r="F66" s="167" t="str">
        <f t="shared" si="1"/>
        <v>BB</v>
      </c>
      <c r="G66" s="4" t="s">
        <v>452</v>
      </c>
      <c r="H66" s="4" t="s">
        <v>157</v>
      </c>
      <c r="I66" s="30" t="s">
        <v>275</v>
      </c>
      <c r="J66" s="31">
        <f t="shared" si="0"/>
        <v>0</v>
      </c>
      <c r="L66" s="21"/>
      <c r="M66" s="21"/>
      <c r="N66" s="21"/>
    </row>
    <row r="67" spans="1:14" s="32" customFormat="1">
      <c r="A67" s="4" t="s">
        <v>153</v>
      </c>
      <c r="B67" s="30" t="s">
        <v>127</v>
      </c>
      <c r="C67" s="30">
        <f t="shared" si="2"/>
        <v>588</v>
      </c>
      <c r="D67" s="30">
        <v>6</v>
      </c>
      <c r="E67" s="30">
        <f t="shared" si="3"/>
        <v>593</v>
      </c>
      <c r="F67" s="167" t="str">
        <f t="shared" si="1"/>
        <v>BC</v>
      </c>
      <c r="G67" s="4" t="s">
        <v>452</v>
      </c>
      <c r="H67" s="4" t="s">
        <v>157</v>
      </c>
      <c r="I67" s="30" t="s">
        <v>275</v>
      </c>
      <c r="J67" s="31">
        <f t="shared" si="0"/>
        <v>0</v>
      </c>
      <c r="L67" s="21"/>
      <c r="M67" s="21"/>
      <c r="N67" s="21"/>
    </row>
    <row r="68" spans="1:14">
      <c r="A68" s="4" t="s">
        <v>619</v>
      </c>
      <c r="B68" s="30" t="s">
        <v>111</v>
      </c>
      <c r="C68" s="30">
        <f t="shared" si="2"/>
        <v>594</v>
      </c>
      <c r="D68" s="30">
        <v>10</v>
      </c>
      <c r="E68" s="30">
        <f t="shared" si="3"/>
        <v>603</v>
      </c>
      <c r="F68" s="167" t="str">
        <f t="shared" si="1"/>
        <v>BD</v>
      </c>
      <c r="G68" s="4" t="s">
        <v>452</v>
      </c>
      <c r="H68" s="4" t="s">
        <v>157</v>
      </c>
      <c r="I68" s="30" t="s">
        <v>275</v>
      </c>
      <c r="J68" s="31">
        <f t="shared" si="0"/>
        <v>0</v>
      </c>
    </row>
    <row r="69" spans="1:14">
      <c r="A69" s="4" t="s">
        <v>620</v>
      </c>
      <c r="B69" s="30" t="s">
        <v>127</v>
      </c>
      <c r="C69" s="30">
        <f t="shared" si="2"/>
        <v>604</v>
      </c>
      <c r="D69" s="30">
        <v>6</v>
      </c>
      <c r="E69" s="30">
        <f t="shared" si="3"/>
        <v>609</v>
      </c>
      <c r="F69" s="167" t="str">
        <f t="shared" si="1"/>
        <v>BE</v>
      </c>
      <c r="G69" s="4" t="s">
        <v>452</v>
      </c>
      <c r="H69" s="4" t="s">
        <v>157</v>
      </c>
      <c r="I69" s="30" t="s">
        <v>275</v>
      </c>
      <c r="J69" s="31">
        <f t="shared" si="0"/>
        <v>0</v>
      </c>
    </row>
    <row r="70" spans="1:14">
      <c r="A70" s="4" t="s">
        <v>621</v>
      </c>
      <c r="B70" s="30" t="s">
        <v>111</v>
      </c>
      <c r="C70" s="30">
        <f t="shared" si="2"/>
        <v>610</v>
      </c>
      <c r="D70" s="30">
        <v>10</v>
      </c>
      <c r="E70" s="30">
        <f t="shared" si="3"/>
        <v>619</v>
      </c>
      <c r="F70" s="167" t="str">
        <f t="shared" si="1"/>
        <v>BF</v>
      </c>
      <c r="G70" s="4" t="s">
        <v>452</v>
      </c>
      <c r="H70" s="4"/>
      <c r="I70" s="30" t="s">
        <v>275</v>
      </c>
      <c r="J70" s="31">
        <f t="shared" si="0"/>
        <v>0</v>
      </c>
    </row>
    <row r="71" spans="1:14">
      <c r="A71" s="4" t="s">
        <v>622</v>
      </c>
      <c r="B71" s="30" t="s">
        <v>127</v>
      </c>
      <c r="C71" s="30">
        <f t="shared" si="2"/>
        <v>620</v>
      </c>
      <c r="D71" s="30">
        <v>6</v>
      </c>
      <c r="E71" s="30">
        <f t="shared" si="3"/>
        <v>625</v>
      </c>
      <c r="F71" s="167" t="str">
        <f t="shared" si="1"/>
        <v>BG</v>
      </c>
      <c r="G71" s="4" t="s">
        <v>452</v>
      </c>
      <c r="H71" s="4"/>
      <c r="I71" s="30" t="s">
        <v>275</v>
      </c>
      <c r="J71" s="31">
        <f t="shared" si="0"/>
        <v>0</v>
      </c>
    </row>
    <row r="72" spans="1:14" s="32" customFormat="1" ht="25.5">
      <c r="A72" s="4" t="s">
        <v>162</v>
      </c>
      <c r="B72" s="30" t="s">
        <v>121</v>
      </c>
      <c r="C72" s="30">
        <f t="shared" si="2"/>
        <v>626</v>
      </c>
      <c r="D72" s="30">
        <v>1</v>
      </c>
      <c r="E72" s="30">
        <f t="shared" si="3"/>
        <v>626</v>
      </c>
      <c r="F72" s="167" t="str">
        <f t="shared" si="1"/>
        <v>BH</v>
      </c>
      <c r="G72" s="4" t="s">
        <v>164</v>
      </c>
      <c r="H72" s="4" t="s">
        <v>123</v>
      </c>
      <c r="I72" s="30" t="s">
        <v>88</v>
      </c>
      <c r="J72" s="31">
        <f t="shared" si="0"/>
        <v>0</v>
      </c>
      <c r="L72" s="21"/>
      <c r="M72" s="21"/>
      <c r="N72" s="21"/>
    </row>
    <row r="73" spans="1:14" s="32" customFormat="1">
      <c r="A73" s="4" t="s">
        <v>163</v>
      </c>
      <c r="B73" s="30" t="s">
        <v>113</v>
      </c>
      <c r="C73" s="30">
        <f t="shared" si="2"/>
        <v>627</v>
      </c>
      <c r="D73" s="30">
        <v>10</v>
      </c>
      <c r="E73" s="30">
        <f t="shared" si="3"/>
        <v>636</v>
      </c>
      <c r="F73" s="167" t="str">
        <f t="shared" si="1"/>
        <v>BI</v>
      </c>
      <c r="G73" s="4"/>
      <c r="H73" s="4" t="s">
        <v>123</v>
      </c>
      <c r="I73" s="30" t="s">
        <v>88</v>
      </c>
      <c r="J73" s="31">
        <f t="shared" si="0"/>
        <v>0</v>
      </c>
      <c r="L73" s="21"/>
      <c r="M73" s="21"/>
      <c r="N73" s="21"/>
    </row>
    <row r="74" spans="1:14" s="32" customFormat="1">
      <c r="A74" s="4" t="s">
        <v>37</v>
      </c>
      <c r="B74" s="30" t="s">
        <v>113</v>
      </c>
      <c r="C74" s="30">
        <f t="shared" si="2"/>
        <v>637</v>
      </c>
      <c r="D74" s="30">
        <v>10</v>
      </c>
      <c r="E74" s="30">
        <f t="shared" si="3"/>
        <v>646</v>
      </c>
      <c r="F74" s="167" t="str">
        <f t="shared" si="1"/>
        <v>BJ</v>
      </c>
      <c r="G74" s="4" t="s">
        <v>135</v>
      </c>
      <c r="H74" s="4" t="s">
        <v>125</v>
      </c>
      <c r="I74" s="30" t="s">
        <v>88</v>
      </c>
      <c r="J74" s="31">
        <f t="shared" si="0"/>
        <v>0</v>
      </c>
      <c r="L74" s="21"/>
      <c r="M74" s="21"/>
      <c r="N74" s="21"/>
    </row>
    <row r="75" spans="1:14" s="32" customFormat="1" ht="25.5">
      <c r="A75" s="4" t="s">
        <v>166</v>
      </c>
      <c r="B75" s="30" t="s">
        <v>111</v>
      </c>
      <c r="C75" s="30">
        <f t="shared" si="2"/>
        <v>647</v>
      </c>
      <c r="D75" s="30">
        <v>10</v>
      </c>
      <c r="E75" s="30">
        <f t="shared" si="3"/>
        <v>656</v>
      </c>
      <c r="F75" s="167" t="str">
        <f t="shared" si="1"/>
        <v>BK</v>
      </c>
      <c r="G75" s="4" t="s">
        <v>38</v>
      </c>
      <c r="H75" s="4" t="s">
        <v>157</v>
      </c>
      <c r="I75" s="30" t="s">
        <v>88</v>
      </c>
      <c r="J75" s="31">
        <f t="shared" si="0"/>
        <v>0</v>
      </c>
      <c r="L75" s="21"/>
      <c r="M75" s="21"/>
      <c r="N75" s="21"/>
    </row>
    <row r="76" spans="1:14" s="32" customFormat="1">
      <c r="A76" s="4" t="s">
        <v>165</v>
      </c>
      <c r="B76" s="30" t="s">
        <v>127</v>
      </c>
      <c r="C76" s="30">
        <f t="shared" si="2"/>
        <v>657</v>
      </c>
      <c r="D76" s="30">
        <v>6</v>
      </c>
      <c r="E76" s="30">
        <f t="shared" si="3"/>
        <v>662</v>
      </c>
      <c r="F76" s="167" t="str">
        <f t="shared" si="1"/>
        <v>BL</v>
      </c>
      <c r="G76" s="4" t="s">
        <v>38</v>
      </c>
      <c r="H76" s="4" t="s">
        <v>157</v>
      </c>
      <c r="I76" s="30" t="s">
        <v>88</v>
      </c>
      <c r="J76" s="31">
        <f t="shared" si="0"/>
        <v>0</v>
      </c>
      <c r="L76" s="21"/>
      <c r="M76" s="21"/>
      <c r="N76" s="21"/>
    </row>
    <row r="77" spans="1:14" s="32" customFormat="1">
      <c r="A77" s="4" t="s">
        <v>161</v>
      </c>
      <c r="B77" s="30" t="s">
        <v>111</v>
      </c>
      <c r="C77" s="30">
        <f t="shared" si="2"/>
        <v>663</v>
      </c>
      <c r="D77" s="30">
        <v>10</v>
      </c>
      <c r="E77" s="30">
        <f t="shared" si="3"/>
        <v>672</v>
      </c>
      <c r="F77" s="167" t="str">
        <f t="shared" si="1"/>
        <v>BM</v>
      </c>
      <c r="G77" s="4" t="s">
        <v>38</v>
      </c>
      <c r="H77" s="4" t="s">
        <v>157</v>
      </c>
      <c r="I77" s="30" t="s">
        <v>88</v>
      </c>
      <c r="J77" s="31">
        <f t="shared" ref="J77:J100" si="4">IF(I77="TBD",1,0)</f>
        <v>0</v>
      </c>
      <c r="L77" s="21"/>
      <c r="M77" s="21"/>
      <c r="N77" s="21"/>
    </row>
    <row r="78" spans="1:14" s="32" customFormat="1">
      <c r="A78" s="4" t="s">
        <v>158</v>
      </c>
      <c r="B78" s="30" t="s">
        <v>127</v>
      </c>
      <c r="C78" s="30">
        <f t="shared" si="2"/>
        <v>673</v>
      </c>
      <c r="D78" s="30">
        <v>6</v>
      </c>
      <c r="E78" s="30">
        <f t="shared" si="3"/>
        <v>678</v>
      </c>
      <c r="F78" s="167" t="str">
        <f t="shared" ref="F78:F100" si="5">SUBSTITUTE(ADDRESS(1,ROW(A66),4),"1","")</f>
        <v>BN</v>
      </c>
      <c r="G78" s="4" t="s">
        <v>38</v>
      </c>
      <c r="H78" s="4" t="s">
        <v>157</v>
      </c>
      <c r="I78" s="30" t="s">
        <v>88</v>
      </c>
      <c r="J78" s="31">
        <f t="shared" si="4"/>
        <v>0</v>
      </c>
      <c r="L78" s="21"/>
      <c r="M78" s="21"/>
      <c r="N78" s="21"/>
    </row>
    <row r="79" spans="1:14" s="32" customFormat="1">
      <c r="A79" s="4" t="s">
        <v>159</v>
      </c>
      <c r="B79" s="30" t="s">
        <v>111</v>
      </c>
      <c r="C79" s="30">
        <f t="shared" ref="C79:C100" si="6">E78+1</f>
        <v>679</v>
      </c>
      <c r="D79" s="30">
        <v>10</v>
      </c>
      <c r="E79" s="30">
        <f t="shared" si="3"/>
        <v>688</v>
      </c>
      <c r="F79" s="167" t="str">
        <f t="shared" si="5"/>
        <v>BO</v>
      </c>
      <c r="G79" s="4" t="s">
        <v>38</v>
      </c>
      <c r="H79" s="4" t="s">
        <v>157</v>
      </c>
      <c r="I79" s="30" t="s">
        <v>275</v>
      </c>
      <c r="J79" s="31">
        <f t="shared" si="4"/>
        <v>0</v>
      </c>
      <c r="L79" s="21"/>
      <c r="M79" s="21"/>
      <c r="N79" s="21"/>
    </row>
    <row r="80" spans="1:14" s="32" customFormat="1">
      <c r="A80" s="4" t="s">
        <v>160</v>
      </c>
      <c r="B80" s="30" t="s">
        <v>127</v>
      </c>
      <c r="C80" s="30">
        <f t="shared" si="6"/>
        <v>689</v>
      </c>
      <c r="D80" s="30">
        <v>6</v>
      </c>
      <c r="E80" s="30">
        <f t="shared" si="3"/>
        <v>694</v>
      </c>
      <c r="F80" s="167" t="str">
        <f t="shared" si="5"/>
        <v>BP</v>
      </c>
      <c r="G80" s="4" t="s">
        <v>38</v>
      </c>
      <c r="H80" s="4" t="s">
        <v>157</v>
      </c>
      <c r="I80" s="30" t="s">
        <v>275</v>
      </c>
      <c r="J80" s="31">
        <f t="shared" si="4"/>
        <v>0</v>
      </c>
      <c r="L80" s="21"/>
      <c r="M80" s="21"/>
      <c r="N80" s="21"/>
    </row>
    <row r="81" spans="1:14" s="32" customFormat="1" ht="25.5">
      <c r="A81" s="4" t="s">
        <v>623</v>
      </c>
      <c r="B81" s="30" t="s">
        <v>111</v>
      </c>
      <c r="C81" s="30">
        <f t="shared" si="6"/>
        <v>695</v>
      </c>
      <c r="D81" s="30">
        <v>10</v>
      </c>
      <c r="E81" s="30">
        <f t="shared" si="3"/>
        <v>704</v>
      </c>
      <c r="F81" s="167" t="str">
        <f t="shared" si="5"/>
        <v>BQ</v>
      </c>
      <c r="G81" s="4" t="s">
        <v>38</v>
      </c>
      <c r="H81" s="4" t="s">
        <v>157</v>
      </c>
      <c r="I81" s="30" t="s">
        <v>275</v>
      </c>
      <c r="J81" s="31">
        <f t="shared" si="4"/>
        <v>0</v>
      </c>
      <c r="L81" s="21"/>
      <c r="M81" s="21"/>
      <c r="N81" s="21"/>
    </row>
    <row r="82" spans="1:14" s="32" customFormat="1">
      <c r="A82" s="4" t="s">
        <v>624</v>
      </c>
      <c r="B82" s="30" t="s">
        <v>127</v>
      </c>
      <c r="C82" s="30">
        <f t="shared" si="6"/>
        <v>705</v>
      </c>
      <c r="D82" s="30">
        <v>6</v>
      </c>
      <c r="E82" s="30">
        <f t="shared" si="3"/>
        <v>710</v>
      </c>
      <c r="F82" s="167" t="str">
        <f t="shared" si="5"/>
        <v>BR</v>
      </c>
      <c r="G82" s="4" t="s">
        <v>38</v>
      </c>
      <c r="H82" s="4" t="s">
        <v>157</v>
      </c>
      <c r="I82" s="30" t="s">
        <v>275</v>
      </c>
      <c r="J82" s="31">
        <f t="shared" si="4"/>
        <v>0</v>
      </c>
      <c r="L82" s="21"/>
      <c r="M82" s="21"/>
      <c r="N82" s="21"/>
    </row>
    <row r="83" spans="1:14" s="32" customFormat="1" ht="25.5">
      <c r="A83" s="4" t="s">
        <v>625</v>
      </c>
      <c r="B83" s="30" t="s">
        <v>111</v>
      </c>
      <c r="C83" s="30">
        <f t="shared" si="6"/>
        <v>711</v>
      </c>
      <c r="D83" s="30">
        <v>10</v>
      </c>
      <c r="E83" s="30">
        <f t="shared" si="3"/>
        <v>720</v>
      </c>
      <c r="F83" s="167" t="str">
        <f t="shared" si="5"/>
        <v>BS</v>
      </c>
      <c r="G83" s="4" t="s">
        <v>38</v>
      </c>
      <c r="H83" s="4" t="s">
        <v>157</v>
      </c>
      <c r="I83" s="30" t="s">
        <v>275</v>
      </c>
      <c r="J83" s="31">
        <f t="shared" si="4"/>
        <v>0</v>
      </c>
      <c r="L83" s="21"/>
      <c r="M83" s="21"/>
      <c r="N83" s="21"/>
    </row>
    <row r="84" spans="1:14" s="32" customFormat="1">
      <c r="A84" s="4" t="s">
        <v>626</v>
      </c>
      <c r="B84" s="30" t="s">
        <v>127</v>
      </c>
      <c r="C84" s="30">
        <f t="shared" si="6"/>
        <v>721</v>
      </c>
      <c r="D84" s="30">
        <v>6</v>
      </c>
      <c r="E84" s="30">
        <f t="shared" si="3"/>
        <v>726</v>
      </c>
      <c r="F84" s="167" t="str">
        <f t="shared" si="5"/>
        <v>BT</v>
      </c>
      <c r="G84" s="4" t="s">
        <v>38</v>
      </c>
      <c r="H84" s="4" t="s">
        <v>157</v>
      </c>
      <c r="I84" s="30" t="s">
        <v>275</v>
      </c>
      <c r="J84" s="31">
        <f t="shared" si="4"/>
        <v>0</v>
      </c>
      <c r="L84" s="21"/>
      <c r="M84" s="21"/>
      <c r="N84" s="21"/>
    </row>
    <row r="85" spans="1:14" s="32" customFormat="1" ht="25.5">
      <c r="A85" s="4" t="s">
        <v>45</v>
      </c>
      <c r="B85" s="30" t="s">
        <v>121</v>
      </c>
      <c r="C85" s="30">
        <f t="shared" si="6"/>
        <v>727</v>
      </c>
      <c r="D85" s="30">
        <v>1</v>
      </c>
      <c r="E85" s="30">
        <f t="shared" si="3"/>
        <v>727</v>
      </c>
      <c r="F85" s="167" t="str">
        <f t="shared" si="5"/>
        <v>BU</v>
      </c>
      <c r="G85" s="4" t="s">
        <v>407</v>
      </c>
      <c r="H85" s="4" t="s">
        <v>86</v>
      </c>
      <c r="I85" s="30" t="s">
        <v>88</v>
      </c>
      <c r="J85" s="31">
        <f t="shared" si="4"/>
        <v>0</v>
      </c>
      <c r="L85" s="21"/>
      <c r="M85" s="21"/>
      <c r="N85" s="21"/>
    </row>
    <row r="86" spans="1:14" s="32" customFormat="1">
      <c r="A86" s="4" t="s">
        <v>46</v>
      </c>
      <c r="B86" s="30" t="s">
        <v>113</v>
      </c>
      <c r="C86" s="30">
        <f t="shared" si="6"/>
        <v>728</v>
      </c>
      <c r="D86" s="30">
        <v>10</v>
      </c>
      <c r="E86" s="30">
        <f t="shared" si="3"/>
        <v>737</v>
      </c>
      <c r="F86" s="167" t="str">
        <f t="shared" si="5"/>
        <v>BV</v>
      </c>
      <c r="G86" s="4" t="s">
        <v>43</v>
      </c>
      <c r="H86" s="4" t="s">
        <v>86</v>
      </c>
      <c r="I86" s="30" t="s">
        <v>88</v>
      </c>
      <c r="J86" s="31">
        <f t="shared" si="4"/>
        <v>0</v>
      </c>
      <c r="L86" s="21"/>
      <c r="M86" s="21"/>
      <c r="N86" s="21"/>
    </row>
    <row r="87" spans="1:14" s="32" customFormat="1">
      <c r="A87" s="4" t="s">
        <v>47</v>
      </c>
      <c r="B87" s="30" t="s">
        <v>113</v>
      </c>
      <c r="C87" s="30">
        <f t="shared" si="6"/>
        <v>738</v>
      </c>
      <c r="D87" s="30">
        <v>10</v>
      </c>
      <c r="E87" s="30">
        <f t="shared" si="3"/>
        <v>747</v>
      </c>
      <c r="F87" s="167" t="str">
        <f t="shared" si="5"/>
        <v>BW</v>
      </c>
      <c r="G87" s="4" t="s">
        <v>44</v>
      </c>
      <c r="H87" s="4" t="s">
        <v>86</v>
      </c>
      <c r="I87" s="30" t="s">
        <v>88</v>
      </c>
      <c r="J87" s="31">
        <f t="shared" si="4"/>
        <v>0</v>
      </c>
      <c r="L87" s="21"/>
      <c r="M87" s="21"/>
      <c r="N87" s="21"/>
    </row>
    <row r="88" spans="1:14" s="32" customFormat="1" ht="25.5">
      <c r="A88" s="4" t="s">
        <v>40</v>
      </c>
      <c r="B88" s="30" t="s">
        <v>121</v>
      </c>
      <c r="C88" s="30">
        <f t="shared" si="6"/>
        <v>748</v>
      </c>
      <c r="D88" s="30">
        <v>1</v>
      </c>
      <c r="E88" s="30">
        <f t="shared" si="3"/>
        <v>748</v>
      </c>
      <c r="F88" s="167" t="str">
        <f t="shared" si="5"/>
        <v>BX</v>
      </c>
      <c r="G88" s="4" t="s">
        <v>407</v>
      </c>
      <c r="H88" s="4" t="s">
        <v>86</v>
      </c>
      <c r="I88" s="30" t="s">
        <v>88</v>
      </c>
      <c r="J88" s="31">
        <f t="shared" si="4"/>
        <v>0</v>
      </c>
      <c r="L88" s="21"/>
      <c r="M88" s="21"/>
      <c r="N88" s="21"/>
    </row>
    <row r="89" spans="1:14" s="32" customFormat="1">
      <c r="A89" s="4" t="s">
        <v>41</v>
      </c>
      <c r="B89" s="30" t="s">
        <v>113</v>
      </c>
      <c r="C89" s="30">
        <f t="shared" si="6"/>
        <v>749</v>
      </c>
      <c r="D89" s="30">
        <v>10</v>
      </c>
      <c r="E89" s="30">
        <f t="shared" si="3"/>
        <v>758</v>
      </c>
      <c r="F89" s="167" t="str">
        <f t="shared" si="5"/>
        <v>BY</v>
      </c>
      <c r="G89" s="4" t="s">
        <v>43</v>
      </c>
      <c r="H89" s="4" t="s">
        <v>86</v>
      </c>
      <c r="I89" s="30" t="s">
        <v>88</v>
      </c>
      <c r="J89" s="31">
        <f t="shared" si="4"/>
        <v>0</v>
      </c>
      <c r="L89" s="21"/>
      <c r="M89" s="21"/>
      <c r="N89" s="21"/>
    </row>
    <row r="90" spans="1:14" s="32" customFormat="1">
      <c r="A90" s="4" t="s">
        <v>42</v>
      </c>
      <c r="B90" s="30" t="s">
        <v>113</v>
      </c>
      <c r="C90" s="30">
        <f t="shared" si="6"/>
        <v>759</v>
      </c>
      <c r="D90" s="30">
        <v>10</v>
      </c>
      <c r="E90" s="30">
        <f t="shared" si="3"/>
        <v>768</v>
      </c>
      <c r="F90" s="167" t="str">
        <f t="shared" si="5"/>
        <v>BZ</v>
      </c>
      <c r="G90" s="4" t="s">
        <v>44</v>
      </c>
      <c r="H90" s="4" t="s">
        <v>86</v>
      </c>
      <c r="I90" s="30" t="s">
        <v>88</v>
      </c>
      <c r="J90" s="31">
        <f t="shared" si="4"/>
        <v>0</v>
      </c>
      <c r="L90" s="21"/>
      <c r="M90" s="21"/>
      <c r="N90" s="21"/>
    </row>
    <row r="91" spans="1:14" s="32" customFormat="1" ht="25.5">
      <c r="A91" s="4" t="s">
        <v>48</v>
      </c>
      <c r="B91" s="30" t="s">
        <v>121</v>
      </c>
      <c r="C91" s="30">
        <f t="shared" si="6"/>
        <v>769</v>
      </c>
      <c r="D91" s="30">
        <v>1</v>
      </c>
      <c r="E91" s="30">
        <f t="shared" si="3"/>
        <v>769</v>
      </c>
      <c r="F91" s="167" t="str">
        <f t="shared" si="5"/>
        <v>CA</v>
      </c>
      <c r="G91" s="4" t="s">
        <v>407</v>
      </c>
      <c r="H91" s="4" t="s">
        <v>86</v>
      </c>
      <c r="I91" s="30" t="s">
        <v>88</v>
      </c>
      <c r="J91" s="31">
        <f t="shared" si="4"/>
        <v>0</v>
      </c>
      <c r="L91" s="21"/>
      <c r="M91" s="21"/>
      <c r="N91" s="21"/>
    </row>
    <row r="92" spans="1:14" s="32" customFormat="1">
      <c r="A92" s="4" t="s">
        <v>49</v>
      </c>
      <c r="B92" s="30" t="s">
        <v>113</v>
      </c>
      <c r="C92" s="30">
        <f t="shared" si="6"/>
        <v>770</v>
      </c>
      <c r="D92" s="30">
        <v>10</v>
      </c>
      <c r="E92" s="30">
        <f t="shared" si="3"/>
        <v>779</v>
      </c>
      <c r="F92" s="167" t="str">
        <f t="shared" si="5"/>
        <v>CB</v>
      </c>
      <c r="G92" s="4" t="s">
        <v>43</v>
      </c>
      <c r="H92" s="4" t="s">
        <v>86</v>
      </c>
      <c r="I92" s="30" t="s">
        <v>88</v>
      </c>
      <c r="J92" s="31">
        <f t="shared" si="4"/>
        <v>0</v>
      </c>
      <c r="L92" s="21"/>
      <c r="M92" s="21"/>
      <c r="N92" s="21"/>
    </row>
    <row r="93" spans="1:14" s="32" customFormat="1">
      <c r="A93" s="4" t="s">
        <v>50</v>
      </c>
      <c r="B93" s="30" t="s">
        <v>113</v>
      </c>
      <c r="C93" s="30">
        <f t="shared" si="6"/>
        <v>780</v>
      </c>
      <c r="D93" s="30">
        <v>10</v>
      </c>
      <c r="E93" s="30">
        <f t="shared" ref="E93:E100" si="7">E92+D93</f>
        <v>789</v>
      </c>
      <c r="F93" s="167" t="str">
        <f t="shared" si="5"/>
        <v>CC</v>
      </c>
      <c r="G93" s="4" t="s">
        <v>44</v>
      </c>
      <c r="H93" s="4" t="s">
        <v>86</v>
      </c>
      <c r="I93" s="30" t="s">
        <v>88</v>
      </c>
      <c r="J93" s="31">
        <f t="shared" si="4"/>
        <v>0</v>
      </c>
      <c r="L93" s="21"/>
      <c r="M93" s="21"/>
      <c r="N93" s="21"/>
    </row>
    <row r="94" spans="1:14" ht="25.5">
      <c r="A94" s="4" t="s">
        <v>627</v>
      </c>
      <c r="B94" s="30" t="s">
        <v>121</v>
      </c>
      <c r="C94" s="30">
        <f t="shared" si="6"/>
        <v>790</v>
      </c>
      <c r="D94" s="30">
        <v>1</v>
      </c>
      <c r="E94" s="30">
        <f t="shared" si="7"/>
        <v>790</v>
      </c>
      <c r="F94" s="167" t="str">
        <f t="shared" si="5"/>
        <v>CD</v>
      </c>
      <c r="G94" s="4" t="s">
        <v>407</v>
      </c>
      <c r="H94" s="4" t="s">
        <v>86</v>
      </c>
      <c r="I94" s="30" t="s">
        <v>275</v>
      </c>
      <c r="J94" s="31">
        <f t="shared" si="4"/>
        <v>0</v>
      </c>
    </row>
    <row r="95" spans="1:14">
      <c r="A95" s="4" t="s">
        <v>628</v>
      </c>
      <c r="B95" s="30" t="s">
        <v>113</v>
      </c>
      <c r="C95" s="30">
        <f t="shared" si="6"/>
        <v>791</v>
      </c>
      <c r="D95" s="30">
        <v>10</v>
      </c>
      <c r="E95" s="30">
        <f t="shared" si="7"/>
        <v>800</v>
      </c>
      <c r="F95" s="167" t="str">
        <f t="shared" si="5"/>
        <v>CE</v>
      </c>
      <c r="G95" s="4" t="s">
        <v>43</v>
      </c>
      <c r="H95" s="4" t="s">
        <v>86</v>
      </c>
      <c r="I95" s="30" t="s">
        <v>275</v>
      </c>
      <c r="J95" s="31">
        <f t="shared" si="4"/>
        <v>0</v>
      </c>
    </row>
    <row r="96" spans="1:14">
      <c r="A96" s="4" t="s">
        <v>629</v>
      </c>
      <c r="B96" s="30" t="s">
        <v>113</v>
      </c>
      <c r="C96" s="30">
        <f t="shared" si="6"/>
        <v>801</v>
      </c>
      <c r="D96" s="30">
        <v>10</v>
      </c>
      <c r="E96" s="30">
        <f t="shared" si="7"/>
        <v>810</v>
      </c>
      <c r="F96" s="167" t="str">
        <f t="shared" si="5"/>
        <v>CF</v>
      </c>
      <c r="G96" s="4" t="s">
        <v>44</v>
      </c>
      <c r="H96" s="4" t="s">
        <v>86</v>
      </c>
      <c r="I96" s="30" t="s">
        <v>275</v>
      </c>
      <c r="J96" s="31">
        <f t="shared" si="4"/>
        <v>0</v>
      </c>
    </row>
    <row r="97" spans="1:10" ht="25.5">
      <c r="A97" s="4" t="s">
        <v>630</v>
      </c>
      <c r="B97" s="30" t="s">
        <v>121</v>
      </c>
      <c r="C97" s="30">
        <f t="shared" si="6"/>
        <v>811</v>
      </c>
      <c r="D97" s="30">
        <v>1</v>
      </c>
      <c r="E97" s="30">
        <f t="shared" si="7"/>
        <v>811</v>
      </c>
      <c r="F97" s="167" t="str">
        <f t="shared" si="5"/>
        <v>CG</v>
      </c>
      <c r="G97" s="4" t="s">
        <v>407</v>
      </c>
      <c r="H97" s="4" t="s">
        <v>86</v>
      </c>
      <c r="I97" s="30" t="s">
        <v>275</v>
      </c>
      <c r="J97" s="31">
        <f t="shared" si="4"/>
        <v>0</v>
      </c>
    </row>
    <row r="98" spans="1:10">
      <c r="A98" s="4" t="s">
        <v>631</v>
      </c>
      <c r="B98" s="30" t="s">
        <v>113</v>
      </c>
      <c r="C98" s="30">
        <f t="shared" si="6"/>
        <v>812</v>
      </c>
      <c r="D98" s="30">
        <v>10</v>
      </c>
      <c r="E98" s="30">
        <f t="shared" si="7"/>
        <v>821</v>
      </c>
      <c r="F98" s="167" t="str">
        <f t="shared" si="5"/>
        <v>CH</v>
      </c>
      <c r="G98" s="4" t="s">
        <v>43</v>
      </c>
      <c r="H98" s="4" t="s">
        <v>86</v>
      </c>
      <c r="I98" s="30" t="s">
        <v>275</v>
      </c>
      <c r="J98" s="31">
        <f t="shared" si="4"/>
        <v>0</v>
      </c>
    </row>
    <row r="99" spans="1:10">
      <c r="A99" s="4" t="s">
        <v>632</v>
      </c>
      <c r="B99" s="30" t="s">
        <v>113</v>
      </c>
      <c r="C99" s="30">
        <f t="shared" si="6"/>
        <v>822</v>
      </c>
      <c r="D99" s="30">
        <v>10</v>
      </c>
      <c r="E99" s="30">
        <f t="shared" si="7"/>
        <v>831</v>
      </c>
      <c r="F99" s="167" t="str">
        <f t="shared" si="5"/>
        <v>CI</v>
      </c>
      <c r="G99" s="4" t="s">
        <v>44</v>
      </c>
      <c r="H99" s="4" t="s">
        <v>86</v>
      </c>
      <c r="I99" s="30" t="s">
        <v>275</v>
      </c>
      <c r="J99" s="31">
        <f t="shared" si="4"/>
        <v>0</v>
      </c>
    </row>
    <row r="100" spans="1:10">
      <c r="A100" s="4" t="s">
        <v>271</v>
      </c>
      <c r="B100" s="30" t="s">
        <v>272</v>
      </c>
      <c r="C100" s="30">
        <f t="shared" si="6"/>
        <v>832</v>
      </c>
      <c r="D100" s="30">
        <v>12</v>
      </c>
      <c r="E100" s="30">
        <f t="shared" si="7"/>
        <v>843</v>
      </c>
      <c r="F100" s="167" t="str">
        <f t="shared" si="5"/>
        <v>CJ</v>
      </c>
      <c r="G100" s="4"/>
      <c r="H100" s="4"/>
      <c r="I100" s="30" t="s">
        <v>89</v>
      </c>
      <c r="J100" s="31">
        <f t="shared" si="4"/>
        <v>0</v>
      </c>
    </row>
    <row r="101" spans="1:10">
      <c r="H101" s="21"/>
    </row>
    <row r="102" spans="1:10">
      <c r="H102" s="34" t="s">
        <v>234</v>
      </c>
    </row>
  </sheetData>
  <mergeCells count="6">
    <mergeCell ref="G27:G31"/>
    <mergeCell ref="A6:G6"/>
    <mergeCell ref="A5:G5"/>
    <mergeCell ref="A4:G4"/>
    <mergeCell ref="A7:G7"/>
    <mergeCell ref="A8:G8"/>
  </mergeCells>
  <phoneticPr fontId="1" type="noConversion"/>
  <conditionalFormatting sqref="H55 A13:I13 D62:D69 G58:I60 H18:I20 H27:I31 G40:I40 G43:I44 H42:I42 H45:I45 G56:H56 A55:B60 D55:D60 G16:H16 A52:A53 I52:I53 A62:B69 A83:A84 A100:B100 I83:I84 A70:A71 A72:B82 A85:B96 D72:D82 D100 D85:D96 H41 G57 I57 G62:I82 H37:H39 A27:E32 G22:I25 G14:I15 G46:I51 G85:I96 G100:I100 A14:F20 G32:I37 A33:B51 D33:D51 C33:C100 E33:E100 F22:F100 A22:E25">
    <cfRule type="expression" dxfId="149" priority="205">
      <formula>$I13="N/A"</formula>
    </cfRule>
    <cfRule type="expression" dxfId="148" priority="8677">
      <formula>$J13=1</formula>
    </cfRule>
  </conditionalFormatting>
  <conditionalFormatting sqref="A61:B61 D61 G61:I61">
    <cfRule type="expression" dxfId="147" priority="203">
      <formula>$I61="N/A"</formula>
    </cfRule>
    <cfRule type="expression" dxfId="146" priority="204">
      <formula>$J61=1</formula>
    </cfRule>
  </conditionalFormatting>
  <conditionalFormatting sqref="I55">
    <cfRule type="expression" dxfId="145" priority="197">
      <formula>$I55="N/A"</formula>
    </cfRule>
    <cfRule type="expression" dxfId="144" priority="198">
      <formula>$J55=1</formula>
    </cfRule>
  </conditionalFormatting>
  <conditionalFormatting sqref="G55">
    <cfRule type="expression" dxfId="143" priority="189">
      <formula>$I55="N/A"</formula>
    </cfRule>
    <cfRule type="expression" dxfId="142" priority="190">
      <formula>$J55=1</formula>
    </cfRule>
  </conditionalFormatting>
  <conditionalFormatting sqref="G18:G19">
    <cfRule type="expression" dxfId="141" priority="185">
      <formula>$I18="N/A"</formula>
    </cfRule>
    <cfRule type="expression" dxfId="140" priority="186">
      <formula>$J18=1</formula>
    </cfRule>
  </conditionalFormatting>
  <conditionalFormatting sqref="G20">
    <cfRule type="expression" dxfId="139" priority="183">
      <formula>$I20="N/A"</formula>
    </cfRule>
    <cfRule type="expression" dxfId="138" priority="184">
      <formula>$J20=1</formula>
    </cfRule>
  </conditionalFormatting>
  <conditionalFormatting sqref="G27">
    <cfRule type="expression" dxfId="137" priority="181">
      <formula>$I27="N/A"</formula>
    </cfRule>
    <cfRule type="expression" dxfId="136" priority="182">
      <formula>$J27=1</formula>
    </cfRule>
  </conditionalFormatting>
  <conditionalFormatting sqref="G38:G39">
    <cfRule type="expression" dxfId="135" priority="179">
      <formula>$I38="N/A"</formula>
    </cfRule>
    <cfRule type="expression" dxfId="134" priority="180">
      <formula>$J38=1</formula>
    </cfRule>
  </conditionalFormatting>
  <conditionalFormatting sqref="G42">
    <cfRule type="expression" dxfId="133" priority="177">
      <formula>$I42="N/A"</formula>
    </cfRule>
    <cfRule type="expression" dxfId="132" priority="178">
      <formula>$J42=1</formula>
    </cfRule>
  </conditionalFormatting>
  <conditionalFormatting sqref="G45">
    <cfRule type="expression" dxfId="131" priority="175">
      <formula>$I45="N/A"</formula>
    </cfRule>
    <cfRule type="expression" dxfId="130" priority="176">
      <formula>$J45=1</formula>
    </cfRule>
  </conditionalFormatting>
  <conditionalFormatting sqref="I56">
    <cfRule type="expression" dxfId="129" priority="167">
      <formula>$I56="N/A"</formula>
    </cfRule>
    <cfRule type="expression" dxfId="128" priority="168">
      <formula>$J56=1</formula>
    </cfRule>
  </conditionalFormatting>
  <conditionalFormatting sqref="H54 A54:B54 D54">
    <cfRule type="expression" dxfId="127" priority="147">
      <formula>$I54="N/A"</formula>
    </cfRule>
    <cfRule type="expression" dxfId="126" priority="148">
      <formula>$J54=1</formula>
    </cfRule>
  </conditionalFormatting>
  <conditionalFormatting sqref="I54">
    <cfRule type="expression" dxfId="125" priority="145">
      <formula>$I54="N/A"</formula>
    </cfRule>
    <cfRule type="expression" dxfId="124" priority="146">
      <formula>$J54=1</formula>
    </cfRule>
  </conditionalFormatting>
  <conditionalFormatting sqref="G54">
    <cfRule type="expression" dxfId="123" priority="143">
      <formula>$I54="N/A"</formula>
    </cfRule>
    <cfRule type="expression" dxfId="122" priority="144">
      <formula>$J54=1</formula>
    </cfRule>
  </conditionalFormatting>
  <conditionalFormatting sqref="A26:E26 G26:H26">
    <cfRule type="expression" dxfId="121" priority="131">
      <formula>$I26="N/A"</formula>
    </cfRule>
    <cfRule type="expression" dxfId="120" priority="132">
      <formula>$J26=1</formula>
    </cfRule>
  </conditionalFormatting>
  <conditionalFormatting sqref="I16">
    <cfRule type="expression" dxfId="119" priority="129">
      <formula>$I16="N/A"</formula>
    </cfRule>
    <cfRule type="expression" dxfId="118" priority="130">
      <formula>$J16=1</formula>
    </cfRule>
  </conditionalFormatting>
  <conditionalFormatting sqref="B52 G52:H52 D52">
    <cfRule type="expression" dxfId="117" priority="127">
      <formula>$I52="N/A"</formula>
    </cfRule>
    <cfRule type="expression" dxfId="116" priority="128">
      <formula>$J52=1</formula>
    </cfRule>
  </conditionalFormatting>
  <conditionalFormatting sqref="B53 G53:H53 D53">
    <cfRule type="expression" dxfId="115" priority="125">
      <formula>$I53="N/A"</formula>
    </cfRule>
    <cfRule type="expression" dxfId="114" priority="126">
      <formula>$J53=1</formula>
    </cfRule>
  </conditionalFormatting>
  <conditionalFormatting sqref="G83:H83">
    <cfRule type="expression" dxfId="113" priority="123">
      <formula>$I83="N/A"</formula>
    </cfRule>
    <cfRule type="expression" dxfId="112" priority="124">
      <formula>$J83=1</formula>
    </cfRule>
  </conditionalFormatting>
  <conditionalFormatting sqref="B84 D84 G84:H84">
    <cfRule type="expression" dxfId="111" priority="121">
      <formula>$I84="N/A"</formula>
    </cfRule>
    <cfRule type="expression" dxfId="110" priority="122">
      <formula>$J84=1</formula>
    </cfRule>
  </conditionalFormatting>
  <conditionalFormatting sqref="A97:B99 D97:D99 H97 G98:H99">
    <cfRule type="expression" dxfId="109" priority="119">
      <formula>$I97="N/A"</formula>
    </cfRule>
    <cfRule type="expression" dxfId="108" priority="120">
      <formula>$J97=1</formula>
    </cfRule>
  </conditionalFormatting>
  <conditionalFormatting sqref="I38">
    <cfRule type="expression" dxfId="107" priority="117">
      <formula>$I38="N/A"</formula>
    </cfRule>
    <cfRule type="expression" dxfId="106" priority="118">
      <formula>$J38=1</formula>
    </cfRule>
  </conditionalFormatting>
  <conditionalFormatting sqref="I41">
    <cfRule type="expression" dxfId="105" priority="107">
      <formula>$I41="N/A"</formula>
    </cfRule>
    <cfRule type="expression" dxfId="104" priority="108">
      <formula>$J41=1</formula>
    </cfRule>
  </conditionalFormatting>
  <conditionalFormatting sqref="I97">
    <cfRule type="expression" dxfId="103" priority="105">
      <formula>$I97="N/A"</formula>
    </cfRule>
    <cfRule type="expression" dxfId="102" priority="106">
      <formula>$J97=1</formula>
    </cfRule>
  </conditionalFormatting>
  <conditionalFormatting sqref="I98">
    <cfRule type="expression" dxfId="101" priority="103">
      <formula>$I98="N/A"</formula>
    </cfRule>
    <cfRule type="expression" dxfId="100" priority="104">
      <formula>$J98=1</formula>
    </cfRule>
  </conditionalFormatting>
  <conditionalFormatting sqref="I99">
    <cfRule type="expression" dxfId="99" priority="101">
      <formula>$I99="N/A"</formula>
    </cfRule>
    <cfRule type="expression" dxfId="98" priority="102">
      <formula>$J99=1</formula>
    </cfRule>
  </conditionalFormatting>
  <conditionalFormatting sqref="B70:B71 D70:D71">
    <cfRule type="expression" dxfId="97" priority="69">
      <formula>$I70="N/A"</formula>
    </cfRule>
    <cfRule type="expression" dxfId="96" priority="70">
      <formula>$J70=1</formula>
    </cfRule>
  </conditionalFormatting>
  <conditionalFormatting sqref="B83 D83">
    <cfRule type="expression" dxfId="95" priority="67">
      <formula>$I83="N/A"</formula>
    </cfRule>
    <cfRule type="expression" dxfId="94" priority="68">
      <formula>$J83=1</formula>
    </cfRule>
  </conditionalFormatting>
  <conditionalFormatting sqref="G97">
    <cfRule type="expression" dxfId="93" priority="19">
      <formula>$I97="N/A"</formula>
    </cfRule>
    <cfRule type="expression" dxfId="92" priority="20">
      <formula>$J97=1</formula>
    </cfRule>
  </conditionalFormatting>
  <conditionalFormatting sqref="G17:H17">
    <cfRule type="expression" dxfId="91" priority="15">
      <formula>$I17="N/A"</formula>
    </cfRule>
    <cfRule type="expression" dxfId="90" priority="16">
      <formula>$J17=1</formula>
    </cfRule>
  </conditionalFormatting>
  <conditionalFormatting sqref="I17">
    <cfRule type="expression" dxfId="89" priority="13">
      <formula>$I17="N/A"</formula>
    </cfRule>
    <cfRule type="expression" dxfId="88" priority="14">
      <formula>$J17=1</formula>
    </cfRule>
  </conditionalFormatting>
  <conditionalFormatting sqref="G41">
    <cfRule type="expression" dxfId="87" priority="11">
      <formula>$I41="N/A"</formula>
    </cfRule>
    <cfRule type="expression" dxfId="86" priority="12">
      <formula>$J41=1</formula>
    </cfRule>
  </conditionalFormatting>
  <conditionalFormatting sqref="H57">
    <cfRule type="expression" dxfId="85" priority="9">
      <formula>$I57="N/A"</formula>
    </cfRule>
    <cfRule type="expression" dxfId="84" priority="10">
      <formula>$J57=1</formula>
    </cfRule>
  </conditionalFormatting>
  <conditionalFormatting sqref="I26">
    <cfRule type="expression" dxfId="83" priority="7">
      <formula>$I26="N/A"</formula>
    </cfRule>
    <cfRule type="expression" dxfId="82" priority="8">
      <formula>$J26=1</formula>
    </cfRule>
  </conditionalFormatting>
  <conditionalFormatting sqref="I39">
    <cfRule type="expression" dxfId="81" priority="5">
      <formula>$I39="N/A"</formula>
    </cfRule>
    <cfRule type="expression" dxfId="80" priority="6">
      <formula>$J39=1</formula>
    </cfRule>
  </conditionalFormatting>
  <conditionalFormatting sqref="H21:I21 A21:F21">
    <cfRule type="expression" dxfId="79" priority="3">
      <formula>$I21="N/A"</formula>
    </cfRule>
    <cfRule type="expression" dxfId="78" priority="4">
      <formula>$J21=1</formula>
    </cfRule>
  </conditionalFormatting>
  <conditionalFormatting sqref="G21">
    <cfRule type="expression" dxfId="77" priority="1">
      <formula>$I21="N/A"</formula>
    </cfRule>
    <cfRule type="expression" dxfId="76" priority="2">
      <formula>$J21=1</formula>
    </cfRule>
  </conditionalFormatting>
  <hyperlinks>
    <hyperlink ref="H7" location="Index!A1" display="Back to Index" xr:uid="{00000000-0004-0000-0200-000000000000}"/>
    <hyperlink ref="H102" location="Index!A1" display="Back to Index" xr:uid="{00000000-0004-0000-0200-000001000000}"/>
  </hyperlinks>
  <pageMargins left="0.25" right="0.25" top="0.31" bottom="0.5" header="0.5" footer="0.36"/>
  <pageSetup scale="80" fitToHeight="4" orientation="landscape" r:id="rId1"/>
  <headerFooter alignWithMargins="0">
    <oddFooter>&amp;LPrepared by TRS&amp;C&amp;"Calibri,Regular"&amp;A&amp;R&amp;P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63"/>
  <sheetViews>
    <sheetView showGridLines="0" tabSelected="1" zoomScaleNormal="100" workbookViewId="0">
      <selection activeCell="P41" sqref="P41"/>
    </sheetView>
  </sheetViews>
  <sheetFormatPr defaultColWidth="9.140625" defaultRowHeight="12.75"/>
  <cols>
    <col min="1" max="1" width="45.7109375" style="26" customWidth="1"/>
    <col min="2" max="2" width="11.140625" style="35" bestFit="1" customWidth="1"/>
    <col min="3" max="3" width="4.85546875" style="35" bestFit="1" customWidth="1"/>
    <col min="4" max="4" width="6.42578125" style="35" hidden="1" customWidth="1"/>
    <col min="5" max="5" width="4" style="35" bestFit="1" customWidth="1"/>
    <col min="6" max="6" width="7" style="35" bestFit="1" customWidth="1"/>
    <col min="7" max="7" width="58.7109375" style="26" customWidth="1"/>
    <col min="8" max="8" width="33.5703125" style="28" customWidth="1"/>
    <col min="9" max="9" width="9" style="35" customWidth="1"/>
    <col min="10" max="10" width="2" style="26" hidden="1" customWidth="1"/>
    <col min="11" max="16384" width="9.140625" style="37"/>
  </cols>
  <sheetData>
    <row r="1" spans="1:13" ht="21">
      <c r="A1" s="9" t="str">
        <f>+Summary!B1</f>
        <v>The Collins Companies Defined Contribution Plan</v>
      </c>
      <c r="I1" s="24"/>
      <c r="J1" s="36"/>
    </row>
    <row r="2" spans="1:13" ht="15">
      <c r="A2" s="38" t="s">
        <v>92</v>
      </c>
      <c r="I2" s="24"/>
      <c r="J2" s="23"/>
    </row>
    <row r="3" spans="1:13" ht="6" customHeight="1">
      <c r="I3" s="24"/>
      <c r="J3" s="23"/>
    </row>
    <row r="4" spans="1:13" ht="15.75" customHeight="1">
      <c r="A4" s="186" t="s">
        <v>91</v>
      </c>
      <c r="B4" s="186"/>
      <c r="C4" s="186"/>
      <c r="D4" s="186"/>
      <c r="E4" s="186"/>
      <c r="F4" s="186"/>
      <c r="G4" s="186"/>
      <c r="I4" s="24"/>
      <c r="J4" s="23"/>
    </row>
    <row r="5" spans="1:13" ht="20.25" customHeight="1">
      <c r="A5" s="186" t="s">
        <v>139</v>
      </c>
      <c r="B5" s="186"/>
      <c r="C5" s="186"/>
      <c r="D5" s="186"/>
      <c r="E5" s="186"/>
      <c r="F5" s="186"/>
      <c r="G5" s="186"/>
      <c r="H5" s="186"/>
      <c r="J5" s="23"/>
    </row>
    <row r="6" spans="1:13" ht="15.75" customHeight="1">
      <c r="A6" s="186" t="s">
        <v>128</v>
      </c>
      <c r="B6" s="186"/>
      <c r="C6" s="186"/>
      <c r="D6" s="186"/>
      <c r="E6" s="186"/>
      <c r="F6" s="186"/>
      <c r="G6" s="186"/>
      <c r="H6" s="34" t="s">
        <v>234</v>
      </c>
      <c r="I6" s="24"/>
      <c r="J6" s="23"/>
    </row>
    <row r="7" spans="1:13" ht="15.75" customHeight="1">
      <c r="A7" s="186" t="s">
        <v>108</v>
      </c>
      <c r="B7" s="186"/>
      <c r="C7" s="186"/>
      <c r="D7" s="186"/>
      <c r="E7" s="186"/>
      <c r="F7" s="186"/>
      <c r="G7" s="186"/>
      <c r="I7" s="24"/>
      <c r="J7" s="23"/>
    </row>
    <row r="8" spans="1:13" ht="15.75" customHeight="1">
      <c r="A8" s="187" t="s">
        <v>377</v>
      </c>
      <c r="B8" s="187"/>
      <c r="C8" s="187"/>
      <c r="D8" s="187"/>
      <c r="E8" s="187"/>
      <c r="F8" s="187"/>
      <c r="G8" s="187"/>
      <c r="I8" s="24"/>
      <c r="J8" s="23"/>
    </row>
    <row r="9" spans="1:13" ht="5.25" customHeight="1">
      <c r="A9" s="37"/>
      <c r="B9" s="48"/>
      <c r="C9" s="48"/>
      <c r="D9" s="48"/>
      <c r="E9" s="48"/>
      <c r="F9" s="48"/>
      <c r="G9" s="37"/>
      <c r="I9" s="24"/>
      <c r="J9" s="23"/>
    </row>
    <row r="10" spans="1:13" ht="13.5" thickBot="1">
      <c r="C10" s="27"/>
      <c r="D10" s="27"/>
      <c r="E10" s="27"/>
      <c r="F10" s="27"/>
      <c r="I10" s="24"/>
      <c r="J10" s="39"/>
    </row>
    <row r="11" spans="1:13" s="41" customFormat="1" ht="26.25" thickBot="1">
      <c r="A11" s="29" t="s">
        <v>16</v>
      </c>
      <c r="B11" s="29" t="s">
        <v>379</v>
      </c>
      <c r="C11" s="29" t="s">
        <v>83</v>
      </c>
      <c r="D11" s="29" t="s">
        <v>84</v>
      </c>
      <c r="E11" s="29" t="s">
        <v>85</v>
      </c>
      <c r="F11" s="29" t="s">
        <v>373</v>
      </c>
      <c r="G11" s="29" t="s">
        <v>17</v>
      </c>
      <c r="H11" s="29" t="s">
        <v>99</v>
      </c>
      <c r="I11" s="29" t="s">
        <v>378</v>
      </c>
      <c r="J11" s="40"/>
    </row>
    <row r="12" spans="1:13" s="41" customFormat="1">
      <c r="A12" s="42"/>
      <c r="B12" s="42"/>
      <c r="C12" s="43"/>
      <c r="D12" s="43"/>
      <c r="E12" s="43"/>
      <c r="F12" s="43"/>
      <c r="G12" s="42"/>
      <c r="H12" s="44"/>
      <c r="I12" s="42"/>
      <c r="J12" s="40"/>
    </row>
    <row r="13" spans="1:13">
      <c r="A13" s="4" t="s">
        <v>21</v>
      </c>
      <c r="B13" s="30" t="s">
        <v>114</v>
      </c>
      <c r="C13" s="30">
        <v>1</v>
      </c>
      <c r="D13" s="30">
        <v>13</v>
      </c>
      <c r="E13" s="30">
        <v>13</v>
      </c>
      <c r="F13" s="167" t="str">
        <f t="shared" ref="F13:F63" si="0">SUBSTITUTE(ADDRESS(1,ROW(A1),4),"1","")</f>
        <v>A</v>
      </c>
      <c r="G13" s="4" t="str">
        <f>CONCATENATE( "Transamerica Account number = ",+Summary!$B$3)</f>
        <v>Transamerica Account number = QK6318000001</v>
      </c>
      <c r="H13" s="4"/>
      <c r="I13" s="30" t="s">
        <v>88</v>
      </c>
      <c r="J13" s="31">
        <f>IF(I13="TBD",1,0)</f>
        <v>0</v>
      </c>
    </row>
    <row r="14" spans="1:13" ht="25.5">
      <c r="A14" s="4" t="s">
        <v>14</v>
      </c>
      <c r="B14" s="30" t="s">
        <v>115</v>
      </c>
      <c r="C14" s="30">
        <f>E13+1</f>
        <v>14</v>
      </c>
      <c r="D14" s="30">
        <v>11</v>
      </c>
      <c r="E14" s="30">
        <f>E13+D14</f>
        <v>24</v>
      </c>
      <c r="F14" s="167" t="str">
        <f t="shared" si="0"/>
        <v>B</v>
      </c>
      <c r="G14" s="4" t="s">
        <v>168</v>
      </c>
      <c r="H14" s="4"/>
      <c r="I14" s="30" t="s">
        <v>88</v>
      </c>
      <c r="J14" s="31">
        <f t="shared" ref="J14:J63" si="1">IF(I14="TBD",1,0)</f>
        <v>0</v>
      </c>
      <c r="L14" s="21"/>
      <c r="M14" s="21"/>
    </row>
    <row r="15" spans="1:13" ht="25.5">
      <c r="A15" s="4" t="s">
        <v>7</v>
      </c>
      <c r="B15" s="30" t="s">
        <v>116</v>
      </c>
      <c r="C15" s="30">
        <f t="shared" ref="C15:C63" si="2">E14+1</f>
        <v>25</v>
      </c>
      <c r="D15" s="30">
        <v>10</v>
      </c>
      <c r="E15" s="30">
        <f t="shared" ref="E15:E63" si="3">E14+D15</f>
        <v>34</v>
      </c>
      <c r="F15" s="167" t="str">
        <f t="shared" si="0"/>
        <v>C</v>
      </c>
      <c r="G15" s="4" t="s">
        <v>382</v>
      </c>
      <c r="H15" s="4" t="s">
        <v>102</v>
      </c>
      <c r="I15" s="30" t="s">
        <v>89</v>
      </c>
      <c r="J15" s="31">
        <f t="shared" si="1"/>
        <v>0</v>
      </c>
      <c r="L15" s="21"/>
      <c r="M15" s="21"/>
    </row>
    <row r="16" spans="1:13" ht="25.5">
      <c r="A16" s="4" t="s">
        <v>22</v>
      </c>
      <c r="B16" s="30" t="s">
        <v>340</v>
      </c>
      <c r="C16" s="30">
        <f t="shared" si="2"/>
        <v>35</v>
      </c>
      <c r="D16" s="30">
        <v>4</v>
      </c>
      <c r="E16" s="30">
        <f t="shared" si="3"/>
        <v>38</v>
      </c>
      <c r="F16" s="167" t="str">
        <f t="shared" si="0"/>
        <v>D</v>
      </c>
      <c r="G16" s="4" t="s">
        <v>383</v>
      </c>
      <c r="H16" s="4" t="s">
        <v>109</v>
      </c>
      <c r="I16" s="30" t="s">
        <v>88</v>
      </c>
      <c r="J16" s="31">
        <f t="shared" si="1"/>
        <v>0</v>
      </c>
      <c r="L16" s="21"/>
      <c r="M16" s="21"/>
    </row>
    <row r="17" spans="1:14" ht="76.5">
      <c r="A17" s="4" t="s">
        <v>0</v>
      </c>
      <c r="B17" s="30" t="s">
        <v>116</v>
      </c>
      <c r="C17" s="30">
        <f t="shared" si="2"/>
        <v>39</v>
      </c>
      <c r="D17" s="30">
        <v>10</v>
      </c>
      <c r="E17" s="30">
        <f t="shared" si="3"/>
        <v>48</v>
      </c>
      <c r="F17" s="167" t="str">
        <f t="shared" si="0"/>
        <v>E</v>
      </c>
      <c r="G17" s="4" t="str">
        <f>TRIM(IF(Summary!C52="Yes",Summary!B52&amp;" "&amp;"= "&amp;Summary!A52&amp;", ","")&amp;IF(Summary!C53="Yes",Summary!B53&amp;" "&amp;"= "&amp;Summary!A53&amp;", ","")&amp;IF(Summary!C54="Yes",Summary!B54&amp;" "&amp;"= "&amp;Summary!A54&amp;", ","")&amp;IF(Summary!C55="Yes",Summary!B55&amp;" "&amp;"= "&amp;Summary!A55&amp;", ","")&amp;IF(Summary!C56="Yes",Summary!B56&amp;" "&amp;"= "&amp;Summary!A56&amp;", ","")&amp;IF(Summary!C57="Yes",Summary!B57&amp;" "&amp;"= "&amp;Summary!A57&amp;", ","")&amp;IF(Summary!C58="Yes",Summary!B58&amp;" "&amp;"= "&amp;Summary!A58&amp;", ","")&amp;IF(Summary!C59="Yes",Summary!B59&amp;" "&amp;"= "&amp;Summary!A59&amp;", ","")&amp;IF(Summary!C60="Yes",Summary!B60&amp;" "&amp;"= "&amp;Summary!A60&amp;", ","")&amp;IF(Summary!C61="Yes",Summary!B61&amp;" "&amp;"= "&amp;Summary!A61&amp;", ","")&amp;IF(Summary!C62="Yes",Summary!B62&amp;" "&amp;"= "&amp;Summary!A62&amp;", ","")&amp;IF(Summary!C63="Yes",Summary!B63&amp;" "&amp;"= "&amp;Summary!A63&amp;", ","")&amp;IF(Summary!C64="Yes",Summary!B64&amp;" "&amp;"= "&amp;Summary!A64&amp;", ","")&amp;IF(Summary!C65="Yes",Summary!B65&amp;" "&amp;"= "&amp;Summary!A65&amp;", ","")&amp;IF(Summary!C66="Yes",Summary!B66&amp;" "&amp;"= "&amp;Summary!A66&amp;", ","")&amp;IF(Summary!C67="Yes",Summary!B67&amp;" "&amp;"= "&amp;Summary!A67&amp;", ","")&amp;IF(Summary!C68="Yes",Summary!B68&amp;" "&amp;"= "&amp;Summary!A68&amp;", ","")&amp;IF(Summary!C69="Yes",Summary!B69&amp;" "&amp;"= "&amp;Summary!A69&amp;", ","")&amp;IF(Summary!C70="Yes",Summary!B70&amp;" "&amp;"= "&amp;Summary!A70&amp;", ","")&amp;IF(Summary!C71="Yes",Summary!B71&amp;" "&amp;"= "&amp;Summary!A71&amp;", ","")&amp;IF(Summary!C72="Yes",Summary!B72&amp;" "&amp;"= "&amp;Summary!A72&amp;", ",""))</f>
        <v>ALL = All employees in the eligible class, COLBAR = Union Employees, NONRES = Non-resident aliens, COMMISSION = Paid By Commission, LEASED = Leased Employees, CHESTER = Chester Hourly-paid employees, KLAMATH = Klamath Falls Hourly-paid employees,</v>
      </c>
      <c r="H17" s="4" t="s">
        <v>316</v>
      </c>
      <c r="I17" s="30" t="s">
        <v>88</v>
      </c>
      <c r="J17" s="31">
        <f t="shared" si="1"/>
        <v>0</v>
      </c>
      <c r="L17" s="21"/>
      <c r="M17" s="21"/>
    </row>
    <row r="18" spans="1:14">
      <c r="A18" s="4" t="s">
        <v>24</v>
      </c>
      <c r="B18" s="30" t="s">
        <v>117</v>
      </c>
      <c r="C18" s="30">
        <f t="shared" si="2"/>
        <v>49</v>
      </c>
      <c r="D18" s="30">
        <v>30</v>
      </c>
      <c r="E18" s="30">
        <f t="shared" si="3"/>
        <v>78</v>
      </c>
      <c r="F18" s="167" t="str">
        <f t="shared" si="0"/>
        <v>F</v>
      </c>
      <c r="G18" s="3" t="s">
        <v>462</v>
      </c>
      <c r="H18" s="4"/>
      <c r="I18" s="30" t="s">
        <v>88</v>
      </c>
      <c r="J18" s="31">
        <f t="shared" si="1"/>
        <v>0</v>
      </c>
      <c r="L18" s="21"/>
      <c r="M18" s="21"/>
    </row>
    <row r="19" spans="1:14" s="32" customFormat="1">
      <c r="A19" s="4" t="s">
        <v>457</v>
      </c>
      <c r="B19" s="30" t="s">
        <v>458</v>
      </c>
      <c r="C19" s="30">
        <f>E18+1</f>
        <v>79</v>
      </c>
      <c r="D19" s="30">
        <v>5</v>
      </c>
      <c r="E19" s="30">
        <f t="shared" si="3"/>
        <v>83</v>
      </c>
      <c r="F19" s="167" t="str">
        <f t="shared" si="0"/>
        <v>G</v>
      </c>
      <c r="G19" s="3" t="s">
        <v>459</v>
      </c>
      <c r="H19" s="4"/>
      <c r="I19" s="30" t="s">
        <v>89</v>
      </c>
      <c r="J19" s="31">
        <f t="shared" si="1"/>
        <v>0</v>
      </c>
      <c r="L19" s="21"/>
      <c r="M19" s="21"/>
      <c r="N19" s="21"/>
    </row>
    <row r="20" spans="1:14">
      <c r="A20" s="4" t="s">
        <v>455</v>
      </c>
      <c r="B20" s="30" t="s">
        <v>118</v>
      </c>
      <c r="C20" s="30">
        <f>E19+1</f>
        <v>84</v>
      </c>
      <c r="D20" s="30">
        <v>20</v>
      </c>
      <c r="E20" s="30">
        <f t="shared" si="3"/>
        <v>103</v>
      </c>
      <c r="F20" s="167" t="str">
        <f t="shared" si="0"/>
        <v>H</v>
      </c>
      <c r="G20" s="4" t="s">
        <v>454</v>
      </c>
      <c r="H20" s="4"/>
      <c r="I20" s="30" t="s">
        <v>88</v>
      </c>
      <c r="J20" s="31">
        <f t="shared" si="1"/>
        <v>0</v>
      </c>
      <c r="L20" s="21"/>
      <c r="M20" s="21"/>
    </row>
    <row r="21" spans="1:14" s="32" customFormat="1">
      <c r="A21" s="4" t="s">
        <v>460</v>
      </c>
      <c r="B21" s="30" t="s">
        <v>33</v>
      </c>
      <c r="C21" s="30">
        <f>E20+1</f>
        <v>104</v>
      </c>
      <c r="D21" s="30">
        <v>1</v>
      </c>
      <c r="E21" s="30">
        <f t="shared" si="3"/>
        <v>104</v>
      </c>
      <c r="F21" s="167" t="str">
        <f t="shared" si="0"/>
        <v>I</v>
      </c>
      <c r="G21" s="18" t="s">
        <v>35</v>
      </c>
      <c r="H21" s="4"/>
      <c r="I21" s="30" t="s">
        <v>88</v>
      </c>
      <c r="J21" s="31">
        <f t="shared" si="1"/>
        <v>0</v>
      </c>
      <c r="L21" s="21"/>
      <c r="M21" s="21"/>
      <c r="N21" s="21"/>
    </row>
    <row r="22" spans="1:14">
      <c r="A22" s="4" t="s">
        <v>12</v>
      </c>
      <c r="B22" s="30" t="s">
        <v>113</v>
      </c>
      <c r="C22" s="30">
        <f>E21+1</f>
        <v>105</v>
      </c>
      <c r="D22" s="30">
        <v>10</v>
      </c>
      <c r="E22" s="30">
        <f t="shared" si="3"/>
        <v>114</v>
      </c>
      <c r="F22" s="167" t="str">
        <f t="shared" si="0"/>
        <v>J</v>
      </c>
      <c r="G22" s="4"/>
      <c r="H22" s="4"/>
      <c r="I22" s="30" t="s">
        <v>88</v>
      </c>
      <c r="J22" s="31">
        <f t="shared" si="1"/>
        <v>0</v>
      </c>
      <c r="L22" s="21"/>
      <c r="M22" s="21"/>
    </row>
    <row r="23" spans="1:14">
      <c r="A23" s="4" t="s">
        <v>2</v>
      </c>
      <c r="B23" s="30" t="s">
        <v>113</v>
      </c>
      <c r="C23" s="30">
        <f t="shared" si="2"/>
        <v>115</v>
      </c>
      <c r="D23" s="30">
        <v>10</v>
      </c>
      <c r="E23" s="30">
        <f t="shared" si="3"/>
        <v>124</v>
      </c>
      <c r="F23" s="167" t="str">
        <f t="shared" si="0"/>
        <v>K</v>
      </c>
      <c r="G23" s="4" t="s">
        <v>103</v>
      </c>
      <c r="H23" s="4"/>
      <c r="I23" s="30" t="s">
        <v>88</v>
      </c>
      <c r="J23" s="31">
        <f t="shared" si="1"/>
        <v>0</v>
      </c>
      <c r="L23" s="21"/>
      <c r="M23" s="21"/>
    </row>
    <row r="24" spans="1:14">
      <c r="A24" s="4" t="s">
        <v>36</v>
      </c>
      <c r="B24" s="30" t="s">
        <v>113</v>
      </c>
      <c r="C24" s="30">
        <f t="shared" si="2"/>
        <v>125</v>
      </c>
      <c r="D24" s="30">
        <v>10</v>
      </c>
      <c r="E24" s="30">
        <f t="shared" si="3"/>
        <v>134</v>
      </c>
      <c r="F24" s="167" t="str">
        <f t="shared" si="0"/>
        <v>L</v>
      </c>
      <c r="G24" s="4" t="s">
        <v>137</v>
      </c>
      <c r="H24" s="4" t="s">
        <v>138</v>
      </c>
      <c r="I24" s="30" t="s">
        <v>275</v>
      </c>
      <c r="J24" s="31">
        <f t="shared" si="1"/>
        <v>0</v>
      </c>
      <c r="L24" s="21"/>
      <c r="M24" s="21"/>
    </row>
    <row r="25" spans="1:14" ht="38.25">
      <c r="A25" s="4" t="s">
        <v>13</v>
      </c>
      <c r="B25" s="30" t="s">
        <v>113</v>
      </c>
      <c r="C25" s="30">
        <f t="shared" si="2"/>
        <v>135</v>
      </c>
      <c r="D25" s="30">
        <v>10</v>
      </c>
      <c r="E25" s="30">
        <f t="shared" si="3"/>
        <v>144</v>
      </c>
      <c r="F25" s="167" t="str">
        <f t="shared" si="0"/>
        <v>M</v>
      </c>
      <c r="G25" s="4" t="s">
        <v>317</v>
      </c>
      <c r="H25" s="4" t="s">
        <v>104</v>
      </c>
      <c r="I25" s="30" t="s">
        <v>88</v>
      </c>
      <c r="J25" s="31">
        <f t="shared" si="1"/>
        <v>0</v>
      </c>
      <c r="L25" s="21"/>
      <c r="M25" s="21"/>
    </row>
    <row r="26" spans="1:14" ht="25.5">
      <c r="A26" s="4" t="s">
        <v>25</v>
      </c>
      <c r="B26" s="30" t="s">
        <v>113</v>
      </c>
      <c r="C26" s="30">
        <f t="shared" si="2"/>
        <v>145</v>
      </c>
      <c r="D26" s="30">
        <v>10</v>
      </c>
      <c r="E26" s="30">
        <f t="shared" si="3"/>
        <v>154</v>
      </c>
      <c r="F26" s="167" t="str">
        <f t="shared" si="0"/>
        <v>N</v>
      </c>
      <c r="G26" s="4" t="s">
        <v>321</v>
      </c>
      <c r="H26" s="4" t="s">
        <v>144</v>
      </c>
      <c r="I26" s="30" t="s">
        <v>88</v>
      </c>
      <c r="J26" s="31">
        <f t="shared" si="1"/>
        <v>0</v>
      </c>
      <c r="L26" s="21"/>
      <c r="M26" s="21"/>
    </row>
    <row r="27" spans="1:14" ht="12.75" customHeight="1">
      <c r="A27" s="4" t="s">
        <v>4</v>
      </c>
      <c r="B27" s="30" t="s">
        <v>117</v>
      </c>
      <c r="C27" s="30">
        <f t="shared" si="2"/>
        <v>155</v>
      </c>
      <c r="D27" s="30">
        <v>30</v>
      </c>
      <c r="E27" s="30">
        <f t="shared" si="3"/>
        <v>184</v>
      </c>
      <c r="F27" s="167" t="str">
        <f t="shared" si="0"/>
        <v>O</v>
      </c>
      <c r="G27" s="188" t="s">
        <v>105</v>
      </c>
      <c r="H27" s="45"/>
      <c r="I27" s="30" t="s">
        <v>88</v>
      </c>
      <c r="J27" s="31">
        <f t="shared" si="1"/>
        <v>0</v>
      </c>
      <c r="L27" s="21"/>
      <c r="M27" s="21"/>
    </row>
    <row r="28" spans="1:14">
      <c r="A28" s="4" t="s">
        <v>5</v>
      </c>
      <c r="B28" s="30" t="s">
        <v>117</v>
      </c>
      <c r="C28" s="30">
        <f t="shared" si="2"/>
        <v>185</v>
      </c>
      <c r="D28" s="30">
        <v>30</v>
      </c>
      <c r="E28" s="30">
        <f t="shared" si="3"/>
        <v>214</v>
      </c>
      <c r="F28" s="167" t="str">
        <f t="shared" si="0"/>
        <v>P</v>
      </c>
      <c r="G28" s="189"/>
      <c r="H28" s="46"/>
      <c r="I28" s="30" t="s">
        <v>88</v>
      </c>
      <c r="J28" s="31">
        <f t="shared" si="1"/>
        <v>0</v>
      </c>
      <c r="L28" s="21"/>
      <c r="M28" s="21"/>
    </row>
    <row r="29" spans="1:14">
      <c r="A29" s="4" t="s">
        <v>15</v>
      </c>
      <c r="B29" s="30" t="s">
        <v>118</v>
      </c>
      <c r="C29" s="30">
        <f t="shared" si="2"/>
        <v>215</v>
      </c>
      <c r="D29" s="30">
        <v>20</v>
      </c>
      <c r="E29" s="30">
        <f t="shared" si="3"/>
        <v>234</v>
      </c>
      <c r="F29" s="167" t="str">
        <f t="shared" si="0"/>
        <v>Q</v>
      </c>
      <c r="G29" s="189"/>
      <c r="H29" s="46"/>
      <c r="I29" s="30" t="s">
        <v>88</v>
      </c>
      <c r="J29" s="31">
        <f t="shared" si="1"/>
        <v>0</v>
      </c>
      <c r="L29" s="21"/>
      <c r="M29" s="21"/>
    </row>
    <row r="30" spans="1:14">
      <c r="A30" s="4" t="s">
        <v>18</v>
      </c>
      <c r="B30" s="30" t="s">
        <v>119</v>
      </c>
      <c r="C30" s="30">
        <f t="shared" si="2"/>
        <v>235</v>
      </c>
      <c r="D30" s="30">
        <v>2</v>
      </c>
      <c r="E30" s="30">
        <f t="shared" si="3"/>
        <v>236</v>
      </c>
      <c r="F30" s="167" t="str">
        <f t="shared" si="0"/>
        <v>R</v>
      </c>
      <c r="G30" s="189"/>
      <c r="H30" s="46"/>
      <c r="I30" s="30" t="s">
        <v>88</v>
      </c>
      <c r="J30" s="31">
        <f t="shared" si="1"/>
        <v>0</v>
      </c>
      <c r="L30" s="21"/>
      <c r="M30" s="21"/>
    </row>
    <row r="31" spans="1:14">
      <c r="A31" s="4" t="s">
        <v>6</v>
      </c>
      <c r="B31" s="30" t="s">
        <v>29</v>
      </c>
      <c r="C31" s="30">
        <f t="shared" si="2"/>
        <v>237</v>
      </c>
      <c r="D31" s="30">
        <v>10</v>
      </c>
      <c r="E31" s="30">
        <f t="shared" si="3"/>
        <v>246</v>
      </c>
      <c r="F31" s="167" t="str">
        <f t="shared" si="0"/>
        <v>S</v>
      </c>
      <c r="G31" s="190"/>
      <c r="H31" s="47"/>
      <c r="I31" s="30" t="s">
        <v>88</v>
      </c>
      <c r="J31" s="31">
        <f t="shared" si="1"/>
        <v>0</v>
      </c>
      <c r="L31" s="21"/>
      <c r="M31" s="21"/>
    </row>
    <row r="32" spans="1:14" ht="25.5">
      <c r="A32" s="4" t="s">
        <v>61</v>
      </c>
      <c r="B32" s="30" t="s">
        <v>120</v>
      </c>
      <c r="C32" s="30">
        <f t="shared" si="2"/>
        <v>247</v>
      </c>
      <c r="D32" s="30">
        <v>50</v>
      </c>
      <c r="E32" s="30">
        <f t="shared" si="3"/>
        <v>296</v>
      </c>
      <c r="F32" s="167" t="str">
        <f t="shared" si="0"/>
        <v>T</v>
      </c>
      <c r="G32" s="4" t="s">
        <v>100</v>
      </c>
      <c r="H32" s="4" t="s">
        <v>472</v>
      </c>
      <c r="I32" s="30" t="s">
        <v>88</v>
      </c>
      <c r="J32" s="31">
        <f t="shared" si="1"/>
        <v>0</v>
      </c>
      <c r="L32" s="21"/>
      <c r="M32" s="21"/>
    </row>
    <row r="33" spans="1:13">
      <c r="A33" s="4" t="s">
        <v>469</v>
      </c>
      <c r="B33" s="30" t="s">
        <v>29</v>
      </c>
      <c r="C33" s="30">
        <f t="shared" si="2"/>
        <v>297</v>
      </c>
      <c r="D33" s="30">
        <v>10</v>
      </c>
      <c r="E33" s="30">
        <f t="shared" si="3"/>
        <v>306</v>
      </c>
      <c r="F33" s="167" t="str">
        <f t="shared" si="0"/>
        <v>U</v>
      </c>
      <c r="G33" s="4"/>
      <c r="H33" s="4" t="s">
        <v>473</v>
      </c>
      <c r="I33" s="30" t="s">
        <v>88</v>
      </c>
      <c r="J33" s="31">
        <f t="shared" si="1"/>
        <v>0</v>
      </c>
      <c r="L33" s="21"/>
      <c r="M33" s="21"/>
    </row>
    <row r="34" spans="1:13">
      <c r="A34" s="4" t="s">
        <v>470</v>
      </c>
      <c r="B34" s="30" t="s">
        <v>29</v>
      </c>
      <c r="C34" s="30">
        <f t="shared" si="2"/>
        <v>307</v>
      </c>
      <c r="D34" s="30">
        <v>10</v>
      </c>
      <c r="E34" s="30">
        <f t="shared" si="3"/>
        <v>316</v>
      </c>
      <c r="F34" s="167" t="str">
        <f t="shared" si="0"/>
        <v>V</v>
      </c>
      <c r="G34" s="4"/>
      <c r="H34" s="4" t="s">
        <v>473</v>
      </c>
      <c r="I34" s="30" t="s">
        <v>88</v>
      </c>
      <c r="J34" s="31">
        <f t="shared" si="1"/>
        <v>0</v>
      </c>
      <c r="L34" s="21"/>
      <c r="M34" s="21"/>
    </row>
    <row r="35" spans="1:13">
      <c r="A35" s="4" t="s">
        <v>471</v>
      </c>
      <c r="B35" s="30" t="s">
        <v>29</v>
      </c>
      <c r="C35" s="30">
        <f t="shared" si="2"/>
        <v>317</v>
      </c>
      <c r="D35" s="30">
        <v>10</v>
      </c>
      <c r="E35" s="30">
        <f t="shared" si="3"/>
        <v>326</v>
      </c>
      <c r="F35" s="167" t="str">
        <f t="shared" si="0"/>
        <v>W</v>
      </c>
      <c r="G35" s="4"/>
      <c r="H35" s="4" t="s">
        <v>473</v>
      </c>
      <c r="I35" s="30" t="s">
        <v>88</v>
      </c>
      <c r="J35" s="31">
        <f t="shared" si="1"/>
        <v>0</v>
      </c>
      <c r="L35" s="21"/>
      <c r="M35" s="21"/>
    </row>
    <row r="36" spans="1:13">
      <c r="A36" s="4" t="s">
        <v>463</v>
      </c>
      <c r="B36" s="30" t="s">
        <v>33</v>
      </c>
      <c r="C36" s="30">
        <f t="shared" si="2"/>
        <v>327</v>
      </c>
      <c r="D36" s="30">
        <v>1</v>
      </c>
      <c r="E36" s="30">
        <f t="shared" si="3"/>
        <v>327</v>
      </c>
      <c r="F36" s="167" t="str">
        <f t="shared" si="0"/>
        <v>X</v>
      </c>
      <c r="G36" s="4" t="s">
        <v>464</v>
      </c>
      <c r="H36" s="4" t="s">
        <v>467</v>
      </c>
      <c r="I36" s="30" t="s">
        <v>275</v>
      </c>
      <c r="J36" s="31">
        <f t="shared" si="1"/>
        <v>0</v>
      </c>
      <c r="L36" s="21"/>
      <c r="M36" s="21"/>
    </row>
    <row r="37" spans="1:13">
      <c r="A37" s="4" t="s">
        <v>465</v>
      </c>
      <c r="B37" s="30" t="s">
        <v>31</v>
      </c>
      <c r="C37" s="30">
        <f t="shared" si="2"/>
        <v>328</v>
      </c>
      <c r="D37" s="30">
        <v>30</v>
      </c>
      <c r="E37" s="30">
        <f t="shared" si="3"/>
        <v>357</v>
      </c>
      <c r="F37" s="167" t="str">
        <f t="shared" si="0"/>
        <v>Y</v>
      </c>
      <c r="G37" s="4" t="s">
        <v>466</v>
      </c>
      <c r="H37" s="4" t="s">
        <v>467</v>
      </c>
      <c r="I37" s="30" t="s">
        <v>275</v>
      </c>
      <c r="J37" s="31">
        <f t="shared" si="1"/>
        <v>0</v>
      </c>
      <c r="L37" s="21"/>
      <c r="M37" s="21"/>
    </row>
    <row r="38" spans="1:13" ht="102">
      <c r="A38" s="4" t="s">
        <v>9</v>
      </c>
      <c r="B38" s="30" t="s">
        <v>121</v>
      </c>
      <c r="C38" s="30">
        <f t="shared" si="2"/>
        <v>358</v>
      </c>
      <c r="D38" s="30">
        <v>1</v>
      </c>
      <c r="E38" s="30">
        <f t="shared" si="3"/>
        <v>358</v>
      </c>
      <c r="F38" s="167" t="str">
        <f t="shared" si="0"/>
        <v>Z</v>
      </c>
      <c r="G38" s="4" t="s">
        <v>380</v>
      </c>
      <c r="H38" s="4" t="s">
        <v>106</v>
      </c>
      <c r="I38" s="30" t="s">
        <v>275</v>
      </c>
      <c r="J38" s="31">
        <f t="shared" si="1"/>
        <v>0</v>
      </c>
      <c r="L38" s="21"/>
      <c r="M38" s="21"/>
    </row>
    <row r="39" spans="1:13" ht="102">
      <c r="A39" s="4" t="s">
        <v>10</v>
      </c>
      <c r="B39" s="30" t="s">
        <v>119</v>
      </c>
      <c r="C39" s="30">
        <f t="shared" si="2"/>
        <v>359</v>
      </c>
      <c r="D39" s="30">
        <v>2</v>
      </c>
      <c r="E39" s="30">
        <f t="shared" si="3"/>
        <v>360</v>
      </c>
      <c r="F39" s="167" t="str">
        <f t="shared" si="0"/>
        <v>AA</v>
      </c>
      <c r="G39" s="4" t="s">
        <v>381</v>
      </c>
      <c r="H39" s="4" t="s">
        <v>107</v>
      </c>
      <c r="I39" s="30" t="s">
        <v>88</v>
      </c>
      <c r="J39" s="31">
        <f t="shared" si="1"/>
        <v>0</v>
      </c>
      <c r="L39" s="21"/>
      <c r="M39" s="21"/>
    </row>
    <row r="40" spans="1:13" ht="25.5">
      <c r="A40" s="4" t="s">
        <v>19</v>
      </c>
      <c r="B40" s="30" t="s">
        <v>121</v>
      </c>
      <c r="C40" s="30">
        <f t="shared" si="2"/>
        <v>361</v>
      </c>
      <c r="D40" s="30">
        <v>1</v>
      </c>
      <c r="E40" s="30">
        <f t="shared" si="3"/>
        <v>361</v>
      </c>
      <c r="F40" s="167" t="str">
        <f t="shared" si="0"/>
        <v>AB</v>
      </c>
      <c r="G40" s="4" t="s">
        <v>143</v>
      </c>
      <c r="H40" s="4" t="s">
        <v>101</v>
      </c>
      <c r="I40" s="30" t="s">
        <v>88</v>
      </c>
      <c r="J40" s="31">
        <f t="shared" si="1"/>
        <v>0</v>
      </c>
      <c r="L40" s="21"/>
      <c r="M40" s="21"/>
    </row>
    <row r="41" spans="1:13" ht="38.25">
      <c r="A41" s="4" t="s">
        <v>11</v>
      </c>
      <c r="B41" s="30" t="s">
        <v>33</v>
      </c>
      <c r="C41" s="30">
        <f t="shared" si="2"/>
        <v>362</v>
      </c>
      <c r="D41" s="30">
        <v>1</v>
      </c>
      <c r="E41" s="30">
        <f t="shared" si="3"/>
        <v>362</v>
      </c>
      <c r="F41" s="167" t="str">
        <f t="shared" si="0"/>
        <v>AC</v>
      </c>
      <c r="G41" s="4" t="s">
        <v>468</v>
      </c>
      <c r="H41" s="4" t="s">
        <v>87</v>
      </c>
      <c r="I41" s="30" t="s">
        <v>275</v>
      </c>
      <c r="J41" s="31">
        <f t="shared" si="1"/>
        <v>0</v>
      </c>
      <c r="L41" s="21"/>
      <c r="M41" s="21"/>
    </row>
    <row r="42" spans="1:13" ht="51">
      <c r="A42" s="4" t="s">
        <v>3</v>
      </c>
      <c r="B42" s="30" t="s">
        <v>121</v>
      </c>
      <c r="C42" s="30">
        <f t="shared" si="2"/>
        <v>363</v>
      </c>
      <c r="D42" s="30">
        <v>1</v>
      </c>
      <c r="E42" s="30">
        <f t="shared" si="3"/>
        <v>363</v>
      </c>
      <c r="F42" s="167" t="str">
        <f t="shared" si="0"/>
        <v>AD</v>
      </c>
      <c r="G42" s="4" t="s">
        <v>445</v>
      </c>
      <c r="H42" s="4" t="s">
        <v>130</v>
      </c>
      <c r="I42" s="30" t="s">
        <v>275</v>
      </c>
      <c r="J42" s="31">
        <f t="shared" si="1"/>
        <v>0</v>
      </c>
      <c r="L42" s="21"/>
      <c r="M42" s="21"/>
    </row>
    <row r="43" spans="1:13" ht="51">
      <c r="A43" s="4" t="s">
        <v>57</v>
      </c>
      <c r="B43" s="30" t="s">
        <v>33</v>
      </c>
      <c r="C43" s="30">
        <f t="shared" si="2"/>
        <v>364</v>
      </c>
      <c r="D43" s="30">
        <v>1</v>
      </c>
      <c r="E43" s="30">
        <f t="shared" si="3"/>
        <v>364</v>
      </c>
      <c r="F43" s="167" t="str">
        <f t="shared" si="0"/>
        <v>AE</v>
      </c>
      <c r="G43" s="4" t="s">
        <v>20</v>
      </c>
      <c r="H43" s="4" t="s">
        <v>320</v>
      </c>
      <c r="I43" s="30" t="s">
        <v>275</v>
      </c>
      <c r="J43" s="31">
        <f t="shared" si="1"/>
        <v>0</v>
      </c>
      <c r="L43" s="21"/>
      <c r="M43" s="21"/>
    </row>
    <row r="44" spans="1:13" ht="25.5">
      <c r="A44" s="4" t="s">
        <v>8</v>
      </c>
      <c r="B44" s="30" t="s">
        <v>32</v>
      </c>
      <c r="C44" s="30">
        <f t="shared" si="2"/>
        <v>365</v>
      </c>
      <c r="D44" s="30">
        <v>2</v>
      </c>
      <c r="E44" s="30">
        <f t="shared" si="3"/>
        <v>366</v>
      </c>
      <c r="F44" s="167" t="str">
        <f t="shared" si="0"/>
        <v>AF</v>
      </c>
      <c r="G44" s="4" t="s">
        <v>319</v>
      </c>
      <c r="H44" s="4" t="s">
        <v>131</v>
      </c>
      <c r="I44" s="30" t="s">
        <v>275</v>
      </c>
      <c r="J44" s="31">
        <f t="shared" si="1"/>
        <v>0</v>
      </c>
      <c r="K44" s="32"/>
      <c r="L44" s="21"/>
      <c r="M44" s="21"/>
    </row>
    <row r="45" spans="1:13" ht="76.5">
      <c r="A45" s="4" t="s">
        <v>1</v>
      </c>
      <c r="B45" s="30" t="s">
        <v>121</v>
      </c>
      <c r="C45" s="30">
        <f t="shared" si="2"/>
        <v>367</v>
      </c>
      <c r="D45" s="30">
        <v>1</v>
      </c>
      <c r="E45" s="30">
        <f t="shared" si="3"/>
        <v>367</v>
      </c>
      <c r="F45" s="167" t="str">
        <f t="shared" si="0"/>
        <v>AG</v>
      </c>
      <c r="G45" s="4" t="s">
        <v>451</v>
      </c>
      <c r="H45" s="4" t="s">
        <v>132</v>
      </c>
      <c r="I45" s="30" t="s">
        <v>88</v>
      </c>
      <c r="J45" s="31">
        <f t="shared" si="1"/>
        <v>0</v>
      </c>
      <c r="L45" s="21"/>
      <c r="M45" s="21"/>
    </row>
    <row r="46" spans="1:13">
      <c r="A46" s="4" t="s">
        <v>375</v>
      </c>
      <c r="B46" s="30" t="s">
        <v>110</v>
      </c>
      <c r="C46" s="30">
        <f t="shared" si="2"/>
        <v>368</v>
      </c>
      <c r="D46" s="30">
        <v>8</v>
      </c>
      <c r="E46" s="30">
        <f t="shared" si="3"/>
        <v>375</v>
      </c>
      <c r="F46" s="167" t="str">
        <f t="shared" si="0"/>
        <v>AH</v>
      </c>
      <c r="G46" s="4" t="s">
        <v>374</v>
      </c>
      <c r="H46" s="4"/>
      <c r="I46" s="30" t="s">
        <v>88</v>
      </c>
      <c r="J46" s="31">
        <f t="shared" si="1"/>
        <v>0</v>
      </c>
      <c r="L46" s="21"/>
      <c r="M46" s="21"/>
    </row>
    <row r="47" spans="1:13">
      <c r="A47" s="4" t="s">
        <v>51</v>
      </c>
      <c r="B47" s="30" t="s">
        <v>111</v>
      </c>
      <c r="C47" s="30">
        <f t="shared" si="2"/>
        <v>376</v>
      </c>
      <c r="D47" s="30">
        <v>10</v>
      </c>
      <c r="E47" s="30">
        <f t="shared" si="3"/>
        <v>385</v>
      </c>
      <c r="F47" s="167" t="str">
        <f t="shared" si="0"/>
        <v>AI</v>
      </c>
      <c r="G47" s="4" t="s">
        <v>146</v>
      </c>
      <c r="H47" s="4"/>
      <c r="I47" s="30" t="s">
        <v>275</v>
      </c>
      <c r="J47" s="31">
        <f t="shared" si="1"/>
        <v>0</v>
      </c>
      <c r="L47" s="21"/>
      <c r="M47" s="21"/>
    </row>
    <row r="48" spans="1:13">
      <c r="A48" s="4" t="s">
        <v>52</v>
      </c>
      <c r="B48" s="30" t="s">
        <v>111</v>
      </c>
      <c r="C48" s="30">
        <f t="shared" si="2"/>
        <v>386</v>
      </c>
      <c r="D48" s="30">
        <v>10</v>
      </c>
      <c r="E48" s="30">
        <f t="shared" si="3"/>
        <v>395</v>
      </c>
      <c r="F48" s="167" t="str">
        <f t="shared" si="0"/>
        <v>AJ</v>
      </c>
      <c r="G48" s="4" t="s">
        <v>146</v>
      </c>
      <c r="H48" s="4"/>
      <c r="I48" s="30" t="s">
        <v>88</v>
      </c>
      <c r="J48" s="31">
        <f t="shared" si="1"/>
        <v>0</v>
      </c>
      <c r="L48" s="21"/>
      <c r="M48" s="21"/>
    </row>
    <row r="49" spans="1:13">
      <c r="A49" s="4" t="s">
        <v>90</v>
      </c>
      <c r="B49" s="30" t="s">
        <v>111</v>
      </c>
      <c r="C49" s="30">
        <f t="shared" si="2"/>
        <v>396</v>
      </c>
      <c r="D49" s="30">
        <v>10</v>
      </c>
      <c r="E49" s="30">
        <f t="shared" si="3"/>
        <v>405</v>
      </c>
      <c r="F49" s="167" t="str">
        <f t="shared" si="0"/>
        <v>AK</v>
      </c>
      <c r="G49" s="4" t="s">
        <v>146</v>
      </c>
      <c r="H49" s="4"/>
      <c r="I49" s="30" t="s">
        <v>88</v>
      </c>
      <c r="J49" s="31">
        <f t="shared" si="1"/>
        <v>0</v>
      </c>
      <c r="L49" s="21"/>
      <c r="M49" s="21"/>
    </row>
    <row r="50" spans="1:13">
      <c r="A50" s="4" t="s">
        <v>53</v>
      </c>
      <c r="B50" s="30" t="s">
        <v>111</v>
      </c>
      <c r="C50" s="30">
        <f t="shared" si="2"/>
        <v>406</v>
      </c>
      <c r="D50" s="30">
        <v>10</v>
      </c>
      <c r="E50" s="30">
        <f t="shared" si="3"/>
        <v>415</v>
      </c>
      <c r="F50" s="167" t="str">
        <f t="shared" si="0"/>
        <v>AL</v>
      </c>
      <c r="G50" s="4" t="s">
        <v>146</v>
      </c>
      <c r="H50" s="4"/>
      <c r="I50" s="30" t="s">
        <v>275</v>
      </c>
      <c r="J50" s="31">
        <f t="shared" si="1"/>
        <v>0</v>
      </c>
      <c r="L50" s="21"/>
      <c r="M50" s="21"/>
    </row>
    <row r="51" spans="1:13">
      <c r="A51" s="4" t="s">
        <v>54</v>
      </c>
      <c r="B51" s="30" t="s">
        <v>111</v>
      </c>
      <c r="C51" s="30">
        <f t="shared" si="2"/>
        <v>416</v>
      </c>
      <c r="D51" s="30">
        <v>10</v>
      </c>
      <c r="E51" s="30">
        <f t="shared" si="3"/>
        <v>425</v>
      </c>
      <c r="F51" s="167" t="str">
        <f t="shared" si="0"/>
        <v>AM</v>
      </c>
      <c r="G51" s="4" t="s">
        <v>146</v>
      </c>
      <c r="H51" s="4"/>
      <c r="I51" s="30" t="s">
        <v>275</v>
      </c>
      <c r="J51" s="31">
        <f t="shared" si="1"/>
        <v>0</v>
      </c>
      <c r="L51" s="21"/>
      <c r="M51" s="21"/>
    </row>
    <row r="52" spans="1:13">
      <c r="A52" s="4" t="s">
        <v>476</v>
      </c>
      <c r="B52" s="30" t="s">
        <v>111</v>
      </c>
      <c r="C52" s="30">
        <f t="shared" si="2"/>
        <v>426</v>
      </c>
      <c r="D52" s="30">
        <v>10</v>
      </c>
      <c r="E52" s="30">
        <f t="shared" si="3"/>
        <v>435</v>
      </c>
      <c r="F52" s="167" t="str">
        <f t="shared" si="0"/>
        <v>AN</v>
      </c>
      <c r="G52" s="4" t="s">
        <v>146</v>
      </c>
      <c r="H52" s="4"/>
      <c r="I52" s="30" t="s">
        <v>275</v>
      </c>
      <c r="J52" s="31">
        <f t="shared" si="1"/>
        <v>0</v>
      </c>
      <c r="L52" s="21"/>
      <c r="M52" s="21"/>
    </row>
    <row r="53" spans="1:13">
      <c r="A53" s="4" t="s">
        <v>56</v>
      </c>
      <c r="B53" s="30" t="s">
        <v>111</v>
      </c>
      <c r="C53" s="30">
        <f t="shared" si="2"/>
        <v>436</v>
      </c>
      <c r="D53" s="30">
        <v>10</v>
      </c>
      <c r="E53" s="30">
        <f t="shared" si="3"/>
        <v>445</v>
      </c>
      <c r="F53" s="167" t="str">
        <f t="shared" si="0"/>
        <v>AO</v>
      </c>
      <c r="G53" s="4" t="s">
        <v>146</v>
      </c>
      <c r="H53" s="4"/>
      <c r="I53" s="30" t="s">
        <v>275</v>
      </c>
      <c r="J53" s="31">
        <f t="shared" si="1"/>
        <v>0</v>
      </c>
      <c r="L53" s="21"/>
      <c r="M53" s="21"/>
    </row>
    <row r="54" spans="1:13">
      <c r="A54" s="4" t="s">
        <v>592</v>
      </c>
      <c r="B54" s="30" t="s">
        <v>111</v>
      </c>
      <c r="C54" s="30">
        <f t="shared" si="2"/>
        <v>446</v>
      </c>
      <c r="D54" s="30">
        <v>10</v>
      </c>
      <c r="E54" s="30">
        <f t="shared" si="3"/>
        <v>455</v>
      </c>
      <c r="F54" s="167" t="str">
        <f t="shared" si="0"/>
        <v>AP</v>
      </c>
      <c r="G54" s="4" t="s">
        <v>146</v>
      </c>
      <c r="H54" s="4"/>
      <c r="I54" s="30" t="s">
        <v>275</v>
      </c>
      <c r="J54" s="31">
        <f t="shared" si="1"/>
        <v>0</v>
      </c>
      <c r="L54" s="21"/>
      <c r="M54" s="21"/>
    </row>
    <row r="55" spans="1:13">
      <c r="A55" s="4" t="s">
        <v>593</v>
      </c>
      <c r="B55" s="30" t="s">
        <v>111</v>
      </c>
      <c r="C55" s="30">
        <f t="shared" si="2"/>
        <v>456</v>
      </c>
      <c r="D55" s="30">
        <v>10</v>
      </c>
      <c r="E55" s="30">
        <f t="shared" si="3"/>
        <v>465</v>
      </c>
      <c r="F55" s="167" t="str">
        <f t="shared" si="0"/>
        <v>AQ</v>
      </c>
      <c r="G55" s="4" t="s">
        <v>146</v>
      </c>
      <c r="H55" s="4"/>
      <c r="I55" s="30" t="s">
        <v>275</v>
      </c>
      <c r="J55" s="31">
        <f t="shared" si="1"/>
        <v>0</v>
      </c>
      <c r="L55" s="21"/>
      <c r="M55" s="21"/>
    </row>
    <row r="56" spans="1:13" ht="25.5">
      <c r="A56" s="4" t="s">
        <v>303</v>
      </c>
      <c r="B56" s="30" t="s">
        <v>112</v>
      </c>
      <c r="C56" s="30">
        <f t="shared" si="2"/>
        <v>466</v>
      </c>
      <c r="D56" s="30">
        <v>12</v>
      </c>
      <c r="E56" s="30">
        <f t="shared" si="3"/>
        <v>477</v>
      </c>
      <c r="F56" s="167" t="str">
        <f t="shared" si="0"/>
        <v>AR</v>
      </c>
      <c r="G56" s="4" t="s">
        <v>615</v>
      </c>
      <c r="H56" s="4" t="s">
        <v>98</v>
      </c>
      <c r="I56" s="30" t="s">
        <v>88</v>
      </c>
      <c r="J56" s="31">
        <f t="shared" si="1"/>
        <v>0</v>
      </c>
      <c r="L56" s="21"/>
      <c r="M56" s="21"/>
    </row>
    <row r="57" spans="1:13" ht="114.75">
      <c r="A57" s="4" t="s">
        <v>140</v>
      </c>
      <c r="B57" s="30" t="s">
        <v>112</v>
      </c>
      <c r="C57" s="30">
        <f t="shared" si="2"/>
        <v>478</v>
      </c>
      <c r="D57" s="30">
        <v>12</v>
      </c>
      <c r="E57" s="30">
        <f t="shared" si="3"/>
        <v>489</v>
      </c>
      <c r="F57" s="167" t="str">
        <f t="shared" si="0"/>
        <v>AS</v>
      </c>
      <c r="G57" s="4" t="s">
        <v>614</v>
      </c>
      <c r="H57" s="4" t="s">
        <v>98</v>
      </c>
      <c r="I57" s="30" t="s">
        <v>88</v>
      </c>
      <c r="J57" s="31">
        <f t="shared" si="1"/>
        <v>0</v>
      </c>
      <c r="L57" s="21"/>
      <c r="M57" s="21"/>
    </row>
    <row r="58" spans="1:13">
      <c r="A58" s="4" t="s">
        <v>141</v>
      </c>
      <c r="B58" s="30" t="s">
        <v>112</v>
      </c>
      <c r="C58" s="30">
        <f t="shared" si="2"/>
        <v>490</v>
      </c>
      <c r="D58" s="30">
        <v>12</v>
      </c>
      <c r="E58" s="30">
        <f t="shared" si="3"/>
        <v>501</v>
      </c>
      <c r="F58" s="167" t="str">
        <f t="shared" si="0"/>
        <v>AT</v>
      </c>
      <c r="G58" s="4" t="s">
        <v>149</v>
      </c>
      <c r="H58" s="4" t="s">
        <v>98</v>
      </c>
      <c r="I58" s="30" t="s">
        <v>275</v>
      </c>
      <c r="J58" s="31">
        <f t="shared" si="1"/>
        <v>0</v>
      </c>
      <c r="L58" s="21"/>
      <c r="M58" s="21"/>
    </row>
    <row r="59" spans="1:13">
      <c r="A59" s="4" t="s">
        <v>142</v>
      </c>
      <c r="B59" s="30" t="s">
        <v>112</v>
      </c>
      <c r="C59" s="30">
        <f t="shared" si="2"/>
        <v>502</v>
      </c>
      <c r="D59" s="30">
        <v>12</v>
      </c>
      <c r="E59" s="30">
        <f t="shared" si="3"/>
        <v>513</v>
      </c>
      <c r="F59" s="167" t="str">
        <f t="shared" si="0"/>
        <v>AU</v>
      </c>
      <c r="G59" s="4" t="s">
        <v>149</v>
      </c>
      <c r="H59" s="4" t="s">
        <v>98</v>
      </c>
      <c r="I59" s="30" t="s">
        <v>275</v>
      </c>
      <c r="J59" s="31">
        <f t="shared" si="1"/>
        <v>0</v>
      </c>
      <c r="L59" s="21"/>
      <c r="M59" s="21"/>
    </row>
    <row r="60" spans="1:13">
      <c r="A60" s="4" t="s">
        <v>58</v>
      </c>
      <c r="B60" s="30" t="s">
        <v>113</v>
      </c>
      <c r="C60" s="30">
        <f t="shared" si="2"/>
        <v>514</v>
      </c>
      <c r="D60" s="30">
        <v>10</v>
      </c>
      <c r="E60" s="30">
        <f t="shared" si="3"/>
        <v>523</v>
      </c>
      <c r="F60" s="167" t="str">
        <f t="shared" si="0"/>
        <v>AV</v>
      </c>
      <c r="G60" s="4" t="s">
        <v>97</v>
      </c>
      <c r="H60" s="4"/>
      <c r="I60" s="30" t="s">
        <v>88</v>
      </c>
      <c r="J60" s="31">
        <f t="shared" si="1"/>
        <v>0</v>
      </c>
      <c r="L60" s="21"/>
      <c r="M60" s="21"/>
    </row>
    <row r="61" spans="1:13">
      <c r="A61" s="4" t="s">
        <v>59</v>
      </c>
      <c r="B61" s="30" t="s">
        <v>113</v>
      </c>
      <c r="C61" s="30">
        <f t="shared" si="2"/>
        <v>524</v>
      </c>
      <c r="D61" s="30">
        <v>10</v>
      </c>
      <c r="E61" s="30">
        <f t="shared" si="3"/>
        <v>533</v>
      </c>
      <c r="F61" s="167" t="str">
        <f t="shared" si="0"/>
        <v>AW</v>
      </c>
      <c r="G61" s="4" t="s">
        <v>97</v>
      </c>
      <c r="H61" s="4"/>
      <c r="I61" s="30" t="s">
        <v>88</v>
      </c>
      <c r="J61" s="31">
        <f t="shared" si="1"/>
        <v>0</v>
      </c>
      <c r="L61" s="21"/>
      <c r="M61" s="21"/>
    </row>
    <row r="62" spans="1:13">
      <c r="A62" s="4" t="s">
        <v>60</v>
      </c>
      <c r="B62" s="30" t="s">
        <v>113</v>
      </c>
      <c r="C62" s="30">
        <f t="shared" si="2"/>
        <v>534</v>
      </c>
      <c r="D62" s="30">
        <v>10</v>
      </c>
      <c r="E62" s="30">
        <f t="shared" si="3"/>
        <v>543</v>
      </c>
      <c r="F62" s="167" t="str">
        <f t="shared" si="0"/>
        <v>AX</v>
      </c>
      <c r="G62" s="4" t="s">
        <v>97</v>
      </c>
      <c r="H62" s="4"/>
      <c r="I62" s="30" t="s">
        <v>88</v>
      </c>
      <c r="J62" s="31">
        <f t="shared" si="1"/>
        <v>0</v>
      </c>
      <c r="L62" s="21"/>
      <c r="M62" s="21"/>
    </row>
    <row r="63" spans="1:13">
      <c r="A63" s="4" t="s">
        <v>273</v>
      </c>
      <c r="B63" s="30" t="s">
        <v>274</v>
      </c>
      <c r="C63" s="30">
        <f t="shared" si="2"/>
        <v>544</v>
      </c>
      <c r="D63" s="30">
        <v>12</v>
      </c>
      <c r="E63" s="30">
        <f t="shared" si="3"/>
        <v>555</v>
      </c>
      <c r="F63" s="167" t="str">
        <f t="shared" si="0"/>
        <v>AY</v>
      </c>
      <c r="G63" s="4"/>
      <c r="H63" s="4"/>
      <c r="I63" s="30" t="s">
        <v>89</v>
      </c>
      <c r="J63" s="31">
        <f t="shared" si="1"/>
        <v>0</v>
      </c>
      <c r="L63" s="21"/>
      <c r="M63" s="21"/>
    </row>
  </sheetData>
  <mergeCells count="6">
    <mergeCell ref="A4:G4"/>
    <mergeCell ref="A7:G7"/>
    <mergeCell ref="G27:G31"/>
    <mergeCell ref="A6:G6"/>
    <mergeCell ref="A5:H5"/>
    <mergeCell ref="A8:G8"/>
  </mergeCells>
  <conditionalFormatting sqref="H13:I13 H46 G47:H55 G40:I40 H15:I15 H18:I18 H38:H39 G43:I44 H42:I42 H45:I45 A13:E18 A27:D32 A22:A23 C22:D23 A24:D25 G24:H24 G22:I23 G25:I25 G27:I31 H41 G58:I63 A20:D20 H20:I20 H16:H17 A38:B63 E22:E32 G14:I14 G32:G35 I32 D36:D63 H56:I57">
    <cfRule type="expression" dxfId="75" priority="257">
      <formula>$I13="N/A"</formula>
    </cfRule>
    <cfRule type="expression" dxfId="74" priority="330">
      <formula>$J13=1</formula>
    </cfRule>
  </conditionalFormatting>
  <conditionalFormatting sqref="G13">
    <cfRule type="expression" dxfId="73" priority="253">
      <formula>$I13="N/A"</formula>
    </cfRule>
    <cfRule type="expression" dxfId="72" priority="254">
      <formula>$J13=1</formula>
    </cfRule>
  </conditionalFormatting>
  <conditionalFormatting sqref="I16">
    <cfRule type="expression" dxfId="71" priority="243">
      <formula>$I16="N/A"</formula>
    </cfRule>
    <cfRule type="expression" dxfId="70" priority="244">
      <formula>$J16=1</formula>
    </cfRule>
  </conditionalFormatting>
  <conditionalFormatting sqref="I38">
    <cfRule type="expression" dxfId="69" priority="237">
      <formula>$I38="N/A"</formula>
    </cfRule>
    <cfRule type="expression" dxfId="68" priority="238">
      <formula>$J38=1</formula>
    </cfRule>
  </conditionalFormatting>
  <conditionalFormatting sqref="G46">
    <cfRule type="expression" dxfId="67" priority="221">
      <formula>$I46="N/A"</formula>
    </cfRule>
    <cfRule type="expression" dxfId="66" priority="222">
      <formula>$J46=1</formula>
    </cfRule>
  </conditionalFormatting>
  <conditionalFormatting sqref="G15">
    <cfRule type="expression" dxfId="65" priority="219">
      <formula>$I15="N/A"</formula>
    </cfRule>
    <cfRule type="expression" dxfId="64" priority="220">
      <formula>$J15=1</formula>
    </cfRule>
  </conditionalFormatting>
  <conditionalFormatting sqref="G18">
    <cfRule type="expression" dxfId="63" priority="217">
      <formula>$I18="N/A"</formula>
    </cfRule>
    <cfRule type="expression" dxfId="62" priority="218">
      <formula>$J18=1</formula>
    </cfRule>
  </conditionalFormatting>
  <conditionalFormatting sqref="G20">
    <cfRule type="expression" dxfId="61" priority="215">
      <formula>$I20="N/A"</formula>
    </cfRule>
    <cfRule type="expression" dxfId="60" priority="216">
      <formula>$J20=1</formula>
    </cfRule>
  </conditionalFormatting>
  <conditionalFormatting sqref="G38">
    <cfRule type="expression" dxfId="59" priority="213">
      <formula>$I38="N/A"</formula>
    </cfRule>
    <cfRule type="expression" dxfId="58" priority="214">
      <formula>$J38=1</formula>
    </cfRule>
  </conditionalFormatting>
  <conditionalFormatting sqref="G39">
    <cfRule type="expression" dxfId="57" priority="211">
      <formula>$I39="N/A"</formula>
    </cfRule>
    <cfRule type="expression" dxfId="56" priority="212">
      <formula>$J39=1</formula>
    </cfRule>
  </conditionalFormatting>
  <conditionalFormatting sqref="G16">
    <cfRule type="expression" dxfId="55" priority="201">
      <formula>$I16="N/A"</formula>
    </cfRule>
    <cfRule type="expression" dxfId="54" priority="202">
      <formula>$J16=1</formula>
    </cfRule>
  </conditionalFormatting>
  <conditionalFormatting sqref="I24">
    <cfRule type="expression" dxfId="53" priority="195">
      <formula>$I24="N/A"</formula>
    </cfRule>
    <cfRule type="expression" dxfId="52" priority="196">
      <formula>$J24=1</formula>
    </cfRule>
  </conditionalFormatting>
  <conditionalFormatting sqref="A26:D26 G26:H26">
    <cfRule type="expression" dxfId="51" priority="191">
      <formula>$I26="N/A"</formula>
    </cfRule>
    <cfRule type="expression" dxfId="50" priority="192">
      <formula>$J26=1</formula>
    </cfRule>
  </conditionalFormatting>
  <conditionalFormatting sqref="I47:I49">
    <cfRule type="expression" dxfId="49" priority="187">
      <formula>$I47="N/A"</formula>
    </cfRule>
    <cfRule type="expression" dxfId="48" priority="188">
      <formula>$J47=1</formula>
    </cfRule>
  </conditionalFormatting>
  <conditionalFormatting sqref="I50:I52">
    <cfRule type="expression" dxfId="47" priority="185">
      <formula>$I50="N/A"</formula>
    </cfRule>
    <cfRule type="expression" dxfId="46" priority="186">
      <formula>$J50=1</formula>
    </cfRule>
  </conditionalFormatting>
  <conditionalFormatting sqref="I53">
    <cfRule type="expression" dxfId="45" priority="183">
      <formula>$I53="N/A"</formula>
    </cfRule>
    <cfRule type="expression" dxfId="44" priority="184">
      <formula>$J53=1</formula>
    </cfRule>
  </conditionalFormatting>
  <conditionalFormatting sqref="I54">
    <cfRule type="expression" dxfId="43" priority="181">
      <formula>$I54="N/A"</formula>
    </cfRule>
    <cfRule type="expression" dxfId="42" priority="182">
      <formula>$J54=1</formula>
    </cfRule>
  </conditionalFormatting>
  <conditionalFormatting sqref="I55">
    <cfRule type="expression" dxfId="41" priority="179">
      <formula>$I55="N/A"</formula>
    </cfRule>
    <cfRule type="expression" dxfId="40" priority="180">
      <formula>$J55=1</formula>
    </cfRule>
  </conditionalFormatting>
  <conditionalFormatting sqref="I41">
    <cfRule type="expression" dxfId="39" priority="175">
      <formula>$I41="N/A"</formula>
    </cfRule>
    <cfRule type="expression" dxfId="38" priority="176">
      <formula>$J41=1</formula>
    </cfRule>
  </conditionalFormatting>
  <conditionalFormatting sqref="I46">
    <cfRule type="expression" dxfId="37" priority="173">
      <formula>$I46="N/A"</formula>
    </cfRule>
    <cfRule type="expression" dxfId="36" priority="174">
      <formula>$J46=1</formula>
    </cfRule>
  </conditionalFormatting>
  <conditionalFormatting sqref="B22:B23">
    <cfRule type="expression" dxfId="35" priority="171">
      <formula>$I22="N/A"</formula>
    </cfRule>
    <cfRule type="expression" dxfId="34" priority="172">
      <formula>$J22=1</formula>
    </cfRule>
  </conditionalFormatting>
  <conditionalFormatting sqref="I17">
    <cfRule type="expression" dxfId="33" priority="165">
      <formula>$I17="N/A"</formula>
    </cfRule>
    <cfRule type="expression" dxfId="32" priority="166">
      <formula>$J17=1</formula>
    </cfRule>
  </conditionalFormatting>
  <conditionalFormatting sqref="G42">
    <cfRule type="expression" dxfId="31" priority="161">
      <formula>$I42="N/A"</formula>
    </cfRule>
    <cfRule type="expression" dxfId="30" priority="162">
      <formula>$J42=1</formula>
    </cfRule>
  </conditionalFormatting>
  <conditionalFormatting sqref="G41">
    <cfRule type="expression" dxfId="29" priority="157">
      <formula>$I41="N/A"</formula>
    </cfRule>
    <cfRule type="expression" dxfId="28" priority="158">
      <formula>$J41=1</formula>
    </cfRule>
  </conditionalFormatting>
  <conditionalFormatting sqref="I26">
    <cfRule type="expression" dxfId="27" priority="155">
      <formula>$I26="N/A"</formula>
    </cfRule>
    <cfRule type="expression" dxfId="26" priority="156">
      <formula>$J26=1</formula>
    </cfRule>
  </conditionalFormatting>
  <conditionalFormatting sqref="G45">
    <cfRule type="expression" dxfId="25" priority="153">
      <formula>$I45="N/A"</formula>
    </cfRule>
    <cfRule type="expression" dxfId="24" priority="154">
      <formula>$J45=1</formula>
    </cfRule>
  </conditionalFormatting>
  <conditionalFormatting sqref="H21:I21 B21:E21">
    <cfRule type="expression" dxfId="23" priority="151">
      <formula>$I21="N/A"</formula>
    </cfRule>
    <cfRule type="expression" dxfId="22" priority="152">
      <formula>$J21=1</formula>
    </cfRule>
  </conditionalFormatting>
  <conditionalFormatting sqref="I39">
    <cfRule type="expression" dxfId="21" priority="51">
      <formula>$I39="N/A"</formula>
    </cfRule>
    <cfRule type="expression" dxfId="20" priority="52">
      <formula>$J39=1</formula>
    </cfRule>
  </conditionalFormatting>
  <conditionalFormatting sqref="A21">
    <cfRule type="expression" dxfId="19" priority="49">
      <formula>$I21="N/A"</formula>
    </cfRule>
    <cfRule type="expression" dxfId="18" priority="50">
      <formula>$J21=1</formula>
    </cfRule>
  </conditionalFormatting>
  <conditionalFormatting sqref="G17">
    <cfRule type="expression" dxfId="17" priority="47">
      <formula>$I17="N/A"</formula>
    </cfRule>
    <cfRule type="expression" dxfId="16" priority="48">
      <formula>$J17=1</formula>
    </cfRule>
  </conditionalFormatting>
  <conditionalFormatting sqref="A36:B37">
    <cfRule type="expression" dxfId="15" priority="45">
      <formula>$I36="N/A"</formula>
    </cfRule>
    <cfRule type="expression" dxfId="14" priority="46">
      <formula>$J36=1</formula>
    </cfRule>
  </conditionalFormatting>
  <conditionalFormatting sqref="G36:I37">
    <cfRule type="expression" dxfId="13" priority="43">
      <formula>$I36="N/A"</formula>
    </cfRule>
    <cfRule type="expression" dxfId="12" priority="44">
      <formula>$J36=1</formula>
    </cfRule>
  </conditionalFormatting>
  <conditionalFormatting sqref="A33:E35 C36:C63 E36:E63">
    <cfRule type="expression" dxfId="11" priority="9">
      <formula>$I33="N/A"</formula>
    </cfRule>
    <cfRule type="expression" dxfId="10" priority="10">
      <formula>$J33=1</formula>
    </cfRule>
  </conditionalFormatting>
  <conditionalFormatting sqref="F13:F63">
    <cfRule type="expression" dxfId="9" priority="7">
      <formula>$I13="N/A"</formula>
    </cfRule>
    <cfRule type="expression" dxfId="8" priority="8">
      <formula>$J13=1</formula>
    </cfRule>
  </conditionalFormatting>
  <conditionalFormatting sqref="H33:I35">
    <cfRule type="expression" dxfId="7" priority="5">
      <formula>$I33="N/A"</formula>
    </cfRule>
    <cfRule type="expression" dxfId="6" priority="6">
      <formula>$J33=1</formula>
    </cfRule>
  </conditionalFormatting>
  <conditionalFormatting sqref="H32">
    <cfRule type="expression" dxfId="5" priority="3">
      <formula>$I32="N/A"</formula>
    </cfRule>
    <cfRule type="expression" dxfId="4" priority="4">
      <formula>$J32=1</formula>
    </cfRule>
  </conditionalFormatting>
  <conditionalFormatting sqref="A19:E19 E20 G19:I19">
    <cfRule type="expression" dxfId="3" priority="149">
      <formula>$I19="N/A"</formula>
    </cfRule>
    <cfRule type="expression" dxfId="2" priority="150">
      <formula>$J19=1</formula>
    </cfRule>
  </conditionalFormatting>
  <conditionalFormatting sqref="G56:G57">
    <cfRule type="expression" dxfId="1" priority="1">
      <formula>$I56="N/A"</formula>
    </cfRule>
    <cfRule type="expression" dxfId="0" priority="2">
      <formula>$J56=1</formula>
    </cfRule>
  </conditionalFormatting>
  <hyperlinks>
    <hyperlink ref="H6" location="Index!A1" display="Back to Index" xr:uid="{00000000-0004-0000-0300-000000000000}"/>
  </hyperlinks>
  <pageMargins left="0.25" right="0.25" top="0.3" bottom="0.75" header="0.5" footer="0.5"/>
  <pageSetup scale="80" fitToHeight="4" orientation="landscape" r:id="rId1"/>
  <headerFooter alignWithMargins="0">
    <oddFooter>&amp;LPrepared by TRS&amp;C&amp;A&amp;R&amp;P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0"/>
  <sheetViews>
    <sheetView showGridLines="0" workbookViewId="0">
      <selection activeCell="A21" sqref="A21"/>
    </sheetView>
  </sheetViews>
  <sheetFormatPr defaultColWidth="9.140625" defaultRowHeight="12.75"/>
  <cols>
    <col min="1" max="1" width="47.5703125" style="49" customWidth="1"/>
    <col min="2" max="2" width="20.85546875" style="49" bestFit="1" customWidth="1"/>
    <col min="3" max="3" width="4.85546875" style="49" hidden="1" customWidth="1"/>
    <col min="4" max="4" width="6.42578125" style="49" hidden="1" customWidth="1"/>
    <col min="5" max="5" width="3.85546875" style="49" hidden="1" customWidth="1"/>
    <col min="6" max="6" width="25.140625" style="49" hidden="1" customWidth="1"/>
    <col min="7" max="7" width="16.7109375" style="49" customWidth="1"/>
    <col min="8" max="8" width="12.7109375" style="49" customWidth="1"/>
    <col min="9" max="9" width="11.42578125" style="49" bestFit="1" customWidth="1"/>
    <col min="10" max="10" width="11.85546875" style="49" customWidth="1"/>
    <col min="11" max="16384" width="9.140625" style="49"/>
  </cols>
  <sheetData>
    <row r="1" spans="1:10" ht="21">
      <c r="A1" s="9" t="str">
        <f>+Summary!B1</f>
        <v>The Collins Companies Defined Contribution Plan</v>
      </c>
      <c r="G1" s="50"/>
    </row>
    <row r="2" spans="1:10" ht="15">
      <c r="A2" s="51" t="s">
        <v>63</v>
      </c>
      <c r="G2" s="52"/>
    </row>
    <row r="3" spans="1:10" ht="15">
      <c r="A3" s="51"/>
      <c r="G3" s="52"/>
    </row>
    <row r="4" spans="1:10">
      <c r="G4" s="50"/>
    </row>
    <row r="5" spans="1:10" ht="15.75">
      <c r="A5" s="187" t="s">
        <v>350</v>
      </c>
      <c r="B5" s="187"/>
      <c r="C5" s="187"/>
      <c r="D5" s="187"/>
      <c r="E5" s="187"/>
      <c r="F5" s="187"/>
      <c r="G5" s="187"/>
      <c r="H5" s="187"/>
      <c r="I5" s="187"/>
      <c r="J5" s="187"/>
    </row>
    <row r="6" spans="1:10">
      <c r="G6" s="50"/>
    </row>
    <row r="7" spans="1:10" ht="13.5" thickBot="1">
      <c r="C7" s="53"/>
      <c r="D7" s="53"/>
      <c r="E7" s="53"/>
      <c r="F7" s="54"/>
      <c r="G7" s="50"/>
      <c r="J7" s="52" t="s">
        <v>234</v>
      </c>
    </row>
    <row r="8" spans="1:10" ht="13.5" thickBot="1">
      <c r="A8" s="29" t="s">
        <v>16</v>
      </c>
      <c r="B8" s="29" t="s">
        <v>379</v>
      </c>
      <c r="C8" s="29" t="s">
        <v>83</v>
      </c>
      <c r="D8" s="29" t="s">
        <v>84</v>
      </c>
      <c r="E8" s="29" t="s">
        <v>85</v>
      </c>
      <c r="F8" s="55" t="s">
        <v>34</v>
      </c>
      <c r="G8" s="193" t="s">
        <v>17</v>
      </c>
      <c r="H8" s="194"/>
      <c r="I8" s="195"/>
      <c r="J8" s="196"/>
    </row>
    <row r="9" spans="1:10">
      <c r="A9" s="56"/>
      <c r="B9" s="56"/>
      <c r="C9" s="56"/>
      <c r="D9" s="56"/>
      <c r="E9" s="56"/>
      <c r="F9" s="56"/>
      <c r="G9" s="57"/>
      <c r="H9" s="58"/>
    </row>
    <row r="10" spans="1:10">
      <c r="A10" s="59" t="s">
        <v>21</v>
      </c>
      <c r="B10" s="60" t="s">
        <v>27</v>
      </c>
      <c r="C10" s="59">
        <v>1</v>
      </c>
      <c r="D10" s="59">
        <v>13</v>
      </c>
      <c r="E10" s="59">
        <f>D10</f>
        <v>13</v>
      </c>
      <c r="F10" s="60" t="s">
        <v>35</v>
      </c>
      <c r="G10" s="191" t="str">
        <f>CONCATENATE("Transamerica Account number = ",Summary!$B$3)</f>
        <v>Transamerica Account number = QK6318000001</v>
      </c>
      <c r="H10" s="192"/>
      <c r="I10" s="192"/>
      <c r="J10" s="192"/>
    </row>
    <row r="11" spans="1:10">
      <c r="A11" s="59" t="s">
        <v>14</v>
      </c>
      <c r="B11" s="60" t="s">
        <v>28</v>
      </c>
      <c r="C11" s="59">
        <f>E10+1</f>
        <v>14</v>
      </c>
      <c r="D11" s="59">
        <v>11</v>
      </c>
      <c r="E11" s="59">
        <f>E10+D11</f>
        <v>24</v>
      </c>
      <c r="F11" s="60" t="s">
        <v>64</v>
      </c>
      <c r="G11" s="191" t="s">
        <v>168</v>
      </c>
      <c r="H11" s="192"/>
      <c r="I11" s="192"/>
      <c r="J11" s="192"/>
    </row>
    <row r="12" spans="1:10">
      <c r="A12" s="59" t="s">
        <v>24</v>
      </c>
      <c r="B12" s="60" t="s">
        <v>31</v>
      </c>
      <c r="C12" s="59">
        <f>E11</f>
        <v>24</v>
      </c>
      <c r="D12" s="59">
        <v>30</v>
      </c>
      <c r="E12" s="59">
        <f>E11+D12</f>
        <v>54</v>
      </c>
      <c r="F12" s="60" t="s">
        <v>65</v>
      </c>
      <c r="G12" s="191"/>
      <c r="H12" s="192"/>
      <c r="I12" s="192"/>
      <c r="J12" s="192"/>
    </row>
    <row r="13" spans="1:10">
      <c r="A13" s="59" t="s">
        <v>456</v>
      </c>
      <c r="B13" s="60" t="s">
        <v>30</v>
      </c>
      <c r="C13" s="59">
        <f>E12</f>
        <v>54</v>
      </c>
      <c r="D13" s="59">
        <v>20</v>
      </c>
      <c r="E13" s="59">
        <f>E12+D13</f>
        <v>74</v>
      </c>
      <c r="F13" s="60" t="s">
        <v>66</v>
      </c>
      <c r="G13" s="191"/>
      <c r="H13" s="192"/>
      <c r="I13" s="192"/>
      <c r="J13" s="192"/>
    </row>
    <row r="14" spans="1:10">
      <c r="A14" s="59" t="s">
        <v>67</v>
      </c>
      <c r="B14" s="60" t="s">
        <v>33</v>
      </c>
      <c r="C14" s="59">
        <f>E13</f>
        <v>74</v>
      </c>
      <c r="D14" s="59">
        <v>1</v>
      </c>
      <c r="E14" s="59">
        <f>E13+D14</f>
        <v>75</v>
      </c>
      <c r="F14" s="60" t="s">
        <v>68</v>
      </c>
      <c r="G14" s="191" t="s">
        <v>69</v>
      </c>
      <c r="H14" s="192"/>
      <c r="I14" s="192"/>
      <c r="J14" s="192"/>
    </row>
    <row r="15" spans="1:10">
      <c r="A15" s="59" t="s">
        <v>70</v>
      </c>
      <c r="B15" s="60" t="s">
        <v>453</v>
      </c>
      <c r="C15" s="59">
        <f>E14</f>
        <v>75</v>
      </c>
      <c r="D15" s="59">
        <v>8</v>
      </c>
      <c r="E15" s="59">
        <f>E14+D15</f>
        <v>83</v>
      </c>
      <c r="F15" s="60" t="s">
        <v>71</v>
      </c>
      <c r="G15" s="191"/>
      <c r="H15" s="192"/>
      <c r="I15" s="192"/>
      <c r="J15" s="192"/>
    </row>
    <row r="17" spans="1:10">
      <c r="A17" s="61" t="s">
        <v>338</v>
      </c>
    </row>
    <row r="19" spans="1:10">
      <c r="A19" s="49" t="s">
        <v>72</v>
      </c>
    </row>
    <row r="20" spans="1:10">
      <c r="A20" s="54" t="s">
        <v>21</v>
      </c>
      <c r="B20" s="54" t="s">
        <v>14</v>
      </c>
      <c r="G20" s="54" t="s">
        <v>24</v>
      </c>
      <c r="H20" s="54" t="s">
        <v>23</v>
      </c>
      <c r="I20" s="54" t="s">
        <v>67</v>
      </c>
      <c r="J20" s="54" t="s">
        <v>70</v>
      </c>
    </row>
    <row r="21" spans="1:10">
      <c r="A21" s="63" t="str">
        <f>+Summary!$B$3</f>
        <v>QK6318000001</v>
      </c>
      <c r="B21" s="60" t="s">
        <v>73</v>
      </c>
      <c r="C21" s="60"/>
      <c r="D21" s="60"/>
      <c r="E21" s="60"/>
      <c r="F21" s="60"/>
      <c r="G21" s="60" t="s">
        <v>74</v>
      </c>
      <c r="H21" s="60" t="s">
        <v>35</v>
      </c>
      <c r="I21" s="60" t="s">
        <v>75</v>
      </c>
      <c r="J21" s="64">
        <v>36526</v>
      </c>
    </row>
    <row r="22" spans="1:10">
      <c r="A22" s="63" t="str">
        <f>+Summary!$B$3</f>
        <v>QK6318000001</v>
      </c>
      <c r="B22" s="60" t="s">
        <v>73</v>
      </c>
      <c r="C22" s="60"/>
      <c r="D22" s="60"/>
      <c r="E22" s="60"/>
      <c r="F22" s="60"/>
      <c r="G22" s="60" t="s">
        <v>74</v>
      </c>
      <c r="H22" s="60" t="s">
        <v>35</v>
      </c>
      <c r="I22" s="60" t="s">
        <v>76</v>
      </c>
      <c r="J22" s="64">
        <v>38292</v>
      </c>
    </row>
    <row r="23" spans="1:10">
      <c r="A23" s="63" t="str">
        <f>+Summary!$B$3</f>
        <v>QK6318000001</v>
      </c>
      <c r="B23" s="60" t="s">
        <v>73</v>
      </c>
      <c r="C23" s="60"/>
      <c r="D23" s="60"/>
      <c r="E23" s="60"/>
      <c r="F23" s="60"/>
      <c r="G23" s="60" t="s">
        <v>74</v>
      </c>
      <c r="H23" s="60" t="s">
        <v>35</v>
      </c>
      <c r="I23" s="60" t="s">
        <v>77</v>
      </c>
      <c r="J23" s="64">
        <v>39670</v>
      </c>
    </row>
    <row r="24" spans="1:10">
      <c r="A24" s="63" t="str">
        <f>+Summary!$B$3</f>
        <v>QK6318000001</v>
      </c>
      <c r="B24" s="60" t="s">
        <v>78</v>
      </c>
      <c r="C24" s="60"/>
      <c r="D24" s="60"/>
      <c r="E24" s="60"/>
      <c r="F24" s="60"/>
      <c r="G24" s="60" t="s">
        <v>74</v>
      </c>
      <c r="H24" s="60" t="s">
        <v>64</v>
      </c>
      <c r="I24" s="60" t="s">
        <v>75</v>
      </c>
      <c r="J24" s="64">
        <v>39569</v>
      </c>
    </row>
    <row r="25" spans="1:10">
      <c r="A25" s="63" t="str">
        <f>+Summary!$B$3</f>
        <v>QK6318000001</v>
      </c>
      <c r="B25" s="60" t="s">
        <v>79</v>
      </c>
      <c r="C25" s="60"/>
      <c r="D25" s="60"/>
      <c r="E25" s="60"/>
      <c r="F25" s="60"/>
      <c r="G25" s="60" t="s">
        <v>74</v>
      </c>
      <c r="H25" s="60" t="s">
        <v>65</v>
      </c>
      <c r="I25" s="60" t="s">
        <v>75</v>
      </c>
      <c r="J25" s="64">
        <v>39965</v>
      </c>
    </row>
    <row r="26" spans="1:10">
      <c r="A26" s="63" t="str">
        <f>+Summary!$B$3</f>
        <v>QK6318000001</v>
      </c>
      <c r="B26" s="60" t="s">
        <v>79</v>
      </c>
      <c r="C26" s="60"/>
      <c r="D26" s="60"/>
      <c r="E26" s="60"/>
      <c r="F26" s="60"/>
      <c r="G26" s="60" t="s">
        <v>74</v>
      </c>
      <c r="H26" s="60" t="s">
        <v>65</v>
      </c>
      <c r="I26" s="60" t="s">
        <v>76</v>
      </c>
      <c r="J26" s="64">
        <v>40422</v>
      </c>
    </row>
    <row r="28" spans="1:10">
      <c r="A28" s="49" t="s">
        <v>80</v>
      </c>
    </row>
    <row r="29" spans="1:10">
      <c r="A29" s="49" t="s">
        <v>81</v>
      </c>
      <c r="J29" s="52" t="s">
        <v>234</v>
      </c>
    </row>
    <row r="30" spans="1:10">
      <c r="A30" s="49" t="s">
        <v>82</v>
      </c>
    </row>
  </sheetData>
  <mergeCells count="8">
    <mergeCell ref="A5:J5"/>
    <mergeCell ref="G14:J14"/>
    <mergeCell ref="G15:J15"/>
    <mergeCell ref="G8:J8"/>
    <mergeCell ref="G10:J10"/>
    <mergeCell ref="G11:J11"/>
    <mergeCell ref="G12:J12"/>
    <mergeCell ref="G13:J13"/>
  </mergeCells>
  <hyperlinks>
    <hyperlink ref="J7" location="Index!A1" display="Back to Index" xr:uid="{00000000-0004-0000-0400-000000000000}"/>
    <hyperlink ref="J29" location="Index!A1" display="Back to Index" xr:uid="{00000000-0004-0000-0400-000001000000}"/>
  </hyperlinks>
  <pageMargins left="0.2" right="0.2" top="0.75" bottom="0.75" header="0.3" footer="0.3"/>
  <pageSetup scale="90" orientation="landscape" r:id="rId1"/>
  <headerFooter>
    <oddHeader>&amp;L&amp;F&amp;R&amp;D
&amp;T</oddHeader>
    <oddFooter>&amp;C&amp;A&amp;R&amp;P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28"/>
  <sheetViews>
    <sheetView workbookViewId="0"/>
  </sheetViews>
  <sheetFormatPr defaultColWidth="9.140625" defaultRowHeight="12.75"/>
  <cols>
    <col min="1" max="1" width="31.85546875" style="65" customWidth="1"/>
    <col min="2" max="2" width="19.28515625" style="65" bestFit="1" customWidth="1"/>
    <col min="3" max="3" width="4.85546875" style="65" hidden="1" customWidth="1"/>
    <col min="4" max="4" width="6.42578125" style="65" hidden="1" customWidth="1"/>
    <col min="5" max="5" width="3.85546875" style="65" hidden="1" customWidth="1"/>
    <col min="6" max="6" width="4.85546875" style="65" hidden="1" customWidth="1"/>
    <col min="7" max="7" width="17.7109375" style="65" bestFit="1" customWidth="1"/>
    <col min="8" max="8" width="24.5703125" style="65" bestFit="1" customWidth="1"/>
    <col min="9" max="9" width="10.42578125" style="65" bestFit="1" customWidth="1"/>
    <col min="10" max="10" width="11.42578125" style="65" bestFit="1" customWidth="1"/>
    <col min="11" max="16384" width="9.140625" style="65"/>
  </cols>
  <sheetData>
    <row r="1" spans="1:10" ht="21">
      <c r="A1" s="9" t="str">
        <f>+Summary!B1</f>
        <v>The Collins Companies Defined Contribution Plan</v>
      </c>
      <c r="G1" s="66"/>
    </row>
    <row r="2" spans="1:10" ht="15">
      <c r="A2" s="67" t="s">
        <v>63</v>
      </c>
      <c r="G2" s="68"/>
    </row>
    <row r="3" spans="1:10" ht="15">
      <c r="A3" s="67"/>
      <c r="G3" s="68"/>
    </row>
    <row r="4" spans="1:10">
      <c r="G4" s="66"/>
    </row>
    <row r="5" spans="1:10" ht="13.5" thickBot="1">
      <c r="C5" s="69"/>
      <c r="D5" s="69"/>
      <c r="E5" s="69"/>
      <c r="F5" s="70"/>
      <c r="G5" s="66"/>
      <c r="J5" s="68" t="s">
        <v>234</v>
      </c>
    </row>
    <row r="6" spans="1:10" ht="13.5" thickBot="1">
      <c r="A6" s="71" t="s">
        <v>16</v>
      </c>
      <c r="B6" s="71" t="s">
        <v>379</v>
      </c>
      <c r="C6" s="71" t="s">
        <v>83</v>
      </c>
      <c r="D6" s="71" t="s">
        <v>84</v>
      </c>
      <c r="E6" s="71" t="s">
        <v>85</v>
      </c>
      <c r="F6" s="72" t="s">
        <v>34</v>
      </c>
      <c r="G6" s="199" t="s">
        <v>17</v>
      </c>
      <c r="H6" s="200"/>
      <c r="I6" s="201"/>
      <c r="J6" s="202"/>
    </row>
    <row r="7" spans="1:10">
      <c r="A7" s="73"/>
      <c r="B7" s="73"/>
      <c r="C7" s="73"/>
      <c r="D7" s="73"/>
      <c r="E7" s="73"/>
      <c r="F7" s="73"/>
      <c r="G7" s="74"/>
      <c r="H7" s="75"/>
    </row>
    <row r="8" spans="1:10" ht="12.75" customHeight="1">
      <c r="A8" s="76" t="s">
        <v>21</v>
      </c>
      <c r="B8" s="77" t="s">
        <v>27</v>
      </c>
      <c r="C8" s="76">
        <v>1</v>
      </c>
      <c r="D8" s="76">
        <v>13</v>
      </c>
      <c r="E8" s="76">
        <f>D8</f>
        <v>13</v>
      </c>
      <c r="F8" s="77" t="s">
        <v>35</v>
      </c>
      <c r="G8" s="191" t="str">
        <f>CONCATENATE("Transamerica Account number = ",Summary!$B$3)</f>
        <v>Transamerica Account number = QK6318000001</v>
      </c>
      <c r="H8" s="192"/>
      <c r="I8" s="192"/>
      <c r="J8" s="192"/>
    </row>
    <row r="9" spans="1:10" ht="24" customHeight="1">
      <c r="A9" s="76" t="s">
        <v>14</v>
      </c>
      <c r="B9" s="77" t="s">
        <v>28</v>
      </c>
      <c r="C9" s="76">
        <f>E8+1</f>
        <v>14</v>
      </c>
      <c r="D9" s="76">
        <v>11</v>
      </c>
      <c r="E9" s="76">
        <f>E8+D9</f>
        <v>24</v>
      </c>
      <c r="F9" s="77" t="s">
        <v>64</v>
      </c>
      <c r="G9" s="197" t="s">
        <v>168</v>
      </c>
      <c r="H9" s="198"/>
      <c r="I9" s="198"/>
      <c r="J9" s="198"/>
    </row>
    <row r="10" spans="1:10">
      <c r="A10" s="76" t="s">
        <v>24</v>
      </c>
      <c r="B10" s="77" t="s">
        <v>31</v>
      </c>
      <c r="C10" s="76">
        <f>E9</f>
        <v>24</v>
      </c>
      <c r="D10" s="76">
        <v>30</v>
      </c>
      <c r="E10" s="76">
        <f>E9+D10</f>
        <v>54</v>
      </c>
      <c r="F10" s="77" t="s">
        <v>65</v>
      </c>
      <c r="G10" s="197"/>
      <c r="H10" s="198"/>
      <c r="I10" s="198"/>
      <c r="J10" s="198"/>
    </row>
    <row r="11" spans="1:10">
      <c r="A11" s="76" t="s">
        <v>455</v>
      </c>
      <c r="B11" s="77" t="s">
        <v>30</v>
      </c>
      <c r="C11" s="76">
        <f>E10</f>
        <v>54</v>
      </c>
      <c r="D11" s="76">
        <v>20</v>
      </c>
      <c r="E11" s="76">
        <f>E10+D11</f>
        <v>74</v>
      </c>
      <c r="F11" s="77" t="s">
        <v>66</v>
      </c>
      <c r="G11" s="197"/>
      <c r="H11" s="198"/>
      <c r="I11" s="198"/>
      <c r="J11" s="198"/>
    </row>
    <row r="12" spans="1:10">
      <c r="A12" s="76" t="s">
        <v>322</v>
      </c>
      <c r="B12" s="30" t="s">
        <v>113</v>
      </c>
      <c r="C12" s="76">
        <f>E11</f>
        <v>74</v>
      </c>
      <c r="D12" s="76">
        <v>1</v>
      </c>
      <c r="E12" s="76">
        <f>E11+D12</f>
        <v>75</v>
      </c>
      <c r="F12" s="77" t="s">
        <v>68</v>
      </c>
      <c r="G12" s="197"/>
      <c r="H12" s="198"/>
      <c r="I12" s="198"/>
      <c r="J12" s="198"/>
    </row>
    <row r="13" spans="1:10">
      <c r="A13" s="76" t="s">
        <v>323</v>
      </c>
      <c r="B13" s="30" t="s">
        <v>111</v>
      </c>
      <c r="C13" s="76">
        <f>E12</f>
        <v>75</v>
      </c>
      <c r="D13" s="76">
        <v>8</v>
      </c>
      <c r="E13" s="76">
        <f>E12+D13</f>
        <v>83</v>
      </c>
      <c r="F13" s="77" t="s">
        <v>71</v>
      </c>
      <c r="G13" s="197"/>
      <c r="H13" s="198"/>
      <c r="I13" s="198"/>
      <c r="J13" s="198"/>
    </row>
    <row r="15" spans="1:10">
      <c r="A15" s="65" t="s">
        <v>324</v>
      </c>
    </row>
    <row r="16" spans="1:10">
      <c r="A16" s="61" t="s">
        <v>339</v>
      </c>
    </row>
    <row r="17" spans="1:10">
      <c r="A17" s="61"/>
    </row>
    <row r="18" spans="1:10">
      <c r="A18" s="65" t="s">
        <v>72</v>
      </c>
    </row>
    <row r="19" spans="1:10">
      <c r="A19" s="70" t="s">
        <v>21</v>
      </c>
      <c r="B19" s="70" t="s">
        <v>14</v>
      </c>
      <c r="G19" s="70" t="s">
        <v>24</v>
      </c>
      <c r="H19" s="70" t="s">
        <v>23</v>
      </c>
      <c r="I19" s="70" t="s">
        <v>325</v>
      </c>
      <c r="J19" s="65" t="s">
        <v>323</v>
      </c>
    </row>
    <row r="20" spans="1:10">
      <c r="A20" s="79" t="str">
        <f>+Summary!$B$3</f>
        <v>QK6318000001</v>
      </c>
      <c r="B20" s="77" t="s">
        <v>73</v>
      </c>
      <c r="C20" s="77"/>
      <c r="D20" s="77"/>
      <c r="E20" s="77"/>
      <c r="F20" s="77"/>
      <c r="G20" s="77" t="s">
        <v>74</v>
      </c>
      <c r="H20" s="77" t="s">
        <v>35</v>
      </c>
      <c r="I20" s="81">
        <v>39447</v>
      </c>
      <c r="J20" s="80">
        <v>1250</v>
      </c>
    </row>
    <row r="21" spans="1:10">
      <c r="A21" s="79" t="str">
        <f>+Summary!$B$3</f>
        <v>QK6318000001</v>
      </c>
      <c r="B21" s="77" t="s">
        <v>73</v>
      </c>
      <c r="C21" s="77"/>
      <c r="D21" s="77"/>
      <c r="E21" s="77"/>
      <c r="F21" s="77"/>
      <c r="G21" s="77" t="s">
        <v>74</v>
      </c>
      <c r="H21" s="77" t="s">
        <v>35</v>
      </c>
      <c r="I21" s="81">
        <v>39813</v>
      </c>
      <c r="J21" s="80">
        <v>1300</v>
      </c>
    </row>
    <row r="22" spans="1:10">
      <c r="A22" s="79" t="str">
        <f>+Summary!$B$3</f>
        <v>QK6318000001</v>
      </c>
      <c r="B22" s="77" t="s">
        <v>73</v>
      </c>
      <c r="C22" s="77"/>
      <c r="D22" s="77"/>
      <c r="E22" s="77"/>
      <c r="F22" s="77"/>
      <c r="G22" s="77" t="s">
        <v>74</v>
      </c>
      <c r="H22" s="77" t="s">
        <v>35</v>
      </c>
      <c r="I22" s="81">
        <v>40178</v>
      </c>
      <c r="J22" s="80">
        <v>950</v>
      </c>
    </row>
    <row r="23" spans="1:10">
      <c r="A23" s="79" t="str">
        <f>+Summary!$B$3</f>
        <v>QK6318000001</v>
      </c>
      <c r="B23" s="77" t="s">
        <v>78</v>
      </c>
      <c r="C23" s="77"/>
      <c r="D23" s="77"/>
      <c r="E23" s="77"/>
      <c r="F23" s="77"/>
      <c r="G23" s="77" t="s">
        <v>74</v>
      </c>
      <c r="H23" s="77" t="s">
        <v>64</v>
      </c>
      <c r="I23" s="81">
        <v>40543</v>
      </c>
      <c r="J23" s="80">
        <v>700</v>
      </c>
    </row>
    <row r="24" spans="1:10">
      <c r="A24" s="79" t="str">
        <f>+Summary!$B$3</f>
        <v>QK6318000001</v>
      </c>
      <c r="B24" s="77" t="s">
        <v>79</v>
      </c>
      <c r="C24" s="77"/>
      <c r="D24" s="77"/>
      <c r="E24" s="77"/>
      <c r="F24" s="77"/>
      <c r="G24" s="77" t="s">
        <v>74</v>
      </c>
      <c r="H24" s="77" t="s">
        <v>65</v>
      </c>
      <c r="I24" s="81">
        <v>40908</v>
      </c>
      <c r="J24" s="80">
        <v>1100</v>
      </c>
    </row>
    <row r="25" spans="1:10">
      <c r="A25" s="79" t="str">
        <f>+Summary!$B$3</f>
        <v>QK6318000001</v>
      </c>
      <c r="B25" s="77" t="s">
        <v>79</v>
      </c>
      <c r="C25" s="77"/>
      <c r="D25" s="77"/>
      <c r="E25" s="77"/>
      <c r="F25" s="77"/>
      <c r="G25" s="77" t="s">
        <v>74</v>
      </c>
      <c r="H25" s="77" t="s">
        <v>65</v>
      </c>
      <c r="I25" s="81">
        <v>41274</v>
      </c>
      <c r="J25" s="80">
        <v>450</v>
      </c>
    </row>
    <row r="26" spans="1:10">
      <c r="A26" s="78"/>
    </row>
    <row r="28" spans="1:10">
      <c r="J28" s="68" t="s">
        <v>234</v>
      </c>
    </row>
  </sheetData>
  <mergeCells count="7">
    <mergeCell ref="G13:J13"/>
    <mergeCell ref="G6:J6"/>
    <mergeCell ref="G8:J8"/>
    <mergeCell ref="G9:J9"/>
    <mergeCell ref="G10:J10"/>
    <mergeCell ref="G11:J11"/>
    <mergeCell ref="G12:J12"/>
  </mergeCells>
  <hyperlinks>
    <hyperlink ref="J5" location="Index!A1" display="Back to Index" xr:uid="{00000000-0004-0000-0500-000000000000}"/>
    <hyperlink ref="J28" location="Index!A1" display="Back to Index" xr:uid="{00000000-0004-0000-0500-000001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60"/>
  <sheetViews>
    <sheetView topLeftCell="A39" workbookViewId="0">
      <selection activeCell="H54" sqref="H54"/>
    </sheetView>
  </sheetViews>
  <sheetFormatPr defaultRowHeight="15.75"/>
  <cols>
    <col min="1" max="1" width="34" style="82" customWidth="1"/>
    <col min="2" max="2" width="11.85546875" style="82" bestFit="1" customWidth="1"/>
    <col min="3" max="3" width="13.140625" style="82" bestFit="1" customWidth="1"/>
    <col min="4" max="4" width="12.7109375" style="82" bestFit="1" customWidth="1"/>
    <col min="5" max="5" width="13.140625" style="82" bestFit="1" customWidth="1"/>
    <col min="6" max="6" width="4" style="82" bestFit="1" customWidth="1"/>
    <col min="7" max="7" width="5" style="82" bestFit="1" customWidth="1"/>
    <col min="8" max="8" width="14.28515625" style="82" customWidth="1"/>
    <col min="9" max="9" width="11.85546875" style="83" bestFit="1" customWidth="1"/>
    <col min="10" max="256" width="9.140625" style="82"/>
    <col min="257" max="257" width="34.140625" style="82" customWidth="1"/>
    <col min="258" max="512" width="9.140625" style="82"/>
    <col min="513" max="513" width="34.140625" style="82" customWidth="1"/>
    <col min="514" max="768" width="9.140625" style="82"/>
    <col min="769" max="769" width="34.140625" style="82" customWidth="1"/>
    <col min="770" max="1024" width="9.140625" style="82"/>
    <col min="1025" max="1025" width="34.140625" style="82" customWidth="1"/>
    <col min="1026" max="1280" width="9.140625" style="82"/>
    <col min="1281" max="1281" width="34.140625" style="82" customWidth="1"/>
    <col min="1282" max="1536" width="9.140625" style="82"/>
    <col min="1537" max="1537" width="34.140625" style="82" customWidth="1"/>
    <col min="1538" max="1792" width="9.140625" style="82"/>
    <col min="1793" max="1793" width="34.140625" style="82" customWidth="1"/>
    <col min="1794" max="2048" width="9.140625" style="82"/>
    <col min="2049" max="2049" width="34.140625" style="82" customWidth="1"/>
    <col min="2050" max="2304" width="9.140625" style="82"/>
    <col min="2305" max="2305" width="34.140625" style="82" customWidth="1"/>
    <col min="2306" max="2560" width="9.140625" style="82"/>
    <col min="2561" max="2561" width="34.140625" style="82" customWidth="1"/>
    <col min="2562" max="2816" width="9.140625" style="82"/>
    <col min="2817" max="2817" width="34.140625" style="82" customWidth="1"/>
    <col min="2818" max="3072" width="9.140625" style="82"/>
    <col min="3073" max="3073" width="34.140625" style="82" customWidth="1"/>
    <col min="3074" max="3328" width="9.140625" style="82"/>
    <col min="3329" max="3329" width="34.140625" style="82" customWidth="1"/>
    <col min="3330" max="3584" width="9.140625" style="82"/>
    <col min="3585" max="3585" width="34.140625" style="82" customWidth="1"/>
    <col min="3586" max="3840" width="9.140625" style="82"/>
    <col min="3841" max="3841" width="34.140625" style="82" customWidth="1"/>
    <col min="3842" max="4096" width="9.140625" style="82"/>
    <col min="4097" max="4097" width="34.140625" style="82" customWidth="1"/>
    <col min="4098" max="4352" width="9.140625" style="82"/>
    <col min="4353" max="4353" width="34.140625" style="82" customWidth="1"/>
    <col min="4354" max="4608" width="9.140625" style="82"/>
    <col min="4609" max="4609" width="34.140625" style="82" customWidth="1"/>
    <col min="4610" max="4864" width="9.140625" style="82"/>
    <col min="4865" max="4865" width="34.140625" style="82" customWidth="1"/>
    <col min="4866" max="5120" width="9.140625" style="82"/>
    <col min="5121" max="5121" width="34.140625" style="82" customWidth="1"/>
    <col min="5122" max="5376" width="9.140625" style="82"/>
    <col min="5377" max="5377" width="34.140625" style="82" customWidth="1"/>
    <col min="5378" max="5632" width="9.140625" style="82"/>
    <col min="5633" max="5633" width="34.140625" style="82" customWidth="1"/>
    <col min="5634" max="5888" width="9.140625" style="82"/>
    <col min="5889" max="5889" width="34.140625" style="82" customWidth="1"/>
    <col min="5890" max="6144" width="9.140625" style="82"/>
    <col min="6145" max="6145" width="34.140625" style="82" customWidth="1"/>
    <col min="6146" max="6400" width="9.140625" style="82"/>
    <col min="6401" max="6401" width="34.140625" style="82" customWidth="1"/>
    <col min="6402" max="6656" width="9.140625" style="82"/>
    <col min="6657" max="6657" width="34.140625" style="82" customWidth="1"/>
    <col min="6658" max="6912" width="9.140625" style="82"/>
    <col min="6913" max="6913" width="34.140625" style="82" customWidth="1"/>
    <col min="6914" max="7168" width="9.140625" style="82"/>
    <col min="7169" max="7169" width="34.140625" style="82" customWidth="1"/>
    <col min="7170" max="7424" width="9.140625" style="82"/>
    <col min="7425" max="7425" width="34.140625" style="82" customWidth="1"/>
    <col min="7426" max="7680" width="9.140625" style="82"/>
    <col min="7681" max="7681" width="34.140625" style="82" customWidth="1"/>
    <col min="7682" max="7936" width="9.140625" style="82"/>
    <col min="7937" max="7937" width="34.140625" style="82" customWidth="1"/>
    <col min="7938" max="8192" width="9.140625" style="82"/>
    <col min="8193" max="8193" width="34.140625" style="82" customWidth="1"/>
    <col min="8194" max="8448" width="9.140625" style="82"/>
    <col min="8449" max="8449" width="34.140625" style="82" customWidth="1"/>
    <col min="8450" max="8704" width="9.140625" style="82"/>
    <col min="8705" max="8705" width="34.140625" style="82" customWidth="1"/>
    <col min="8706" max="8960" width="9.140625" style="82"/>
    <col min="8961" max="8961" width="34.140625" style="82" customWidth="1"/>
    <col min="8962" max="9216" width="9.140625" style="82"/>
    <col min="9217" max="9217" width="34.140625" style="82" customWidth="1"/>
    <col min="9218" max="9472" width="9.140625" style="82"/>
    <col min="9473" max="9473" width="34.140625" style="82" customWidth="1"/>
    <col min="9474" max="9728" width="9.140625" style="82"/>
    <col min="9729" max="9729" width="34.140625" style="82" customWidth="1"/>
    <col min="9730" max="9984" width="9.140625" style="82"/>
    <col min="9985" max="9985" width="34.140625" style="82" customWidth="1"/>
    <col min="9986" max="10240" width="9.140625" style="82"/>
    <col min="10241" max="10241" width="34.140625" style="82" customWidth="1"/>
    <col min="10242" max="10496" width="9.140625" style="82"/>
    <col min="10497" max="10497" width="34.140625" style="82" customWidth="1"/>
    <col min="10498" max="10752" width="9.140625" style="82"/>
    <col min="10753" max="10753" width="34.140625" style="82" customWidth="1"/>
    <col min="10754" max="11008" width="9.140625" style="82"/>
    <col min="11009" max="11009" width="34.140625" style="82" customWidth="1"/>
    <col min="11010" max="11264" width="9.140625" style="82"/>
    <col min="11265" max="11265" width="34.140625" style="82" customWidth="1"/>
    <col min="11266" max="11520" width="9.140625" style="82"/>
    <col min="11521" max="11521" width="34.140625" style="82" customWidth="1"/>
    <col min="11522" max="11776" width="9.140625" style="82"/>
    <col min="11777" max="11777" width="34.140625" style="82" customWidth="1"/>
    <col min="11778" max="12032" width="9.140625" style="82"/>
    <col min="12033" max="12033" width="34.140625" style="82" customWidth="1"/>
    <col min="12034" max="12288" width="9.140625" style="82"/>
    <col min="12289" max="12289" width="34.140625" style="82" customWidth="1"/>
    <col min="12290" max="12544" width="9.140625" style="82"/>
    <col min="12545" max="12545" width="34.140625" style="82" customWidth="1"/>
    <col min="12546" max="12800" width="9.140625" style="82"/>
    <col min="12801" max="12801" width="34.140625" style="82" customWidth="1"/>
    <col min="12802" max="13056" width="9.140625" style="82"/>
    <col min="13057" max="13057" width="34.140625" style="82" customWidth="1"/>
    <col min="13058" max="13312" width="9.140625" style="82"/>
    <col min="13313" max="13313" width="34.140625" style="82" customWidth="1"/>
    <col min="13314" max="13568" width="9.140625" style="82"/>
    <col min="13569" max="13569" width="34.140625" style="82" customWidth="1"/>
    <col min="13570" max="13824" width="9.140625" style="82"/>
    <col min="13825" max="13825" width="34.140625" style="82" customWidth="1"/>
    <col min="13826" max="14080" width="9.140625" style="82"/>
    <col min="14081" max="14081" width="34.140625" style="82" customWidth="1"/>
    <col min="14082" max="14336" width="9.140625" style="82"/>
    <col min="14337" max="14337" width="34.140625" style="82" customWidth="1"/>
    <col min="14338" max="14592" width="9.140625" style="82"/>
    <col min="14593" max="14593" width="34.140625" style="82" customWidth="1"/>
    <col min="14594" max="14848" width="9.140625" style="82"/>
    <col min="14849" max="14849" width="34.140625" style="82" customWidth="1"/>
    <col min="14850" max="15104" width="9.140625" style="82"/>
    <col min="15105" max="15105" width="34.140625" style="82" customWidth="1"/>
    <col min="15106" max="15360" width="9.140625" style="82"/>
    <col min="15361" max="15361" width="34.140625" style="82" customWidth="1"/>
    <col min="15362" max="15616" width="9.140625" style="82"/>
    <col min="15617" max="15617" width="34.140625" style="82" customWidth="1"/>
    <col min="15618" max="15872" width="9.140625" style="82"/>
    <col min="15873" max="15873" width="34.140625" style="82" customWidth="1"/>
    <col min="15874" max="16128" width="9.140625" style="82"/>
    <col min="16129" max="16129" width="34.140625" style="82" customWidth="1"/>
    <col min="16130" max="16384" width="9.140625" style="82"/>
  </cols>
  <sheetData>
    <row r="1" spans="1:10" ht="21">
      <c r="A1" s="9" t="str">
        <f>+Summary!B1</f>
        <v>The Collins Companies Defined Contribution Plan</v>
      </c>
      <c r="B1" s="49"/>
    </row>
    <row r="2" spans="1:10">
      <c r="A2" s="51" t="s">
        <v>276</v>
      </c>
      <c r="B2" s="49"/>
    </row>
    <row r="3" spans="1:10" ht="16.5" thickBot="1"/>
    <row r="4" spans="1:10" ht="19.5" thickBot="1">
      <c r="A4" s="84" t="s">
        <v>277</v>
      </c>
    </row>
    <row r="6" spans="1:10">
      <c r="A6" s="205" t="s">
        <v>447</v>
      </c>
      <c r="B6" s="205"/>
      <c r="C6" s="205"/>
      <c r="D6" s="205"/>
      <c r="E6" s="205"/>
      <c r="F6" s="205"/>
      <c r="G6" s="205"/>
      <c r="H6" s="85"/>
      <c r="I6" s="86"/>
      <c r="J6" s="85"/>
    </row>
    <row r="7" spans="1:10">
      <c r="A7" s="205"/>
      <c r="B7" s="205"/>
      <c r="C7" s="205"/>
      <c r="D7" s="205"/>
      <c r="E7" s="205"/>
      <c r="F7" s="205"/>
      <c r="G7" s="205"/>
    </row>
    <row r="8" spans="1:10">
      <c r="A8" s="205"/>
      <c r="B8" s="205"/>
      <c r="C8" s="205"/>
      <c r="D8" s="205"/>
      <c r="E8" s="205"/>
      <c r="F8" s="205"/>
      <c r="G8" s="205"/>
    </row>
    <row r="10" spans="1:10">
      <c r="A10" s="205" t="s">
        <v>404</v>
      </c>
      <c r="B10" s="205"/>
      <c r="C10" s="205"/>
      <c r="D10" s="205"/>
      <c r="E10" s="205"/>
      <c r="F10" s="205"/>
      <c r="G10" s="205"/>
      <c r="I10" s="85"/>
      <c r="J10" s="85"/>
    </row>
    <row r="11" spans="1:10">
      <c r="A11" s="205"/>
      <c r="B11" s="205"/>
      <c r="C11" s="205"/>
      <c r="D11" s="205"/>
      <c r="E11" s="205"/>
      <c r="F11" s="205"/>
      <c r="G11" s="205"/>
    </row>
    <row r="12" spans="1:10">
      <c r="A12" s="205"/>
      <c r="B12" s="205"/>
      <c r="C12" s="205"/>
      <c r="D12" s="205"/>
      <c r="E12" s="205"/>
      <c r="F12" s="205"/>
      <c r="G12" s="205"/>
    </row>
    <row r="14" spans="1:10">
      <c r="A14" s="87"/>
      <c r="B14" s="87"/>
      <c r="C14" s="87"/>
      <c r="D14" s="87"/>
      <c r="E14" s="87"/>
      <c r="F14" s="87"/>
      <c r="G14" s="87"/>
      <c r="H14" s="85"/>
      <c r="I14" s="85"/>
      <c r="J14" s="85"/>
    </row>
    <row r="15" spans="1:10">
      <c r="A15" s="87"/>
      <c r="B15" s="87"/>
      <c r="C15" s="87"/>
      <c r="D15" s="87"/>
      <c r="E15" s="87"/>
      <c r="F15" s="87"/>
      <c r="G15" s="87"/>
    </row>
    <row r="16" spans="1:10" ht="18.75">
      <c r="A16" s="88" t="s">
        <v>278</v>
      </c>
    </row>
    <row r="17" spans="1:10" ht="16.5" thickBot="1"/>
    <row r="18" spans="1:10" ht="16.5" thickBot="1">
      <c r="A18" s="89" t="s">
        <v>279</v>
      </c>
      <c r="B18" s="90"/>
      <c r="C18" s="90"/>
      <c r="D18" s="90"/>
      <c r="E18" s="90"/>
      <c r="F18" s="91"/>
    </row>
    <row r="20" spans="1:10">
      <c r="A20" s="82" t="s">
        <v>280</v>
      </c>
    </row>
    <row r="21" spans="1:10">
      <c r="A21" s="82" t="s">
        <v>281</v>
      </c>
    </row>
    <row r="22" spans="1:10">
      <c r="A22" s="82" t="s">
        <v>282</v>
      </c>
    </row>
    <row r="24" spans="1:10">
      <c r="A24" s="205" t="s">
        <v>405</v>
      </c>
      <c r="B24" s="205"/>
      <c r="C24" s="205"/>
      <c r="D24" s="205"/>
      <c r="E24" s="205"/>
      <c r="F24" s="205"/>
      <c r="G24" s="205"/>
      <c r="H24" s="203"/>
      <c r="I24" s="204"/>
      <c r="J24" s="204"/>
    </row>
    <row r="25" spans="1:10">
      <c r="A25" s="205"/>
      <c r="B25" s="205"/>
      <c r="C25" s="205"/>
      <c r="D25" s="205"/>
      <c r="E25" s="205"/>
      <c r="F25" s="205"/>
      <c r="G25" s="205"/>
      <c r="H25" s="92"/>
      <c r="I25" s="85"/>
      <c r="J25" s="85"/>
    </row>
    <row r="26" spans="1:10">
      <c r="A26" s="92"/>
      <c r="B26" s="85"/>
      <c r="C26" s="85"/>
      <c r="D26" s="85"/>
      <c r="E26" s="85"/>
      <c r="F26" s="85"/>
      <c r="G26" s="85"/>
      <c r="H26" s="92"/>
      <c r="I26" s="85"/>
      <c r="J26" s="85"/>
    </row>
    <row r="27" spans="1:10" ht="16.5" thickBot="1"/>
    <row r="28" spans="1:10" ht="16.5" thickBot="1">
      <c r="A28" s="89" t="s">
        <v>283</v>
      </c>
      <c r="B28" s="90"/>
      <c r="C28" s="90"/>
      <c r="D28" s="90"/>
      <c r="E28" s="90"/>
      <c r="F28" s="91"/>
    </row>
    <row r="30" spans="1:10">
      <c r="A30" s="82" t="s">
        <v>284</v>
      </c>
    </row>
    <row r="31" spans="1:10">
      <c r="A31" s="82" t="s">
        <v>281</v>
      </c>
    </row>
    <row r="32" spans="1:10">
      <c r="A32" s="82" t="s">
        <v>285</v>
      </c>
    </row>
    <row r="34" spans="1:10">
      <c r="A34" s="205" t="s">
        <v>337</v>
      </c>
      <c r="B34" s="205"/>
      <c r="C34" s="205"/>
      <c r="D34" s="205"/>
      <c r="E34" s="205"/>
      <c r="F34" s="205"/>
      <c r="G34" s="205"/>
      <c r="H34" s="203"/>
      <c r="I34" s="204"/>
      <c r="J34" s="204"/>
    </row>
    <row r="35" spans="1:10">
      <c r="A35" s="205"/>
      <c r="B35" s="205"/>
      <c r="C35" s="205"/>
      <c r="D35" s="205"/>
      <c r="E35" s="205"/>
      <c r="F35" s="205"/>
      <c r="G35" s="205"/>
      <c r="H35" s="92"/>
      <c r="I35" s="85"/>
      <c r="J35" s="85"/>
    </row>
    <row r="36" spans="1:10">
      <c r="A36" s="205"/>
      <c r="B36" s="205"/>
      <c r="C36" s="205"/>
      <c r="D36" s="205"/>
      <c r="E36" s="205"/>
      <c r="F36" s="205"/>
      <c r="G36" s="205"/>
      <c r="H36" s="92"/>
      <c r="I36" s="85"/>
      <c r="J36" s="85"/>
    </row>
    <row r="37" spans="1:10">
      <c r="A37" s="205"/>
      <c r="B37" s="205"/>
      <c r="C37" s="205"/>
      <c r="D37" s="205"/>
      <c r="E37" s="205"/>
      <c r="F37" s="205"/>
      <c r="G37" s="205"/>
      <c r="H37" s="92"/>
      <c r="I37" s="85"/>
      <c r="J37" s="85"/>
    </row>
    <row r="38" spans="1:10">
      <c r="A38" s="205"/>
      <c r="B38" s="205"/>
      <c r="C38" s="205"/>
      <c r="D38" s="205"/>
      <c r="E38" s="205"/>
      <c r="F38" s="205"/>
      <c r="G38" s="205"/>
      <c r="H38" s="92"/>
      <c r="I38" s="85"/>
      <c r="J38" s="85"/>
    </row>
    <row r="40" spans="1:10">
      <c r="A40" s="93" t="s">
        <v>286</v>
      </c>
      <c r="B40" s="94">
        <v>36276</v>
      </c>
    </row>
    <row r="41" spans="1:10">
      <c r="A41" s="93" t="s">
        <v>287</v>
      </c>
      <c r="B41" s="94">
        <v>37057</v>
      </c>
    </row>
    <row r="42" spans="1:10">
      <c r="A42" s="93" t="s">
        <v>288</v>
      </c>
      <c r="B42" s="94">
        <v>38561</v>
      </c>
    </row>
    <row r="43" spans="1:10" ht="32.25" thickBot="1">
      <c r="A43" s="95" t="s">
        <v>289</v>
      </c>
      <c r="B43" s="96">
        <f>IF(B42-B41&lt;365,ABS(B40-B42),ABS(B40-B41))</f>
        <v>781</v>
      </c>
    </row>
    <row r="44" spans="1:10" ht="16.5" thickBot="1">
      <c r="A44" s="97" t="s">
        <v>290</v>
      </c>
      <c r="B44" s="98">
        <f>B42-B43</f>
        <v>37780</v>
      </c>
      <c r="C44" s="99" t="str">
        <f>IF(B44=B40,"DO NOT USE (no break in service - adjusted service date=hire date)","")</f>
        <v/>
      </c>
    </row>
    <row r="46" spans="1:10" s="88" customFormat="1" ht="18.75">
      <c r="A46" s="88" t="s">
        <v>291</v>
      </c>
      <c r="E46" s="206" t="s">
        <v>234</v>
      </c>
      <c r="F46" s="204"/>
      <c r="I46" s="100"/>
    </row>
    <row r="47" spans="1:10" s="88" customFormat="1" ht="10.5" customHeight="1">
      <c r="I47" s="100"/>
    </row>
    <row r="48" spans="1:10" ht="49.5" customHeight="1">
      <c r="A48" s="203" t="s">
        <v>292</v>
      </c>
      <c r="B48" s="204"/>
      <c r="C48" s="204"/>
      <c r="D48" s="204"/>
      <c r="E48" s="204"/>
      <c r="F48" s="204"/>
      <c r="G48" s="204"/>
      <c r="H48" s="203"/>
      <c r="I48" s="204"/>
      <c r="J48" s="204"/>
    </row>
    <row r="49" spans="1:9" ht="16.5" thickBot="1"/>
    <row r="50" spans="1:9" ht="32.25" thickBot="1">
      <c r="A50" s="101" t="s">
        <v>14</v>
      </c>
      <c r="B50" s="102" t="s">
        <v>293</v>
      </c>
      <c r="C50" s="102" t="s">
        <v>294</v>
      </c>
      <c r="D50" s="102" t="s">
        <v>295</v>
      </c>
      <c r="E50" s="102" t="s">
        <v>296</v>
      </c>
      <c r="F50" s="10"/>
      <c r="G50" s="10"/>
      <c r="H50" s="103" t="s">
        <v>297</v>
      </c>
    </row>
    <row r="51" spans="1:9">
      <c r="A51" s="10"/>
      <c r="B51" s="49"/>
      <c r="C51" s="49"/>
      <c r="D51" s="49"/>
      <c r="E51" s="49"/>
      <c r="F51" s="49"/>
      <c r="G51" s="49"/>
      <c r="H51" s="62"/>
    </row>
    <row r="52" spans="1:9">
      <c r="A52" s="104" t="s">
        <v>298</v>
      </c>
      <c r="B52" s="105">
        <v>36276</v>
      </c>
      <c r="C52" s="105">
        <v>37057</v>
      </c>
      <c r="D52" s="10">
        <f>IF(C52&gt;0,C52-B52, 0)</f>
        <v>781</v>
      </c>
      <c r="E52" s="10">
        <f>IF(A52=A51,B52-C51,0)</f>
        <v>0</v>
      </c>
      <c r="F52" s="10">
        <f>IF(A52=A51,IF(E52&gt;365,D52,D52+E52),D52)</f>
        <v>781</v>
      </c>
      <c r="G52" s="10">
        <f>IF(A52=A51,F52+G51,F52)</f>
        <v>781</v>
      </c>
      <c r="H52" s="106">
        <f>IF(A52=A51,IF(E52&gt;365,I51+E52,I51),B52)</f>
        <v>36276</v>
      </c>
      <c r="I52" s="83">
        <f>IF(A52=A53,I53,H52)</f>
        <v>37886</v>
      </c>
    </row>
    <row r="53" spans="1:9">
      <c r="A53" s="104" t="s">
        <v>298</v>
      </c>
      <c r="B53" s="105">
        <v>37100</v>
      </c>
      <c r="C53" s="107">
        <v>37648</v>
      </c>
      <c r="D53" s="10">
        <f t="shared" ref="D53:D59" si="0">IF(C53&gt;0,C53-B53, 0)</f>
        <v>548</v>
      </c>
      <c r="E53" s="10">
        <f t="shared" ref="E53:E59" si="1">IF(A53=A52,B53-C52,0)</f>
        <v>43</v>
      </c>
      <c r="F53" s="10">
        <f t="shared" ref="F53:F59" si="2">IF(A53=A52,IF(E53&gt;365,D53,D53+E53),D53)</f>
        <v>591</v>
      </c>
      <c r="G53" s="10">
        <f t="shared" ref="G53:G59" si="3">IF(A53=A52,F53+G52,F53)</f>
        <v>1372</v>
      </c>
      <c r="H53" s="106">
        <f>IF(A53=A52,IF(E53&gt;365,H52+E53,H52),B53)</f>
        <v>36276</v>
      </c>
      <c r="I53" s="83">
        <f t="shared" ref="I53:I60" si="4">IF(A53=A54,I54,H53)</f>
        <v>37886</v>
      </c>
    </row>
    <row r="54" spans="1:9">
      <c r="A54" s="104" t="s">
        <v>298</v>
      </c>
      <c r="B54" s="107">
        <v>38649</v>
      </c>
      <c r="C54" s="105">
        <v>39192</v>
      </c>
      <c r="D54" s="10">
        <f t="shared" si="0"/>
        <v>543</v>
      </c>
      <c r="E54" s="10">
        <f t="shared" si="1"/>
        <v>1001</v>
      </c>
      <c r="F54" s="10">
        <f t="shared" si="2"/>
        <v>543</v>
      </c>
      <c r="G54" s="10">
        <f t="shared" si="3"/>
        <v>1915</v>
      </c>
      <c r="H54" s="106">
        <f>IF(A54=A53,IF(E54&gt;365,H53+E54,H53),B54)</f>
        <v>37277</v>
      </c>
      <c r="I54" s="83">
        <f t="shared" si="4"/>
        <v>37886</v>
      </c>
    </row>
    <row r="55" spans="1:9">
      <c r="A55" s="104" t="s">
        <v>298</v>
      </c>
      <c r="B55" s="105">
        <v>39801</v>
      </c>
      <c r="C55" s="105">
        <v>40744</v>
      </c>
      <c r="D55" s="10">
        <f t="shared" si="0"/>
        <v>943</v>
      </c>
      <c r="E55" s="10">
        <f t="shared" si="1"/>
        <v>609</v>
      </c>
      <c r="F55" s="10">
        <f t="shared" si="2"/>
        <v>943</v>
      </c>
      <c r="G55" s="10">
        <f t="shared" si="3"/>
        <v>2858</v>
      </c>
      <c r="H55" s="106">
        <f>IF(A55=A54,IF(E55&gt;365,H54+E55,H54),B55)</f>
        <v>37886</v>
      </c>
      <c r="I55" s="83">
        <f t="shared" si="4"/>
        <v>37886</v>
      </c>
    </row>
    <row r="56" spans="1:9">
      <c r="A56" s="104" t="s">
        <v>298</v>
      </c>
      <c r="B56" s="105">
        <v>40997</v>
      </c>
      <c r="C56" s="105"/>
      <c r="D56" s="10">
        <f t="shared" si="0"/>
        <v>0</v>
      </c>
      <c r="E56" s="10">
        <f t="shared" si="1"/>
        <v>253</v>
      </c>
      <c r="F56" s="10">
        <f t="shared" si="2"/>
        <v>253</v>
      </c>
      <c r="G56" s="10">
        <f t="shared" si="3"/>
        <v>3111</v>
      </c>
      <c r="H56" s="106">
        <f>IF(A56=A55,IF(E56&gt;365,H55+E56,H55),B56)</f>
        <v>37886</v>
      </c>
      <c r="I56" s="83">
        <f t="shared" si="4"/>
        <v>37886</v>
      </c>
    </row>
    <row r="57" spans="1:9">
      <c r="A57" s="104" t="s">
        <v>299</v>
      </c>
      <c r="B57" s="105">
        <v>38484</v>
      </c>
      <c r="C57" s="105">
        <v>38718</v>
      </c>
      <c r="D57" s="10">
        <f t="shared" si="0"/>
        <v>234</v>
      </c>
      <c r="E57" s="10">
        <f t="shared" si="1"/>
        <v>0</v>
      </c>
      <c r="F57" s="10">
        <f t="shared" si="2"/>
        <v>234</v>
      </c>
      <c r="G57" s="10">
        <f t="shared" si="3"/>
        <v>234</v>
      </c>
      <c r="H57" s="106">
        <f t="shared" ref="H57:H59" si="5">IF(A57=A56,IF(E57&gt;365,H56+E57,H56),B57)</f>
        <v>38484</v>
      </c>
      <c r="I57" s="83">
        <f t="shared" si="4"/>
        <v>39423</v>
      </c>
    </row>
    <row r="58" spans="1:9">
      <c r="A58" s="104" t="s">
        <v>299</v>
      </c>
      <c r="B58" s="105">
        <v>39278</v>
      </c>
      <c r="C58" s="105">
        <v>40033</v>
      </c>
      <c r="D58" s="10">
        <f t="shared" si="0"/>
        <v>755</v>
      </c>
      <c r="E58" s="10">
        <f t="shared" si="1"/>
        <v>560</v>
      </c>
      <c r="F58" s="10">
        <f t="shared" si="2"/>
        <v>755</v>
      </c>
      <c r="G58" s="10">
        <f t="shared" si="3"/>
        <v>989</v>
      </c>
      <c r="H58" s="106">
        <f t="shared" si="5"/>
        <v>39044</v>
      </c>
      <c r="I58" s="83">
        <f t="shared" si="4"/>
        <v>39423</v>
      </c>
    </row>
    <row r="59" spans="1:9">
      <c r="A59" s="104" t="s">
        <v>299</v>
      </c>
      <c r="B59" s="105">
        <v>40344</v>
      </c>
      <c r="C59" s="105">
        <v>41016</v>
      </c>
      <c r="D59" s="10">
        <f t="shared" si="0"/>
        <v>672</v>
      </c>
      <c r="E59" s="10">
        <f t="shared" si="1"/>
        <v>311</v>
      </c>
      <c r="F59" s="10">
        <f t="shared" si="2"/>
        <v>983</v>
      </c>
      <c r="G59" s="10">
        <f t="shared" si="3"/>
        <v>1972</v>
      </c>
      <c r="H59" s="106">
        <f t="shared" si="5"/>
        <v>39044</v>
      </c>
      <c r="I59" s="83">
        <f t="shared" si="4"/>
        <v>39423</v>
      </c>
    </row>
    <row r="60" spans="1:9">
      <c r="A60" s="104" t="s">
        <v>299</v>
      </c>
      <c r="B60" s="105">
        <v>41395</v>
      </c>
      <c r="C60" s="105"/>
      <c r="D60" s="10">
        <f t="shared" ref="D60" si="6">IF(C60&gt;0,C60-B60, 0)</f>
        <v>0</v>
      </c>
      <c r="E60" s="10">
        <f t="shared" ref="E60" si="7">IF(A60=A59,B60-C59,0)</f>
        <v>379</v>
      </c>
      <c r="F60" s="10">
        <f t="shared" ref="F60" si="8">IF(A60=A59,IF(E60&gt;365,D60,D60+E60),D60)</f>
        <v>0</v>
      </c>
      <c r="G60" s="10">
        <f t="shared" ref="G60" si="9">IF(A60=A59,F60+G59,F60)</f>
        <v>1972</v>
      </c>
      <c r="H60" s="106">
        <f t="shared" ref="H60" si="10">IF(A60=A59,IF(E60&gt;365,H59+E60,H59),B60)</f>
        <v>39423</v>
      </c>
      <c r="I60" s="83">
        <f t="shared" si="4"/>
        <v>39423</v>
      </c>
    </row>
  </sheetData>
  <mergeCells count="9">
    <mergeCell ref="A48:G48"/>
    <mergeCell ref="H48:J48"/>
    <mergeCell ref="A34:G38"/>
    <mergeCell ref="H24:J24"/>
    <mergeCell ref="A6:G8"/>
    <mergeCell ref="A10:G12"/>
    <mergeCell ref="A24:G25"/>
    <mergeCell ref="H34:J34"/>
    <mergeCell ref="E46:F46"/>
  </mergeCells>
  <hyperlinks>
    <hyperlink ref="E46" location="Index!A1" display="Back to Index"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Index</vt:lpstr>
      <vt:lpstr>Summary</vt:lpstr>
      <vt:lpstr>Testing</vt:lpstr>
      <vt:lpstr>Milliman Field Compare</vt:lpstr>
      <vt:lpstr>Base Data</vt:lpstr>
      <vt:lpstr>Remittance - Payroll Data</vt:lpstr>
      <vt:lpstr>Rehire - Event History</vt:lpstr>
      <vt:lpstr>Rehire - Hours History</vt:lpstr>
      <vt:lpstr>Adjusted Service Date</vt:lpstr>
      <vt:lpstr>Outbound - Deferrals</vt:lpstr>
      <vt:lpstr>Outbound - Loans</vt:lpstr>
      <vt:lpstr>Glossary</vt:lpstr>
      <vt:lpstr>Summary!Print_Area</vt:lpstr>
      <vt:lpstr>'Base Data'!Print_Titles</vt:lpstr>
      <vt:lpstr>Glossary!Print_Titles</vt:lpstr>
      <vt:lpstr>'Remittance - Payroll Data'!Print_Titles</vt:lpstr>
    </vt:vector>
  </TitlesOfParts>
  <Company>Member Company of the AEGON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Forstner</dc:creator>
  <cp:lastModifiedBy>Cheryl Petitti</cp:lastModifiedBy>
  <cp:lastPrinted>2015-05-20T18:12:53Z</cp:lastPrinted>
  <dcterms:created xsi:type="dcterms:W3CDTF">2009-08-26T14:05:23Z</dcterms:created>
  <dcterms:modified xsi:type="dcterms:W3CDTF">2021-02-25T03:50:49Z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Jet Reports Function Literals">
    <vt:lpwstr>,	;	,	{	}	[@[{0}]]	1033</vt:lpwstr>
  </property>
</Properties>
</file>