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vildehaukenes/Google Drive/Skole/Master biologi /Masteroppgave /01Data /"/>
    </mc:Choice>
  </mc:AlternateContent>
  <xr:revisionPtr revIDLastSave="0" documentId="13_ncr:1_{98137C1C-D8CD-7E4C-B94B-3C4A1BE03DF8}" xr6:coauthVersionLast="34" xr6:coauthVersionMax="34" xr10:uidLastSave="{00000000-0000-0000-0000-000000000000}"/>
  <bookViews>
    <workbookView xWindow="0" yWindow="460" windowWidth="28800" windowHeight="16480" tabRatio="500" xr2:uid="{00000000-000D-0000-FFFF-FFFF00000000}"/>
  </bookViews>
  <sheets>
    <sheet name="TotalData" sheetId="1" r:id="rId1"/>
    <sheet name="MaritEX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3" i="2"/>
  <c r="G241" i="1" l="1"/>
  <c r="G239" i="1"/>
  <c r="G237" i="1"/>
  <c r="G235" i="1"/>
  <c r="G233" i="1"/>
  <c r="G231" i="1"/>
  <c r="G229" i="1"/>
  <c r="G225" i="1"/>
  <c r="G223" i="1"/>
  <c r="G221" i="1"/>
  <c r="G219" i="1"/>
  <c r="G170" i="1"/>
  <c r="G217" i="1"/>
  <c r="G215" i="1"/>
  <c r="G213" i="1"/>
  <c r="G211" i="1"/>
  <c r="G209" i="1"/>
  <c r="G207" i="1"/>
  <c r="G205" i="1"/>
  <c r="G203" i="1"/>
  <c r="G201" i="1"/>
  <c r="G191" i="1"/>
  <c r="G189" i="1"/>
  <c r="G187" i="1"/>
  <c r="G185" i="1"/>
  <c r="G183" i="1"/>
  <c r="G181" i="1"/>
  <c r="G179" i="1"/>
  <c r="G177" i="1"/>
  <c r="G175" i="1"/>
  <c r="G174" i="1"/>
  <c r="G172" i="1"/>
  <c r="G169" i="1"/>
  <c r="G167" i="1"/>
  <c r="G166" i="1"/>
  <c r="G164" i="1"/>
  <c r="G162" i="1"/>
  <c r="G160" i="1"/>
  <c r="G158" i="1"/>
  <c r="G156" i="1"/>
  <c r="G154" i="1"/>
  <c r="G152" i="1"/>
  <c r="G150" i="1"/>
  <c r="G149" i="1"/>
  <c r="G147" i="1"/>
  <c r="G145" i="1"/>
  <c r="G143" i="1"/>
  <c r="G141" i="1"/>
  <c r="G139" i="1"/>
  <c r="G137" i="1"/>
  <c r="G135" i="1"/>
  <c r="G132" i="1"/>
  <c r="G129" i="1"/>
  <c r="G127" i="1"/>
  <c r="G126" i="1"/>
  <c r="G124" i="1"/>
  <c r="G123" i="1"/>
  <c r="G121" i="1"/>
  <c r="G120" i="1"/>
  <c r="G118" i="1"/>
  <c r="G117" i="1"/>
  <c r="G115" i="1"/>
  <c r="G114" i="1"/>
  <c r="G112" i="1"/>
  <c r="G111" i="1"/>
  <c r="G109" i="1"/>
  <c r="G108" i="1"/>
  <c r="G106" i="1"/>
  <c r="G105" i="1"/>
  <c r="G103" i="1"/>
  <c r="G102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41" i="1"/>
  <c r="G39" i="1"/>
  <c r="G37" i="1"/>
  <c r="G35" i="1"/>
  <c r="G57" i="1"/>
  <c r="G55" i="1"/>
  <c r="G53" i="1"/>
  <c r="G51" i="1"/>
  <c r="G49" i="1"/>
  <c r="G47" i="1"/>
  <c r="G45" i="1"/>
  <c r="G43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  <author>Vegard Martinsen</author>
  </authors>
  <commentList>
    <comment ref="M1" authorId="0" shapeId="0" xr:uid="{EBF4DF51-8D50-EF4C-970A-6675D8A5164B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C1" authorId="1" shapeId="0" xr:uid="{30ACF9C7-BBF5-1943-8BC0-20C8BD583F61}">
      <text>
        <r>
          <rPr>
            <b/>
            <sz val="9"/>
            <color rgb="FF000000"/>
            <rFont val="Tahoma"/>
            <family val="2"/>
          </rPr>
          <t>Vegard Martinsen: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Hot water extractable Carbon (proxy of microbial biomass and labile C)
</t>
        </r>
      </text>
    </comment>
    <comment ref="P34" authorId="0" shapeId="0" xr:uid="{460525FD-9856-CE49-98F7-F77C9C198F06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H4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G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G13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M155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M156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G170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P192" authorId="0" shapeId="0" xr:uid="{D7483C01-42F3-044B-9170-005FD7FD96C1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G2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  <author>Vegard Martinsen</author>
  </authors>
  <commentList>
    <comment ref="M1" authorId="0" shapeId="0" xr:uid="{5F0874F4-E108-2C42-920A-DFCE104E4AC9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C1" authorId="1" shapeId="0" xr:uid="{072489AD-AC01-0B49-8196-FEDE8BC3095E}">
      <text>
        <r>
          <rPr>
            <b/>
            <sz val="9"/>
            <color rgb="FF000000"/>
            <rFont val="Tahoma"/>
            <family val="2"/>
          </rPr>
          <t>Vegard Martinsen: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Hot water extractable Carbon (proxy of microbial biomass and labile C)
</t>
        </r>
      </text>
    </comment>
  </commentList>
</comments>
</file>

<file path=xl/sharedStrings.xml><?xml version="1.0" encoding="utf-8"?>
<sst xmlns="http://schemas.openxmlformats.org/spreadsheetml/2006/main" count="1754" uniqueCount="264">
  <si>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</si>
  <si>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</si>
  <si>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</si>
  <si>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</si>
  <si>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</si>
  <si>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</si>
  <si>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</si>
  <si>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</si>
  <si>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</si>
  <si>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</si>
  <si>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</si>
  <si>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</si>
  <si>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</si>
  <si>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</si>
  <si>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</si>
  <si>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</si>
  <si>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</si>
  <si>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</si>
  <si>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</si>
  <si>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</si>
  <si>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Latitude_S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</si>
  <si>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</si>
  <si>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</si>
  <si>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</si>
  <si>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</si>
  <si>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</si>
  <si>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</si>
  <si>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</si>
  <si>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</si>
  <si>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</si>
  <si>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</si>
  <si>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</si>
  <si>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</si>
  <si>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</si>
  <si>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</si>
  <si>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</si>
  <si>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</si>
  <si>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</si>
  <si>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</si>
  <si>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</si>
  <si>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</si>
  <si>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</si>
  <si>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</si>
  <si>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</si>
  <si>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</si>
  <si>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</si>
  <si>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</si>
  <si>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</si>
  <si>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</si>
  <si>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</si>
  <si>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</si>
  <si>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</si>
  <si>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</si>
  <si>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</si>
  <si>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</si>
  <si>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</si>
  <si>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</si>
  <si>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2 22.044</t>
  </si>
  <si>
    <t>2 22.051</t>
  </si>
  <si>
    <t>2 22.061</t>
  </si>
  <si>
    <t>2 22.050</t>
  </si>
  <si>
    <t>2 22.056</t>
  </si>
  <si>
    <t>2 22.063</t>
  </si>
  <si>
    <t>2 22.069</t>
  </si>
  <si>
    <t>2 22.058</t>
  </si>
  <si>
    <t>2 22.132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</si>
  <si>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</si>
  <si>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</si>
  <si>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</si>
  <si>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</si>
  <si>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</si>
  <si>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</si>
  <si>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</si>
  <si>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</si>
  <si>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</si>
  <si>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</si>
  <si>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</si>
  <si>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</si>
  <si>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</si>
  <si>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</si>
  <si>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</si>
  <si>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</si>
  <si>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</si>
  <si>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</si>
  <si>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</si>
  <si>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</si>
  <si>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</si>
  <si>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</si>
  <si>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</si>
  <si>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</si>
  <si>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</si>
  <si>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</si>
  <si>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</si>
  <si>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</si>
  <si>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</si>
  <si>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</si>
  <si>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</si>
  <si>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</si>
  <si>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</si>
  <si>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</si>
  <si>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</si>
  <si>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</si>
  <si>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</si>
  <si>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</si>
  <si>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</si>
  <si>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</si>
  <si>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</si>
  <si>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</si>
  <si>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</si>
  <si>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</si>
  <si>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</si>
  <si>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</si>
  <si>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</si>
  <si>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</si>
  <si>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</si>
  <si>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</si>
  <si>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</si>
  <si>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</si>
  <si>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</si>
  <si>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</si>
  <si>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</si>
  <si>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</si>
  <si>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</si>
  <si>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</si>
  <si>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</si>
  <si>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</si>
  <si>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</si>
  <si>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Longitude_E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</si>
  <si>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</si>
  <si>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</si>
  <si>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</si>
  <si>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</si>
  <si>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</si>
  <si>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</si>
  <si>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</si>
  <si>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</si>
  <si>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</si>
  <si>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</si>
  <si>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</si>
  <si>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</si>
  <si>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</si>
  <si>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</si>
  <si>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</si>
  <si>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</si>
  <si>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</si>
  <si>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</si>
  <si>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</si>
  <si>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</si>
  <si>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</si>
  <si>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</si>
  <si>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</si>
  <si>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</si>
  <si>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</si>
  <si>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</si>
  <si>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</si>
  <si>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</si>
  <si>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</si>
  <si>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</si>
  <si>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</si>
  <si>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</si>
  <si>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</si>
  <si>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</si>
  <si>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</si>
  <si>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34 03.755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</si>
  <si>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</si>
  <si>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</si>
  <si>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</si>
  <si>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</si>
  <si>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</si>
  <si>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</si>
  <si>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</si>
  <si>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34 03.746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</si>
  <si>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</si>
  <si>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</si>
  <si>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</si>
  <si>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</si>
  <si>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</si>
  <si>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</si>
  <si>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</si>
  <si>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</si>
  <si>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</si>
  <si>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</si>
  <si>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</si>
  <si>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</si>
  <si>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</si>
  <si>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</si>
  <si>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</si>
  <si>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</si>
  <si>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</si>
  <si>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</si>
  <si>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</si>
  <si>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</si>
  <si>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</si>
  <si>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</si>
  <si>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</si>
  <si>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</si>
  <si>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</si>
  <si>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</si>
  <si>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</si>
  <si>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</si>
  <si>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</si>
  <si>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</si>
  <si>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</si>
  <si>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</si>
  <si>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</si>
  <si>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</si>
  <si>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</si>
  <si>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</si>
  <si>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</si>
  <si>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</si>
  <si>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</si>
  <si>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</si>
  <si>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</si>
  <si>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</si>
  <si>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</si>
  <si>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</si>
  <si>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</si>
  <si>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</si>
  <si>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</si>
  <si>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</si>
  <si>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</si>
  <si>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</si>
  <si>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</si>
  <si>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</si>
  <si>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</si>
  <si>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</si>
  <si>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</si>
  <si>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</si>
  <si>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</si>
  <si>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</si>
  <si>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</si>
  <si>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</si>
  <si>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</si>
  <si>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</si>
  <si>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</si>
  <si>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</si>
  <si>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</si>
  <si>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</si>
  <si>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</si>
  <si>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</si>
  <si>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</si>
  <si>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 xml:space="preserve">Mwantimba 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</si>
  <si>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</si>
  <si>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</si>
  <si>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</si>
  <si>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</si>
  <si>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</si>
  <si>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</si>
  <si>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</si>
  <si>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</si>
  <si>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HWEC</t>
  </si>
  <si>
    <t>Oxalate soluble P, Al and Fe</t>
  </si>
  <si>
    <t>P-Al (or Olsen-P)</t>
  </si>
  <si>
    <t>ID</t>
  </si>
  <si>
    <t>CEC.cmol/kg</t>
  </si>
  <si>
    <t>Tot.C.%</t>
  </si>
  <si>
    <t>Tot.N.%</t>
  </si>
  <si>
    <t>DryMatter.%</t>
  </si>
  <si>
    <t>SubAfter_SIEVED.g</t>
  </si>
  <si>
    <t>LOI.550C.%</t>
  </si>
  <si>
    <t>LOI.900.%</t>
  </si>
  <si>
    <t>Clay.%</t>
  </si>
  <si>
    <t>Silt.%</t>
  </si>
  <si>
    <t>Sand.%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</si>
</sst>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9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17600024414813E-2"/>
      </bottom>
      <diagonal/>
    </border>
  </borders>
  <cellStyleXfs count="2">
    <xf numFmtId="0" fontId="0" fillId="0" borderId="0"/>
    <xf numFmtId="4" fontId="8" fillId="5" borderId="0" applyFon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22" fontId="0" fillId="0" borderId="0" xfId="0" applyNumberFormat="1" applyFont="1"/>
    <xf numFmtId="0" fontId="0" fillId="2" borderId="0" xfId="0" applyFont="1" applyFill="1" applyAlignment="1"/>
    <xf numFmtId="0" fontId="0" fillId="0" borderId="0" xfId="0" applyFont="1" applyFill="1" applyBorder="1" applyAlignment="1"/>
    <xf numFmtId="2" fontId="0" fillId="0" borderId="0" xfId="0" applyNumberFormat="1" applyFill="1"/>
    <xf numFmtId="0" fontId="0" fillId="3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3" borderId="0" xfId="0" applyFont="1" applyFill="1" applyAlignment="1"/>
    <xf numFmtId="22" fontId="0" fillId="3" borderId="0" xfId="0" applyNumberFormat="1" applyFont="1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8" fillId="5" borderId="4" xfId="1" applyNumberFormat="1" applyBorder="1" applyAlignment="1">
      <alignment horizontal="center"/>
    </xf>
    <xf numFmtId="2" fontId="8" fillId="5" borderId="5" xfId="1" applyNumberFormat="1" applyBorder="1" applyAlignment="1">
      <alignment horizontal="center"/>
    </xf>
    <xf numFmtId="0" fontId="0" fillId="3" borderId="2" xfId="0" applyFill="1" applyBorder="1"/>
    <xf numFmtId="0" fontId="0" fillId="3" borderId="2" xfId="0" applyFont="1" applyFill="1" applyBorder="1" applyAlignment="1"/>
    <xf numFmtId="0" fontId="2" fillId="4" borderId="6" xfId="0" applyFont="1" applyFill="1" applyBorder="1" applyAlignment="1">
      <alignment horizontal="center" vertical="center" wrapText="1"/>
    </xf>
    <xf numFmtId="2" fontId="8" fillId="5" borderId="7" xfId="1" applyNumberFormat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3" xfId="0" applyFont="1" applyFill="1" applyBorder="1" applyAlignment="1"/>
    <xf numFmtId="2" fontId="0" fillId="5" borderId="13" xfId="0" applyNumberForma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/>
    <xf numFmtId="0" fontId="0" fillId="3" borderId="13" xfId="0" applyFont="1" applyFill="1" applyBorder="1" applyAlignment="1"/>
    <xf numFmtId="2" fontId="0" fillId="5" borderId="14" xfId="0" applyNumberFormat="1" applyFill="1" applyBorder="1" applyAlignment="1">
      <alignment horizontal="center"/>
    </xf>
    <xf numFmtId="0" fontId="0" fillId="0" borderId="13" xfId="0" applyFont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0" borderId="16" xfId="0" applyBorder="1"/>
    <xf numFmtId="0" fontId="0" fillId="3" borderId="17" xfId="0" applyFill="1" applyBorder="1"/>
    <xf numFmtId="0" fontId="0" fillId="3" borderId="16" xfId="0" applyFill="1" applyBorder="1"/>
    <xf numFmtId="0" fontId="0" fillId="3" borderId="16" xfId="0" applyFont="1" applyFill="1" applyBorder="1" applyAlignment="1"/>
    <xf numFmtId="0" fontId="0" fillId="5" borderId="1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8" fillId="5" borderId="18" xfId="1" applyNumberFormat="1" applyBorder="1" applyAlignment="1">
      <alignment horizontal="center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ont="1" applyFill="1" applyAlignment="1"/>
    <xf numFmtId="14" fontId="0" fillId="0" borderId="0" xfId="0" applyNumberFormat="1" applyFont="1" applyFill="1"/>
    <xf numFmtId="0" fontId="0" fillId="0" borderId="3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2" xfId="0" applyFill="1" applyBorder="1"/>
  </cellXfs>
  <cellStyles count="2">
    <cellStyle name="Komma" xfId="1" xr:uid="{B7ED0522-1082-5C4C-AA14-59379DAAB1E6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4"/>
  <sheetViews>
    <sheetView tabSelected="1" workbookViewId="0">
      <selection activeCell="A2" sqref="A2"/>
    </sheetView>
  </sheetViews>
  <sheetFormatPr baseColWidth="10" defaultRowHeight="16" x14ac:dyDescent="0.2"/>
  <cols>
    <col min="2" max="2" width="12.1640625" customWidth="1"/>
    <col min="3" max="3" width="9.5" customWidth="1"/>
    <col min="4" max="4" width="8.83203125" customWidth="1"/>
    <col min="5" max="5" width="10.1640625" customWidth="1"/>
    <col min="6" max="6" width="10.83203125" style="4" customWidth="1"/>
    <col min="7" max="7" width="10.83203125" style="3" customWidth="1"/>
    <col min="8" max="8" width="6.33203125" style="5" customWidth="1"/>
    <col min="9" max="9" width="15.5" style="5" customWidth="1"/>
    <col min="10" max="10" width="10.6640625" style="5" customWidth="1"/>
    <col min="11" max="11" width="12.33203125" style="5" customWidth="1"/>
    <col min="12" max="12" width="8" style="5" customWidth="1"/>
    <col min="13" max="13" width="13.5" style="5" bestFit="1" customWidth="1"/>
    <col min="14" max="14" width="15.6640625" bestFit="1" customWidth="1"/>
    <col min="15" max="15" width="14.33203125" bestFit="1" customWidth="1"/>
    <col min="16" max="16" width="17.33203125" customWidth="1"/>
    <col min="17" max="17" width="11.83203125" style="29" bestFit="1" customWidth="1"/>
    <col min="18" max="18" width="10.33203125" style="33" bestFit="1" customWidth="1"/>
    <col min="19" max="19" width="9.33203125" style="43" bestFit="1" customWidth="1"/>
    <col min="20" max="20" width="6.6640625" style="33" bestFit="1" customWidth="1"/>
    <col min="21" max="21" width="5.83203125" style="18" bestFit="1" customWidth="1"/>
    <col min="22" max="22" width="7.1640625" style="20" bestFit="1" customWidth="1"/>
    <col min="23" max="23" width="7.33203125" style="3" bestFit="1" customWidth="1"/>
    <col min="24" max="24" width="9.33203125" style="3" customWidth="1"/>
    <col min="25" max="25" width="6.1640625" bestFit="1" customWidth="1"/>
    <col min="26" max="26" width="12.33203125" customWidth="1"/>
    <col min="27" max="27" width="13.5" customWidth="1"/>
    <col min="28" max="28" width="12" customWidth="1"/>
    <col min="29" max="29" width="9.33203125" customWidth="1"/>
  </cols>
  <sheetData>
    <row r="1" spans="1:29" s="25" customFormat="1" ht="41" customHeight="1" x14ac:dyDescent="0.2">
      <c r="A1" s="25" t="s">
        <v>253</v>
      </c>
      <c r="B1" s="25" t="s">
        <v>19</v>
      </c>
      <c r="C1" s="25" t="s">
        <v>16</v>
      </c>
      <c r="D1" s="25" t="s">
        <v>17</v>
      </c>
      <c r="E1" s="25" t="s">
        <v>18</v>
      </c>
      <c r="F1" s="51" t="s">
        <v>245</v>
      </c>
      <c r="G1" s="52" t="s">
        <v>233</v>
      </c>
      <c r="H1" s="53" t="s">
        <v>0</v>
      </c>
      <c r="I1" s="53" t="s">
        <v>232</v>
      </c>
      <c r="J1" s="53" t="s">
        <v>20</v>
      </c>
      <c r="K1" s="53" t="s">
        <v>127</v>
      </c>
      <c r="L1" s="53" t="s">
        <v>231</v>
      </c>
      <c r="M1" s="53" t="s">
        <v>242</v>
      </c>
      <c r="N1" s="25" t="s">
        <v>243</v>
      </c>
      <c r="O1" s="25" t="s">
        <v>244</v>
      </c>
      <c r="P1" s="25" t="s">
        <v>258</v>
      </c>
      <c r="Q1" s="25" t="s">
        <v>257</v>
      </c>
      <c r="R1" s="25" t="s">
        <v>259</v>
      </c>
      <c r="S1" s="25" t="s">
        <v>260</v>
      </c>
      <c r="T1" s="25" t="s">
        <v>261</v>
      </c>
      <c r="U1" s="25" t="s">
        <v>262</v>
      </c>
      <c r="V1" s="25" t="s">
        <v>263</v>
      </c>
      <c r="W1" s="54" t="s">
        <v>255</v>
      </c>
      <c r="X1" s="54" t="s">
        <v>256</v>
      </c>
      <c r="Y1" s="55" t="s">
        <v>249</v>
      </c>
      <c r="Z1" s="55" t="s">
        <v>254</v>
      </c>
      <c r="AA1" s="56" t="s">
        <v>251</v>
      </c>
      <c r="AB1" s="56" t="s">
        <v>252</v>
      </c>
      <c r="AC1" s="55" t="s">
        <v>250</v>
      </c>
    </row>
    <row r="2" spans="1:29" x14ac:dyDescent="0.2">
      <c r="A2">
        <v>1</v>
      </c>
      <c r="B2" t="s">
        <v>234</v>
      </c>
      <c r="C2" t="s">
        <v>1</v>
      </c>
      <c r="D2" t="s">
        <v>2</v>
      </c>
      <c r="E2" t="s">
        <v>3</v>
      </c>
      <c r="F2" s="4" t="s">
        <v>246</v>
      </c>
      <c r="G2" s="1">
        <v>5</v>
      </c>
      <c r="H2" s="5">
        <v>2</v>
      </c>
      <c r="I2" s="6">
        <v>43079.635428240741</v>
      </c>
      <c r="J2" s="5" t="s">
        <v>21</v>
      </c>
      <c r="K2" s="5" t="s">
        <v>128</v>
      </c>
      <c r="L2" s="5">
        <v>1666</v>
      </c>
      <c r="M2" s="5">
        <v>203</v>
      </c>
      <c r="N2" s="1">
        <v>100</v>
      </c>
      <c r="O2">
        <v>94.46</v>
      </c>
      <c r="P2">
        <v>94.46</v>
      </c>
      <c r="Q2" s="27">
        <v>97.96</v>
      </c>
      <c r="R2" s="36">
        <v>4.0199999999999996</v>
      </c>
      <c r="S2" s="40">
        <v>5.1189999999999998</v>
      </c>
      <c r="T2" s="47">
        <v>21</v>
      </c>
      <c r="U2" s="48">
        <v>14</v>
      </c>
      <c r="V2" s="49">
        <v>65</v>
      </c>
      <c r="W2" s="26">
        <v>1.82</v>
      </c>
      <c r="X2" s="50">
        <v>0.1913</v>
      </c>
      <c r="Y2" s="3">
        <v>7.15</v>
      </c>
      <c r="Z2" s="19">
        <v>30.66</v>
      </c>
      <c r="AA2" s="3">
        <v>1</v>
      </c>
      <c r="AB2" s="3">
        <v>1</v>
      </c>
      <c r="AC2" s="3">
        <v>1</v>
      </c>
    </row>
    <row r="3" spans="1:29" x14ac:dyDescent="0.2">
      <c r="A3">
        <v>2</v>
      </c>
      <c r="B3" t="s">
        <v>234</v>
      </c>
      <c r="C3" t="s">
        <v>1</v>
      </c>
      <c r="D3" t="s">
        <v>2</v>
      </c>
      <c r="E3" t="s">
        <v>3</v>
      </c>
      <c r="F3" s="4" t="s">
        <v>247</v>
      </c>
      <c r="G3" s="1">
        <f>(20+16.5+20)/3</f>
        <v>18.833333333333332</v>
      </c>
      <c r="H3" s="5">
        <v>2</v>
      </c>
      <c r="I3" s="6">
        <v>43079.635428240741</v>
      </c>
      <c r="J3" s="5" t="s">
        <v>21</v>
      </c>
      <c r="K3" s="5" t="s">
        <v>128</v>
      </c>
      <c r="L3" s="5">
        <v>1666</v>
      </c>
      <c r="M3" s="5">
        <v>186.5</v>
      </c>
      <c r="N3" s="1">
        <v>101.1</v>
      </c>
      <c r="O3">
        <v>93.91</v>
      </c>
      <c r="P3">
        <v>82.6</v>
      </c>
      <c r="Q3" s="28">
        <v>97.15</v>
      </c>
      <c r="R3" s="32">
        <v>4.13</v>
      </c>
      <c r="S3" s="42">
        <v>5.5170000000000003</v>
      </c>
      <c r="T3" s="41">
        <v>28</v>
      </c>
      <c r="U3" s="38">
        <v>14</v>
      </c>
      <c r="V3" s="39">
        <v>59</v>
      </c>
      <c r="W3" s="22">
        <v>1.47</v>
      </c>
      <c r="X3" s="21">
        <v>0.14369999999999999</v>
      </c>
      <c r="Y3" s="3">
        <v>7.16</v>
      </c>
      <c r="Z3" s="19">
        <v>37.479999999999997</v>
      </c>
      <c r="AA3" s="3">
        <v>1</v>
      </c>
      <c r="AB3" s="3">
        <v>1</v>
      </c>
      <c r="AC3" s="3">
        <v>1</v>
      </c>
    </row>
    <row r="4" spans="1:29" x14ac:dyDescent="0.2">
      <c r="A4">
        <v>3</v>
      </c>
      <c r="B4" t="s">
        <v>234</v>
      </c>
      <c r="C4" t="s">
        <v>1</v>
      </c>
      <c r="D4" t="s">
        <v>2</v>
      </c>
      <c r="E4" t="s">
        <v>4</v>
      </c>
      <c r="F4" s="4" t="s">
        <v>246</v>
      </c>
      <c r="G4" s="1">
        <v>5</v>
      </c>
      <c r="H4" s="5">
        <v>3</v>
      </c>
      <c r="I4" s="6">
        <v>43079.655497685184</v>
      </c>
      <c r="J4" s="5" t="s">
        <v>22</v>
      </c>
      <c r="K4" s="5" t="s">
        <v>129</v>
      </c>
      <c r="L4" s="5">
        <v>1667</v>
      </c>
      <c r="M4" s="5">
        <v>233</v>
      </c>
      <c r="N4" s="1">
        <v>51.53</v>
      </c>
      <c r="O4">
        <v>48.68</v>
      </c>
      <c r="P4">
        <v>43.1</v>
      </c>
      <c r="W4" s="22">
        <v>1.34</v>
      </c>
      <c r="X4" s="21">
        <v>8.9700000000000002E-2</v>
      </c>
      <c r="Y4" s="3">
        <v>6.82</v>
      </c>
    </row>
    <row r="5" spans="1:29" x14ac:dyDescent="0.2">
      <c r="A5">
        <v>4</v>
      </c>
      <c r="B5" t="s">
        <v>234</v>
      </c>
      <c r="C5" t="s">
        <v>1</v>
      </c>
      <c r="D5" t="s">
        <v>2</v>
      </c>
      <c r="E5" t="s">
        <v>4</v>
      </c>
      <c r="F5" s="4" t="s">
        <v>247</v>
      </c>
      <c r="G5" s="1">
        <f>(20+20+16.5)/3</f>
        <v>18.833333333333332</v>
      </c>
      <c r="H5" s="5">
        <v>3</v>
      </c>
      <c r="I5" s="6">
        <v>43079.655497685184</v>
      </c>
      <c r="J5" s="5" t="s">
        <v>22</v>
      </c>
      <c r="K5" s="5" t="s">
        <v>129</v>
      </c>
      <c r="L5" s="5">
        <v>1667</v>
      </c>
      <c r="M5" s="8">
        <v>214</v>
      </c>
      <c r="N5" s="1">
        <v>50.47</v>
      </c>
      <c r="O5" s="5">
        <v>45.51</v>
      </c>
      <c r="P5" s="5">
        <v>37.6</v>
      </c>
      <c r="W5" s="22">
        <v>0.96799999999999997</v>
      </c>
      <c r="X5" s="21">
        <v>6.5799999999999997E-2</v>
      </c>
      <c r="Y5" s="3">
        <v>8.3699999999999992</v>
      </c>
    </row>
    <row r="6" spans="1:29" x14ac:dyDescent="0.2">
      <c r="A6">
        <v>5</v>
      </c>
      <c r="B6" t="s">
        <v>234</v>
      </c>
      <c r="C6" t="s">
        <v>1</v>
      </c>
      <c r="D6" t="s">
        <v>2</v>
      </c>
      <c r="E6" t="s">
        <v>5</v>
      </c>
      <c r="F6" s="4" t="s">
        <v>246</v>
      </c>
      <c r="G6" s="1">
        <v>5</v>
      </c>
      <c r="H6" s="5">
        <v>4</v>
      </c>
      <c r="I6" s="6">
        <v>43079.672615740739</v>
      </c>
      <c r="J6" s="5" t="s">
        <v>23</v>
      </c>
      <c r="K6" s="5" t="s">
        <v>130</v>
      </c>
      <c r="L6" s="5">
        <v>1668</v>
      </c>
      <c r="M6" s="8">
        <v>227.5</v>
      </c>
      <c r="N6" s="1">
        <v>51.9</v>
      </c>
      <c r="O6" s="8">
        <v>48.58</v>
      </c>
      <c r="P6" s="8">
        <v>41.8</v>
      </c>
      <c r="W6" s="22">
        <v>1.26</v>
      </c>
      <c r="X6" s="21">
        <v>0.1216</v>
      </c>
      <c r="Y6" s="3">
        <v>6.48</v>
      </c>
    </row>
    <row r="7" spans="1:29" x14ac:dyDescent="0.2">
      <c r="A7">
        <v>6</v>
      </c>
      <c r="B7" t="s">
        <v>234</v>
      </c>
      <c r="C7" t="s">
        <v>1</v>
      </c>
      <c r="D7" t="s">
        <v>2</v>
      </c>
      <c r="E7" t="s">
        <v>5</v>
      </c>
      <c r="F7" s="4" t="s">
        <v>247</v>
      </c>
      <c r="G7" s="1">
        <f>(20+20+19)/3</f>
        <v>19.666666666666668</v>
      </c>
      <c r="H7" s="5">
        <v>4</v>
      </c>
      <c r="I7" s="6">
        <v>43079.672615740739</v>
      </c>
      <c r="J7" s="5" t="s">
        <v>23</v>
      </c>
      <c r="K7" s="5" t="s">
        <v>130</v>
      </c>
      <c r="L7" s="5">
        <v>1668</v>
      </c>
      <c r="M7" s="8">
        <v>193</v>
      </c>
      <c r="N7" s="1">
        <v>53.04</v>
      </c>
      <c r="O7" s="8">
        <v>50.6</v>
      </c>
      <c r="P7" s="8">
        <v>41.6</v>
      </c>
      <c r="W7" s="22">
        <v>0.98899999999999999</v>
      </c>
      <c r="X7" s="21">
        <v>9.11E-2</v>
      </c>
      <c r="Y7" s="3">
        <v>6.75</v>
      </c>
    </row>
    <row r="8" spans="1:29" x14ac:dyDescent="0.2">
      <c r="A8">
        <v>7</v>
      </c>
      <c r="B8" t="s">
        <v>234</v>
      </c>
      <c r="C8" t="s">
        <v>1</v>
      </c>
      <c r="D8" t="s">
        <v>2</v>
      </c>
      <c r="E8" t="s">
        <v>6</v>
      </c>
      <c r="F8" s="4" t="s">
        <v>246</v>
      </c>
      <c r="G8" s="1">
        <v>5</v>
      </c>
      <c r="H8" s="5">
        <v>5</v>
      </c>
      <c r="I8" s="6">
        <v>43079.68818287037</v>
      </c>
      <c r="J8" s="5" t="s">
        <v>22</v>
      </c>
      <c r="K8" s="5" t="s">
        <v>131</v>
      </c>
      <c r="L8" s="5">
        <v>1664</v>
      </c>
      <c r="M8" s="8">
        <v>213</v>
      </c>
      <c r="N8" s="1">
        <v>47.91</v>
      </c>
      <c r="O8" s="8">
        <v>45.25</v>
      </c>
      <c r="P8" s="8">
        <v>42.2</v>
      </c>
      <c r="W8" s="22">
        <v>2.04</v>
      </c>
      <c r="X8" s="21">
        <v>0.2208</v>
      </c>
      <c r="Y8" s="3">
        <v>6.82</v>
      </c>
    </row>
    <row r="9" spans="1:29" x14ac:dyDescent="0.2">
      <c r="A9">
        <v>8</v>
      </c>
      <c r="B9" t="s">
        <v>234</v>
      </c>
      <c r="C9" t="s">
        <v>1</v>
      </c>
      <c r="D9" t="s">
        <v>2</v>
      </c>
      <c r="E9" t="s">
        <v>6</v>
      </c>
      <c r="F9" s="4" t="s">
        <v>247</v>
      </c>
      <c r="G9" s="1">
        <f>(18.5+18+17.5)/3</f>
        <v>18</v>
      </c>
      <c r="H9" s="5">
        <v>5</v>
      </c>
      <c r="I9" s="6">
        <v>43079.68818287037</v>
      </c>
      <c r="J9" s="5" t="s">
        <v>22</v>
      </c>
      <c r="K9" s="5" t="s">
        <v>131</v>
      </c>
      <c r="L9" s="5">
        <v>1664</v>
      </c>
      <c r="M9" s="8">
        <v>197</v>
      </c>
      <c r="N9" s="1">
        <v>46.85</v>
      </c>
      <c r="O9" s="8">
        <v>42.1</v>
      </c>
      <c r="P9" s="8">
        <v>38.4</v>
      </c>
      <c r="W9" s="22">
        <v>1.3</v>
      </c>
      <c r="X9" s="21">
        <v>0.1113</v>
      </c>
      <c r="Y9" s="3">
        <v>6.78</v>
      </c>
    </row>
    <row r="10" spans="1:29" x14ac:dyDescent="0.2">
      <c r="A10">
        <v>9</v>
      </c>
      <c r="B10" t="s">
        <v>234</v>
      </c>
      <c r="C10" t="s">
        <v>1</v>
      </c>
      <c r="D10" t="s">
        <v>7</v>
      </c>
      <c r="E10" t="s">
        <v>3</v>
      </c>
      <c r="F10" s="4" t="s">
        <v>246</v>
      </c>
      <c r="G10" s="1">
        <v>5</v>
      </c>
      <c r="H10" s="5">
        <v>6</v>
      </c>
      <c r="I10" s="6">
        <v>43079.703622685185</v>
      </c>
      <c r="J10" s="5" t="s">
        <v>24</v>
      </c>
      <c r="K10" s="5" t="s">
        <v>132</v>
      </c>
      <c r="L10" s="5">
        <v>1663</v>
      </c>
      <c r="M10" s="8">
        <v>209</v>
      </c>
      <c r="N10" s="1">
        <v>100.13</v>
      </c>
      <c r="O10" s="8">
        <v>94.65</v>
      </c>
      <c r="P10" s="8">
        <v>84.2</v>
      </c>
      <c r="W10" s="22">
        <v>1.41</v>
      </c>
      <c r="X10" s="21">
        <v>8.6400000000000005E-2</v>
      </c>
      <c r="Y10" s="3">
        <v>6.87</v>
      </c>
      <c r="Z10" s="3"/>
      <c r="AA10" s="3"/>
      <c r="AB10" s="3"/>
      <c r="AC10" s="3"/>
    </row>
    <row r="11" spans="1:29" x14ac:dyDescent="0.2">
      <c r="A11">
        <v>10</v>
      </c>
      <c r="B11" t="s">
        <v>234</v>
      </c>
      <c r="C11" t="s">
        <v>1</v>
      </c>
      <c r="D11" t="s">
        <v>7</v>
      </c>
      <c r="E11" t="s">
        <v>3</v>
      </c>
      <c r="F11" s="4" t="s">
        <v>247</v>
      </c>
      <c r="G11" s="1">
        <f>(20+18+20)/3</f>
        <v>19.333333333333332</v>
      </c>
      <c r="H11" s="5">
        <v>6</v>
      </c>
      <c r="I11" s="6">
        <v>43079.703622685185</v>
      </c>
      <c r="J11" s="5" t="s">
        <v>24</v>
      </c>
      <c r="K11" s="5" t="s">
        <v>132</v>
      </c>
      <c r="L11" s="5">
        <v>1663</v>
      </c>
      <c r="M11" s="8">
        <v>206</v>
      </c>
      <c r="N11" s="1">
        <v>97.55</v>
      </c>
      <c r="O11" s="8">
        <v>92.37</v>
      </c>
      <c r="P11" s="8">
        <v>79</v>
      </c>
      <c r="W11" s="22">
        <v>1.0900000000000001</v>
      </c>
      <c r="X11" s="21">
        <v>8.1600000000000006E-2</v>
      </c>
      <c r="Y11" s="3">
        <v>6.42</v>
      </c>
      <c r="Z11" s="3"/>
      <c r="AA11" s="3"/>
      <c r="AB11" s="3"/>
      <c r="AC11" s="3"/>
    </row>
    <row r="12" spans="1:29" x14ac:dyDescent="0.2">
      <c r="A12">
        <v>11</v>
      </c>
      <c r="B12" t="s">
        <v>234</v>
      </c>
      <c r="C12" t="s">
        <v>1</v>
      </c>
      <c r="D12" t="s">
        <v>7</v>
      </c>
      <c r="E12" t="s">
        <v>4</v>
      </c>
      <c r="F12" s="4" t="s">
        <v>246</v>
      </c>
      <c r="G12" s="1">
        <v>5</v>
      </c>
      <c r="H12" s="5">
        <v>7</v>
      </c>
      <c r="I12" s="6">
        <v>43079.714467592596</v>
      </c>
      <c r="J12" s="5" t="s">
        <v>25</v>
      </c>
      <c r="K12" s="5" t="s">
        <v>133</v>
      </c>
      <c r="L12" s="5">
        <v>1664</v>
      </c>
      <c r="M12" s="8">
        <v>226</v>
      </c>
      <c r="N12" s="1">
        <v>53.69</v>
      </c>
      <c r="O12" s="8">
        <v>50.34</v>
      </c>
      <c r="P12" s="8">
        <v>45.6</v>
      </c>
      <c r="W12" s="22">
        <v>1.76</v>
      </c>
      <c r="X12" s="21">
        <v>0.15970000000000001</v>
      </c>
      <c r="Y12" s="3">
        <v>6.9</v>
      </c>
    </row>
    <row r="13" spans="1:29" x14ac:dyDescent="0.2">
      <c r="A13">
        <v>12</v>
      </c>
      <c r="B13" t="s">
        <v>234</v>
      </c>
      <c r="C13" t="s">
        <v>1</v>
      </c>
      <c r="D13" t="s">
        <v>7</v>
      </c>
      <c r="E13" t="s">
        <v>4</v>
      </c>
      <c r="F13" s="4" t="s">
        <v>247</v>
      </c>
      <c r="G13" s="1">
        <f>(20+20+17.5)/3</f>
        <v>19.166666666666668</v>
      </c>
      <c r="H13" s="5">
        <v>7</v>
      </c>
      <c r="I13" s="6">
        <v>43079.714467592596</v>
      </c>
      <c r="J13" s="5" t="s">
        <v>25</v>
      </c>
      <c r="K13" s="5" t="s">
        <v>133</v>
      </c>
      <c r="L13" s="5">
        <v>1664</v>
      </c>
      <c r="M13" s="8">
        <v>189</v>
      </c>
      <c r="N13" s="1">
        <v>53.84</v>
      </c>
      <c r="O13" s="8">
        <v>51.29</v>
      </c>
      <c r="P13" s="8">
        <v>41.1</v>
      </c>
      <c r="W13" s="22">
        <v>1.32</v>
      </c>
      <c r="X13" s="21">
        <v>0.13339999999999999</v>
      </c>
      <c r="Y13" s="3">
        <v>6.83</v>
      </c>
    </row>
    <row r="14" spans="1:29" x14ac:dyDescent="0.2">
      <c r="A14">
        <v>13</v>
      </c>
      <c r="B14" t="s">
        <v>234</v>
      </c>
      <c r="C14" t="s">
        <v>1</v>
      </c>
      <c r="D14" t="s">
        <v>7</v>
      </c>
      <c r="E14" t="s">
        <v>5</v>
      </c>
      <c r="F14" s="4" t="s">
        <v>246</v>
      </c>
      <c r="G14" s="1">
        <v>5</v>
      </c>
      <c r="H14" s="5">
        <v>8</v>
      </c>
      <c r="I14" s="6">
        <v>43079.723877314813</v>
      </c>
      <c r="J14" s="5" t="s">
        <v>26</v>
      </c>
      <c r="K14" s="5" t="s">
        <v>134</v>
      </c>
      <c r="L14" s="5">
        <v>1665</v>
      </c>
      <c r="M14" s="8">
        <v>243</v>
      </c>
      <c r="N14" s="1">
        <v>51.24</v>
      </c>
      <c r="O14" s="8">
        <v>48.5</v>
      </c>
      <c r="P14" s="8">
        <v>43.1</v>
      </c>
      <c r="W14" s="22">
        <v>1.35</v>
      </c>
      <c r="X14" s="21">
        <v>0.1074</v>
      </c>
      <c r="Y14" s="3">
        <v>6.53</v>
      </c>
    </row>
    <row r="15" spans="1:29" x14ac:dyDescent="0.2">
      <c r="A15">
        <v>14</v>
      </c>
      <c r="B15" t="s">
        <v>234</v>
      </c>
      <c r="C15" t="s">
        <v>1</v>
      </c>
      <c r="D15" t="s">
        <v>7</v>
      </c>
      <c r="E15" t="s">
        <v>5</v>
      </c>
      <c r="F15" s="4" t="s">
        <v>247</v>
      </c>
      <c r="G15" s="1">
        <f>(20+16.5+19.5)/3</f>
        <v>18.666666666666668</v>
      </c>
      <c r="H15" s="5">
        <v>8</v>
      </c>
      <c r="I15" s="6">
        <v>43079.723877314813</v>
      </c>
      <c r="J15" s="5" t="s">
        <v>26</v>
      </c>
      <c r="K15" s="5" t="s">
        <v>134</v>
      </c>
      <c r="L15" s="5">
        <v>1665</v>
      </c>
      <c r="M15" s="8">
        <v>217</v>
      </c>
      <c r="N15" s="1">
        <v>50.19</v>
      </c>
      <c r="O15" s="8">
        <v>46.93</v>
      </c>
      <c r="P15" s="8">
        <v>42.2</v>
      </c>
      <c r="W15" s="22">
        <v>1.72</v>
      </c>
      <c r="X15" s="21">
        <v>0.1575</v>
      </c>
      <c r="Y15" s="3">
        <v>6.8</v>
      </c>
    </row>
    <row r="16" spans="1:29" x14ac:dyDescent="0.2">
      <c r="A16">
        <v>15</v>
      </c>
      <c r="B16" t="s">
        <v>234</v>
      </c>
      <c r="C16" t="s">
        <v>1</v>
      </c>
      <c r="D16" t="s">
        <v>7</v>
      </c>
      <c r="E16" t="s">
        <v>6</v>
      </c>
      <c r="F16" s="4" t="s">
        <v>246</v>
      </c>
      <c r="G16" s="1">
        <v>5</v>
      </c>
      <c r="H16" s="5">
        <v>9</v>
      </c>
      <c r="I16" s="6">
        <v>43079.730914351851</v>
      </c>
      <c r="J16" s="5" t="s">
        <v>27</v>
      </c>
      <c r="K16" s="5" t="s">
        <v>135</v>
      </c>
      <c r="L16" s="5">
        <v>1664</v>
      </c>
      <c r="M16" s="8">
        <v>205</v>
      </c>
      <c r="N16" s="1">
        <v>52.71</v>
      </c>
      <c r="O16" s="8">
        <v>50</v>
      </c>
      <c r="P16" s="8">
        <v>44.6</v>
      </c>
      <c r="W16" s="22">
        <v>1.91</v>
      </c>
      <c r="X16" s="21">
        <v>0.15049999999999999</v>
      </c>
      <c r="Y16" s="3">
        <v>6.73</v>
      </c>
    </row>
    <row r="17" spans="1:29" x14ac:dyDescent="0.2">
      <c r="A17">
        <v>16</v>
      </c>
      <c r="B17" t="s">
        <v>234</v>
      </c>
      <c r="C17" t="s">
        <v>1</v>
      </c>
      <c r="D17" t="s">
        <v>7</v>
      </c>
      <c r="E17" t="s">
        <v>6</v>
      </c>
      <c r="F17" s="4" t="s">
        <v>247</v>
      </c>
      <c r="G17" s="1">
        <f>(20+16.5+16)/3</f>
        <v>17.5</v>
      </c>
      <c r="H17" s="5">
        <v>9</v>
      </c>
      <c r="I17" s="6">
        <v>43079.730914351851</v>
      </c>
      <c r="J17" s="5" t="s">
        <v>27</v>
      </c>
      <c r="K17" s="5" t="s">
        <v>135</v>
      </c>
      <c r="L17" s="5">
        <v>1664</v>
      </c>
      <c r="M17" s="8">
        <v>205</v>
      </c>
      <c r="N17" s="1">
        <v>46.95</v>
      </c>
      <c r="O17" s="8">
        <v>44.32</v>
      </c>
      <c r="P17" s="8">
        <v>36.9</v>
      </c>
      <c r="W17" s="22">
        <v>1.4</v>
      </c>
      <c r="X17" s="21">
        <v>0.1502</v>
      </c>
      <c r="Y17" s="3">
        <v>6.73</v>
      </c>
    </row>
    <row r="18" spans="1:29" x14ac:dyDescent="0.2">
      <c r="A18">
        <v>17</v>
      </c>
      <c r="B18" t="s">
        <v>234</v>
      </c>
      <c r="C18" t="s">
        <v>1</v>
      </c>
      <c r="D18" t="s">
        <v>8</v>
      </c>
      <c r="E18" t="s">
        <v>3</v>
      </c>
      <c r="F18" s="4" t="s">
        <v>246</v>
      </c>
      <c r="G18" s="1">
        <v>5</v>
      </c>
      <c r="H18" s="5">
        <v>10</v>
      </c>
      <c r="I18" s="6">
        <v>43079.756076388891</v>
      </c>
      <c r="J18" s="5" t="s">
        <v>28</v>
      </c>
      <c r="K18" s="5" t="s">
        <v>136</v>
      </c>
      <c r="L18" s="5">
        <v>1651</v>
      </c>
      <c r="M18" s="8">
        <v>241</v>
      </c>
      <c r="N18" s="1">
        <v>96.05</v>
      </c>
      <c r="O18" s="8">
        <v>90.94</v>
      </c>
      <c r="P18" s="8">
        <v>84.1</v>
      </c>
      <c r="Q18" s="28">
        <v>98.37</v>
      </c>
      <c r="R18" s="32">
        <v>5.47</v>
      </c>
      <c r="S18" s="42">
        <v>6.7969999999999997</v>
      </c>
      <c r="T18" s="41">
        <v>22</v>
      </c>
      <c r="U18" s="38">
        <v>18</v>
      </c>
      <c r="V18" s="39">
        <v>60</v>
      </c>
      <c r="W18" s="22">
        <v>2.2400000000000002</v>
      </c>
      <c r="X18" s="21">
        <v>0.20080000000000001</v>
      </c>
      <c r="Y18" s="3">
        <v>6.98</v>
      </c>
      <c r="Z18" s="19">
        <v>30.91</v>
      </c>
      <c r="AA18" s="3">
        <v>1</v>
      </c>
      <c r="AB18" s="3">
        <v>1</v>
      </c>
      <c r="AC18" s="3">
        <v>1</v>
      </c>
    </row>
    <row r="19" spans="1:29" x14ac:dyDescent="0.2">
      <c r="A19">
        <v>18</v>
      </c>
      <c r="B19" t="s">
        <v>234</v>
      </c>
      <c r="C19" t="s">
        <v>1</v>
      </c>
      <c r="D19" t="s">
        <v>8</v>
      </c>
      <c r="E19" t="s">
        <v>3</v>
      </c>
      <c r="F19" s="4" t="s">
        <v>247</v>
      </c>
      <c r="G19" s="1">
        <f>(20+18.5+18)/3</f>
        <v>18.833333333333332</v>
      </c>
      <c r="H19" s="5">
        <v>10</v>
      </c>
      <c r="I19" s="6">
        <v>43079.756076388891</v>
      </c>
      <c r="J19" s="5" t="s">
        <v>28</v>
      </c>
      <c r="K19" s="5" t="s">
        <v>136</v>
      </c>
      <c r="L19" s="5">
        <v>1651</v>
      </c>
      <c r="M19" s="8">
        <v>187</v>
      </c>
      <c r="N19" s="1">
        <v>95.78</v>
      </c>
      <c r="O19" s="8">
        <v>89.58</v>
      </c>
      <c r="P19" s="8">
        <v>77</v>
      </c>
      <c r="Q19" s="28">
        <v>97.19</v>
      </c>
      <c r="R19" s="32">
        <v>5.12</v>
      </c>
      <c r="S19" s="42">
        <v>6.5380000000000003</v>
      </c>
      <c r="T19" s="41">
        <v>26</v>
      </c>
      <c r="U19" s="38">
        <v>17</v>
      </c>
      <c r="V19" s="39">
        <v>58</v>
      </c>
      <c r="W19" s="22">
        <v>1.65</v>
      </c>
      <c r="X19" s="21">
        <v>0.13689999999999999</v>
      </c>
      <c r="Y19" s="3">
        <v>7.02</v>
      </c>
      <c r="Z19" s="19">
        <v>41.45</v>
      </c>
      <c r="AA19" s="3">
        <v>1</v>
      </c>
      <c r="AB19" s="3">
        <v>1</v>
      </c>
      <c r="AC19" s="3">
        <v>1</v>
      </c>
    </row>
    <row r="20" spans="1:29" x14ac:dyDescent="0.2">
      <c r="A20">
        <v>19</v>
      </c>
      <c r="B20" t="s">
        <v>234</v>
      </c>
      <c r="C20" t="s">
        <v>1</v>
      </c>
      <c r="D20" t="s">
        <v>8</v>
      </c>
      <c r="E20" t="s">
        <v>4</v>
      </c>
      <c r="F20" s="4" t="s">
        <v>246</v>
      </c>
      <c r="G20" s="1">
        <v>5</v>
      </c>
      <c r="H20" s="5">
        <v>11</v>
      </c>
      <c r="I20" s="6">
        <v>43079.756909722222</v>
      </c>
      <c r="J20" s="5" t="s">
        <v>29</v>
      </c>
      <c r="K20" s="5" t="s">
        <v>137</v>
      </c>
      <c r="L20" s="5">
        <v>1649</v>
      </c>
      <c r="M20" s="8">
        <v>160</v>
      </c>
      <c r="N20" s="1">
        <v>52.36</v>
      </c>
      <c r="O20" s="8">
        <v>49.12</v>
      </c>
      <c r="P20" s="8">
        <v>37.700000000000003</v>
      </c>
      <c r="W20" s="22">
        <v>1.77</v>
      </c>
      <c r="X20" s="21">
        <v>0.1527</v>
      </c>
      <c r="Y20" s="3">
        <v>7.27</v>
      </c>
    </row>
    <row r="21" spans="1:29" x14ac:dyDescent="0.2">
      <c r="A21">
        <v>20</v>
      </c>
      <c r="B21" t="s">
        <v>234</v>
      </c>
      <c r="C21" t="s">
        <v>1</v>
      </c>
      <c r="D21" t="s">
        <v>8</v>
      </c>
      <c r="E21" t="s">
        <v>4</v>
      </c>
      <c r="F21" s="4" t="s">
        <v>247</v>
      </c>
      <c r="G21" s="1">
        <f>(18+16+12)/3</f>
        <v>15.333333333333334</v>
      </c>
      <c r="H21" s="5">
        <v>11</v>
      </c>
      <c r="I21" s="6">
        <v>43079.756909722222</v>
      </c>
      <c r="J21" s="5" t="s">
        <v>29</v>
      </c>
      <c r="K21" s="5" t="s">
        <v>137</v>
      </c>
      <c r="L21" s="5">
        <v>1649</v>
      </c>
      <c r="M21" s="8">
        <v>187</v>
      </c>
      <c r="N21" s="1">
        <v>51.79</v>
      </c>
      <c r="O21" s="8">
        <v>47.96</v>
      </c>
      <c r="P21" s="8">
        <v>30.8</v>
      </c>
      <c r="W21" s="22">
        <v>1.48</v>
      </c>
      <c r="X21" s="21">
        <v>0.1368</v>
      </c>
      <c r="Y21" s="3">
        <v>7.37</v>
      </c>
    </row>
    <row r="22" spans="1:29" x14ac:dyDescent="0.2">
      <c r="A22">
        <v>21</v>
      </c>
      <c r="B22" t="s">
        <v>234</v>
      </c>
      <c r="C22" t="s">
        <v>1</v>
      </c>
      <c r="D22" t="s">
        <v>8</v>
      </c>
      <c r="E22" t="s">
        <v>5</v>
      </c>
      <c r="F22" s="4" t="s">
        <v>246</v>
      </c>
      <c r="G22" s="1">
        <v>5</v>
      </c>
      <c r="H22" s="5">
        <v>12</v>
      </c>
      <c r="I22" s="6">
        <v>43079.766550925924</v>
      </c>
      <c r="J22" s="5" t="s">
        <v>30</v>
      </c>
      <c r="K22" s="5" t="s">
        <v>138</v>
      </c>
      <c r="L22" s="5">
        <v>1649</v>
      </c>
      <c r="M22" s="8">
        <v>207</v>
      </c>
      <c r="N22" s="1">
        <v>51.64</v>
      </c>
      <c r="O22" s="8">
        <v>49.2</v>
      </c>
      <c r="P22" s="8">
        <v>45.2</v>
      </c>
      <c r="W22" s="22">
        <v>2.2400000000000002</v>
      </c>
      <c r="X22" s="21">
        <v>0.2039</v>
      </c>
      <c r="Y22" s="3">
        <v>7.15</v>
      </c>
    </row>
    <row r="23" spans="1:29" x14ac:dyDescent="0.2">
      <c r="A23">
        <v>22</v>
      </c>
      <c r="B23" t="s">
        <v>234</v>
      </c>
      <c r="C23" t="s">
        <v>1</v>
      </c>
      <c r="D23" t="s">
        <v>8</v>
      </c>
      <c r="E23" t="s">
        <v>5</v>
      </c>
      <c r="F23" s="4" t="s">
        <v>247</v>
      </c>
      <c r="G23" s="1">
        <f>(17.5+18+19)/3</f>
        <v>18.166666666666668</v>
      </c>
      <c r="H23" s="5">
        <v>12</v>
      </c>
      <c r="I23" s="6">
        <v>43079.766550925924</v>
      </c>
      <c r="J23" s="5" t="s">
        <v>30</v>
      </c>
      <c r="K23" s="5" t="s">
        <v>138</v>
      </c>
      <c r="L23" s="5">
        <v>1649</v>
      </c>
      <c r="M23" s="8">
        <v>191.5</v>
      </c>
      <c r="N23" s="1">
        <v>52.71</v>
      </c>
      <c r="O23" s="8">
        <v>49.97</v>
      </c>
      <c r="P23" s="8">
        <v>38.4</v>
      </c>
      <c r="W23" s="22">
        <v>1.86</v>
      </c>
      <c r="X23" s="21">
        <v>9.2600000000000002E-2</v>
      </c>
      <c r="Y23" s="3">
        <v>8.2799999999999994</v>
      </c>
    </row>
    <row r="24" spans="1:29" x14ac:dyDescent="0.2">
      <c r="A24">
        <v>23</v>
      </c>
      <c r="B24" t="s">
        <v>234</v>
      </c>
      <c r="C24" t="s">
        <v>1</v>
      </c>
      <c r="D24" t="s">
        <v>8</v>
      </c>
      <c r="E24" t="s">
        <v>6</v>
      </c>
      <c r="F24" s="4" t="s">
        <v>246</v>
      </c>
      <c r="G24" s="1">
        <v>5</v>
      </c>
      <c r="H24" s="7"/>
      <c r="M24" s="8">
        <v>212</v>
      </c>
      <c r="N24" s="1">
        <v>53.52</v>
      </c>
      <c r="O24" s="8">
        <v>51.04</v>
      </c>
      <c r="P24" s="8">
        <v>46.2</v>
      </c>
      <c r="W24" s="22">
        <v>1.76</v>
      </c>
      <c r="X24" s="21">
        <v>0.16569999999999999</v>
      </c>
      <c r="Y24" s="3">
        <v>7.98</v>
      </c>
    </row>
    <row r="25" spans="1:29" x14ac:dyDescent="0.2">
      <c r="A25">
        <v>24</v>
      </c>
      <c r="B25" t="s">
        <v>234</v>
      </c>
      <c r="C25" t="s">
        <v>1</v>
      </c>
      <c r="D25" t="s">
        <v>8</v>
      </c>
      <c r="E25" t="s">
        <v>6</v>
      </c>
      <c r="F25" s="4" t="s">
        <v>247</v>
      </c>
      <c r="G25" s="1">
        <f>(20+16.5+16)/3</f>
        <v>17.5</v>
      </c>
      <c r="M25" s="8">
        <v>174.5</v>
      </c>
      <c r="N25" s="1">
        <v>52.81</v>
      </c>
      <c r="O25" s="8">
        <v>49.94</v>
      </c>
      <c r="P25" s="8">
        <v>41.7</v>
      </c>
      <c r="W25" s="22">
        <v>1.7</v>
      </c>
      <c r="X25" s="21">
        <v>7.7499999999999999E-2</v>
      </c>
      <c r="Y25" s="3">
        <v>8.4</v>
      </c>
    </row>
    <row r="26" spans="1:29" x14ac:dyDescent="0.2">
      <c r="A26">
        <v>25</v>
      </c>
      <c r="B26" t="s">
        <v>234</v>
      </c>
      <c r="C26" t="s">
        <v>1</v>
      </c>
      <c r="D26" t="s">
        <v>9</v>
      </c>
      <c r="E26" t="s">
        <v>3</v>
      </c>
      <c r="F26" s="4" t="s">
        <v>246</v>
      </c>
      <c r="G26" s="1">
        <v>5</v>
      </c>
      <c r="H26" s="5">
        <v>28</v>
      </c>
      <c r="I26" s="6">
        <v>43080.663148148145</v>
      </c>
      <c r="J26" s="5" t="s">
        <v>45</v>
      </c>
      <c r="K26" s="5" t="s">
        <v>153</v>
      </c>
      <c r="L26" s="5">
        <v>1656</v>
      </c>
      <c r="M26" s="8">
        <v>212</v>
      </c>
      <c r="N26" s="1">
        <v>105.41</v>
      </c>
      <c r="O26" s="8">
        <v>100.54</v>
      </c>
      <c r="P26" s="8">
        <v>90.6</v>
      </c>
      <c r="W26" s="22">
        <v>1.55</v>
      </c>
      <c r="X26" s="21">
        <v>0.1449</v>
      </c>
      <c r="Y26" s="3">
        <v>7.05</v>
      </c>
      <c r="Z26" s="3"/>
      <c r="AA26" s="3"/>
      <c r="AB26" s="3"/>
      <c r="AC26" s="3"/>
    </row>
    <row r="27" spans="1:29" x14ac:dyDescent="0.2">
      <c r="A27">
        <v>26</v>
      </c>
      <c r="B27" t="s">
        <v>234</v>
      </c>
      <c r="C27" t="s">
        <v>1</v>
      </c>
      <c r="D27" t="s">
        <v>9</v>
      </c>
      <c r="E27" t="s">
        <v>3</v>
      </c>
      <c r="F27" s="4" t="s">
        <v>247</v>
      </c>
      <c r="G27" s="1">
        <f>(18+10+18)/3</f>
        <v>15.333333333333334</v>
      </c>
      <c r="H27" s="5">
        <v>28</v>
      </c>
      <c r="I27" s="6">
        <v>43080.663148148145</v>
      </c>
      <c r="J27" s="5" t="s">
        <v>45</v>
      </c>
      <c r="K27" s="5" t="s">
        <v>153</v>
      </c>
      <c r="L27" s="5">
        <v>1656</v>
      </c>
      <c r="M27" s="8">
        <v>162.5</v>
      </c>
      <c r="N27" s="1">
        <v>49.56</v>
      </c>
      <c r="O27" s="8">
        <v>47.77</v>
      </c>
      <c r="P27" s="8">
        <v>36.799999999999997</v>
      </c>
      <c r="W27" s="22">
        <v>0.79200000000000004</v>
      </c>
      <c r="X27" s="21">
        <v>3.0300000000000001E-2</v>
      </c>
      <c r="Y27" s="3">
        <v>7.44</v>
      </c>
      <c r="Z27" s="3"/>
      <c r="AA27" s="3"/>
      <c r="AB27" s="3"/>
      <c r="AC27" s="3"/>
    </row>
    <row r="28" spans="1:29" x14ac:dyDescent="0.2">
      <c r="A28">
        <v>27</v>
      </c>
      <c r="B28" t="s">
        <v>234</v>
      </c>
      <c r="C28" t="s">
        <v>1</v>
      </c>
      <c r="D28" t="s">
        <v>9</v>
      </c>
      <c r="E28" t="s">
        <v>4</v>
      </c>
      <c r="F28" s="4" t="s">
        <v>246</v>
      </c>
      <c r="G28" s="1">
        <v>5</v>
      </c>
      <c r="H28" s="5">
        <v>29</v>
      </c>
      <c r="I28" s="6">
        <v>43080.670844907407</v>
      </c>
      <c r="J28" s="5" t="s">
        <v>46</v>
      </c>
      <c r="K28" s="5" t="s">
        <v>154</v>
      </c>
      <c r="L28" s="5">
        <v>1656</v>
      </c>
      <c r="M28" s="8">
        <v>179</v>
      </c>
      <c r="N28" s="1">
        <v>52.63</v>
      </c>
      <c r="O28" s="8">
        <v>51.46</v>
      </c>
      <c r="P28" s="8">
        <v>44.1</v>
      </c>
      <c r="W28" s="22">
        <v>1.75</v>
      </c>
      <c r="X28" s="21">
        <v>0.13539999999999999</v>
      </c>
      <c r="Y28" s="3">
        <v>6.77</v>
      </c>
    </row>
    <row r="29" spans="1:29" x14ac:dyDescent="0.2">
      <c r="A29">
        <v>28</v>
      </c>
      <c r="B29" t="s">
        <v>234</v>
      </c>
      <c r="C29" t="s">
        <v>1</v>
      </c>
      <c r="D29" t="s">
        <v>9</v>
      </c>
      <c r="E29" t="s">
        <v>4</v>
      </c>
      <c r="F29" s="4" t="s">
        <v>247</v>
      </c>
      <c r="G29" s="1">
        <f>(9.5+10+6)/3</f>
        <v>8.5</v>
      </c>
      <c r="H29" s="5">
        <v>29</v>
      </c>
      <c r="I29" s="6">
        <v>43080.670844907407</v>
      </c>
      <c r="J29" s="5" t="s">
        <v>46</v>
      </c>
      <c r="K29" s="5" t="s">
        <v>154</v>
      </c>
      <c r="L29" s="5">
        <v>1656</v>
      </c>
      <c r="M29" s="8">
        <v>49</v>
      </c>
      <c r="N29" s="1">
        <v>49.5</v>
      </c>
      <c r="O29" s="8">
        <v>48.56</v>
      </c>
      <c r="P29" s="8">
        <v>32.1</v>
      </c>
      <c r="W29" s="22">
        <v>1.19</v>
      </c>
      <c r="X29" s="21">
        <v>6.5500000000000003E-2</v>
      </c>
      <c r="Y29" s="3">
        <v>6.63</v>
      </c>
    </row>
    <row r="30" spans="1:29" x14ac:dyDescent="0.2">
      <c r="A30">
        <v>29</v>
      </c>
      <c r="B30" t="s">
        <v>234</v>
      </c>
      <c r="C30" t="s">
        <v>1</v>
      </c>
      <c r="D30" t="s">
        <v>9</v>
      </c>
      <c r="E30" t="s">
        <v>5</v>
      </c>
      <c r="F30" s="4" t="s">
        <v>246</v>
      </c>
      <c r="G30" s="1">
        <v>5</v>
      </c>
      <c r="H30" s="5">
        <v>30</v>
      </c>
      <c r="I30" s="6">
        <v>43080.685740740744</v>
      </c>
      <c r="J30" s="5" t="s">
        <v>47</v>
      </c>
      <c r="K30" s="5" t="s">
        <v>155</v>
      </c>
      <c r="L30" s="5">
        <v>1657</v>
      </c>
      <c r="M30" s="8">
        <v>168</v>
      </c>
      <c r="N30" s="1">
        <v>49.14</v>
      </c>
      <c r="O30" s="8">
        <v>47.63</v>
      </c>
      <c r="P30" s="8">
        <v>38.5</v>
      </c>
      <c r="W30" s="22">
        <v>2.29</v>
      </c>
      <c r="X30" s="21">
        <v>0.20830000000000001</v>
      </c>
      <c r="Y30" s="3">
        <v>6.94</v>
      </c>
    </row>
    <row r="31" spans="1:29" x14ac:dyDescent="0.2">
      <c r="A31">
        <v>30</v>
      </c>
      <c r="B31" t="s">
        <v>234</v>
      </c>
      <c r="C31" t="s">
        <v>1</v>
      </c>
      <c r="D31" t="s">
        <v>9</v>
      </c>
      <c r="E31" t="s">
        <v>5</v>
      </c>
      <c r="F31" s="4" t="s">
        <v>247</v>
      </c>
      <c r="G31" s="1">
        <f>(6+9+9)/3</f>
        <v>8</v>
      </c>
      <c r="H31" s="5">
        <v>30</v>
      </c>
      <c r="I31" s="6">
        <v>43080.685740740744</v>
      </c>
      <c r="J31" s="5" t="s">
        <v>47</v>
      </c>
      <c r="K31" s="5" t="s">
        <v>155</v>
      </c>
      <c r="L31" s="5">
        <v>1657</v>
      </c>
      <c r="M31" s="8">
        <v>38.5</v>
      </c>
      <c r="N31" s="1">
        <v>39.33</v>
      </c>
      <c r="O31" s="8">
        <v>37.93</v>
      </c>
      <c r="P31" s="8">
        <v>25.7</v>
      </c>
      <c r="W31" s="22">
        <v>1.28</v>
      </c>
      <c r="X31" s="21">
        <v>9.8699999999999996E-2</v>
      </c>
      <c r="Y31" s="3">
        <v>7.05</v>
      </c>
    </row>
    <row r="32" spans="1:29" x14ac:dyDescent="0.2">
      <c r="A32">
        <v>31</v>
      </c>
      <c r="B32" t="s">
        <v>234</v>
      </c>
      <c r="C32" t="s">
        <v>1</v>
      </c>
      <c r="D32" t="s">
        <v>9</v>
      </c>
      <c r="E32" t="s">
        <v>6</v>
      </c>
      <c r="F32" s="4" t="s">
        <v>246</v>
      </c>
      <c r="G32" s="1">
        <v>5</v>
      </c>
      <c r="H32" s="5">
        <v>31</v>
      </c>
      <c r="I32" s="6">
        <v>43080.690949074073</v>
      </c>
      <c r="J32" s="5" t="s">
        <v>48</v>
      </c>
      <c r="K32" s="5" t="s">
        <v>153</v>
      </c>
      <c r="L32" s="5">
        <v>1655</v>
      </c>
      <c r="M32" s="8">
        <v>140</v>
      </c>
      <c r="N32" s="1">
        <v>47.97</v>
      </c>
      <c r="O32" s="8">
        <v>45.56</v>
      </c>
      <c r="P32" s="8">
        <v>35.1</v>
      </c>
      <c r="W32" s="22">
        <v>3.07</v>
      </c>
      <c r="X32" s="21">
        <v>0.29299999999999998</v>
      </c>
      <c r="Y32" s="3">
        <v>7.09</v>
      </c>
    </row>
    <row r="33" spans="1:29" x14ac:dyDescent="0.2">
      <c r="A33">
        <v>32</v>
      </c>
      <c r="B33" t="s">
        <v>234</v>
      </c>
      <c r="C33" t="s">
        <v>1</v>
      </c>
      <c r="D33" t="s">
        <v>9</v>
      </c>
      <c r="E33" t="s">
        <v>6</v>
      </c>
      <c r="F33" s="4" t="s">
        <v>247</v>
      </c>
      <c r="G33" s="1">
        <f>(6.5+18+5)/3</f>
        <v>9.8333333333333339</v>
      </c>
      <c r="H33" s="5">
        <v>31</v>
      </c>
      <c r="I33" s="6">
        <v>43080.690949074073</v>
      </c>
      <c r="J33" s="5" t="s">
        <v>48</v>
      </c>
      <c r="K33" s="5" t="s">
        <v>153</v>
      </c>
      <c r="L33" s="5">
        <v>1655</v>
      </c>
      <c r="M33" s="8">
        <v>91</v>
      </c>
      <c r="N33" s="1">
        <v>48.04</v>
      </c>
      <c r="O33" s="8">
        <v>44.9</v>
      </c>
      <c r="P33" s="8">
        <v>36.700000000000003</v>
      </c>
      <c r="W33" s="22">
        <v>2.17</v>
      </c>
      <c r="X33" s="21">
        <v>0.18340000000000001</v>
      </c>
      <c r="Y33" s="3">
        <v>7.59</v>
      </c>
    </row>
    <row r="34" spans="1:29" x14ac:dyDescent="0.2">
      <c r="A34">
        <v>33</v>
      </c>
      <c r="B34" t="s">
        <v>235</v>
      </c>
      <c r="C34" t="s">
        <v>10</v>
      </c>
      <c r="D34" t="s">
        <v>2</v>
      </c>
      <c r="E34" t="s">
        <v>3</v>
      </c>
      <c r="F34" s="4" t="s">
        <v>246</v>
      </c>
      <c r="G34" s="1">
        <v>5</v>
      </c>
      <c r="H34" s="5">
        <v>21</v>
      </c>
      <c r="I34" s="6">
        <v>43080.466122685182</v>
      </c>
      <c r="J34" s="5" t="s">
        <v>39</v>
      </c>
      <c r="K34" s="5" t="s">
        <v>146</v>
      </c>
      <c r="L34" s="5">
        <v>1667</v>
      </c>
      <c r="M34" s="5">
        <v>145</v>
      </c>
      <c r="N34" s="1">
        <v>99.61</v>
      </c>
      <c r="O34" s="8">
        <v>88.82</v>
      </c>
      <c r="P34" s="8">
        <v>88.82</v>
      </c>
      <c r="Q34" s="28">
        <v>94.02</v>
      </c>
      <c r="R34" s="32">
        <v>9.3000000000000007</v>
      </c>
      <c r="S34" s="42">
        <v>12.249000000000001</v>
      </c>
      <c r="T34" s="41">
        <v>62</v>
      </c>
      <c r="U34" s="38">
        <v>26</v>
      </c>
      <c r="V34" s="39">
        <v>12</v>
      </c>
      <c r="W34" s="22">
        <v>3.71</v>
      </c>
      <c r="X34" s="21">
        <v>0.36730000000000002</v>
      </c>
      <c r="Y34" s="3">
        <v>7.22</v>
      </c>
      <c r="Z34" s="19">
        <v>70.73</v>
      </c>
      <c r="AA34" s="3">
        <v>1</v>
      </c>
      <c r="AB34" s="3">
        <v>1</v>
      </c>
      <c r="AC34" s="3">
        <v>1</v>
      </c>
    </row>
    <row r="35" spans="1:29" x14ac:dyDescent="0.2">
      <c r="A35">
        <v>34</v>
      </c>
      <c r="B35" t="s">
        <v>235</v>
      </c>
      <c r="C35" t="s">
        <v>10</v>
      </c>
      <c r="D35" t="s">
        <v>2</v>
      </c>
      <c r="E35" t="s">
        <v>3</v>
      </c>
      <c r="F35" s="4" t="s">
        <v>247</v>
      </c>
      <c r="G35" s="1">
        <f>(17.5+17.5+17.5)/3</f>
        <v>17.5</v>
      </c>
      <c r="H35" s="5">
        <v>21</v>
      </c>
      <c r="I35" s="6">
        <v>43080.466122685182</v>
      </c>
      <c r="J35" s="5" t="s">
        <v>39</v>
      </c>
      <c r="K35" s="5" t="s">
        <v>146</v>
      </c>
      <c r="L35" s="5">
        <v>1667</v>
      </c>
      <c r="M35" s="5">
        <v>146</v>
      </c>
      <c r="N35" s="1">
        <v>97.8</v>
      </c>
      <c r="O35" s="8">
        <v>83.86</v>
      </c>
      <c r="P35" s="8">
        <v>83.86</v>
      </c>
      <c r="Q35" s="28">
        <v>93.64</v>
      </c>
      <c r="R35" s="32">
        <v>8.17</v>
      </c>
      <c r="S35" s="42">
        <v>11.34</v>
      </c>
      <c r="T35" s="41">
        <v>62</v>
      </c>
      <c r="U35" s="38">
        <v>26</v>
      </c>
      <c r="V35" s="39">
        <v>12</v>
      </c>
      <c r="W35" s="22">
        <v>2.58</v>
      </c>
      <c r="X35" s="21">
        <v>0.24379999999999999</v>
      </c>
      <c r="Y35" s="3">
        <v>7.18</v>
      </c>
      <c r="Z35" s="19">
        <v>65.010000000000005</v>
      </c>
      <c r="AA35" s="3">
        <v>1</v>
      </c>
      <c r="AB35" s="3">
        <v>1</v>
      </c>
      <c r="AC35" s="3">
        <v>1</v>
      </c>
    </row>
    <row r="36" spans="1:29" x14ac:dyDescent="0.2">
      <c r="A36">
        <v>35</v>
      </c>
      <c r="B36" t="s">
        <v>235</v>
      </c>
      <c r="C36" t="s">
        <v>10</v>
      </c>
      <c r="D36" t="s">
        <v>2</v>
      </c>
      <c r="E36" t="s">
        <v>4</v>
      </c>
      <c r="F36" s="4" t="s">
        <v>246</v>
      </c>
      <c r="G36" s="1">
        <v>5</v>
      </c>
      <c r="H36" s="5">
        <v>22</v>
      </c>
      <c r="I36" s="6">
        <v>43080.475277777776</v>
      </c>
      <c r="J36" s="5" t="s">
        <v>40</v>
      </c>
      <c r="K36" s="5" t="s">
        <v>147</v>
      </c>
      <c r="L36" s="5">
        <v>1666</v>
      </c>
      <c r="M36" s="5">
        <v>140</v>
      </c>
      <c r="N36" s="1">
        <v>50.14</v>
      </c>
      <c r="O36" s="8">
        <v>45.3</v>
      </c>
      <c r="P36" s="8">
        <v>45.3</v>
      </c>
      <c r="W36" s="22">
        <v>3.5</v>
      </c>
      <c r="X36" s="21">
        <v>0.35809999999999997</v>
      </c>
      <c r="Y36" s="3">
        <v>7.38</v>
      </c>
    </row>
    <row r="37" spans="1:29" x14ac:dyDescent="0.2">
      <c r="A37">
        <v>36</v>
      </c>
      <c r="B37" t="s">
        <v>235</v>
      </c>
      <c r="C37" t="s">
        <v>10</v>
      </c>
      <c r="D37" t="s">
        <v>2</v>
      </c>
      <c r="E37" t="s">
        <v>4</v>
      </c>
      <c r="F37" s="4" t="s">
        <v>247</v>
      </c>
      <c r="G37" s="1">
        <f>(18+17+16.5)/3</f>
        <v>17.166666666666668</v>
      </c>
      <c r="H37" s="5">
        <v>22</v>
      </c>
      <c r="I37" s="6">
        <v>43080.475277777776</v>
      </c>
      <c r="J37" s="5" t="s">
        <v>40</v>
      </c>
      <c r="K37" s="5" t="s">
        <v>147</v>
      </c>
      <c r="L37" s="5">
        <v>1666</v>
      </c>
      <c r="M37" s="8">
        <v>146</v>
      </c>
      <c r="N37" s="1">
        <v>48.75</v>
      </c>
      <c r="O37" s="8">
        <v>42.08</v>
      </c>
      <c r="P37" s="8">
        <v>42.08</v>
      </c>
      <c r="W37" s="22">
        <v>2.72</v>
      </c>
      <c r="X37" s="21">
        <v>0.23930000000000001</v>
      </c>
      <c r="Y37" s="3">
        <v>7.3109999999999999</v>
      </c>
    </row>
    <row r="38" spans="1:29" x14ac:dyDescent="0.2">
      <c r="A38">
        <v>37</v>
      </c>
      <c r="B38" t="s">
        <v>235</v>
      </c>
      <c r="C38" t="s">
        <v>10</v>
      </c>
      <c r="D38" t="s">
        <v>2</v>
      </c>
      <c r="E38" t="s">
        <v>5</v>
      </c>
      <c r="F38" s="4" t="s">
        <v>246</v>
      </c>
      <c r="G38" s="1">
        <v>5</v>
      </c>
      <c r="H38" s="5">
        <v>23</v>
      </c>
      <c r="I38" s="6">
        <v>43080.477337962962</v>
      </c>
      <c r="J38" s="5" t="s">
        <v>41</v>
      </c>
      <c r="K38" s="5" t="s">
        <v>148</v>
      </c>
      <c r="L38" s="5">
        <v>1668</v>
      </c>
      <c r="M38" s="8">
        <v>157</v>
      </c>
      <c r="N38" s="1">
        <v>48.6</v>
      </c>
      <c r="O38" s="8">
        <v>43.6</v>
      </c>
      <c r="P38" s="8">
        <v>43.6</v>
      </c>
      <c r="W38" s="22">
        <v>3.31</v>
      </c>
      <c r="X38" s="21">
        <v>0.33739999999999998</v>
      </c>
      <c r="Y38" s="3">
        <v>7.04</v>
      </c>
    </row>
    <row r="39" spans="1:29" x14ac:dyDescent="0.2">
      <c r="A39">
        <v>38</v>
      </c>
      <c r="B39" t="s">
        <v>235</v>
      </c>
      <c r="C39" t="s">
        <v>10</v>
      </c>
      <c r="D39" t="s">
        <v>2</v>
      </c>
      <c r="E39" t="s">
        <v>5</v>
      </c>
      <c r="F39" s="4" t="s">
        <v>247</v>
      </c>
      <c r="G39" s="1">
        <f>(20+20+15.5)/3</f>
        <v>18.5</v>
      </c>
      <c r="H39" s="5">
        <v>23</v>
      </c>
      <c r="I39" s="6">
        <v>43080.477337962962</v>
      </c>
      <c r="J39" s="5" t="s">
        <v>41</v>
      </c>
      <c r="K39" s="5" t="s">
        <v>148</v>
      </c>
      <c r="L39" s="5">
        <v>1668</v>
      </c>
      <c r="M39" s="8">
        <v>134.5</v>
      </c>
      <c r="N39" s="1">
        <v>52.37</v>
      </c>
      <c r="O39" s="8">
        <v>45.08</v>
      </c>
      <c r="P39" s="8">
        <v>45.08</v>
      </c>
      <c r="W39" s="22">
        <v>2.67</v>
      </c>
      <c r="X39" s="21">
        <v>0.23549999999999999</v>
      </c>
      <c r="Y39" s="3">
        <v>7.1</v>
      </c>
    </row>
    <row r="40" spans="1:29" x14ac:dyDescent="0.2">
      <c r="A40">
        <v>39</v>
      </c>
      <c r="B40" t="s">
        <v>235</v>
      </c>
      <c r="C40" t="s">
        <v>10</v>
      </c>
      <c r="D40" t="s">
        <v>2</v>
      </c>
      <c r="E40" t="s">
        <v>6</v>
      </c>
      <c r="F40" s="4" t="s">
        <v>246</v>
      </c>
      <c r="G40" s="1">
        <v>5</v>
      </c>
      <c r="H40" s="5">
        <v>24</v>
      </c>
      <c r="I40" s="6">
        <v>43080.484837962962</v>
      </c>
      <c r="J40" s="5" t="s">
        <v>42</v>
      </c>
      <c r="K40" s="5" t="s">
        <v>149</v>
      </c>
      <c r="L40" s="5">
        <v>1667</v>
      </c>
      <c r="M40" s="8">
        <v>165</v>
      </c>
      <c r="N40" s="1">
        <v>51.54</v>
      </c>
      <c r="O40" s="8">
        <v>46.42</v>
      </c>
      <c r="P40" s="8">
        <v>46.42</v>
      </c>
      <c r="W40" s="22">
        <v>3.16</v>
      </c>
      <c r="X40" s="21">
        <v>0.29830000000000001</v>
      </c>
      <c r="Y40" s="3">
        <v>7.35</v>
      </c>
    </row>
    <row r="41" spans="1:29" x14ac:dyDescent="0.2">
      <c r="A41">
        <v>40</v>
      </c>
      <c r="B41" t="s">
        <v>235</v>
      </c>
      <c r="C41" t="s">
        <v>10</v>
      </c>
      <c r="D41" t="s">
        <v>2</v>
      </c>
      <c r="E41" t="s">
        <v>6</v>
      </c>
      <c r="F41" s="4" t="s">
        <v>247</v>
      </c>
      <c r="G41" s="1">
        <f>(18+18+16)/3</f>
        <v>17.333333333333332</v>
      </c>
      <c r="H41" s="5">
        <v>24</v>
      </c>
      <c r="I41" s="6">
        <v>43080.484837962962</v>
      </c>
      <c r="J41" s="5" t="s">
        <v>42</v>
      </c>
      <c r="K41" s="5" t="s">
        <v>149</v>
      </c>
      <c r="L41" s="5">
        <v>1667</v>
      </c>
      <c r="M41" s="8">
        <v>165</v>
      </c>
      <c r="N41" s="1">
        <v>50.13</v>
      </c>
      <c r="O41" s="8">
        <v>43.65</v>
      </c>
      <c r="P41" s="8">
        <v>43.65</v>
      </c>
      <c r="W41" s="22">
        <v>2.75</v>
      </c>
      <c r="X41" s="21">
        <v>0.25580000000000003</v>
      </c>
      <c r="Y41" s="3">
        <v>7.3</v>
      </c>
    </row>
    <row r="42" spans="1:29" x14ac:dyDescent="0.2">
      <c r="A42">
        <v>41</v>
      </c>
      <c r="B42" t="s">
        <v>235</v>
      </c>
      <c r="C42" t="s">
        <v>10</v>
      </c>
      <c r="D42" t="s">
        <v>7</v>
      </c>
      <c r="E42" t="s">
        <v>3</v>
      </c>
      <c r="F42" s="4" t="s">
        <v>246</v>
      </c>
      <c r="G42" s="1">
        <v>5</v>
      </c>
      <c r="H42" s="5">
        <v>25</v>
      </c>
      <c r="I42" s="6">
        <v>43080.505543981482</v>
      </c>
      <c r="J42" s="5" t="s">
        <v>43</v>
      </c>
      <c r="K42" s="5" t="s">
        <v>150</v>
      </c>
      <c r="L42" s="5">
        <v>1668</v>
      </c>
      <c r="M42" s="8">
        <v>139</v>
      </c>
      <c r="N42" s="1">
        <v>103.04</v>
      </c>
      <c r="O42" s="8">
        <v>95.04</v>
      </c>
      <c r="P42" s="8">
        <v>95.04</v>
      </c>
      <c r="W42" s="22">
        <v>2.97</v>
      </c>
      <c r="X42" s="21">
        <v>0.26619999999999999</v>
      </c>
      <c r="Y42" s="3">
        <v>7.32</v>
      </c>
      <c r="Z42" s="3"/>
      <c r="AA42" s="3"/>
      <c r="AB42" s="3"/>
      <c r="AC42" s="3"/>
    </row>
    <row r="43" spans="1:29" x14ac:dyDescent="0.2">
      <c r="A43">
        <v>42</v>
      </c>
      <c r="B43" t="s">
        <v>235</v>
      </c>
      <c r="C43" t="s">
        <v>10</v>
      </c>
      <c r="D43" t="s">
        <v>7</v>
      </c>
      <c r="E43" t="s">
        <v>3</v>
      </c>
      <c r="F43" s="4" t="s">
        <v>247</v>
      </c>
      <c r="G43" s="1">
        <f>(18+15.5+15)/3</f>
        <v>16.166666666666668</v>
      </c>
      <c r="H43" s="5">
        <v>25</v>
      </c>
      <c r="I43" s="6">
        <v>43080.505543981482</v>
      </c>
      <c r="J43" s="5" t="s">
        <v>43</v>
      </c>
      <c r="K43" s="5" t="s">
        <v>150</v>
      </c>
      <c r="L43" s="5">
        <v>1668</v>
      </c>
      <c r="M43" s="8">
        <v>156</v>
      </c>
      <c r="N43" s="1">
        <v>96.36</v>
      </c>
      <c r="O43" s="8">
        <v>86.6</v>
      </c>
      <c r="P43" s="8">
        <v>86.6</v>
      </c>
      <c r="W43" s="22">
        <v>2.5</v>
      </c>
      <c r="X43" s="21">
        <v>0.2447</v>
      </c>
      <c r="Y43" s="3">
        <v>7.49</v>
      </c>
      <c r="Z43" s="3"/>
      <c r="AA43" s="3"/>
      <c r="AB43" s="3"/>
      <c r="AC43" s="3"/>
    </row>
    <row r="44" spans="1:29" x14ac:dyDescent="0.2">
      <c r="A44">
        <v>43</v>
      </c>
      <c r="B44" t="s">
        <v>235</v>
      </c>
      <c r="C44" t="s">
        <v>10</v>
      </c>
      <c r="D44" t="s">
        <v>7</v>
      </c>
      <c r="E44" t="s">
        <v>4</v>
      </c>
      <c r="F44" s="4" t="s">
        <v>246</v>
      </c>
      <c r="G44" s="1">
        <v>5</v>
      </c>
      <c r="H44" s="5">
        <v>26</v>
      </c>
      <c r="I44" s="6">
        <v>43080.517233796294</v>
      </c>
      <c r="J44" s="5" t="s">
        <v>44</v>
      </c>
      <c r="K44" s="5" t="s">
        <v>151</v>
      </c>
      <c r="L44" s="5">
        <v>1668</v>
      </c>
      <c r="M44" s="8">
        <v>135</v>
      </c>
      <c r="N44" s="1">
        <v>49.79</v>
      </c>
      <c r="O44" s="8">
        <v>46.14</v>
      </c>
      <c r="P44" s="8">
        <v>46.14</v>
      </c>
      <c r="W44" s="22">
        <v>3.2</v>
      </c>
      <c r="X44" s="21">
        <v>0.31830000000000003</v>
      </c>
      <c r="Y44" s="3">
        <v>7.44</v>
      </c>
    </row>
    <row r="45" spans="1:29" x14ac:dyDescent="0.2">
      <c r="A45">
        <v>44</v>
      </c>
      <c r="B45" t="s">
        <v>235</v>
      </c>
      <c r="C45" t="s">
        <v>10</v>
      </c>
      <c r="D45" t="s">
        <v>7</v>
      </c>
      <c r="E45" t="s">
        <v>4</v>
      </c>
      <c r="F45" s="4" t="s">
        <v>247</v>
      </c>
      <c r="G45" s="1">
        <f>(13+18.5+15)/3</f>
        <v>15.5</v>
      </c>
      <c r="H45" s="5">
        <v>26</v>
      </c>
      <c r="I45" s="6">
        <v>43080.517233796294</v>
      </c>
      <c r="J45" s="5" t="s">
        <v>44</v>
      </c>
      <c r="K45" s="5" t="s">
        <v>151</v>
      </c>
      <c r="L45" s="5">
        <v>1668</v>
      </c>
      <c r="M45" s="8">
        <v>130.5</v>
      </c>
      <c r="N45" s="1">
        <v>50.92</v>
      </c>
      <c r="O45" s="8">
        <v>45.22</v>
      </c>
      <c r="P45" s="8">
        <v>45.22</v>
      </c>
      <c r="W45" s="22">
        <v>2.42</v>
      </c>
      <c r="X45" s="21">
        <v>0.2298</v>
      </c>
      <c r="Y45" s="3">
        <v>7.45</v>
      </c>
    </row>
    <row r="46" spans="1:29" x14ac:dyDescent="0.2">
      <c r="A46">
        <v>45</v>
      </c>
      <c r="B46" t="s">
        <v>235</v>
      </c>
      <c r="C46" t="s">
        <v>10</v>
      </c>
      <c r="D46" t="s">
        <v>7</v>
      </c>
      <c r="E46" t="s">
        <v>5</v>
      </c>
      <c r="F46" s="4" t="s">
        <v>246</v>
      </c>
      <c r="G46" s="1">
        <v>5</v>
      </c>
      <c r="H46" s="5">
        <v>27</v>
      </c>
      <c r="I46" s="6">
        <v>43080.51771990741</v>
      </c>
      <c r="J46" s="5" t="s">
        <v>44</v>
      </c>
      <c r="K46" s="5" t="s">
        <v>152</v>
      </c>
      <c r="L46" s="5">
        <v>1667</v>
      </c>
      <c r="M46" s="8">
        <v>149</v>
      </c>
      <c r="N46" s="1">
        <v>54.53</v>
      </c>
      <c r="O46" s="8">
        <v>50.28</v>
      </c>
      <c r="P46" s="8">
        <v>50.28</v>
      </c>
      <c r="W46" s="22">
        <v>2.93</v>
      </c>
      <c r="X46" s="21">
        <v>0.31209999999999999</v>
      </c>
      <c r="Y46" s="3">
        <v>7.16</v>
      </c>
    </row>
    <row r="47" spans="1:29" x14ac:dyDescent="0.2">
      <c r="A47">
        <v>46</v>
      </c>
      <c r="B47" t="s">
        <v>235</v>
      </c>
      <c r="C47" t="s">
        <v>10</v>
      </c>
      <c r="D47" t="s">
        <v>7</v>
      </c>
      <c r="E47" t="s">
        <v>5</v>
      </c>
      <c r="F47" s="4" t="s">
        <v>247</v>
      </c>
      <c r="G47" s="1">
        <f>(20+16+16.5)/3</f>
        <v>17.5</v>
      </c>
      <c r="H47" s="5">
        <v>27</v>
      </c>
      <c r="I47" s="6">
        <v>43080.51771990741</v>
      </c>
      <c r="J47" s="5" t="s">
        <v>44</v>
      </c>
      <c r="K47" s="5" t="s">
        <v>152</v>
      </c>
      <c r="L47" s="5">
        <v>1667</v>
      </c>
      <c r="M47" s="8">
        <v>147</v>
      </c>
      <c r="N47" s="1">
        <v>47.58</v>
      </c>
      <c r="O47" s="8">
        <v>42.16</v>
      </c>
      <c r="P47" s="8">
        <v>42.16</v>
      </c>
      <c r="W47" s="22">
        <v>2.4900000000000002</v>
      </c>
      <c r="X47" s="21">
        <v>0.23860000000000001</v>
      </c>
      <c r="Y47" s="3">
        <v>7.35</v>
      </c>
    </row>
    <row r="48" spans="1:29" x14ac:dyDescent="0.2">
      <c r="A48">
        <v>47</v>
      </c>
      <c r="B48" t="s">
        <v>235</v>
      </c>
      <c r="C48" t="s">
        <v>10</v>
      </c>
      <c r="D48" t="s">
        <v>7</v>
      </c>
      <c r="E48" t="s">
        <v>6</v>
      </c>
      <c r="F48" s="4" t="s">
        <v>246</v>
      </c>
      <c r="G48" s="1">
        <v>5</v>
      </c>
      <c r="H48" s="7"/>
      <c r="I48" s="6"/>
      <c r="M48" s="8">
        <v>145.19999999999999</v>
      </c>
      <c r="N48" s="1">
        <v>51</v>
      </c>
      <c r="O48" s="8">
        <v>47.7</v>
      </c>
      <c r="P48" s="8">
        <v>47.7</v>
      </c>
      <c r="W48" s="22">
        <v>3.23</v>
      </c>
      <c r="X48" s="21">
        <v>0.27689999999999998</v>
      </c>
      <c r="Y48" s="3">
        <v>7.65</v>
      </c>
    </row>
    <row r="49" spans="1:29" x14ac:dyDescent="0.2">
      <c r="A49">
        <v>48</v>
      </c>
      <c r="B49" t="s">
        <v>235</v>
      </c>
      <c r="C49" t="s">
        <v>10</v>
      </c>
      <c r="D49" t="s">
        <v>7</v>
      </c>
      <c r="E49" t="s">
        <v>6</v>
      </c>
      <c r="F49" s="4" t="s">
        <v>247</v>
      </c>
      <c r="G49" s="1">
        <f>(17+16+15)/3</f>
        <v>16</v>
      </c>
      <c r="I49" s="6"/>
      <c r="M49" s="8">
        <v>137</v>
      </c>
      <c r="N49" s="1">
        <v>54.05</v>
      </c>
      <c r="O49" s="8">
        <v>47.94</v>
      </c>
      <c r="P49" s="8">
        <v>47.94</v>
      </c>
      <c r="W49" s="22">
        <v>2.5</v>
      </c>
      <c r="X49" s="21">
        <v>0.21970000000000001</v>
      </c>
      <c r="Y49" s="3">
        <v>7.58</v>
      </c>
    </row>
    <row r="50" spans="1:29" x14ac:dyDescent="0.2">
      <c r="A50">
        <v>49</v>
      </c>
      <c r="B50" t="s">
        <v>235</v>
      </c>
      <c r="C50" t="s">
        <v>10</v>
      </c>
      <c r="D50" t="s">
        <v>8</v>
      </c>
      <c r="E50" t="s">
        <v>3</v>
      </c>
      <c r="F50" s="4" t="s">
        <v>246</v>
      </c>
      <c r="G50" s="1">
        <v>5</v>
      </c>
      <c r="H50" s="5">
        <v>13</v>
      </c>
      <c r="I50" s="6">
        <v>43080.349687499998</v>
      </c>
      <c r="J50" s="5" t="s">
        <v>31</v>
      </c>
      <c r="K50" s="5" t="s">
        <v>139</v>
      </c>
      <c r="L50" s="5">
        <v>1669</v>
      </c>
      <c r="M50" s="8">
        <v>188</v>
      </c>
      <c r="N50" s="1">
        <v>97.7</v>
      </c>
      <c r="O50" s="8">
        <v>88.3</v>
      </c>
      <c r="P50" s="8">
        <v>88.3</v>
      </c>
      <c r="Q50" s="28">
        <v>94.58</v>
      </c>
      <c r="R50" s="32">
        <v>8.48</v>
      </c>
      <c r="S50" s="42">
        <v>10.938000000000001</v>
      </c>
      <c r="T50" s="41">
        <v>44</v>
      </c>
      <c r="U50" s="38">
        <v>39</v>
      </c>
      <c r="V50" s="39">
        <v>17</v>
      </c>
      <c r="W50" s="22">
        <v>3.05</v>
      </c>
      <c r="X50" s="21">
        <v>0.27300000000000002</v>
      </c>
      <c r="Y50" s="3">
        <v>7.03</v>
      </c>
      <c r="Z50" s="19">
        <v>56.57</v>
      </c>
      <c r="AA50" s="3">
        <v>1</v>
      </c>
      <c r="AB50" s="3">
        <v>1</v>
      </c>
      <c r="AC50" s="3">
        <v>1</v>
      </c>
    </row>
    <row r="51" spans="1:29" x14ac:dyDescent="0.2">
      <c r="A51">
        <v>50</v>
      </c>
      <c r="B51" t="s">
        <v>235</v>
      </c>
      <c r="C51" t="s">
        <v>10</v>
      </c>
      <c r="D51" t="s">
        <v>8</v>
      </c>
      <c r="E51" t="s">
        <v>3</v>
      </c>
      <c r="F51" s="4" t="s">
        <v>247</v>
      </c>
      <c r="G51" s="1">
        <f>(17+16.5+16.5)/3</f>
        <v>16.666666666666668</v>
      </c>
      <c r="H51" s="5">
        <v>13</v>
      </c>
      <c r="I51" s="6">
        <v>43080.349687499998</v>
      </c>
      <c r="J51" s="5" t="s">
        <v>31</v>
      </c>
      <c r="K51" s="5" t="s">
        <v>139</v>
      </c>
      <c r="L51" s="5">
        <v>1669</v>
      </c>
      <c r="M51" s="8">
        <v>133</v>
      </c>
      <c r="N51" s="1">
        <v>89.41</v>
      </c>
      <c r="O51" s="8">
        <v>79.63</v>
      </c>
      <c r="P51" s="8">
        <v>79.63</v>
      </c>
      <c r="Q51" s="28">
        <v>94.64</v>
      </c>
      <c r="R51" s="32">
        <v>7.2</v>
      </c>
      <c r="S51" s="42">
        <v>9.8659999999999997</v>
      </c>
      <c r="T51" s="41">
        <v>45</v>
      </c>
      <c r="U51" s="38">
        <v>39</v>
      </c>
      <c r="V51" s="39">
        <v>16</v>
      </c>
      <c r="W51" s="22">
        <v>2.16</v>
      </c>
      <c r="X51" s="21">
        <v>0.20630000000000001</v>
      </c>
      <c r="Y51" s="3">
        <v>7.02</v>
      </c>
      <c r="Z51" s="19">
        <v>54.36</v>
      </c>
      <c r="AA51" s="3">
        <v>1</v>
      </c>
      <c r="AB51" s="3">
        <v>1</v>
      </c>
      <c r="AC51" s="3">
        <v>1</v>
      </c>
    </row>
    <row r="52" spans="1:29" x14ac:dyDescent="0.2">
      <c r="A52">
        <v>51</v>
      </c>
      <c r="B52" t="s">
        <v>235</v>
      </c>
      <c r="C52" t="s">
        <v>10</v>
      </c>
      <c r="D52" t="s">
        <v>8</v>
      </c>
      <c r="E52" t="s">
        <v>4</v>
      </c>
      <c r="F52" s="4" t="s">
        <v>246</v>
      </c>
      <c r="G52" s="1">
        <v>5</v>
      </c>
      <c r="H52" s="5">
        <v>14</v>
      </c>
      <c r="I52" s="6">
        <v>43080.357453703706</v>
      </c>
      <c r="J52" s="5" t="s">
        <v>32</v>
      </c>
      <c r="K52" s="5" t="s">
        <v>140</v>
      </c>
      <c r="L52" s="5">
        <v>1670</v>
      </c>
      <c r="M52" s="8">
        <v>159</v>
      </c>
      <c r="N52" s="1">
        <v>50.29</v>
      </c>
      <c r="O52" s="8">
        <v>47.46</v>
      </c>
      <c r="P52" s="8">
        <v>47.46</v>
      </c>
      <c r="W52" s="22">
        <v>3.93</v>
      </c>
      <c r="X52" s="21">
        <v>0.38519999999999999</v>
      </c>
      <c r="Y52" s="3">
        <v>7.31</v>
      </c>
    </row>
    <row r="53" spans="1:29" x14ac:dyDescent="0.2">
      <c r="A53">
        <v>52</v>
      </c>
      <c r="B53" t="s">
        <v>235</v>
      </c>
      <c r="C53" t="s">
        <v>10</v>
      </c>
      <c r="D53" t="s">
        <v>8</v>
      </c>
      <c r="E53" t="s">
        <v>4</v>
      </c>
      <c r="F53" s="4" t="s">
        <v>247</v>
      </c>
      <c r="G53" s="1">
        <f>(16.5+17+17)/3</f>
        <v>16.833333333333332</v>
      </c>
      <c r="H53" s="5">
        <v>14</v>
      </c>
      <c r="I53" s="6">
        <v>43080.357453703706</v>
      </c>
      <c r="J53" s="5" t="s">
        <v>32</v>
      </c>
      <c r="K53" s="5" t="s">
        <v>140</v>
      </c>
      <c r="L53" s="5">
        <v>1670</v>
      </c>
      <c r="M53" s="8">
        <v>124</v>
      </c>
      <c r="N53" s="1">
        <v>50.75</v>
      </c>
      <c r="O53" s="8">
        <v>46.2</v>
      </c>
      <c r="P53" s="8">
        <v>46.2</v>
      </c>
      <c r="W53" s="3">
        <v>1</v>
      </c>
      <c r="X53" s="3">
        <v>1</v>
      </c>
      <c r="Y53" s="3">
        <v>7.13</v>
      </c>
    </row>
    <row r="54" spans="1:29" x14ac:dyDescent="0.2">
      <c r="A54">
        <v>53</v>
      </c>
      <c r="B54" t="s">
        <v>235</v>
      </c>
      <c r="C54" t="s">
        <v>10</v>
      </c>
      <c r="D54" t="s">
        <v>8</v>
      </c>
      <c r="E54" t="s">
        <v>5</v>
      </c>
      <c r="F54" s="4" t="s">
        <v>246</v>
      </c>
      <c r="G54" s="1">
        <v>5</v>
      </c>
      <c r="H54" s="5">
        <v>15</v>
      </c>
      <c r="I54" s="6">
        <v>43080.361527777779</v>
      </c>
      <c r="J54" s="5" t="s">
        <v>33</v>
      </c>
      <c r="K54" s="5" t="s">
        <v>141</v>
      </c>
      <c r="L54" s="5">
        <v>1670</v>
      </c>
      <c r="M54" s="8">
        <v>161</v>
      </c>
      <c r="N54" s="1">
        <v>50.15</v>
      </c>
      <c r="O54" s="8">
        <v>48.03</v>
      </c>
      <c r="P54" s="8">
        <v>48.03</v>
      </c>
      <c r="W54" s="3">
        <v>1</v>
      </c>
      <c r="X54" s="3">
        <v>1</v>
      </c>
      <c r="Y54" s="3">
        <v>7.07</v>
      </c>
    </row>
    <row r="55" spans="1:29" x14ac:dyDescent="0.2">
      <c r="A55">
        <v>54</v>
      </c>
      <c r="B55" t="s">
        <v>235</v>
      </c>
      <c r="C55" t="s">
        <v>10</v>
      </c>
      <c r="D55" t="s">
        <v>8</v>
      </c>
      <c r="E55" t="s">
        <v>5</v>
      </c>
      <c r="F55" s="4" t="s">
        <v>247</v>
      </c>
      <c r="G55" s="1">
        <f>(18+18+17)/3</f>
        <v>17.666666666666668</v>
      </c>
      <c r="H55" s="5">
        <v>15</v>
      </c>
      <c r="I55" s="6">
        <v>43080.361527777779</v>
      </c>
      <c r="J55" s="5" t="s">
        <v>33</v>
      </c>
      <c r="K55" s="5" t="s">
        <v>141</v>
      </c>
      <c r="L55" s="5">
        <v>1670</v>
      </c>
      <c r="M55" s="8">
        <v>159</v>
      </c>
      <c r="N55" s="1">
        <v>50.54</v>
      </c>
      <c r="O55" s="8">
        <v>46.82</v>
      </c>
      <c r="P55" s="8">
        <v>46.82</v>
      </c>
      <c r="W55" s="3">
        <v>1</v>
      </c>
      <c r="X55" s="3">
        <v>1</v>
      </c>
      <c r="Y55" s="3">
        <v>7.03</v>
      </c>
    </row>
    <row r="56" spans="1:29" x14ac:dyDescent="0.2">
      <c r="A56">
        <v>55</v>
      </c>
      <c r="B56" t="s">
        <v>235</v>
      </c>
      <c r="C56" t="s">
        <v>10</v>
      </c>
      <c r="D56" t="s">
        <v>8</v>
      </c>
      <c r="E56" t="s">
        <v>6</v>
      </c>
      <c r="F56" s="4" t="s">
        <v>246</v>
      </c>
      <c r="G56" s="1">
        <v>5</v>
      </c>
      <c r="H56" s="5">
        <v>16</v>
      </c>
      <c r="I56" s="6">
        <v>43080.369791666664</v>
      </c>
      <c r="J56" s="5" t="s">
        <v>34</v>
      </c>
      <c r="K56" s="5" t="s">
        <v>142</v>
      </c>
      <c r="L56" s="5">
        <v>1671</v>
      </c>
      <c r="M56" s="8">
        <v>155.5</v>
      </c>
      <c r="N56" s="1">
        <v>51.49</v>
      </c>
      <c r="O56" s="8">
        <v>47.51</v>
      </c>
      <c r="P56" s="8">
        <v>47.51</v>
      </c>
      <c r="W56" s="3">
        <v>1</v>
      </c>
      <c r="X56" s="3">
        <v>1</v>
      </c>
      <c r="Y56" s="3">
        <v>7.07</v>
      </c>
    </row>
    <row r="57" spans="1:29" x14ac:dyDescent="0.2">
      <c r="A57">
        <v>56</v>
      </c>
      <c r="B57" t="s">
        <v>235</v>
      </c>
      <c r="C57" t="s">
        <v>10</v>
      </c>
      <c r="D57" t="s">
        <v>8</v>
      </c>
      <c r="E57" t="s">
        <v>6</v>
      </c>
      <c r="F57" s="4" t="s">
        <v>247</v>
      </c>
      <c r="G57" s="1">
        <f>(15+15+19)/3</f>
        <v>16.333333333333332</v>
      </c>
      <c r="H57" s="5">
        <v>16</v>
      </c>
      <c r="I57" s="6">
        <v>43080.369791666664</v>
      </c>
      <c r="J57" s="5" t="s">
        <v>34</v>
      </c>
      <c r="K57" s="5" t="s">
        <v>142</v>
      </c>
      <c r="L57" s="5">
        <v>1671</v>
      </c>
      <c r="M57" s="8">
        <v>139</v>
      </c>
      <c r="N57" s="1">
        <v>50.2</v>
      </c>
      <c r="O57">
        <v>46.79</v>
      </c>
      <c r="P57">
        <v>46.79</v>
      </c>
      <c r="W57" s="3">
        <v>1</v>
      </c>
      <c r="X57" s="3">
        <v>1</v>
      </c>
      <c r="Y57" s="3">
        <v>7.23</v>
      </c>
    </row>
    <row r="58" spans="1:29" x14ac:dyDescent="0.2">
      <c r="A58">
        <v>57</v>
      </c>
      <c r="B58" t="s">
        <v>235</v>
      </c>
      <c r="C58" t="s">
        <v>10</v>
      </c>
      <c r="D58" t="s">
        <v>9</v>
      </c>
      <c r="E58" t="s">
        <v>3</v>
      </c>
      <c r="F58" s="4" t="s">
        <v>246</v>
      </c>
      <c r="G58" s="1">
        <v>5</v>
      </c>
      <c r="H58" s="5">
        <v>17</v>
      </c>
      <c r="I58" s="6">
        <v>43080.412569444445</v>
      </c>
      <c r="J58" s="5" t="s">
        <v>35</v>
      </c>
      <c r="K58" s="5" t="s">
        <v>143</v>
      </c>
      <c r="L58" s="5">
        <v>1667</v>
      </c>
      <c r="M58" s="8">
        <v>186.5</v>
      </c>
      <c r="N58" s="1">
        <v>102.98</v>
      </c>
      <c r="O58">
        <v>99.29</v>
      </c>
      <c r="P58">
        <v>99.29</v>
      </c>
      <c r="W58" s="3">
        <v>1</v>
      </c>
      <c r="X58" s="3">
        <v>1</v>
      </c>
      <c r="Y58" s="3">
        <v>8.06</v>
      </c>
      <c r="Z58" s="3"/>
      <c r="AA58" s="3"/>
      <c r="AB58" s="3"/>
      <c r="AC58" s="3"/>
    </row>
    <row r="59" spans="1:29" x14ac:dyDescent="0.2">
      <c r="A59">
        <v>58</v>
      </c>
      <c r="B59" t="s">
        <v>235</v>
      </c>
      <c r="C59" t="s">
        <v>10</v>
      </c>
      <c r="D59" t="s">
        <v>9</v>
      </c>
      <c r="E59" t="s">
        <v>3</v>
      </c>
      <c r="F59" s="4" t="s">
        <v>247</v>
      </c>
      <c r="G59" s="1">
        <f>(15.5+17.5+17.5)/3</f>
        <v>16.833333333333332</v>
      </c>
      <c r="H59" s="5">
        <v>17</v>
      </c>
      <c r="I59" s="6">
        <v>43080.412569444445</v>
      </c>
      <c r="J59" s="5" t="s">
        <v>35</v>
      </c>
      <c r="K59" s="5" t="s">
        <v>143</v>
      </c>
      <c r="L59" s="5">
        <v>1667</v>
      </c>
      <c r="M59" s="8">
        <v>139</v>
      </c>
      <c r="N59" s="2">
        <v>107.46</v>
      </c>
      <c r="O59">
        <v>98.8</v>
      </c>
      <c r="P59">
        <v>92.8</v>
      </c>
      <c r="W59" s="3">
        <v>1</v>
      </c>
      <c r="X59" s="3">
        <v>1</v>
      </c>
      <c r="Y59" s="3">
        <v>7.81</v>
      </c>
      <c r="Z59" s="3"/>
      <c r="AA59" s="3"/>
      <c r="AB59" s="3"/>
      <c r="AC59" s="3"/>
    </row>
    <row r="60" spans="1:29" x14ac:dyDescent="0.2">
      <c r="A60">
        <v>59</v>
      </c>
      <c r="B60" t="s">
        <v>235</v>
      </c>
      <c r="C60" t="s">
        <v>10</v>
      </c>
      <c r="D60" t="s">
        <v>9</v>
      </c>
      <c r="E60" t="s">
        <v>4</v>
      </c>
      <c r="F60" s="4" t="s">
        <v>246</v>
      </c>
      <c r="G60" s="1">
        <v>5</v>
      </c>
      <c r="H60" s="5">
        <v>18</v>
      </c>
      <c r="I60" s="6">
        <v>43080.421851851854</v>
      </c>
      <c r="J60" s="5" t="s">
        <v>36</v>
      </c>
      <c r="K60" s="5" t="s">
        <v>144</v>
      </c>
      <c r="L60" s="5">
        <v>1668</v>
      </c>
      <c r="M60" s="8">
        <v>156</v>
      </c>
      <c r="N60" s="2">
        <v>56.07</v>
      </c>
      <c r="O60">
        <v>52.34</v>
      </c>
      <c r="P60">
        <v>52.34</v>
      </c>
      <c r="W60" s="3">
        <v>1</v>
      </c>
      <c r="X60" s="3">
        <v>1</v>
      </c>
      <c r="Y60" s="3">
        <v>7.89</v>
      </c>
    </row>
    <row r="61" spans="1:29" x14ac:dyDescent="0.2">
      <c r="A61">
        <v>60</v>
      </c>
      <c r="B61" t="s">
        <v>235</v>
      </c>
      <c r="C61" t="s">
        <v>10</v>
      </c>
      <c r="D61" t="s">
        <v>9</v>
      </c>
      <c r="E61" t="s">
        <v>4</v>
      </c>
      <c r="F61" s="4" t="s">
        <v>247</v>
      </c>
      <c r="G61" s="1">
        <f>(17+16.5+19)/3</f>
        <v>17.5</v>
      </c>
      <c r="H61" s="5">
        <v>18</v>
      </c>
      <c r="I61" s="6">
        <v>43080.421851851854</v>
      </c>
      <c r="J61" s="5" t="s">
        <v>36</v>
      </c>
      <c r="K61" s="5" t="s">
        <v>144</v>
      </c>
      <c r="L61" s="5">
        <v>1668</v>
      </c>
      <c r="M61" s="8">
        <v>146</v>
      </c>
      <c r="N61" s="2">
        <v>50.83</v>
      </c>
      <c r="O61">
        <v>44.57</v>
      </c>
      <c r="P61">
        <v>44.57</v>
      </c>
      <c r="W61" s="3">
        <v>1</v>
      </c>
      <c r="X61" s="3">
        <v>1</v>
      </c>
      <c r="Y61" s="3">
        <v>7.58</v>
      </c>
    </row>
    <row r="62" spans="1:29" x14ac:dyDescent="0.2">
      <c r="A62">
        <v>61</v>
      </c>
      <c r="B62" t="s">
        <v>235</v>
      </c>
      <c r="C62" t="s">
        <v>10</v>
      </c>
      <c r="D62" t="s">
        <v>9</v>
      </c>
      <c r="E62" t="s">
        <v>5</v>
      </c>
      <c r="F62" s="4" t="s">
        <v>246</v>
      </c>
      <c r="G62" s="1">
        <v>5</v>
      </c>
      <c r="H62" s="5">
        <v>19</v>
      </c>
      <c r="I62" s="6">
        <v>43080.431516203702</v>
      </c>
      <c r="J62" s="5" t="s">
        <v>37</v>
      </c>
      <c r="K62" s="5" t="s">
        <v>144</v>
      </c>
      <c r="L62" s="5">
        <v>1668</v>
      </c>
      <c r="M62" s="8">
        <v>160</v>
      </c>
      <c r="N62" s="2">
        <v>50.63</v>
      </c>
      <c r="O62">
        <v>47.16</v>
      </c>
      <c r="P62">
        <v>47.16</v>
      </c>
      <c r="W62" s="3">
        <v>1</v>
      </c>
      <c r="X62" s="3">
        <v>1</v>
      </c>
      <c r="Y62" s="3">
        <v>7.86</v>
      </c>
    </row>
    <row r="63" spans="1:29" x14ac:dyDescent="0.2">
      <c r="A63">
        <v>62</v>
      </c>
      <c r="B63" t="s">
        <v>235</v>
      </c>
      <c r="C63" t="s">
        <v>10</v>
      </c>
      <c r="D63" t="s">
        <v>9</v>
      </c>
      <c r="E63" t="s">
        <v>5</v>
      </c>
      <c r="F63" s="4" t="s">
        <v>247</v>
      </c>
      <c r="G63" s="1">
        <f>(18+17.5+18)/3</f>
        <v>17.833333333333332</v>
      </c>
      <c r="H63" s="5">
        <v>19</v>
      </c>
      <c r="I63" s="6">
        <v>43080.431516203702</v>
      </c>
      <c r="J63" s="5" t="s">
        <v>37</v>
      </c>
      <c r="K63" s="5" t="s">
        <v>144</v>
      </c>
      <c r="L63" s="5">
        <v>1668</v>
      </c>
      <c r="M63" s="8">
        <v>168</v>
      </c>
      <c r="N63" s="2">
        <v>54.33</v>
      </c>
      <c r="O63">
        <v>49.04</v>
      </c>
      <c r="P63">
        <v>49.04</v>
      </c>
      <c r="W63" s="3">
        <v>1</v>
      </c>
      <c r="X63" s="3">
        <v>1</v>
      </c>
      <c r="Y63" s="3">
        <v>7.8</v>
      </c>
    </row>
    <row r="64" spans="1:29" x14ac:dyDescent="0.2">
      <c r="A64">
        <v>63</v>
      </c>
      <c r="B64" t="s">
        <v>235</v>
      </c>
      <c r="C64" t="s">
        <v>10</v>
      </c>
      <c r="D64" t="s">
        <v>9</v>
      </c>
      <c r="E64" t="s">
        <v>6</v>
      </c>
      <c r="F64" s="4" t="s">
        <v>246</v>
      </c>
      <c r="G64" s="1">
        <v>5</v>
      </c>
      <c r="H64" s="5">
        <v>20</v>
      </c>
      <c r="I64" s="6">
        <v>43080.43959490741</v>
      </c>
      <c r="J64" s="5" t="s">
        <v>38</v>
      </c>
      <c r="K64" s="5" t="s">
        <v>145</v>
      </c>
      <c r="L64" s="5">
        <v>1667</v>
      </c>
      <c r="M64" s="8">
        <v>166</v>
      </c>
      <c r="N64" s="2">
        <v>52.78</v>
      </c>
      <c r="O64">
        <v>49.76</v>
      </c>
      <c r="P64">
        <v>49.76</v>
      </c>
      <c r="W64" s="3">
        <v>1</v>
      </c>
      <c r="X64" s="3">
        <v>1</v>
      </c>
      <c r="Y64" s="3">
        <v>7.85</v>
      </c>
    </row>
    <row r="65" spans="1:29" x14ac:dyDescent="0.2">
      <c r="A65">
        <v>64</v>
      </c>
      <c r="B65" t="s">
        <v>235</v>
      </c>
      <c r="C65" t="s">
        <v>10</v>
      </c>
      <c r="D65" t="s">
        <v>9</v>
      </c>
      <c r="E65" t="s">
        <v>6</v>
      </c>
      <c r="F65" s="4" t="s">
        <v>247</v>
      </c>
      <c r="G65" s="1">
        <f>(17.5+18.5+18.5)/3</f>
        <v>18.166666666666668</v>
      </c>
      <c r="H65" s="5">
        <v>20</v>
      </c>
      <c r="I65" s="6">
        <v>43080.43959490741</v>
      </c>
      <c r="J65" s="5" t="s">
        <v>38</v>
      </c>
      <c r="K65" s="5" t="s">
        <v>145</v>
      </c>
      <c r="L65" s="5">
        <v>1667</v>
      </c>
      <c r="M65" s="8">
        <v>175</v>
      </c>
      <c r="N65" s="2">
        <v>51.85</v>
      </c>
      <c r="O65">
        <v>46.93</v>
      </c>
      <c r="P65">
        <v>46.93</v>
      </c>
      <c r="W65" s="3">
        <v>1</v>
      </c>
      <c r="X65" s="3">
        <v>1</v>
      </c>
      <c r="Y65" s="3">
        <v>7.77</v>
      </c>
    </row>
    <row r="66" spans="1:29" x14ac:dyDescent="0.2">
      <c r="A66">
        <v>65</v>
      </c>
      <c r="B66" t="s">
        <v>236</v>
      </c>
      <c r="C66" t="s">
        <v>11</v>
      </c>
      <c r="D66" t="s">
        <v>2</v>
      </c>
      <c r="E66" t="s">
        <v>3</v>
      </c>
      <c r="F66" s="4" t="s">
        <v>246</v>
      </c>
      <c r="G66" s="1">
        <v>5</v>
      </c>
      <c r="H66" s="5">
        <v>32</v>
      </c>
      <c r="I66" s="6">
        <v>43082.395208333335</v>
      </c>
      <c r="J66" s="5" t="s">
        <v>49</v>
      </c>
      <c r="K66" s="5" t="s">
        <v>156</v>
      </c>
      <c r="L66" s="5">
        <v>1249</v>
      </c>
      <c r="M66" s="8">
        <v>175.5</v>
      </c>
      <c r="N66">
        <v>102.84</v>
      </c>
      <c r="O66">
        <v>96.46</v>
      </c>
      <c r="P66">
        <v>96.46</v>
      </c>
      <c r="Q66" s="28">
        <v>97.26</v>
      </c>
      <c r="R66" s="32">
        <v>6.32</v>
      </c>
      <c r="S66" s="42">
        <v>7.6269999999999998</v>
      </c>
      <c r="T66" s="41">
        <v>34</v>
      </c>
      <c r="U66" s="38">
        <v>20</v>
      </c>
      <c r="V66" s="39">
        <v>46</v>
      </c>
      <c r="W66" s="3">
        <v>1</v>
      </c>
      <c r="X66" s="3">
        <v>1</v>
      </c>
      <c r="Y66" s="3">
        <v>6.71</v>
      </c>
      <c r="Z66" s="19">
        <v>38.43</v>
      </c>
      <c r="AA66" s="3">
        <v>1</v>
      </c>
      <c r="AB66" s="3">
        <v>1</v>
      </c>
      <c r="AC66" s="3">
        <v>1</v>
      </c>
    </row>
    <row r="67" spans="1:29" x14ac:dyDescent="0.2">
      <c r="A67">
        <v>66</v>
      </c>
      <c r="B67" t="s">
        <v>236</v>
      </c>
      <c r="C67" t="s">
        <v>11</v>
      </c>
      <c r="D67" t="s">
        <v>2</v>
      </c>
      <c r="E67" t="s">
        <v>3</v>
      </c>
      <c r="F67" s="4" t="s">
        <v>247</v>
      </c>
      <c r="G67" s="1">
        <f>(17.5+16.5+17.5)/3</f>
        <v>17.166666666666668</v>
      </c>
      <c r="H67" s="5">
        <v>32</v>
      </c>
      <c r="I67" s="6">
        <v>43082.395208333335</v>
      </c>
      <c r="J67" s="5" t="s">
        <v>49</v>
      </c>
      <c r="K67" s="5" t="s">
        <v>156</v>
      </c>
      <c r="L67" s="5">
        <v>1249</v>
      </c>
      <c r="M67" s="8">
        <v>168</v>
      </c>
      <c r="N67">
        <v>99.89</v>
      </c>
      <c r="O67">
        <v>91.74</v>
      </c>
      <c r="P67">
        <v>91.74</v>
      </c>
      <c r="Q67" s="28">
        <v>97.17</v>
      </c>
      <c r="R67" s="32">
        <v>5.68</v>
      </c>
      <c r="S67" s="42">
        <v>7.0430000000000001</v>
      </c>
      <c r="T67" s="41">
        <v>37</v>
      </c>
      <c r="U67" s="38">
        <v>19</v>
      </c>
      <c r="V67" s="39">
        <v>44</v>
      </c>
      <c r="W67" s="3">
        <v>1</v>
      </c>
      <c r="X67" s="3">
        <v>1</v>
      </c>
      <c r="Y67" s="3">
        <v>7.04</v>
      </c>
      <c r="Z67" s="19">
        <v>43.52</v>
      </c>
      <c r="AA67" s="3">
        <v>1</v>
      </c>
      <c r="AB67" s="3">
        <v>1</v>
      </c>
      <c r="AC67" s="3">
        <v>1</v>
      </c>
    </row>
    <row r="68" spans="1:29" x14ac:dyDescent="0.2">
      <c r="A68">
        <v>67</v>
      </c>
      <c r="B68" t="s">
        <v>236</v>
      </c>
      <c r="C68" t="s">
        <v>11</v>
      </c>
      <c r="D68" t="s">
        <v>2</v>
      </c>
      <c r="E68" t="s">
        <v>4</v>
      </c>
      <c r="F68" s="4" t="s">
        <v>246</v>
      </c>
      <c r="G68" s="1">
        <v>5</v>
      </c>
      <c r="H68" s="5">
        <v>33</v>
      </c>
      <c r="I68" s="6">
        <v>43082.411574074074</v>
      </c>
      <c r="J68" s="5" t="s">
        <v>50</v>
      </c>
      <c r="K68" s="5" t="s">
        <v>157</v>
      </c>
      <c r="L68" s="5">
        <v>1252</v>
      </c>
      <c r="M68" s="8">
        <v>195</v>
      </c>
      <c r="N68">
        <v>52.72</v>
      </c>
      <c r="O68">
        <v>49.75</v>
      </c>
      <c r="P68">
        <v>46.6</v>
      </c>
      <c r="W68" s="3">
        <v>1</v>
      </c>
      <c r="X68" s="3">
        <v>1</v>
      </c>
      <c r="Y68" s="3">
        <v>6.53</v>
      </c>
    </row>
    <row r="69" spans="1:29" x14ac:dyDescent="0.2">
      <c r="A69">
        <v>68</v>
      </c>
      <c r="B69" t="s">
        <v>236</v>
      </c>
      <c r="C69" t="s">
        <v>11</v>
      </c>
      <c r="D69" t="s">
        <v>2</v>
      </c>
      <c r="E69" t="s">
        <v>4</v>
      </c>
      <c r="F69" s="4" t="s">
        <v>247</v>
      </c>
      <c r="G69" s="1">
        <f>(15.5+18.5+18)/3</f>
        <v>17.333333333333332</v>
      </c>
      <c r="H69" s="5">
        <v>33</v>
      </c>
      <c r="I69" s="6">
        <v>43082.411574074074</v>
      </c>
      <c r="J69" s="5" t="s">
        <v>50</v>
      </c>
      <c r="K69" s="5" t="s">
        <v>157</v>
      </c>
      <c r="L69" s="5">
        <v>1252</v>
      </c>
      <c r="M69" s="8">
        <v>168</v>
      </c>
      <c r="N69">
        <v>52.77</v>
      </c>
      <c r="O69">
        <v>49.05</v>
      </c>
      <c r="P69">
        <v>49.05</v>
      </c>
      <c r="W69" s="3">
        <v>1</v>
      </c>
      <c r="X69" s="3">
        <v>1</v>
      </c>
      <c r="Y69" s="3">
        <v>6.62</v>
      </c>
    </row>
    <row r="70" spans="1:29" x14ac:dyDescent="0.2">
      <c r="A70">
        <v>69</v>
      </c>
      <c r="B70" t="s">
        <v>236</v>
      </c>
      <c r="C70" t="s">
        <v>11</v>
      </c>
      <c r="D70" t="s">
        <v>2</v>
      </c>
      <c r="E70" t="s">
        <v>5</v>
      </c>
      <c r="F70" s="4" t="s">
        <v>246</v>
      </c>
      <c r="G70" s="1">
        <v>5</v>
      </c>
      <c r="H70" s="5">
        <v>34</v>
      </c>
      <c r="I70" s="6">
        <v>43082.413055555553</v>
      </c>
      <c r="J70" s="5" t="s">
        <v>51</v>
      </c>
      <c r="K70" s="5" t="s">
        <v>158</v>
      </c>
      <c r="L70" s="5">
        <v>1252</v>
      </c>
      <c r="M70" s="8">
        <v>200</v>
      </c>
      <c r="N70">
        <v>48.07</v>
      </c>
      <c r="O70">
        <v>45.33</v>
      </c>
      <c r="P70">
        <v>45.33</v>
      </c>
      <c r="W70" s="3">
        <v>1</v>
      </c>
      <c r="X70" s="3">
        <v>1</v>
      </c>
      <c r="Y70" s="3">
        <v>6.39</v>
      </c>
    </row>
    <row r="71" spans="1:29" x14ac:dyDescent="0.2">
      <c r="A71">
        <v>70</v>
      </c>
      <c r="B71" t="s">
        <v>236</v>
      </c>
      <c r="C71" t="s">
        <v>11</v>
      </c>
      <c r="D71" t="s">
        <v>2</v>
      </c>
      <c r="E71" t="s">
        <v>5</v>
      </c>
      <c r="F71" s="4" t="s">
        <v>247</v>
      </c>
      <c r="G71" s="1">
        <f>(18+15.5+18)/3</f>
        <v>17.166666666666668</v>
      </c>
      <c r="H71" s="5">
        <v>34</v>
      </c>
      <c r="I71" s="6">
        <v>43082.413055555553</v>
      </c>
      <c r="J71" s="5" t="s">
        <v>51</v>
      </c>
      <c r="K71" s="5" t="s">
        <v>158</v>
      </c>
      <c r="L71" s="5">
        <v>1252</v>
      </c>
      <c r="M71" s="8">
        <v>177</v>
      </c>
      <c r="N71">
        <v>48.69</v>
      </c>
      <c r="O71">
        <v>45.02</v>
      </c>
      <c r="P71">
        <v>45.02</v>
      </c>
      <c r="W71" s="3">
        <v>1</v>
      </c>
      <c r="X71" s="3">
        <v>1</v>
      </c>
      <c r="Y71" s="3">
        <v>6.55</v>
      </c>
    </row>
    <row r="72" spans="1:29" x14ac:dyDescent="0.2">
      <c r="A72">
        <v>71</v>
      </c>
      <c r="B72" t="s">
        <v>236</v>
      </c>
      <c r="C72" t="s">
        <v>11</v>
      </c>
      <c r="D72" t="s">
        <v>2</v>
      </c>
      <c r="E72" t="s">
        <v>6</v>
      </c>
      <c r="F72" s="4" t="s">
        <v>246</v>
      </c>
      <c r="G72" s="1">
        <v>5</v>
      </c>
      <c r="H72" s="5">
        <v>35</v>
      </c>
      <c r="I72" s="6">
        <v>43082.418888888889</v>
      </c>
      <c r="J72" s="5" t="s">
        <v>52</v>
      </c>
      <c r="K72" s="5" t="s">
        <v>156</v>
      </c>
      <c r="L72" s="5">
        <v>1253</v>
      </c>
      <c r="M72" s="8">
        <v>194</v>
      </c>
      <c r="N72">
        <v>45.25</v>
      </c>
      <c r="O72">
        <v>42.53</v>
      </c>
      <c r="P72">
        <v>42.53</v>
      </c>
      <c r="W72" s="3">
        <v>1</v>
      </c>
      <c r="X72" s="3">
        <v>1</v>
      </c>
      <c r="Y72" s="3">
        <v>6.52</v>
      </c>
    </row>
    <row r="73" spans="1:29" x14ac:dyDescent="0.2">
      <c r="A73">
        <v>72</v>
      </c>
      <c r="B73" t="s">
        <v>236</v>
      </c>
      <c r="C73" t="s">
        <v>11</v>
      </c>
      <c r="D73" t="s">
        <v>2</v>
      </c>
      <c r="E73" t="s">
        <v>6</v>
      </c>
      <c r="F73" s="4" t="s">
        <v>247</v>
      </c>
      <c r="G73" s="1">
        <f>(17+16.5+20)/3</f>
        <v>17.833333333333332</v>
      </c>
      <c r="H73" s="5">
        <v>35</v>
      </c>
      <c r="I73" s="6">
        <v>43082.418888888889</v>
      </c>
      <c r="J73" s="5" t="s">
        <v>52</v>
      </c>
      <c r="K73" s="5" t="s">
        <v>156</v>
      </c>
      <c r="L73" s="5">
        <v>1253</v>
      </c>
      <c r="M73" s="8">
        <v>185.5</v>
      </c>
      <c r="N73">
        <v>48.88</v>
      </c>
      <c r="O73">
        <v>45.66</v>
      </c>
      <c r="P73">
        <v>45.66</v>
      </c>
      <c r="W73" s="3">
        <v>1</v>
      </c>
      <c r="X73" s="3">
        <v>1</v>
      </c>
      <c r="Y73" s="3">
        <v>6.79</v>
      </c>
    </row>
    <row r="74" spans="1:29" x14ac:dyDescent="0.2">
      <c r="A74">
        <v>73</v>
      </c>
      <c r="B74" t="s">
        <v>236</v>
      </c>
      <c r="C74" t="s">
        <v>11</v>
      </c>
      <c r="D74" t="s">
        <v>7</v>
      </c>
      <c r="E74" t="s">
        <v>3</v>
      </c>
      <c r="F74" s="4" t="s">
        <v>246</v>
      </c>
      <c r="G74" s="1">
        <v>5</v>
      </c>
      <c r="H74" s="5">
        <v>36</v>
      </c>
      <c r="I74" s="6">
        <v>43082.445011574076</v>
      </c>
      <c r="J74" s="5" t="s">
        <v>53</v>
      </c>
      <c r="K74" s="5" t="s">
        <v>159</v>
      </c>
      <c r="L74" s="5">
        <v>1252</v>
      </c>
      <c r="M74" s="8">
        <v>178.3</v>
      </c>
      <c r="N74">
        <v>98.69</v>
      </c>
      <c r="O74">
        <v>90.15</v>
      </c>
      <c r="P74">
        <v>90.15</v>
      </c>
      <c r="W74" s="3">
        <v>1</v>
      </c>
      <c r="X74" s="3">
        <v>1</v>
      </c>
      <c r="Y74" s="3">
        <v>6.65</v>
      </c>
      <c r="Z74" s="3"/>
      <c r="AA74" s="3"/>
      <c r="AB74" s="3"/>
      <c r="AC74" s="3"/>
    </row>
    <row r="75" spans="1:29" x14ac:dyDescent="0.2">
      <c r="A75">
        <v>74</v>
      </c>
      <c r="B75" t="s">
        <v>236</v>
      </c>
      <c r="C75" t="s">
        <v>11</v>
      </c>
      <c r="D75" t="s">
        <v>7</v>
      </c>
      <c r="E75" t="s">
        <v>3</v>
      </c>
      <c r="F75" s="4" t="s">
        <v>247</v>
      </c>
      <c r="G75" s="1">
        <f>(18.5+13.5+18)/3</f>
        <v>16.666666666666668</v>
      </c>
      <c r="H75" s="5">
        <v>36</v>
      </c>
      <c r="I75" s="6">
        <v>43082.445011574076</v>
      </c>
      <c r="J75" s="5" t="s">
        <v>53</v>
      </c>
      <c r="K75" s="5" t="s">
        <v>159</v>
      </c>
      <c r="L75" s="5">
        <v>1252</v>
      </c>
      <c r="M75" s="8">
        <v>175</v>
      </c>
      <c r="N75">
        <v>101.94</v>
      </c>
      <c r="O75">
        <v>95.8</v>
      </c>
      <c r="P75">
        <v>95.8</v>
      </c>
      <c r="W75" s="3">
        <v>1</v>
      </c>
      <c r="X75" s="3">
        <v>1</v>
      </c>
      <c r="Y75" s="3">
        <v>6.81</v>
      </c>
      <c r="Z75" s="3"/>
      <c r="AA75" s="3"/>
      <c r="AB75" s="3"/>
      <c r="AC75" s="3"/>
    </row>
    <row r="76" spans="1:29" x14ac:dyDescent="0.2">
      <c r="A76">
        <v>75</v>
      </c>
      <c r="B76" t="s">
        <v>236</v>
      </c>
      <c r="C76" t="s">
        <v>11</v>
      </c>
      <c r="D76" t="s">
        <v>7</v>
      </c>
      <c r="E76" t="s">
        <v>4</v>
      </c>
      <c r="F76" s="4" t="s">
        <v>246</v>
      </c>
      <c r="G76" s="1">
        <v>5</v>
      </c>
      <c r="H76" s="5">
        <v>37</v>
      </c>
      <c r="I76" s="6">
        <v>43082.455196759256</v>
      </c>
      <c r="J76" s="5" t="s">
        <v>54</v>
      </c>
      <c r="K76" s="5" t="s">
        <v>160</v>
      </c>
      <c r="L76" s="5">
        <v>1252</v>
      </c>
      <c r="M76" s="8">
        <v>194</v>
      </c>
      <c r="N76">
        <v>50.2</v>
      </c>
      <c r="O76">
        <v>47.65</v>
      </c>
      <c r="P76">
        <v>47.65</v>
      </c>
      <c r="W76" s="3">
        <v>1</v>
      </c>
      <c r="X76" s="3">
        <v>1</v>
      </c>
      <c r="Y76" s="3">
        <v>6.68</v>
      </c>
    </row>
    <row r="77" spans="1:29" x14ac:dyDescent="0.2">
      <c r="A77">
        <v>76</v>
      </c>
      <c r="B77" t="s">
        <v>236</v>
      </c>
      <c r="C77" t="s">
        <v>11</v>
      </c>
      <c r="D77" t="s">
        <v>7</v>
      </c>
      <c r="E77" t="s">
        <v>4</v>
      </c>
      <c r="F77" s="4" t="s">
        <v>247</v>
      </c>
      <c r="G77" s="1">
        <f>(16.5+16.5+9.5)/3</f>
        <v>14.166666666666666</v>
      </c>
      <c r="H77" s="5">
        <v>37</v>
      </c>
      <c r="I77" s="6">
        <v>43082.455196759256</v>
      </c>
      <c r="J77" s="5" t="s">
        <v>54</v>
      </c>
      <c r="K77" s="5" t="s">
        <v>160</v>
      </c>
      <c r="L77" s="5">
        <v>1252</v>
      </c>
      <c r="M77" s="8">
        <v>142</v>
      </c>
      <c r="N77">
        <v>53.19</v>
      </c>
      <c r="O77">
        <v>48.63</v>
      </c>
      <c r="P77">
        <v>48.63</v>
      </c>
      <c r="W77" s="3">
        <v>1</v>
      </c>
      <c r="X77" s="3">
        <v>1</v>
      </c>
      <c r="Y77" s="3">
        <v>6.81</v>
      </c>
    </row>
    <row r="78" spans="1:29" x14ac:dyDescent="0.2">
      <c r="A78">
        <v>77</v>
      </c>
      <c r="B78" t="s">
        <v>236</v>
      </c>
      <c r="C78" t="s">
        <v>11</v>
      </c>
      <c r="D78" t="s">
        <v>7</v>
      </c>
      <c r="E78" t="s">
        <v>5</v>
      </c>
      <c r="F78" s="4" t="s">
        <v>246</v>
      </c>
      <c r="G78" s="1">
        <v>5</v>
      </c>
      <c r="H78" s="5">
        <v>38</v>
      </c>
      <c r="I78" s="6">
        <v>43082.463437500002</v>
      </c>
      <c r="J78" s="5" t="s">
        <v>55</v>
      </c>
      <c r="K78" s="5" t="s">
        <v>161</v>
      </c>
      <c r="L78" s="5">
        <v>1252</v>
      </c>
      <c r="M78" s="8">
        <v>195</v>
      </c>
      <c r="N78">
        <v>55.36</v>
      </c>
      <c r="O78">
        <v>50.97</v>
      </c>
      <c r="P78">
        <v>50.97</v>
      </c>
      <c r="W78" s="3">
        <v>1</v>
      </c>
      <c r="X78" s="3">
        <v>1</v>
      </c>
      <c r="Y78" s="3">
        <v>6.84</v>
      </c>
    </row>
    <row r="79" spans="1:29" x14ac:dyDescent="0.2">
      <c r="A79">
        <v>78</v>
      </c>
      <c r="B79" t="s">
        <v>236</v>
      </c>
      <c r="C79" t="s">
        <v>11</v>
      </c>
      <c r="D79" t="s">
        <v>7</v>
      </c>
      <c r="E79" t="s">
        <v>5</v>
      </c>
      <c r="F79" s="4" t="s">
        <v>247</v>
      </c>
      <c r="G79" s="1">
        <f>(17+14.5+19)/3</f>
        <v>16.833333333333332</v>
      </c>
      <c r="H79" s="5">
        <v>38</v>
      </c>
      <c r="I79" s="6">
        <v>43082.463437500002</v>
      </c>
      <c r="J79" s="5" t="s">
        <v>55</v>
      </c>
      <c r="K79" s="5" t="s">
        <v>161</v>
      </c>
      <c r="L79" s="5">
        <v>1252</v>
      </c>
      <c r="M79" s="8">
        <v>185.5</v>
      </c>
      <c r="N79">
        <v>51.77</v>
      </c>
      <c r="O79">
        <v>48.22</v>
      </c>
      <c r="P79">
        <v>48.22</v>
      </c>
      <c r="W79" s="3">
        <v>1</v>
      </c>
      <c r="X79" s="3">
        <v>1</v>
      </c>
      <c r="Y79" s="3">
        <v>6.84</v>
      </c>
    </row>
    <row r="80" spans="1:29" x14ac:dyDescent="0.2">
      <c r="A80">
        <v>79</v>
      </c>
      <c r="B80" t="s">
        <v>236</v>
      </c>
      <c r="C80" t="s">
        <v>11</v>
      </c>
      <c r="D80" t="s">
        <v>7</v>
      </c>
      <c r="E80" t="s">
        <v>6</v>
      </c>
      <c r="F80" s="4" t="s">
        <v>246</v>
      </c>
      <c r="G80" s="1">
        <v>5</v>
      </c>
      <c r="H80" s="5">
        <v>39</v>
      </c>
      <c r="I80" s="6">
        <v>43082.474120370367</v>
      </c>
      <c r="J80" s="5" t="s">
        <v>56</v>
      </c>
      <c r="K80" s="5" t="s">
        <v>162</v>
      </c>
      <c r="L80" s="5">
        <v>1251</v>
      </c>
      <c r="M80" s="8">
        <v>205</v>
      </c>
      <c r="N80">
        <v>50.5</v>
      </c>
      <c r="O80">
        <v>47.23</v>
      </c>
      <c r="P80">
        <v>47.23</v>
      </c>
      <c r="W80" s="3">
        <v>1</v>
      </c>
      <c r="X80" s="3">
        <v>1</v>
      </c>
      <c r="Y80" s="3">
        <v>6.69</v>
      </c>
    </row>
    <row r="81" spans="1:29" x14ac:dyDescent="0.2">
      <c r="A81">
        <v>80</v>
      </c>
      <c r="B81" t="s">
        <v>236</v>
      </c>
      <c r="C81" t="s">
        <v>11</v>
      </c>
      <c r="D81" t="s">
        <v>7</v>
      </c>
      <c r="E81" t="s">
        <v>6</v>
      </c>
      <c r="F81" s="4" t="s">
        <v>247</v>
      </c>
      <c r="G81" s="1">
        <f>(13+18+19)/3</f>
        <v>16.666666666666668</v>
      </c>
      <c r="H81" s="5">
        <v>39</v>
      </c>
      <c r="I81" s="6">
        <v>43082.474120370367</v>
      </c>
      <c r="J81" s="5" t="s">
        <v>56</v>
      </c>
      <c r="K81" s="5" t="s">
        <v>162</v>
      </c>
      <c r="L81" s="5">
        <v>1251</v>
      </c>
      <c r="M81" s="8">
        <v>196</v>
      </c>
      <c r="N81">
        <v>49.22</v>
      </c>
      <c r="O81">
        <v>45.41</v>
      </c>
      <c r="P81">
        <v>45.41</v>
      </c>
      <c r="W81" s="3">
        <v>1</v>
      </c>
      <c r="X81" s="3">
        <v>1</v>
      </c>
      <c r="Y81" s="3">
        <v>6.83</v>
      </c>
    </row>
    <row r="82" spans="1:29" x14ac:dyDescent="0.2">
      <c r="A82">
        <v>81</v>
      </c>
      <c r="B82" t="s">
        <v>236</v>
      </c>
      <c r="C82" t="s">
        <v>11</v>
      </c>
      <c r="D82" t="s">
        <v>8</v>
      </c>
      <c r="E82" t="s">
        <v>3</v>
      </c>
      <c r="F82" s="4" t="s">
        <v>246</v>
      </c>
      <c r="G82" s="1">
        <v>5</v>
      </c>
      <c r="H82" s="5">
        <v>45</v>
      </c>
      <c r="I82" s="6">
        <v>43082.576631944445</v>
      </c>
      <c r="J82" s="5" t="s">
        <v>59</v>
      </c>
      <c r="K82" s="5" t="s">
        <v>167</v>
      </c>
      <c r="L82" s="5">
        <v>1288</v>
      </c>
      <c r="M82" s="8">
        <v>166</v>
      </c>
      <c r="N82">
        <v>103.97</v>
      </c>
      <c r="O82">
        <v>98.64</v>
      </c>
      <c r="P82">
        <v>89.7</v>
      </c>
      <c r="Q82" s="28">
        <v>97.47</v>
      </c>
      <c r="R82" s="32">
        <v>7.16</v>
      </c>
      <c r="S82" s="42">
        <v>8.06</v>
      </c>
      <c r="T82" s="41">
        <v>28</v>
      </c>
      <c r="U82" s="38">
        <v>27</v>
      </c>
      <c r="V82" s="39">
        <v>46</v>
      </c>
      <c r="W82" s="3">
        <v>1</v>
      </c>
      <c r="X82" s="3">
        <v>1</v>
      </c>
      <c r="Y82" s="3">
        <v>6.19</v>
      </c>
      <c r="Z82" s="19">
        <v>38.83</v>
      </c>
      <c r="AA82" s="3">
        <v>1</v>
      </c>
      <c r="AB82" s="3">
        <v>1</v>
      </c>
      <c r="AC82" s="3">
        <v>1</v>
      </c>
    </row>
    <row r="83" spans="1:29" x14ac:dyDescent="0.2">
      <c r="A83">
        <v>82</v>
      </c>
      <c r="B83" t="s">
        <v>236</v>
      </c>
      <c r="C83" t="s">
        <v>11</v>
      </c>
      <c r="D83" t="s">
        <v>8</v>
      </c>
      <c r="E83" t="s">
        <v>3</v>
      </c>
      <c r="F83" s="4" t="s">
        <v>247</v>
      </c>
      <c r="G83" s="1">
        <f>(18+17+16.5)/3</f>
        <v>17.166666666666668</v>
      </c>
      <c r="H83" s="5">
        <v>45</v>
      </c>
      <c r="I83" s="6">
        <v>43082.576631944445</v>
      </c>
      <c r="J83" s="5" t="s">
        <v>59</v>
      </c>
      <c r="K83" s="5" t="s">
        <v>167</v>
      </c>
      <c r="L83" s="5">
        <v>1288</v>
      </c>
      <c r="M83" s="8">
        <v>178</v>
      </c>
      <c r="N83">
        <v>105.96</v>
      </c>
      <c r="O83">
        <v>94.8</v>
      </c>
      <c r="P83">
        <v>86.4</v>
      </c>
      <c r="Q83" s="28">
        <v>97.26</v>
      </c>
      <c r="R83" s="32">
        <v>6.75</v>
      </c>
      <c r="S83" s="42">
        <v>7.7480000000000002</v>
      </c>
      <c r="T83" s="41">
        <v>34</v>
      </c>
      <c r="U83" s="38">
        <v>26</v>
      </c>
      <c r="V83" s="39">
        <v>39</v>
      </c>
      <c r="W83" s="3">
        <v>1</v>
      </c>
      <c r="X83" s="3">
        <v>1</v>
      </c>
      <c r="Y83" s="3">
        <v>6.01</v>
      </c>
      <c r="Z83" s="19">
        <v>39.909999999999997</v>
      </c>
      <c r="AA83" s="3">
        <v>1</v>
      </c>
      <c r="AB83" s="3">
        <v>1</v>
      </c>
      <c r="AC83" s="3">
        <v>1</v>
      </c>
    </row>
    <row r="84" spans="1:29" x14ac:dyDescent="0.2">
      <c r="A84">
        <v>83</v>
      </c>
      <c r="B84" t="s">
        <v>236</v>
      </c>
      <c r="C84" t="s">
        <v>11</v>
      </c>
      <c r="D84" t="s">
        <v>8</v>
      </c>
      <c r="E84" t="s">
        <v>4</v>
      </c>
      <c r="F84" s="4" t="s">
        <v>246</v>
      </c>
      <c r="G84" s="1">
        <v>5</v>
      </c>
      <c r="H84" s="5">
        <v>46</v>
      </c>
      <c r="I84" s="6">
        <v>43082.587071759262</v>
      </c>
      <c r="J84" s="5" t="s">
        <v>62</v>
      </c>
      <c r="K84" s="5" t="s">
        <v>168</v>
      </c>
      <c r="L84" s="5">
        <v>1267</v>
      </c>
      <c r="M84" s="8">
        <v>158</v>
      </c>
      <c r="N84">
        <v>53.35</v>
      </c>
      <c r="O84">
        <v>47.64</v>
      </c>
      <c r="P84">
        <v>44.9</v>
      </c>
      <c r="W84" s="3">
        <v>1</v>
      </c>
      <c r="X84" s="3">
        <v>1</v>
      </c>
      <c r="Y84" s="3">
        <v>6.39</v>
      </c>
    </row>
    <row r="85" spans="1:29" x14ac:dyDescent="0.2">
      <c r="A85">
        <v>84</v>
      </c>
      <c r="B85" t="s">
        <v>236</v>
      </c>
      <c r="C85" t="s">
        <v>11</v>
      </c>
      <c r="D85" t="s">
        <v>8</v>
      </c>
      <c r="E85" t="s">
        <v>4</v>
      </c>
      <c r="F85" s="4" t="s">
        <v>247</v>
      </c>
      <c r="G85" s="1">
        <f>(11+16+16)/3</f>
        <v>14.333333333333334</v>
      </c>
      <c r="H85" s="5">
        <v>46</v>
      </c>
      <c r="I85" s="6">
        <v>43082.587071759262</v>
      </c>
      <c r="J85" s="5" t="s">
        <v>62</v>
      </c>
      <c r="K85" s="5" t="s">
        <v>168</v>
      </c>
      <c r="L85" s="5">
        <v>1267</v>
      </c>
      <c r="M85" s="8">
        <v>112</v>
      </c>
      <c r="N85">
        <v>49.16</v>
      </c>
      <c r="O85">
        <v>43.25</v>
      </c>
      <c r="P85">
        <v>43.25</v>
      </c>
      <c r="W85" s="3">
        <v>1</v>
      </c>
      <c r="X85" s="3">
        <v>1</v>
      </c>
      <c r="Y85" s="3">
        <v>6.37</v>
      </c>
    </row>
    <row r="86" spans="1:29" x14ac:dyDescent="0.2">
      <c r="A86">
        <v>85</v>
      </c>
      <c r="B86" t="s">
        <v>236</v>
      </c>
      <c r="C86" t="s">
        <v>11</v>
      </c>
      <c r="D86" t="s">
        <v>8</v>
      </c>
      <c r="E86" t="s">
        <v>5</v>
      </c>
      <c r="F86" s="4" t="s">
        <v>246</v>
      </c>
      <c r="G86" s="1">
        <v>5</v>
      </c>
      <c r="H86" s="5">
        <v>47</v>
      </c>
      <c r="I86" s="6">
        <v>43082.591261574074</v>
      </c>
      <c r="J86" s="5" t="s">
        <v>63</v>
      </c>
      <c r="K86" s="5" t="s">
        <v>169</v>
      </c>
      <c r="L86" s="5">
        <v>1268</v>
      </c>
      <c r="M86" s="8">
        <v>176</v>
      </c>
      <c r="N86">
        <v>51.06</v>
      </c>
      <c r="O86">
        <v>47.58</v>
      </c>
      <c r="P86">
        <v>45.2</v>
      </c>
      <c r="W86" s="3">
        <v>1</v>
      </c>
      <c r="X86" s="3">
        <v>1</v>
      </c>
      <c r="Y86" s="3">
        <v>6.35</v>
      </c>
    </row>
    <row r="87" spans="1:29" x14ac:dyDescent="0.2">
      <c r="A87">
        <v>86</v>
      </c>
      <c r="B87" t="s">
        <v>236</v>
      </c>
      <c r="C87" t="s">
        <v>11</v>
      </c>
      <c r="D87" t="s">
        <v>8</v>
      </c>
      <c r="E87" t="s">
        <v>5</v>
      </c>
      <c r="F87" s="4" t="s">
        <v>247</v>
      </c>
      <c r="G87" s="1">
        <f>(17+17.5+18)/3</f>
        <v>17.5</v>
      </c>
      <c r="H87" s="5">
        <v>47</v>
      </c>
      <c r="I87" s="6">
        <v>43082.591261574074</v>
      </c>
      <c r="J87" s="5" t="s">
        <v>63</v>
      </c>
      <c r="K87" s="5" t="s">
        <v>169</v>
      </c>
      <c r="L87" s="5">
        <v>1268</v>
      </c>
      <c r="M87" s="8">
        <v>166</v>
      </c>
      <c r="N87">
        <v>49.35</v>
      </c>
      <c r="O87">
        <v>43.77</v>
      </c>
      <c r="P87">
        <v>39</v>
      </c>
      <c r="W87" s="3">
        <v>1</v>
      </c>
      <c r="X87" s="3">
        <v>1</v>
      </c>
      <c r="Y87" s="3">
        <v>6.2</v>
      </c>
    </row>
    <row r="88" spans="1:29" x14ac:dyDescent="0.2">
      <c r="A88">
        <v>87</v>
      </c>
      <c r="B88" t="s">
        <v>236</v>
      </c>
      <c r="C88" t="s">
        <v>11</v>
      </c>
      <c r="D88" t="s">
        <v>8</v>
      </c>
      <c r="E88" t="s">
        <v>6</v>
      </c>
      <c r="F88" s="4" t="s">
        <v>246</v>
      </c>
      <c r="G88" s="1">
        <v>5</v>
      </c>
      <c r="H88" s="5">
        <v>48</v>
      </c>
      <c r="I88" s="6">
        <v>43082.597962962966</v>
      </c>
      <c r="J88" s="5" t="s">
        <v>64</v>
      </c>
      <c r="K88" s="5" t="s">
        <v>170</v>
      </c>
      <c r="L88" s="5">
        <v>1269</v>
      </c>
      <c r="M88" s="8">
        <v>170</v>
      </c>
      <c r="N88">
        <v>52.27</v>
      </c>
      <c r="O88">
        <v>48.67</v>
      </c>
      <c r="P88">
        <v>46.1</v>
      </c>
      <c r="W88" s="3">
        <v>1</v>
      </c>
      <c r="X88" s="3">
        <v>1</v>
      </c>
      <c r="Y88" s="3">
        <v>6.43</v>
      </c>
    </row>
    <row r="89" spans="1:29" x14ac:dyDescent="0.2">
      <c r="A89">
        <v>88</v>
      </c>
      <c r="B89" t="s">
        <v>236</v>
      </c>
      <c r="C89" t="s">
        <v>11</v>
      </c>
      <c r="D89" t="s">
        <v>8</v>
      </c>
      <c r="E89" t="s">
        <v>6</v>
      </c>
      <c r="F89" s="4" t="s">
        <v>247</v>
      </c>
      <c r="G89" s="1">
        <f>(17.5+17+14)/3</f>
        <v>16.166666666666668</v>
      </c>
      <c r="H89" s="5">
        <v>48</v>
      </c>
      <c r="I89" s="6">
        <v>43082.597962962966</v>
      </c>
      <c r="J89" s="5" t="s">
        <v>64</v>
      </c>
      <c r="K89" s="5" t="s">
        <v>170</v>
      </c>
      <c r="L89" s="5">
        <v>1269</v>
      </c>
      <c r="M89" s="8">
        <v>172</v>
      </c>
      <c r="N89">
        <v>43.76</v>
      </c>
      <c r="O89">
        <v>38.090000000000003</v>
      </c>
      <c r="P89">
        <v>38.090000000000003</v>
      </c>
      <c r="W89" s="3">
        <v>1</v>
      </c>
      <c r="X89" s="3">
        <v>1</v>
      </c>
      <c r="Y89" s="3">
        <v>6.13</v>
      </c>
    </row>
    <row r="90" spans="1:29" x14ac:dyDescent="0.2">
      <c r="A90">
        <v>89</v>
      </c>
      <c r="B90" t="s">
        <v>236</v>
      </c>
      <c r="C90" t="s">
        <v>11</v>
      </c>
      <c r="D90" t="s">
        <v>9</v>
      </c>
      <c r="E90" t="s">
        <v>3</v>
      </c>
      <c r="F90" s="4" t="s">
        <v>246</v>
      </c>
      <c r="G90" s="1">
        <v>5</v>
      </c>
      <c r="H90" s="5">
        <v>41</v>
      </c>
      <c r="I90" s="6">
        <v>43082.53460648148</v>
      </c>
      <c r="J90" s="5" t="s">
        <v>58</v>
      </c>
      <c r="K90" s="5" t="s">
        <v>164</v>
      </c>
      <c r="L90" s="5">
        <v>1271</v>
      </c>
      <c r="M90" s="8">
        <v>167</v>
      </c>
      <c r="N90">
        <v>101.93</v>
      </c>
      <c r="O90">
        <v>92.81</v>
      </c>
      <c r="P90">
        <v>90.1</v>
      </c>
      <c r="W90" s="3">
        <v>1</v>
      </c>
      <c r="X90" s="3">
        <v>1</v>
      </c>
      <c r="Y90" s="3">
        <v>6.63</v>
      </c>
      <c r="Z90" s="3"/>
      <c r="AA90" s="3"/>
      <c r="AB90" s="3"/>
      <c r="AC90" s="3"/>
    </row>
    <row r="91" spans="1:29" x14ac:dyDescent="0.2">
      <c r="A91">
        <v>90</v>
      </c>
      <c r="B91" t="s">
        <v>236</v>
      </c>
      <c r="C91" t="s">
        <v>11</v>
      </c>
      <c r="D91" t="s">
        <v>9</v>
      </c>
      <c r="E91" t="s">
        <v>3</v>
      </c>
      <c r="F91" s="4" t="s">
        <v>247</v>
      </c>
      <c r="G91" s="1">
        <f>(17+16+20)/3</f>
        <v>17.666666666666668</v>
      </c>
      <c r="H91" s="5">
        <v>41</v>
      </c>
      <c r="I91" s="6">
        <v>43082.53460648148</v>
      </c>
      <c r="J91" s="5" t="s">
        <v>58</v>
      </c>
      <c r="K91" s="5" t="s">
        <v>164</v>
      </c>
      <c r="L91" s="5">
        <v>1271</v>
      </c>
      <c r="M91" s="8">
        <v>162</v>
      </c>
      <c r="N91">
        <v>101.89</v>
      </c>
      <c r="O91">
        <v>86.38</v>
      </c>
      <c r="P91">
        <v>86.38</v>
      </c>
      <c r="W91" s="3">
        <v>1</v>
      </c>
      <c r="X91" s="3">
        <v>1</v>
      </c>
      <c r="Y91" s="3">
        <v>6.81</v>
      </c>
      <c r="Z91" s="3"/>
      <c r="AA91" s="3"/>
      <c r="AB91" s="3"/>
      <c r="AC91" s="3"/>
    </row>
    <row r="92" spans="1:29" x14ac:dyDescent="0.2">
      <c r="A92">
        <v>91</v>
      </c>
      <c r="B92" t="s">
        <v>236</v>
      </c>
      <c r="C92" t="s">
        <v>11</v>
      </c>
      <c r="D92" t="s">
        <v>9</v>
      </c>
      <c r="E92" t="s">
        <v>4</v>
      </c>
      <c r="F92" s="4" t="s">
        <v>246</v>
      </c>
      <c r="G92" s="1">
        <v>5</v>
      </c>
      <c r="H92" s="5">
        <v>42</v>
      </c>
      <c r="I92" s="6">
        <v>43082.546701388892</v>
      </c>
      <c r="J92" s="5" t="s">
        <v>59</v>
      </c>
      <c r="K92" s="5" t="s">
        <v>164</v>
      </c>
      <c r="L92" s="5">
        <v>1271</v>
      </c>
      <c r="M92" s="8">
        <v>165</v>
      </c>
      <c r="N92">
        <v>49.93</v>
      </c>
      <c r="O92">
        <v>44.93</v>
      </c>
      <c r="P92">
        <v>44.93</v>
      </c>
      <c r="W92" s="3">
        <v>1</v>
      </c>
      <c r="X92" s="3">
        <v>1</v>
      </c>
      <c r="Y92" s="3">
        <v>6.7</v>
      </c>
    </row>
    <row r="93" spans="1:29" x14ac:dyDescent="0.2">
      <c r="A93">
        <v>92</v>
      </c>
      <c r="B93" t="s">
        <v>236</v>
      </c>
      <c r="C93" t="s">
        <v>11</v>
      </c>
      <c r="D93" t="s">
        <v>9</v>
      </c>
      <c r="E93" t="s">
        <v>4</v>
      </c>
      <c r="F93" s="4" t="s">
        <v>247</v>
      </c>
      <c r="G93" s="1">
        <f>(18+16+15)/3</f>
        <v>16.333333333333332</v>
      </c>
      <c r="H93" s="5">
        <v>42</v>
      </c>
      <c r="I93" s="6">
        <v>43082.546701388892</v>
      </c>
      <c r="J93" s="5" t="s">
        <v>59</v>
      </c>
      <c r="K93" s="5" t="s">
        <v>164</v>
      </c>
      <c r="L93" s="5">
        <v>1271</v>
      </c>
      <c r="M93" s="8">
        <v>144</v>
      </c>
      <c r="N93">
        <v>48.26</v>
      </c>
      <c r="O93">
        <v>41.14</v>
      </c>
      <c r="P93">
        <v>41.14</v>
      </c>
      <c r="W93" s="3">
        <v>1</v>
      </c>
      <c r="X93" s="3">
        <v>1</v>
      </c>
      <c r="Y93" s="3">
        <v>7.06</v>
      </c>
    </row>
    <row r="94" spans="1:29" x14ac:dyDescent="0.2">
      <c r="A94">
        <v>93</v>
      </c>
      <c r="B94" t="s">
        <v>236</v>
      </c>
      <c r="C94" t="s">
        <v>11</v>
      </c>
      <c r="D94" t="s">
        <v>9</v>
      </c>
      <c r="E94" t="s">
        <v>5</v>
      </c>
      <c r="F94" s="4" t="s">
        <v>246</v>
      </c>
      <c r="G94" s="1">
        <v>5</v>
      </c>
      <c r="H94" s="5">
        <v>43</v>
      </c>
      <c r="I94" s="6">
        <v>43082.552314814813</v>
      </c>
      <c r="J94" s="5" t="s">
        <v>60</v>
      </c>
      <c r="K94" s="5" t="s">
        <v>165</v>
      </c>
      <c r="L94" s="5">
        <v>1270</v>
      </c>
      <c r="M94" s="8">
        <v>170</v>
      </c>
      <c r="N94">
        <v>48.83</v>
      </c>
      <c r="O94">
        <v>42.94</v>
      </c>
      <c r="P94">
        <v>42.94</v>
      </c>
      <c r="W94" s="3">
        <v>1</v>
      </c>
      <c r="X94" s="3">
        <v>1</v>
      </c>
      <c r="Y94" s="3">
        <v>6.6</v>
      </c>
    </row>
    <row r="95" spans="1:29" x14ac:dyDescent="0.2">
      <c r="A95">
        <v>94</v>
      </c>
      <c r="B95" t="s">
        <v>236</v>
      </c>
      <c r="C95" t="s">
        <v>11</v>
      </c>
      <c r="D95" t="s">
        <v>9</v>
      </c>
      <c r="E95" t="s">
        <v>5</v>
      </c>
      <c r="F95" s="4" t="s">
        <v>247</v>
      </c>
      <c r="G95" s="1">
        <f>(18.5+16.5+18)/3</f>
        <v>17.666666666666668</v>
      </c>
      <c r="H95" s="5">
        <v>43</v>
      </c>
      <c r="I95" s="6">
        <v>43082.552314814813</v>
      </c>
      <c r="J95" s="5" t="s">
        <v>60</v>
      </c>
      <c r="K95" s="5" t="s">
        <v>165</v>
      </c>
      <c r="L95" s="5">
        <v>1270</v>
      </c>
      <c r="M95" s="8">
        <v>160</v>
      </c>
      <c r="N95">
        <v>48.84</v>
      </c>
      <c r="O95">
        <v>41.39</v>
      </c>
      <c r="P95">
        <v>41.39</v>
      </c>
      <c r="W95" s="3">
        <v>1</v>
      </c>
      <c r="X95" s="3">
        <v>1</v>
      </c>
      <c r="Y95" s="3">
        <v>6.81</v>
      </c>
    </row>
    <row r="96" spans="1:29" x14ac:dyDescent="0.2">
      <c r="A96">
        <v>95</v>
      </c>
      <c r="B96" t="s">
        <v>236</v>
      </c>
      <c r="C96" t="s">
        <v>11</v>
      </c>
      <c r="D96" t="s">
        <v>9</v>
      </c>
      <c r="E96" t="s">
        <v>6</v>
      </c>
      <c r="F96" s="4" t="s">
        <v>246</v>
      </c>
      <c r="G96" s="1">
        <v>5</v>
      </c>
      <c r="H96" s="5">
        <v>44</v>
      </c>
      <c r="I96" s="6">
        <v>43082.562025462961</v>
      </c>
      <c r="J96" s="5" t="s">
        <v>61</v>
      </c>
      <c r="K96" s="5" t="s">
        <v>166</v>
      </c>
      <c r="L96" s="5">
        <v>1269</v>
      </c>
      <c r="M96" s="8">
        <v>158</v>
      </c>
      <c r="N96">
        <v>49.29</v>
      </c>
      <c r="O96">
        <v>44.79</v>
      </c>
      <c r="P96">
        <v>44.79</v>
      </c>
      <c r="W96" s="3">
        <v>1</v>
      </c>
      <c r="X96" s="3">
        <v>1</v>
      </c>
      <c r="Y96" s="3">
        <v>6.77</v>
      </c>
    </row>
    <row r="97" spans="1:29" x14ac:dyDescent="0.2">
      <c r="A97">
        <v>96</v>
      </c>
      <c r="B97" t="s">
        <v>236</v>
      </c>
      <c r="C97" t="s">
        <v>11</v>
      </c>
      <c r="D97" t="s">
        <v>9</v>
      </c>
      <c r="E97" t="s">
        <v>6</v>
      </c>
      <c r="F97" s="4" t="s">
        <v>247</v>
      </c>
      <c r="G97" s="1">
        <f>(15+18.5+20)/3</f>
        <v>17.833333333333332</v>
      </c>
      <c r="H97" s="5">
        <v>44</v>
      </c>
      <c r="I97" s="6">
        <v>43082.562025462961</v>
      </c>
      <c r="J97" s="5" t="s">
        <v>61</v>
      </c>
      <c r="K97" s="5" t="s">
        <v>166</v>
      </c>
      <c r="L97" s="5">
        <v>1269</v>
      </c>
      <c r="M97" s="8">
        <v>164</v>
      </c>
      <c r="N97">
        <v>52.01</v>
      </c>
      <c r="O97">
        <v>43.37</v>
      </c>
      <c r="P97">
        <v>43.37</v>
      </c>
      <c r="W97" s="3">
        <v>1</v>
      </c>
      <c r="X97" s="3">
        <v>1</v>
      </c>
      <c r="Y97" s="3">
        <v>6.82</v>
      </c>
    </row>
    <row r="98" spans="1:29" x14ac:dyDescent="0.2">
      <c r="A98">
        <v>97</v>
      </c>
      <c r="B98" t="s">
        <v>237</v>
      </c>
      <c r="C98" t="s">
        <v>12</v>
      </c>
      <c r="D98" t="s">
        <v>2</v>
      </c>
      <c r="E98" t="s">
        <v>3</v>
      </c>
      <c r="F98" s="4" t="s">
        <v>246</v>
      </c>
      <c r="G98" s="1">
        <v>5</v>
      </c>
      <c r="H98" s="5">
        <v>50</v>
      </c>
      <c r="I98" s="6">
        <v>43083.391331018516</v>
      </c>
      <c r="J98" s="5" t="s">
        <v>66</v>
      </c>
      <c r="K98" s="5" t="s">
        <v>172</v>
      </c>
      <c r="L98" s="5">
        <v>1200</v>
      </c>
      <c r="M98" s="8">
        <v>198</v>
      </c>
      <c r="N98">
        <v>98.12</v>
      </c>
      <c r="O98">
        <v>93.53</v>
      </c>
      <c r="P98">
        <v>93.53</v>
      </c>
      <c r="Q98" s="28">
        <v>98.47</v>
      </c>
      <c r="R98" s="32">
        <v>5</v>
      </c>
      <c r="S98" s="42">
        <v>5.68</v>
      </c>
      <c r="T98" s="41">
        <v>16</v>
      </c>
      <c r="U98" s="38">
        <v>18</v>
      </c>
      <c r="V98" s="39">
        <v>65</v>
      </c>
      <c r="W98" s="3">
        <v>1</v>
      </c>
      <c r="X98" s="3">
        <v>1</v>
      </c>
      <c r="Y98" s="3">
        <v>6.42</v>
      </c>
      <c r="Z98" s="19">
        <v>30.24</v>
      </c>
      <c r="AA98" s="3">
        <v>1</v>
      </c>
      <c r="AB98" s="3">
        <v>1</v>
      </c>
      <c r="AC98" s="3">
        <v>1</v>
      </c>
    </row>
    <row r="99" spans="1:29" x14ac:dyDescent="0.2">
      <c r="A99">
        <v>98</v>
      </c>
      <c r="B99" t="s">
        <v>237</v>
      </c>
      <c r="C99" t="s">
        <v>12</v>
      </c>
      <c r="D99" t="s">
        <v>2</v>
      </c>
      <c r="E99" t="s">
        <v>3</v>
      </c>
      <c r="F99" s="4" t="s">
        <v>247</v>
      </c>
      <c r="G99" s="1">
        <f>(17.5+12.5+20)/3</f>
        <v>16.666666666666668</v>
      </c>
      <c r="H99" s="5">
        <v>50</v>
      </c>
      <c r="I99" s="6">
        <v>43083.391331018516</v>
      </c>
      <c r="J99" s="5" t="s">
        <v>66</v>
      </c>
      <c r="K99" s="5" t="s">
        <v>172</v>
      </c>
      <c r="L99" s="5">
        <v>1200</v>
      </c>
      <c r="M99" s="8">
        <v>153</v>
      </c>
      <c r="N99">
        <v>95.98</v>
      </c>
      <c r="O99">
        <v>93.23</v>
      </c>
      <c r="P99">
        <v>93.23</v>
      </c>
      <c r="Q99" s="28">
        <v>98.48</v>
      </c>
      <c r="R99" s="32">
        <v>4.04</v>
      </c>
      <c r="S99" s="42">
        <v>4.7039999999999997</v>
      </c>
      <c r="T99" s="41">
        <v>21</v>
      </c>
      <c r="U99" s="38">
        <v>15</v>
      </c>
      <c r="V99" s="39">
        <v>64</v>
      </c>
      <c r="W99" s="3">
        <v>1</v>
      </c>
      <c r="X99" s="3">
        <v>1</v>
      </c>
      <c r="Y99" s="3">
        <v>5.99</v>
      </c>
      <c r="Z99" s="19">
        <v>27.51</v>
      </c>
      <c r="AA99" s="3">
        <v>1</v>
      </c>
      <c r="AB99" s="3">
        <v>1</v>
      </c>
      <c r="AC99" s="3">
        <v>1</v>
      </c>
    </row>
    <row r="100" spans="1:29" x14ac:dyDescent="0.2">
      <c r="A100">
        <v>99</v>
      </c>
      <c r="B100" t="s">
        <v>237</v>
      </c>
      <c r="C100" t="s">
        <v>12</v>
      </c>
      <c r="D100" t="s">
        <v>2</v>
      </c>
      <c r="E100" t="s">
        <v>4</v>
      </c>
      <c r="F100" s="4" t="s">
        <v>248</v>
      </c>
      <c r="G100" s="1">
        <v>3</v>
      </c>
      <c r="H100" s="5">
        <v>51</v>
      </c>
      <c r="I100" s="6">
        <v>43083.410613425927</v>
      </c>
      <c r="J100" s="5" t="s">
        <v>67</v>
      </c>
      <c r="K100" s="5" t="s">
        <v>173</v>
      </c>
      <c r="L100" s="5">
        <v>1198</v>
      </c>
      <c r="M100">
        <v>24.77</v>
      </c>
      <c r="N100">
        <v>24.77</v>
      </c>
      <c r="O100">
        <v>24.28</v>
      </c>
      <c r="P100">
        <v>22.6</v>
      </c>
      <c r="W100" s="3">
        <v>1</v>
      </c>
      <c r="X100" s="3">
        <v>1</v>
      </c>
      <c r="Y100" s="3">
        <v>6.47</v>
      </c>
    </row>
    <row r="101" spans="1:29" x14ac:dyDescent="0.2">
      <c r="A101">
        <v>100</v>
      </c>
      <c r="B101" t="s">
        <v>237</v>
      </c>
      <c r="C101" t="s">
        <v>12</v>
      </c>
      <c r="D101" t="s">
        <v>2</v>
      </c>
      <c r="E101" t="s">
        <v>4</v>
      </c>
      <c r="F101" s="4" t="s">
        <v>246</v>
      </c>
      <c r="G101" s="1">
        <v>5</v>
      </c>
      <c r="H101" s="5">
        <v>51</v>
      </c>
      <c r="I101" s="6">
        <v>43083.410613425927</v>
      </c>
      <c r="J101" s="5" t="s">
        <v>67</v>
      </c>
      <c r="K101" s="5" t="s">
        <v>173</v>
      </c>
      <c r="L101" s="5">
        <v>1198</v>
      </c>
      <c r="M101" s="8">
        <v>211</v>
      </c>
      <c r="N101">
        <v>47.53</v>
      </c>
      <c r="O101">
        <v>46.13</v>
      </c>
      <c r="P101">
        <v>43</v>
      </c>
      <c r="W101" s="3">
        <v>1</v>
      </c>
      <c r="X101" s="3">
        <v>1</v>
      </c>
      <c r="Y101" s="3">
        <v>6.44</v>
      </c>
    </row>
    <row r="102" spans="1:29" x14ac:dyDescent="0.2">
      <c r="A102">
        <v>101</v>
      </c>
      <c r="B102" t="s">
        <v>237</v>
      </c>
      <c r="C102" t="s">
        <v>12</v>
      </c>
      <c r="D102" t="s">
        <v>2</v>
      </c>
      <c r="E102" t="s">
        <v>4</v>
      </c>
      <c r="F102" s="4" t="s">
        <v>247</v>
      </c>
      <c r="G102" s="1">
        <f>(17+16+18)/3</f>
        <v>17</v>
      </c>
      <c r="H102" s="5">
        <v>51</v>
      </c>
      <c r="I102" s="6">
        <v>43083.410613425927</v>
      </c>
      <c r="J102" s="5" t="s">
        <v>67</v>
      </c>
      <c r="K102" s="5" t="s">
        <v>173</v>
      </c>
      <c r="L102" s="5">
        <v>1198</v>
      </c>
      <c r="M102" s="8">
        <v>173</v>
      </c>
      <c r="N102">
        <v>51.28</v>
      </c>
      <c r="O102">
        <v>49.68</v>
      </c>
      <c r="P102">
        <v>44.4</v>
      </c>
      <c r="W102" s="3">
        <v>1</v>
      </c>
      <c r="X102" s="3">
        <v>1</v>
      </c>
      <c r="Y102" s="3">
        <v>5.73</v>
      </c>
    </row>
    <row r="103" spans="1:29" x14ac:dyDescent="0.2">
      <c r="A103">
        <v>102</v>
      </c>
      <c r="B103" t="s">
        <v>237</v>
      </c>
      <c r="C103" t="s">
        <v>12</v>
      </c>
      <c r="D103" t="s">
        <v>2</v>
      </c>
      <c r="E103" t="s">
        <v>5</v>
      </c>
      <c r="F103" s="4" t="s">
        <v>248</v>
      </c>
      <c r="G103" s="1">
        <f>(3+3+2.5)/3</f>
        <v>2.8333333333333335</v>
      </c>
      <c r="H103" s="5">
        <v>52</v>
      </c>
      <c r="I103" s="6">
        <v>43083.411458333336</v>
      </c>
      <c r="J103" s="5" t="s">
        <v>68</v>
      </c>
      <c r="K103" s="5" t="s">
        <v>174</v>
      </c>
      <c r="L103" s="5">
        <v>1199</v>
      </c>
      <c r="M103">
        <v>45.19</v>
      </c>
      <c r="N103">
        <v>45.19</v>
      </c>
      <c r="O103">
        <v>43.44</v>
      </c>
      <c r="P103">
        <v>39.9</v>
      </c>
      <c r="W103" s="3">
        <v>1</v>
      </c>
      <c r="X103" s="3">
        <v>1</v>
      </c>
      <c r="Y103" s="3">
        <v>6.28</v>
      </c>
    </row>
    <row r="104" spans="1:29" x14ac:dyDescent="0.2">
      <c r="A104">
        <v>103</v>
      </c>
      <c r="B104" t="s">
        <v>237</v>
      </c>
      <c r="C104" t="s">
        <v>12</v>
      </c>
      <c r="D104" t="s">
        <v>2</v>
      </c>
      <c r="E104" t="s">
        <v>5</v>
      </c>
      <c r="F104" s="4" t="s">
        <v>246</v>
      </c>
      <c r="G104" s="1">
        <v>5</v>
      </c>
      <c r="H104" s="5">
        <v>52</v>
      </c>
      <c r="I104" s="6">
        <v>43083.411458333336</v>
      </c>
      <c r="J104" s="5" t="s">
        <v>68</v>
      </c>
      <c r="K104" s="5" t="s">
        <v>174</v>
      </c>
      <c r="L104" s="5">
        <v>1199</v>
      </c>
      <c r="M104" s="5">
        <v>222</v>
      </c>
      <c r="N104">
        <v>51.52</v>
      </c>
      <c r="O104">
        <v>48.78</v>
      </c>
      <c r="P104">
        <v>44.6</v>
      </c>
      <c r="W104" s="3">
        <v>1</v>
      </c>
      <c r="X104" s="3">
        <v>1</v>
      </c>
      <c r="Y104" s="3">
        <v>6.26</v>
      </c>
    </row>
    <row r="105" spans="1:29" x14ac:dyDescent="0.2">
      <c r="A105">
        <v>104</v>
      </c>
      <c r="B105" t="s">
        <v>237</v>
      </c>
      <c r="C105" t="s">
        <v>12</v>
      </c>
      <c r="D105" t="s">
        <v>2</v>
      </c>
      <c r="E105" t="s">
        <v>5</v>
      </c>
      <c r="F105" s="4" t="s">
        <v>247</v>
      </c>
      <c r="G105" s="9">
        <f>(16+16+18.5)/3</f>
        <v>16.833333333333332</v>
      </c>
      <c r="H105" s="5">
        <v>52</v>
      </c>
      <c r="I105" s="6">
        <v>43083.411458333336</v>
      </c>
      <c r="J105" s="5" t="s">
        <v>68</v>
      </c>
      <c r="K105" s="5" t="s">
        <v>174</v>
      </c>
      <c r="L105" s="5">
        <v>1199</v>
      </c>
      <c r="M105" s="5">
        <v>178</v>
      </c>
      <c r="N105">
        <v>51.26</v>
      </c>
      <c r="O105">
        <v>50.27</v>
      </c>
      <c r="P105">
        <v>41.7</v>
      </c>
      <c r="W105" s="3">
        <v>1</v>
      </c>
      <c r="X105" s="3">
        <v>1</v>
      </c>
      <c r="Y105" s="3">
        <v>5.68</v>
      </c>
    </row>
    <row r="106" spans="1:29" x14ac:dyDescent="0.2">
      <c r="A106">
        <v>105</v>
      </c>
      <c r="B106" t="s">
        <v>237</v>
      </c>
      <c r="C106" t="s">
        <v>12</v>
      </c>
      <c r="D106" t="s">
        <v>2</v>
      </c>
      <c r="E106" t="s">
        <v>6</v>
      </c>
      <c r="F106" s="4" t="s">
        <v>248</v>
      </c>
      <c r="G106" s="1">
        <f>(3+2.5+2.5)/3</f>
        <v>2.6666666666666665</v>
      </c>
      <c r="H106" s="5">
        <v>53</v>
      </c>
      <c r="I106" s="6">
        <v>43083.412546296298</v>
      </c>
      <c r="J106" s="5" t="s">
        <v>69</v>
      </c>
      <c r="K106" s="5" t="s">
        <v>175</v>
      </c>
      <c r="L106" s="5">
        <v>1199</v>
      </c>
      <c r="M106">
        <v>38.89</v>
      </c>
      <c r="N106">
        <v>38.89</v>
      </c>
      <c r="O106">
        <v>37.9</v>
      </c>
      <c r="P106">
        <v>35.1</v>
      </c>
      <c r="W106" s="3">
        <v>1</v>
      </c>
      <c r="X106" s="3">
        <v>1</v>
      </c>
      <c r="Y106" s="3">
        <v>6.4</v>
      </c>
    </row>
    <row r="107" spans="1:29" x14ac:dyDescent="0.2">
      <c r="A107">
        <v>106</v>
      </c>
      <c r="B107" t="s">
        <v>237</v>
      </c>
      <c r="C107" t="s">
        <v>12</v>
      </c>
      <c r="D107" t="s">
        <v>2</v>
      </c>
      <c r="E107" t="s">
        <v>6</v>
      </c>
      <c r="F107" s="4" t="s">
        <v>246</v>
      </c>
      <c r="G107" s="1">
        <v>5</v>
      </c>
      <c r="H107" s="5">
        <v>53</v>
      </c>
      <c r="I107" s="6">
        <v>43083.412546296298</v>
      </c>
      <c r="J107" s="5" t="s">
        <v>69</v>
      </c>
      <c r="K107" s="5" t="s">
        <v>175</v>
      </c>
      <c r="L107" s="5">
        <v>1199</v>
      </c>
      <c r="M107" s="5">
        <v>205</v>
      </c>
      <c r="N107">
        <v>52.49</v>
      </c>
      <c r="O107">
        <v>51.27</v>
      </c>
      <c r="P107">
        <v>46.3</v>
      </c>
      <c r="W107" s="3">
        <v>1</v>
      </c>
      <c r="X107" s="3">
        <v>1</v>
      </c>
      <c r="Y107" s="3">
        <v>6.43</v>
      </c>
    </row>
    <row r="108" spans="1:29" x14ac:dyDescent="0.2">
      <c r="A108">
        <v>107</v>
      </c>
      <c r="B108" t="s">
        <v>237</v>
      </c>
      <c r="C108" t="s">
        <v>12</v>
      </c>
      <c r="D108" t="s">
        <v>2</v>
      </c>
      <c r="E108" t="s">
        <v>6</v>
      </c>
      <c r="F108" s="4" t="s">
        <v>247</v>
      </c>
      <c r="G108" s="1">
        <f>(16.5+20+14)/3</f>
        <v>16.833333333333332</v>
      </c>
      <c r="H108" s="5">
        <v>53</v>
      </c>
      <c r="I108" s="6">
        <v>43083.412546296298</v>
      </c>
      <c r="J108" s="5" t="s">
        <v>69</v>
      </c>
      <c r="K108" s="5" t="s">
        <v>175</v>
      </c>
      <c r="L108" s="5">
        <v>1199</v>
      </c>
      <c r="M108" s="5">
        <v>184</v>
      </c>
      <c r="N108">
        <v>50.95</v>
      </c>
      <c r="O108">
        <v>49.22</v>
      </c>
      <c r="P108">
        <v>41.3</v>
      </c>
      <c r="W108" s="3">
        <v>1</v>
      </c>
      <c r="X108" s="3">
        <v>1</v>
      </c>
      <c r="Y108" s="3">
        <v>5.89</v>
      </c>
    </row>
    <row r="109" spans="1:29" x14ac:dyDescent="0.2">
      <c r="A109">
        <v>108</v>
      </c>
      <c r="B109" t="s">
        <v>237</v>
      </c>
      <c r="C109" t="s">
        <v>12</v>
      </c>
      <c r="D109" t="s">
        <v>7</v>
      </c>
      <c r="E109" t="s">
        <v>3</v>
      </c>
      <c r="F109" s="4" t="s">
        <v>248</v>
      </c>
      <c r="G109" s="1">
        <f>(3+4+3)/3</f>
        <v>3.3333333333333335</v>
      </c>
      <c r="H109" s="5">
        <v>54</v>
      </c>
      <c r="I109" s="6">
        <v>43083.448750000003</v>
      </c>
      <c r="J109" s="5" t="s">
        <v>70</v>
      </c>
      <c r="K109" s="5" t="s">
        <v>176</v>
      </c>
      <c r="L109" s="5">
        <v>1202</v>
      </c>
      <c r="M109">
        <v>46.93</v>
      </c>
      <c r="N109">
        <v>46.93</v>
      </c>
      <c r="O109">
        <v>45.05</v>
      </c>
      <c r="P109">
        <v>45.05</v>
      </c>
      <c r="W109" s="3">
        <v>1</v>
      </c>
      <c r="X109" s="3">
        <v>1</v>
      </c>
      <c r="Y109" s="3">
        <v>6.36</v>
      </c>
    </row>
    <row r="110" spans="1:29" x14ac:dyDescent="0.2">
      <c r="A110">
        <v>109</v>
      </c>
      <c r="B110" t="s">
        <v>237</v>
      </c>
      <c r="C110" t="s">
        <v>12</v>
      </c>
      <c r="D110" t="s">
        <v>7</v>
      </c>
      <c r="E110" t="s">
        <v>3</v>
      </c>
      <c r="F110" s="4" t="s">
        <v>246</v>
      </c>
      <c r="G110" s="1">
        <v>5</v>
      </c>
      <c r="H110" s="5">
        <v>54</v>
      </c>
      <c r="I110" s="6">
        <v>43083.448750000003</v>
      </c>
      <c r="J110" s="5" t="s">
        <v>70</v>
      </c>
      <c r="K110" s="5" t="s">
        <v>176</v>
      </c>
      <c r="L110" s="5">
        <v>1202</v>
      </c>
      <c r="M110" s="5">
        <v>210.5</v>
      </c>
      <c r="N110">
        <v>97.5</v>
      </c>
      <c r="O110">
        <v>92.3</v>
      </c>
      <c r="P110">
        <v>92.3</v>
      </c>
      <c r="W110" s="3">
        <v>1</v>
      </c>
      <c r="X110" s="3">
        <v>1</v>
      </c>
      <c r="Y110" s="3">
        <v>6.28</v>
      </c>
      <c r="Z110" s="3"/>
      <c r="AA110" s="3"/>
      <c r="AB110" s="3"/>
      <c r="AC110" s="3"/>
    </row>
    <row r="111" spans="1:29" x14ac:dyDescent="0.2">
      <c r="A111">
        <v>110</v>
      </c>
      <c r="B111" t="s">
        <v>237</v>
      </c>
      <c r="C111" t="s">
        <v>12</v>
      </c>
      <c r="D111" t="s">
        <v>7</v>
      </c>
      <c r="E111" t="s">
        <v>3</v>
      </c>
      <c r="F111" s="4" t="s">
        <v>247</v>
      </c>
      <c r="G111" s="1">
        <f>(18+18+15)/3</f>
        <v>17</v>
      </c>
      <c r="H111" s="5">
        <v>54</v>
      </c>
      <c r="I111" s="6">
        <v>43083.448750000003</v>
      </c>
      <c r="J111" s="5" t="s">
        <v>70</v>
      </c>
      <c r="K111" s="5" t="s">
        <v>176</v>
      </c>
      <c r="L111" s="5">
        <v>1202</v>
      </c>
      <c r="M111" s="5">
        <v>182</v>
      </c>
      <c r="N111">
        <v>102.94</v>
      </c>
      <c r="O111">
        <v>99.77</v>
      </c>
      <c r="P111">
        <v>94.1</v>
      </c>
      <c r="W111" s="3">
        <v>1</v>
      </c>
      <c r="X111" s="3">
        <v>1</v>
      </c>
      <c r="Y111" s="3">
        <v>5.75</v>
      </c>
      <c r="Z111" s="3"/>
      <c r="AA111" s="3"/>
      <c r="AB111" s="3"/>
      <c r="AC111" s="3"/>
    </row>
    <row r="112" spans="1:29" x14ac:dyDescent="0.2">
      <c r="A112">
        <v>111</v>
      </c>
      <c r="B112" t="s">
        <v>237</v>
      </c>
      <c r="C112" t="s">
        <v>12</v>
      </c>
      <c r="D112" t="s">
        <v>7</v>
      </c>
      <c r="E112" t="s">
        <v>4</v>
      </c>
      <c r="F112" s="4" t="s">
        <v>248</v>
      </c>
      <c r="G112" s="1">
        <f>(3+3+3.5)/3</f>
        <v>3.1666666666666665</v>
      </c>
      <c r="H112" s="5">
        <v>55</v>
      </c>
      <c r="I112" s="6">
        <v>43083.461736111109</v>
      </c>
      <c r="J112" s="5" t="s">
        <v>71</v>
      </c>
      <c r="K112" s="5" t="s">
        <v>177</v>
      </c>
      <c r="L112" s="5">
        <v>1201</v>
      </c>
      <c r="M112">
        <v>47.59</v>
      </c>
      <c r="N112">
        <v>47.59</v>
      </c>
      <c r="O112">
        <v>46.31</v>
      </c>
      <c r="P112">
        <v>46.31</v>
      </c>
      <c r="W112" s="3">
        <v>1</v>
      </c>
      <c r="X112" s="3">
        <v>1</v>
      </c>
      <c r="Y112" s="3">
        <v>6.47</v>
      </c>
    </row>
    <row r="113" spans="1:29" x14ac:dyDescent="0.2">
      <c r="A113">
        <v>112</v>
      </c>
      <c r="B113" t="s">
        <v>237</v>
      </c>
      <c r="C113" t="s">
        <v>12</v>
      </c>
      <c r="D113" t="s">
        <v>7</v>
      </c>
      <c r="E113" t="s">
        <v>4</v>
      </c>
      <c r="F113" s="4" t="s">
        <v>246</v>
      </c>
      <c r="G113" s="1">
        <v>5</v>
      </c>
      <c r="H113" s="5">
        <v>55</v>
      </c>
      <c r="I113" s="6">
        <v>43083.461736111109</v>
      </c>
      <c r="J113" s="5" t="s">
        <v>71</v>
      </c>
      <c r="K113" s="5" t="s">
        <v>177</v>
      </c>
      <c r="L113" s="5">
        <v>1201</v>
      </c>
      <c r="M113" s="5">
        <v>218.5</v>
      </c>
      <c r="N113">
        <v>54.27</v>
      </c>
      <c r="O113">
        <v>51.14</v>
      </c>
      <c r="P113">
        <v>51.14</v>
      </c>
      <c r="W113" s="3">
        <v>1</v>
      </c>
      <c r="X113" s="3">
        <v>1</v>
      </c>
      <c r="Y113" s="3">
        <v>6.21</v>
      </c>
    </row>
    <row r="114" spans="1:29" x14ac:dyDescent="0.2">
      <c r="A114">
        <v>113</v>
      </c>
      <c r="B114" t="s">
        <v>237</v>
      </c>
      <c r="C114" t="s">
        <v>12</v>
      </c>
      <c r="D114" t="s">
        <v>7</v>
      </c>
      <c r="E114" t="s">
        <v>4</v>
      </c>
      <c r="F114" s="4" t="s">
        <v>247</v>
      </c>
      <c r="G114" s="1">
        <f>(16+18+15.5)/3</f>
        <v>16.5</v>
      </c>
      <c r="H114" s="5">
        <v>55</v>
      </c>
      <c r="I114" s="6">
        <v>43083.461736111109</v>
      </c>
      <c r="J114" s="5" t="s">
        <v>71</v>
      </c>
      <c r="K114" s="5" t="s">
        <v>177</v>
      </c>
      <c r="L114" s="5">
        <v>1201</v>
      </c>
      <c r="M114" s="5">
        <v>163</v>
      </c>
      <c r="N114">
        <v>49.81</v>
      </c>
      <c r="O114">
        <v>47.95</v>
      </c>
      <c r="P114">
        <v>44.9</v>
      </c>
      <c r="U114"/>
      <c r="W114" s="3">
        <v>1</v>
      </c>
      <c r="X114" s="3">
        <v>1</v>
      </c>
      <c r="Y114" s="3">
        <v>6.01</v>
      </c>
    </row>
    <row r="115" spans="1:29" x14ac:dyDescent="0.2">
      <c r="A115">
        <v>114</v>
      </c>
      <c r="B115" t="s">
        <v>237</v>
      </c>
      <c r="C115" t="s">
        <v>12</v>
      </c>
      <c r="D115" t="s">
        <v>7</v>
      </c>
      <c r="E115" t="s">
        <v>5</v>
      </c>
      <c r="F115" s="4" t="s">
        <v>248</v>
      </c>
      <c r="G115" s="1">
        <f>(3.5+3.5+2.7)/3</f>
        <v>3.2333333333333329</v>
      </c>
      <c r="H115" s="5">
        <v>56</v>
      </c>
      <c r="I115" s="6">
        <v>43083.462002314816</v>
      </c>
      <c r="J115" s="5" t="s">
        <v>72</v>
      </c>
      <c r="K115" s="5" t="s">
        <v>177</v>
      </c>
      <c r="L115" s="5">
        <v>1201</v>
      </c>
      <c r="M115">
        <v>48.36</v>
      </c>
      <c r="N115">
        <v>48.36</v>
      </c>
      <c r="O115">
        <v>45.27</v>
      </c>
      <c r="P115">
        <v>41.9</v>
      </c>
      <c r="U115"/>
      <c r="W115" s="3">
        <v>1</v>
      </c>
      <c r="X115" s="3">
        <v>1</v>
      </c>
      <c r="Y115" s="3">
        <v>6.41</v>
      </c>
    </row>
    <row r="116" spans="1:29" x14ac:dyDescent="0.2">
      <c r="A116">
        <v>115</v>
      </c>
      <c r="B116" t="s">
        <v>237</v>
      </c>
      <c r="C116" t="s">
        <v>12</v>
      </c>
      <c r="D116" t="s">
        <v>7</v>
      </c>
      <c r="E116" t="s">
        <v>5</v>
      </c>
      <c r="F116" s="4" t="s">
        <v>246</v>
      </c>
      <c r="G116" s="1">
        <v>5</v>
      </c>
      <c r="H116" s="5">
        <v>56</v>
      </c>
      <c r="I116" s="6">
        <v>43083.462002314816</v>
      </c>
      <c r="J116" s="5" t="s">
        <v>72</v>
      </c>
      <c r="K116" s="5" t="s">
        <v>177</v>
      </c>
      <c r="L116" s="5">
        <v>1201</v>
      </c>
      <c r="M116" s="5">
        <v>186.5</v>
      </c>
      <c r="N116">
        <v>55.4</v>
      </c>
      <c r="O116">
        <v>53.5</v>
      </c>
      <c r="P116">
        <v>47.8</v>
      </c>
      <c r="U116"/>
      <c r="W116" s="3">
        <v>1</v>
      </c>
      <c r="X116" s="3">
        <v>1</v>
      </c>
      <c r="Y116" s="3">
        <v>6.4</v>
      </c>
    </row>
    <row r="117" spans="1:29" x14ac:dyDescent="0.2">
      <c r="A117">
        <v>116</v>
      </c>
      <c r="B117" t="s">
        <v>237</v>
      </c>
      <c r="C117" t="s">
        <v>12</v>
      </c>
      <c r="D117" t="s">
        <v>7</v>
      </c>
      <c r="E117" t="s">
        <v>5</v>
      </c>
      <c r="F117" s="4" t="s">
        <v>247</v>
      </c>
      <c r="G117" s="1">
        <f>(14.5+20+15.5)/3</f>
        <v>16.666666666666668</v>
      </c>
      <c r="H117" s="5">
        <v>56</v>
      </c>
      <c r="I117" s="6">
        <v>43083.462002314816</v>
      </c>
      <c r="J117" s="5" t="s">
        <v>72</v>
      </c>
      <c r="K117" s="5" t="s">
        <v>177</v>
      </c>
      <c r="L117" s="5">
        <v>1201</v>
      </c>
      <c r="M117" s="5">
        <v>183</v>
      </c>
      <c r="N117">
        <v>48.24</v>
      </c>
      <c r="O117">
        <v>46.58</v>
      </c>
      <c r="P117">
        <v>41.4</v>
      </c>
      <c r="U117"/>
      <c r="W117" s="3">
        <v>1</v>
      </c>
      <c r="X117" s="3">
        <v>1</v>
      </c>
      <c r="Y117" s="3">
        <v>5.79</v>
      </c>
    </row>
    <row r="118" spans="1:29" x14ac:dyDescent="0.2">
      <c r="A118">
        <v>117</v>
      </c>
      <c r="B118" t="s">
        <v>237</v>
      </c>
      <c r="C118" t="s">
        <v>12</v>
      </c>
      <c r="D118" t="s">
        <v>7</v>
      </c>
      <c r="E118" t="s">
        <v>6</v>
      </c>
      <c r="F118" s="4" t="s">
        <v>248</v>
      </c>
      <c r="G118" s="1">
        <f>(3+3+3.5)/3</f>
        <v>3.1666666666666665</v>
      </c>
      <c r="H118" s="5">
        <v>57</v>
      </c>
      <c r="I118" s="6">
        <v>43083.47047453704</v>
      </c>
      <c r="J118" s="5" t="s">
        <v>70</v>
      </c>
      <c r="K118" s="5" t="s">
        <v>178</v>
      </c>
      <c r="L118" s="5">
        <v>1201</v>
      </c>
      <c r="M118">
        <v>47.04</v>
      </c>
      <c r="N118">
        <v>47.04</v>
      </c>
      <c r="O118">
        <v>44.54</v>
      </c>
      <c r="P118">
        <v>42.7</v>
      </c>
      <c r="U118"/>
      <c r="W118" s="3">
        <v>1</v>
      </c>
      <c r="X118" s="3">
        <v>1</v>
      </c>
      <c r="Y118" s="3">
        <v>6.29</v>
      </c>
    </row>
    <row r="119" spans="1:29" x14ac:dyDescent="0.2">
      <c r="A119">
        <v>118</v>
      </c>
      <c r="B119" t="s">
        <v>237</v>
      </c>
      <c r="C119" t="s">
        <v>12</v>
      </c>
      <c r="D119" t="s">
        <v>7</v>
      </c>
      <c r="E119" t="s">
        <v>6</v>
      </c>
      <c r="F119" s="4" t="s">
        <v>246</v>
      </c>
      <c r="G119" s="1">
        <v>5</v>
      </c>
      <c r="H119" s="5">
        <v>57</v>
      </c>
      <c r="I119" s="6">
        <v>43083.47047453704</v>
      </c>
      <c r="J119" s="5" t="s">
        <v>70</v>
      </c>
      <c r="K119" s="5" t="s">
        <v>178</v>
      </c>
      <c r="L119" s="5">
        <v>1201</v>
      </c>
      <c r="M119" s="5">
        <v>227.5</v>
      </c>
      <c r="N119">
        <v>52.8</v>
      </c>
      <c r="O119">
        <v>50.04</v>
      </c>
      <c r="P119">
        <v>47.6</v>
      </c>
      <c r="U119"/>
      <c r="W119" s="3">
        <v>1</v>
      </c>
      <c r="X119" s="3">
        <v>1</v>
      </c>
      <c r="Y119" s="3">
        <v>6.19</v>
      </c>
    </row>
    <row r="120" spans="1:29" x14ac:dyDescent="0.2">
      <c r="A120">
        <v>119</v>
      </c>
      <c r="B120" t="s">
        <v>237</v>
      </c>
      <c r="C120" t="s">
        <v>12</v>
      </c>
      <c r="D120" t="s">
        <v>7</v>
      </c>
      <c r="E120" t="s">
        <v>6</v>
      </c>
      <c r="F120" s="4" t="s">
        <v>247</v>
      </c>
      <c r="G120" s="1">
        <f>(18.5+20+18)/3</f>
        <v>18.833333333333332</v>
      </c>
      <c r="H120" s="5">
        <v>57</v>
      </c>
      <c r="I120" s="6">
        <v>43083.47047453704</v>
      </c>
      <c r="J120" s="5" t="s">
        <v>70</v>
      </c>
      <c r="K120" s="5" t="s">
        <v>178</v>
      </c>
      <c r="L120" s="5">
        <v>1201</v>
      </c>
      <c r="M120" s="5">
        <v>198</v>
      </c>
      <c r="N120">
        <v>50.01</v>
      </c>
      <c r="O120">
        <v>48.83</v>
      </c>
      <c r="P120">
        <v>46.2</v>
      </c>
      <c r="U120"/>
      <c r="W120" s="3">
        <v>1</v>
      </c>
      <c r="X120" s="3">
        <v>1</v>
      </c>
      <c r="Y120" s="3">
        <v>6.81</v>
      </c>
    </row>
    <row r="121" spans="1:29" x14ac:dyDescent="0.2">
      <c r="A121">
        <v>120</v>
      </c>
      <c r="B121" t="s">
        <v>237</v>
      </c>
      <c r="C121" t="s">
        <v>12</v>
      </c>
      <c r="D121" t="s">
        <v>8</v>
      </c>
      <c r="E121" t="s">
        <v>3</v>
      </c>
      <c r="F121" s="4" t="s">
        <v>248</v>
      </c>
      <c r="G121" s="1">
        <f>(1.5+2+1.5)/3</f>
        <v>1.6666666666666667</v>
      </c>
      <c r="H121" s="5">
        <v>58</v>
      </c>
      <c r="I121" s="6">
        <v>43083.505949074075</v>
      </c>
      <c r="J121" s="5" t="s">
        <v>73</v>
      </c>
      <c r="K121" s="5" t="s">
        <v>179</v>
      </c>
      <c r="L121" s="5">
        <v>1206</v>
      </c>
      <c r="M121">
        <v>23.37</v>
      </c>
      <c r="N121">
        <v>23.37</v>
      </c>
      <c r="O121">
        <v>22.71</v>
      </c>
      <c r="P121">
        <v>22.71</v>
      </c>
      <c r="U121"/>
      <c r="W121" s="3">
        <v>1</v>
      </c>
      <c r="X121" s="3">
        <v>1</v>
      </c>
      <c r="Y121" s="3">
        <v>6.87</v>
      </c>
    </row>
    <row r="122" spans="1:29" x14ac:dyDescent="0.2">
      <c r="A122">
        <v>121</v>
      </c>
      <c r="B122" t="s">
        <v>237</v>
      </c>
      <c r="C122" t="s">
        <v>12</v>
      </c>
      <c r="D122" t="s">
        <v>8</v>
      </c>
      <c r="E122" t="s">
        <v>3</v>
      </c>
      <c r="F122" s="4" t="s">
        <v>246</v>
      </c>
      <c r="G122" s="1">
        <v>5</v>
      </c>
      <c r="H122" s="5">
        <v>58</v>
      </c>
      <c r="I122" s="6">
        <v>43083.505949074075</v>
      </c>
      <c r="J122" s="5" t="s">
        <v>73</v>
      </c>
      <c r="K122" s="5" t="s">
        <v>179</v>
      </c>
      <c r="L122" s="5">
        <v>1206</v>
      </c>
      <c r="M122" s="5">
        <v>202</v>
      </c>
      <c r="N122">
        <v>96.18</v>
      </c>
      <c r="O122">
        <v>92.46</v>
      </c>
      <c r="P122">
        <v>92.46</v>
      </c>
      <c r="Q122" s="28">
        <v>98.33</v>
      </c>
      <c r="R122" s="32">
        <v>5.43</v>
      </c>
      <c r="S122" s="42">
        <v>6.5570000000000004</v>
      </c>
      <c r="T122" s="41">
        <v>20</v>
      </c>
      <c r="U122" s="38">
        <v>20</v>
      </c>
      <c r="V122" s="39">
        <v>60</v>
      </c>
      <c r="W122" s="3">
        <v>1</v>
      </c>
      <c r="X122" s="3">
        <v>1</v>
      </c>
      <c r="Y122" s="3">
        <v>6.43</v>
      </c>
      <c r="Z122" s="19">
        <v>21.55</v>
      </c>
      <c r="AA122" s="3">
        <v>1</v>
      </c>
      <c r="AB122" s="3">
        <v>1</v>
      </c>
      <c r="AC122" s="3">
        <v>1</v>
      </c>
    </row>
    <row r="123" spans="1:29" x14ac:dyDescent="0.2">
      <c r="A123">
        <v>122</v>
      </c>
      <c r="B123" t="s">
        <v>237</v>
      </c>
      <c r="C123" t="s">
        <v>12</v>
      </c>
      <c r="D123" t="s">
        <v>8</v>
      </c>
      <c r="E123" t="s">
        <v>3</v>
      </c>
      <c r="F123" s="4" t="s">
        <v>247</v>
      </c>
      <c r="G123" s="1">
        <f>(14.5+13+13.5)/3</f>
        <v>13.666666666666666</v>
      </c>
      <c r="H123" s="5">
        <v>58</v>
      </c>
      <c r="I123" s="6">
        <v>43083.505949074075</v>
      </c>
      <c r="J123" s="5" t="s">
        <v>73</v>
      </c>
      <c r="K123" s="5" t="s">
        <v>179</v>
      </c>
      <c r="L123" s="5">
        <v>1206</v>
      </c>
      <c r="M123" s="5">
        <v>123.5</v>
      </c>
      <c r="N123">
        <v>104.89</v>
      </c>
      <c r="O123">
        <v>100.4</v>
      </c>
      <c r="P123">
        <v>100.4</v>
      </c>
      <c r="Q123" s="28">
        <v>98.57</v>
      </c>
      <c r="R123" s="32">
        <v>4.91</v>
      </c>
      <c r="S123" s="42">
        <v>6.06</v>
      </c>
      <c r="T123" s="41">
        <v>22</v>
      </c>
      <c r="U123" s="38">
        <v>18</v>
      </c>
      <c r="V123" s="39">
        <v>59</v>
      </c>
      <c r="W123" s="3">
        <v>1</v>
      </c>
      <c r="X123" s="3">
        <v>1</v>
      </c>
      <c r="Y123" s="3">
        <v>5.92</v>
      </c>
      <c r="Z123" s="19">
        <v>24.64</v>
      </c>
      <c r="AA123" s="3">
        <v>1</v>
      </c>
      <c r="AB123" s="3">
        <v>1</v>
      </c>
      <c r="AC123" s="3">
        <v>1</v>
      </c>
    </row>
    <row r="124" spans="1:29" x14ac:dyDescent="0.2">
      <c r="A124">
        <v>123</v>
      </c>
      <c r="B124" t="s">
        <v>237</v>
      </c>
      <c r="C124" t="s">
        <v>12</v>
      </c>
      <c r="D124" t="s">
        <v>8</v>
      </c>
      <c r="E124" t="s">
        <v>4</v>
      </c>
      <c r="F124" s="4" t="s">
        <v>248</v>
      </c>
      <c r="G124" s="1">
        <f>(2.5+3+3)/3</f>
        <v>2.8333333333333335</v>
      </c>
      <c r="H124" s="5">
        <v>59</v>
      </c>
      <c r="I124" s="6">
        <v>43083.515717592592</v>
      </c>
      <c r="J124" s="5" t="s">
        <v>74</v>
      </c>
      <c r="K124" s="5" t="s">
        <v>180</v>
      </c>
      <c r="L124" s="5">
        <v>1203</v>
      </c>
      <c r="M124">
        <v>40.74</v>
      </c>
      <c r="N124">
        <v>40.74</v>
      </c>
      <c r="O124">
        <v>39.33</v>
      </c>
      <c r="P124">
        <v>39.33</v>
      </c>
      <c r="W124" s="3">
        <v>1</v>
      </c>
      <c r="X124" s="3">
        <v>1</v>
      </c>
      <c r="Y124" s="3">
        <v>6.43</v>
      </c>
    </row>
    <row r="125" spans="1:29" x14ac:dyDescent="0.2">
      <c r="A125">
        <v>124</v>
      </c>
      <c r="B125" t="s">
        <v>237</v>
      </c>
      <c r="C125" t="s">
        <v>12</v>
      </c>
      <c r="D125" t="s">
        <v>8</v>
      </c>
      <c r="E125" t="s">
        <v>4</v>
      </c>
      <c r="F125" s="4" t="s">
        <v>246</v>
      </c>
      <c r="G125" s="1">
        <v>5</v>
      </c>
      <c r="H125" s="5">
        <v>59</v>
      </c>
      <c r="I125" s="6">
        <v>43083.515717592592</v>
      </c>
      <c r="J125" s="5" t="s">
        <v>74</v>
      </c>
      <c r="K125" s="5" t="s">
        <v>180</v>
      </c>
      <c r="L125" s="5">
        <v>1203</v>
      </c>
      <c r="M125" s="5">
        <v>207</v>
      </c>
      <c r="N125">
        <v>54.3</v>
      </c>
      <c r="O125">
        <v>51.82</v>
      </c>
      <c r="P125">
        <v>51.82</v>
      </c>
      <c r="W125" s="3">
        <v>1</v>
      </c>
      <c r="X125" s="3">
        <v>1</v>
      </c>
      <c r="Y125" s="3">
        <v>6.31</v>
      </c>
    </row>
    <row r="126" spans="1:29" x14ac:dyDescent="0.2">
      <c r="A126">
        <v>125</v>
      </c>
      <c r="B126" t="s">
        <v>237</v>
      </c>
      <c r="C126" t="s">
        <v>12</v>
      </c>
      <c r="D126" t="s">
        <v>8</v>
      </c>
      <c r="E126" t="s">
        <v>4</v>
      </c>
      <c r="F126" s="4" t="s">
        <v>247</v>
      </c>
      <c r="G126" s="1">
        <f>(15+18.5+19)/3</f>
        <v>17.5</v>
      </c>
      <c r="H126" s="5">
        <v>59</v>
      </c>
      <c r="I126" s="6">
        <v>43083.515717592592</v>
      </c>
      <c r="J126" s="5" t="s">
        <v>74</v>
      </c>
      <c r="K126" s="5" t="s">
        <v>180</v>
      </c>
      <c r="L126" s="5">
        <v>1203</v>
      </c>
      <c r="M126" s="5">
        <v>173</v>
      </c>
      <c r="N126">
        <v>46.19</v>
      </c>
      <c r="O126">
        <v>44.23</v>
      </c>
      <c r="P126">
        <v>44.23</v>
      </c>
      <c r="W126" s="3">
        <v>1</v>
      </c>
      <c r="X126" s="3">
        <v>1</v>
      </c>
      <c r="Y126" s="3">
        <v>5.86</v>
      </c>
    </row>
    <row r="127" spans="1:29" x14ac:dyDescent="0.2">
      <c r="A127">
        <v>126</v>
      </c>
      <c r="B127" t="s">
        <v>237</v>
      </c>
      <c r="C127" t="s">
        <v>12</v>
      </c>
      <c r="D127" t="s">
        <v>8</v>
      </c>
      <c r="E127" t="s">
        <v>5</v>
      </c>
      <c r="F127" s="4" t="s">
        <v>248</v>
      </c>
      <c r="G127" s="1">
        <f>(2.7+2+1.5)/3</f>
        <v>2.0666666666666669</v>
      </c>
      <c r="H127" s="5">
        <v>60</v>
      </c>
      <c r="I127" s="6">
        <v>43083.521863425929</v>
      </c>
      <c r="J127" s="5" t="s">
        <v>75</v>
      </c>
      <c r="K127" s="5" t="s">
        <v>181</v>
      </c>
      <c r="L127" s="5">
        <v>1203</v>
      </c>
      <c r="M127">
        <v>31.89</v>
      </c>
      <c r="N127">
        <v>31.89</v>
      </c>
      <c r="O127">
        <v>30.94</v>
      </c>
      <c r="P127">
        <v>30.94</v>
      </c>
      <c r="W127" s="3">
        <v>1</v>
      </c>
      <c r="X127" s="3">
        <v>1</v>
      </c>
      <c r="Y127" s="3">
        <v>6.63</v>
      </c>
    </row>
    <row r="128" spans="1:29" x14ac:dyDescent="0.2">
      <c r="A128">
        <v>127</v>
      </c>
      <c r="B128" t="s">
        <v>237</v>
      </c>
      <c r="C128" t="s">
        <v>12</v>
      </c>
      <c r="D128" t="s">
        <v>8</v>
      </c>
      <c r="E128" t="s">
        <v>5</v>
      </c>
      <c r="F128" s="4" t="s">
        <v>246</v>
      </c>
      <c r="G128" s="1">
        <v>5</v>
      </c>
      <c r="H128" s="5">
        <v>60</v>
      </c>
      <c r="I128" s="6">
        <v>43083.521863425929</v>
      </c>
      <c r="J128" s="5" t="s">
        <v>75</v>
      </c>
      <c r="K128" s="5" t="s">
        <v>181</v>
      </c>
      <c r="L128" s="5">
        <v>1203</v>
      </c>
      <c r="M128" s="5">
        <v>209</v>
      </c>
      <c r="N128">
        <v>52.13</v>
      </c>
      <c r="O128">
        <v>50.46</v>
      </c>
      <c r="P128">
        <v>50.46</v>
      </c>
      <c r="W128" s="3">
        <v>1</v>
      </c>
      <c r="X128" s="3">
        <v>1</v>
      </c>
      <c r="Y128" s="3">
        <v>6.55</v>
      </c>
    </row>
    <row r="129" spans="1:29" x14ac:dyDescent="0.2">
      <c r="A129">
        <v>128</v>
      </c>
      <c r="B129" t="s">
        <v>237</v>
      </c>
      <c r="C129" t="s">
        <v>12</v>
      </c>
      <c r="D129" t="s">
        <v>8</v>
      </c>
      <c r="E129" t="s">
        <v>5</v>
      </c>
      <c r="F129" s="4" t="s">
        <v>247</v>
      </c>
      <c r="G129" s="1">
        <f>(17+14.5+18.5)/3</f>
        <v>16.666666666666668</v>
      </c>
      <c r="H129" s="5">
        <v>60</v>
      </c>
      <c r="I129" s="6">
        <v>43083.521863425929</v>
      </c>
      <c r="J129" s="5" t="s">
        <v>75</v>
      </c>
      <c r="K129" s="5" t="s">
        <v>181</v>
      </c>
      <c r="L129" s="5">
        <v>1203</v>
      </c>
      <c r="M129" s="5">
        <v>179</v>
      </c>
      <c r="N129">
        <v>53.17</v>
      </c>
      <c r="O129">
        <v>51.16</v>
      </c>
      <c r="P129">
        <v>49.2</v>
      </c>
      <c r="W129" s="3">
        <v>1</v>
      </c>
      <c r="X129" s="3">
        <v>1</v>
      </c>
      <c r="Y129" s="3">
        <v>6.06</v>
      </c>
    </row>
    <row r="130" spans="1:29" s="10" customFormat="1" x14ac:dyDescent="0.2">
      <c r="A130">
        <v>129</v>
      </c>
      <c r="B130" s="10" t="s">
        <v>237</v>
      </c>
      <c r="C130" s="10" t="s">
        <v>12</v>
      </c>
      <c r="D130" s="10" t="s">
        <v>8</v>
      </c>
      <c r="E130" s="10" t="s">
        <v>6</v>
      </c>
      <c r="F130" s="11" t="s">
        <v>248</v>
      </c>
      <c r="G130" s="12">
        <v>2</v>
      </c>
      <c r="H130" s="13">
        <v>61</v>
      </c>
      <c r="I130" s="14">
        <v>43083.527395833335</v>
      </c>
      <c r="J130" s="13" t="s">
        <v>76</v>
      </c>
      <c r="K130" s="13" t="s">
        <v>182</v>
      </c>
      <c r="L130" s="13">
        <v>1205</v>
      </c>
      <c r="M130" s="10">
        <v>16.5</v>
      </c>
      <c r="N130" s="10">
        <v>16.5</v>
      </c>
      <c r="O130" s="10">
        <v>15.71</v>
      </c>
      <c r="P130" s="10">
        <v>15.71</v>
      </c>
      <c r="Q130" s="30"/>
      <c r="S130" s="44"/>
      <c r="W130" s="3">
        <v>1</v>
      </c>
      <c r="X130" s="3">
        <v>1</v>
      </c>
      <c r="Y130" s="3">
        <v>6.9</v>
      </c>
    </row>
    <row r="131" spans="1:29" x14ac:dyDescent="0.2">
      <c r="A131">
        <v>130</v>
      </c>
      <c r="B131" t="s">
        <v>237</v>
      </c>
      <c r="C131" t="s">
        <v>12</v>
      </c>
      <c r="D131" t="s">
        <v>8</v>
      </c>
      <c r="E131" t="s">
        <v>6</v>
      </c>
      <c r="F131" s="4" t="s">
        <v>246</v>
      </c>
      <c r="G131" s="1">
        <v>5</v>
      </c>
      <c r="H131" s="5">
        <v>61</v>
      </c>
      <c r="I131" s="6">
        <v>43083.527395833335</v>
      </c>
      <c r="J131" s="5" t="s">
        <v>76</v>
      </c>
      <c r="K131" s="5" t="s">
        <v>182</v>
      </c>
      <c r="L131" s="5">
        <v>1205</v>
      </c>
      <c r="M131" s="5">
        <v>208</v>
      </c>
      <c r="N131">
        <v>48.38</v>
      </c>
      <c r="O131">
        <v>46.62</v>
      </c>
      <c r="P131">
        <v>44.9</v>
      </c>
      <c r="W131" s="3">
        <v>1</v>
      </c>
      <c r="X131" s="3">
        <v>1</v>
      </c>
      <c r="Y131" s="3">
        <v>6.49</v>
      </c>
    </row>
    <row r="132" spans="1:29" x14ac:dyDescent="0.2">
      <c r="A132">
        <v>131</v>
      </c>
      <c r="B132" t="s">
        <v>237</v>
      </c>
      <c r="C132" t="s">
        <v>12</v>
      </c>
      <c r="D132" t="s">
        <v>8</v>
      </c>
      <c r="E132" t="s">
        <v>6</v>
      </c>
      <c r="F132" s="4" t="s">
        <v>247</v>
      </c>
      <c r="G132" s="1">
        <f>(18.5+18+18)/3</f>
        <v>18.166666666666668</v>
      </c>
      <c r="H132" s="5">
        <v>61</v>
      </c>
      <c r="I132" s="6">
        <v>43083.527395833335</v>
      </c>
      <c r="J132" s="5" t="s">
        <v>76</v>
      </c>
      <c r="K132" s="5" t="s">
        <v>182</v>
      </c>
      <c r="L132" s="5">
        <v>1205</v>
      </c>
      <c r="M132" s="5">
        <v>183</v>
      </c>
      <c r="N132">
        <v>54.42</v>
      </c>
      <c r="O132">
        <v>52.07</v>
      </c>
      <c r="P132">
        <v>49.2</v>
      </c>
      <c r="W132" s="3">
        <v>1</v>
      </c>
      <c r="X132" s="3">
        <v>1</v>
      </c>
      <c r="Y132" s="3">
        <v>6.14</v>
      </c>
    </row>
    <row r="133" spans="1:29" s="10" customFormat="1" x14ac:dyDescent="0.2">
      <c r="A133">
        <v>132</v>
      </c>
      <c r="B133" s="10" t="s">
        <v>237</v>
      </c>
      <c r="C133" s="10" t="s">
        <v>12</v>
      </c>
      <c r="D133" s="10" t="s">
        <v>9</v>
      </c>
      <c r="E133" s="10" t="s">
        <v>3</v>
      </c>
      <c r="F133" s="11" t="s">
        <v>248</v>
      </c>
      <c r="G133" s="12">
        <v>1.5</v>
      </c>
      <c r="H133" s="13">
        <v>62</v>
      </c>
      <c r="I133" s="14">
        <v>43083.55976851852</v>
      </c>
      <c r="J133" s="13" t="s">
        <v>77</v>
      </c>
      <c r="K133" s="13" t="s">
        <v>183</v>
      </c>
      <c r="L133" s="13">
        <v>1204</v>
      </c>
      <c r="M133" s="10">
        <v>6.9</v>
      </c>
      <c r="N133" s="10">
        <v>6.9</v>
      </c>
      <c r="O133" s="10">
        <v>6.54</v>
      </c>
      <c r="P133" s="10">
        <v>6.54</v>
      </c>
      <c r="Q133" s="30"/>
      <c r="S133" s="44"/>
      <c r="W133" s="3">
        <v>1</v>
      </c>
      <c r="X133" s="3">
        <v>1</v>
      </c>
      <c r="Y133" s="16">
        <v>6.4</v>
      </c>
    </row>
    <row r="134" spans="1:29" x14ac:dyDescent="0.2">
      <c r="A134">
        <v>133</v>
      </c>
      <c r="B134" t="s">
        <v>237</v>
      </c>
      <c r="C134" t="s">
        <v>12</v>
      </c>
      <c r="D134" t="s">
        <v>9</v>
      </c>
      <c r="E134" t="s">
        <v>3</v>
      </c>
      <c r="F134" s="4" t="s">
        <v>246</v>
      </c>
      <c r="G134" s="1">
        <v>5</v>
      </c>
      <c r="H134" s="5">
        <v>62</v>
      </c>
      <c r="I134" s="6">
        <v>43083.55976851852</v>
      </c>
      <c r="J134" s="5" t="s">
        <v>77</v>
      </c>
      <c r="K134" s="5" t="s">
        <v>183</v>
      </c>
      <c r="L134" s="5">
        <v>1204</v>
      </c>
      <c r="M134" s="5">
        <v>192</v>
      </c>
      <c r="N134">
        <v>101.89</v>
      </c>
      <c r="O134">
        <v>97.27</v>
      </c>
      <c r="P134">
        <v>94.5</v>
      </c>
      <c r="W134" s="3">
        <v>1</v>
      </c>
      <c r="X134" s="3">
        <v>1</v>
      </c>
      <c r="Y134" s="3">
        <v>6.31</v>
      </c>
      <c r="Z134" s="3"/>
      <c r="AA134" s="3"/>
      <c r="AB134" s="3"/>
      <c r="AC134" s="3"/>
    </row>
    <row r="135" spans="1:29" x14ac:dyDescent="0.2">
      <c r="A135">
        <v>134</v>
      </c>
      <c r="B135" t="s">
        <v>237</v>
      </c>
      <c r="C135" t="s">
        <v>12</v>
      </c>
      <c r="D135" t="s">
        <v>9</v>
      </c>
      <c r="E135" t="s">
        <v>3</v>
      </c>
      <c r="F135" s="4" t="s">
        <v>247</v>
      </c>
      <c r="G135" s="1">
        <f>(17.5+16+18)/3</f>
        <v>17.166666666666668</v>
      </c>
      <c r="H135" s="5">
        <v>62</v>
      </c>
      <c r="I135" s="6">
        <v>43083.55976851852</v>
      </c>
      <c r="J135" s="5" t="s">
        <v>77</v>
      </c>
      <c r="K135" s="5" t="s">
        <v>183</v>
      </c>
      <c r="L135" s="5">
        <v>1204</v>
      </c>
      <c r="M135" s="5">
        <v>183</v>
      </c>
      <c r="N135">
        <v>100.46</v>
      </c>
      <c r="O135">
        <v>93.4</v>
      </c>
      <c r="P135">
        <v>89.8</v>
      </c>
      <c r="W135" s="3">
        <v>1</v>
      </c>
      <c r="X135" s="3">
        <v>1</v>
      </c>
      <c r="Y135" s="3">
        <v>6.13</v>
      </c>
      <c r="Z135" s="3"/>
      <c r="AA135" s="3"/>
      <c r="AB135" s="3"/>
      <c r="AC135" s="3"/>
    </row>
    <row r="136" spans="1:29" x14ac:dyDescent="0.2">
      <c r="A136">
        <v>135</v>
      </c>
      <c r="B136" t="s">
        <v>237</v>
      </c>
      <c r="C136" t="s">
        <v>12</v>
      </c>
      <c r="D136" t="s">
        <v>9</v>
      </c>
      <c r="E136" t="s">
        <v>4</v>
      </c>
      <c r="F136" s="4" t="s">
        <v>246</v>
      </c>
      <c r="G136" s="1">
        <v>5</v>
      </c>
      <c r="H136" s="5">
        <v>63</v>
      </c>
      <c r="I136" s="6">
        <v>43083.565115740741</v>
      </c>
      <c r="J136" s="5" t="s">
        <v>78</v>
      </c>
      <c r="K136" s="5" t="s">
        <v>184</v>
      </c>
      <c r="L136" s="5">
        <v>1203</v>
      </c>
      <c r="M136" s="5">
        <v>198.5</v>
      </c>
      <c r="N136">
        <v>48.51</v>
      </c>
      <c r="O136">
        <v>46.91</v>
      </c>
      <c r="P136">
        <v>46.91</v>
      </c>
      <c r="U136"/>
      <c r="W136" s="3">
        <v>1</v>
      </c>
      <c r="X136" s="3">
        <v>1</v>
      </c>
      <c r="Y136" s="3">
        <v>6.41</v>
      </c>
    </row>
    <row r="137" spans="1:29" x14ac:dyDescent="0.2">
      <c r="A137">
        <v>136</v>
      </c>
      <c r="B137" t="s">
        <v>237</v>
      </c>
      <c r="C137" t="s">
        <v>12</v>
      </c>
      <c r="D137" t="s">
        <v>9</v>
      </c>
      <c r="E137" t="s">
        <v>4</v>
      </c>
      <c r="F137" s="4" t="s">
        <v>247</v>
      </c>
      <c r="G137" s="1">
        <f>(17.5+17+18)/3</f>
        <v>17.5</v>
      </c>
      <c r="H137" s="5">
        <v>63</v>
      </c>
      <c r="I137" s="6">
        <v>43083.565115740741</v>
      </c>
      <c r="J137" s="5" t="s">
        <v>78</v>
      </c>
      <c r="K137" s="5" t="s">
        <v>184</v>
      </c>
      <c r="L137" s="5">
        <v>1203</v>
      </c>
      <c r="M137" s="5">
        <v>194</v>
      </c>
      <c r="N137">
        <v>54.64</v>
      </c>
      <c r="O137">
        <v>51.59</v>
      </c>
      <c r="P137">
        <v>49.6</v>
      </c>
      <c r="U137"/>
      <c r="W137" s="3">
        <v>1</v>
      </c>
      <c r="X137" s="3">
        <v>1</v>
      </c>
      <c r="Y137" s="3">
        <v>6.42</v>
      </c>
    </row>
    <row r="138" spans="1:29" x14ac:dyDescent="0.2">
      <c r="A138">
        <v>137</v>
      </c>
      <c r="B138" t="s">
        <v>237</v>
      </c>
      <c r="C138" t="s">
        <v>12</v>
      </c>
      <c r="D138" t="s">
        <v>9</v>
      </c>
      <c r="E138" t="s">
        <v>5</v>
      </c>
      <c r="F138" s="4" t="s">
        <v>246</v>
      </c>
      <c r="G138" s="1">
        <v>5</v>
      </c>
      <c r="H138" s="5">
        <v>64</v>
      </c>
      <c r="I138" s="6">
        <v>43083.573819444442</v>
      </c>
      <c r="J138" s="5" t="s">
        <v>79</v>
      </c>
      <c r="K138" s="5" t="s">
        <v>185</v>
      </c>
      <c r="L138" s="5">
        <v>1203</v>
      </c>
      <c r="M138" s="5">
        <v>193.5</v>
      </c>
      <c r="N138">
        <v>51.97</v>
      </c>
      <c r="O138">
        <v>49.46</v>
      </c>
      <c r="P138">
        <v>49.46</v>
      </c>
      <c r="U138"/>
      <c r="W138" s="3">
        <v>1</v>
      </c>
      <c r="X138" s="3">
        <v>1</v>
      </c>
      <c r="Y138" s="3">
        <v>6.35</v>
      </c>
    </row>
    <row r="139" spans="1:29" x14ac:dyDescent="0.2">
      <c r="A139">
        <v>138</v>
      </c>
      <c r="B139" t="s">
        <v>237</v>
      </c>
      <c r="C139" t="s">
        <v>12</v>
      </c>
      <c r="D139" t="s">
        <v>9</v>
      </c>
      <c r="E139" t="s">
        <v>5</v>
      </c>
      <c r="F139" s="4" t="s">
        <v>247</v>
      </c>
      <c r="G139" s="1">
        <f>(17.5+17+17.5)/3</f>
        <v>17.333333333333332</v>
      </c>
      <c r="H139" s="5">
        <v>64</v>
      </c>
      <c r="I139" s="6">
        <v>43083.573819444442</v>
      </c>
      <c r="J139" s="5" t="s">
        <v>79</v>
      </c>
      <c r="K139" s="5" t="s">
        <v>185</v>
      </c>
      <c r="L139" s="5">
        <v>1203</v>
      </c>
      <c r="M139" s="5">
        <v>170.5</v>
      </c>
      <c r="N139">
        <v>55.14</v>
      </c>
      <c r="O139">
        <v>53.25</v>
      </c>
      <c r="P139">
        <v>53.25</v>
      </c>
      <c r="U139"/>
      <c r="W139" s="3">
        <v>1</v>
      </c>
      <c r="X139" s="3">
        <v>1</v>
      </c>
      <c r="Y139" s="3">
        <v>5.94</v>
      </c>
    </row>
    <row r="140" spans="1:29" x14ac:dyDescent="0.2">
      <c r="A140">
        <v>139</v>
      </c>
      <c r="B140" t="s">
        <v>237</v>
      </c>
      <c r="C140" t="s">
        <v>12</v>
      </c>
      <c r="D140" t="s">
        <v>9</v>
      </c>
      <c r="E140" t="s">
        <v>6</v>
      </c>
      <c r="F140" s="4" t="s">
        <v>246</v>
      </c>
      <c r="G140" s="1">
        <v>5</v>
      </c>
      <c r="H140" s="5">
        <v>65</v>
      </c>
      <c r="I140" s="6">
        <v>43083.580092592594</v>
      </c>
      <c r="J140" s="5" t="s">
        <v>80</v>
      </c>
      <c r="K140" s="5" t="s">
        <v>186</v>
      </c>
      <c r="L140" s="5">
        <v>1202</v>
      </c>
      <c r="M140" s="5">
        <v>191</v>
      </c>
      <c r="N140">
        <v>49.2</v>
      </c>
      <c r="O140">
        <v>46.28</v>
      </c>
      <c r="P140">
        <v>46.28</v>
      </c>
      <c r="U140"/>
      <c r="W140" s="3">
        <v>1</v>
      </c>
      <c r="X140" s="3">
        <v>1</v>
      </c>
      <c r="Y140" s="3">
        <v>6.49</v>
      </c>
    </row>
    <row r="141" spans="1:29" x14ac:dyDescent="0.2">
      <c r="A141">
        <v>140</v>
      </c>
      <c r="B141" t="s">
        <v>237</v>
      </c>
      <c r="C141" t="s">
        <v>12</v>
      </c>
      <c r="D141" t="s">
        <v>9</v>
      </c>
      <c r="E141" t="s">
        <v>6</v>
      </c>
      <c r="F141" s="4" t="s">
        <v>247</v>
      </c>
      <c r="G141" s="1">
        <f>(17+17+18)/3</f>
        <v>17.333333333333332</v>
      </c>
      <c r="H141" s="5">
        <v>65</v>
      </c>
      <c r="I141" s="6">
        <v>43083.580092592594</v>
      </c>
      <c r="J141" s="5" t="s">
        <v>80</v>
      </c>
      <c r="K141" s="5" t="s">
        <v>186</v>
      </c>
      <c r="L141" s="5">
        <v>1202</v>
      </c>
      <c r="M141" s="5">
        <v>207</v>
      </c>
      <c r="N141">
        <v>52.03</v>
      </c>
      <c r="O141">
        <v>49.41</v>
      </c>
      <c r="P141">
        <v>49.41</v>
      </c>
      <c r="U141"/>
      <c r="W141" s="3">
        <v>1</v>
      </c>
      <c r="X141" s="3">
        <v>1</v>
      </c>
      <c r="Y141" s="3">
        <v>6.31</v>
      </c>
    </row>
    <row r="142" spans="1:29" x14ac:dyDescent="0.2">
      <c r="A142">
        <v>141</v>
      </c>
      <c r="B142" t="s">
        <v>238</v>
      </c>
      <c r="C142" t="s">
        <v>13</v>
      </c>
      <c r="D142" t="s">
        <v>2</v>
      </c>
      <c r="E142" t="s">
        <v>3</v>
      </c>
      <c r="F142" s="4" t="s">
        <v>246</v>
      </c>
      <c r="G142" s="1">
        <v>5</v>
      </c>
      <c r="H142" s="5">
        <v>66</v>
      </c>
      <c r="I142" s="6">
        <v>43084.636458333334</v>
      </c>
      <c r="J142" s="5" t="s">
        <v>81</v>
      </c>
      <c r="K142" s="5" t="s">
        <v>187</v>
      </c>
      <c r="L142" s="5">
        <v>1566</v>
      </c>
      <c r="M142" s="5">
        <v>205</v>
      </c>
      <c r="N142">
        <v>99.74</v>
      </c>
      <c r="O142">
        <v>96.83</v>
      </c>
      <c r="P142">
        <v>89.7</v>
      </c>
      <c r="Q142" s="28">
        <v>98.9</v>
      </c>
      <c r="R142" s="32">
        <v>4.12</v>
      </c>
      <c r="S142" s="42">
        <v>5.1050000000000004</v>
      </c>
      <c r="T142" s="41">
        <v>10</v>
      </c>
      <c r="U142" s="38">
        <v>21</v>
      </c>
      <c r="V142" s="39">
        <v>69</v>
      </c>
      <c r="W142" s="3">
        <v>1</v>
      </c>
      <c r="X142" s="3">
        <v>1</v>
      </c>
      <c r="Y142" s="3">
        <v>6.85</v>
      </c>
      <c r="Z142" s="19">
        <v>18.670000000000002</v>
      </c>
      <c r="AA142" s="3">
        <v>1</v>
      </c>
      <c r="AB142" s="3">
        <v>1</v>
      </c>
      <c r="AC142" s="3">
        <v>1</v>
      </c>
    </row>
    <row r="143" spans="1:29" x14ac:dyDescent="0.2">
      <c r="A143">
        <v>142</v>
      </c>
      <c r="B143" t="s">
        <v>238</v>
      </c>
      <c r="C143" t="s">
        <v>13</v>
      </c>
      <c r="D143" t="s">
        <v>2</v>
      </c>
      <c r="E143" t="s">
        <v>3</v>
      </c>
      <c r="F143" s="4" t="s">
        <v>247</v>
      </c>
      <c r="G143" s="1">
        <f>(17+20+18)/3</f>
        <v>18.333333333333332</v>
      </c>
      <c r="H143" s="5">
        <v>66</v>
      </c>
      <c r="I143" s="6">
        <v>43084.636458333334</v>
      </c>
      <c r="J143" s="5" t="s">
        <v>81</v>
      </c>
      <c r="K143" s="5" t="s">
        <v>187</v>
      </c>
      <c r="L143" s="5">
        <v>1566</v>
      </c>
      <c r="M143" s="5">
        <v>214</v>
      </c>
      <c r="N143">
        <v>97.88</v>
      </c>
      <c r="O143">
        <v>91.44</v>
      </c>
      <c r="P143">
        <v>81.400000000000006</v>
      </c>
      <c r="Q143" s="28">
        <v>98.11</v>
      </c>
      <c r="R143" s="32">
        <v>4.1399999999999997</v>
      </c>
      <c r="S143" s="42">
        <v>5.3529999999999998</v>
      </c>
      <c r="T143" s="41">
        <v>21</v>
      </c>
      <c r="U143" s="38">
        <v>16</v>
      </c>
      <c r="V143" s="39">
        <v>62</v>
      </c>
      <c r="W143" s="3">
        <v>1</v>
      </c>
      <c r="X143" s="3">
        <v>1</v>
      </c>
      <c r="Y143" s="3">
        <v>7.29</v>
      </c>
      <c r="Z143" s="19">
        <v>19.36</v>
      </c>
      <c r="AA143" s="3">
        <v>1</v>
      </c>
      <c r="AB143" s="3">
        <v>1</v>
      </c>
      <c r="AC143" s="3">
        <v>1</v>
      </c>
    </row>
    <row r="144" spans="1:29" x14ac:dyDescent="0.2">
      <c r="A144">
        <v>143</v>
      </c>
      <c r="B144" t="s">
        <v>238</v>
      </c>
      <c r="C144" t="s">
        <v>13</v>
      </c>
      <c r="D144" t="s">
        <v>2</v>
      </c>
      <c r="E144" t="s">
        <v>4</v>
      </c>
      <c r="F144" s="4" t="s">
        <v>246</v>
      </c>
      <c r="G144" s="1">
        <v>5</v>
      </c>
      <c r="H144" s="5">
        <v>67</v>
      </c>
      <c r="I144" s="6">
        <v>43084.646909722222</v>
      </c>
      <c r="J144" s="5" t="s">
        <v>82</v>
      </c>
      <c r="K144" s="5" t="s">
        <v>188</v>
      </c>
      <c r="L144" s="5">
        <v>1544</v>
      </c>
      <c r="M144" s="5">
        <v>298.5</v>
      </c>
      <c r="N144">
        <v>49.42</v>
      </c>
      <c r="O144">
        <v>48.34</v>
      </c>
      <c r="P144">
        <v>42.7</v>
      </c>
      <c r="W144" s="3">
        <v>1</v>
      </c>
      <c r="X144" s="3">
        <v>1</v>
      </c>
      <c r="Y144" s="3">
        <v>7.12</v>
      </c>
    </row>
    <row r="145" spans="1:29" x14ac:dyDescent="0.2">
      <c r="A145">
        <v>144</v>
      </c>
      <c r="B145" t="s">
        <v>238</v>
      </c>
      <c r="C145" t="s">
        <v>13</v>
      </c>
      <c r="D145" t="s">
        <v>2</v>
      </c>
      <c r="E145" t="s">
        <v>4</v>
      </c>
      <c r="F145" s="4" t="s">
        <v>247</v>
      </c>
      <c r="G145" s="1">
        <f>(16.5+18+15.5)/3</f>
        <v>16.666666666666668</v>
      </c>
      <c r="H145" s="5">
        <v>67</v>
      </c>
      <c r="I145" s="6">
        <v>43084.646909722222</v>
      </c>
      <c r="J145" s="5" t="s">
        <v>82</v>
      </c>
      <c r="K145" s="5" t="s">
        <v>188</v>
      </c>
      <c r="L145" s="5">
        <v>1544</v>
      </c>
      <c r="M145" s="5">
        <v>187</v>
      </c>
      <c r="N145">
        <v>45.53</v>
      </c>
      <c r="O145">
        <v>41.63</v>
      </c>
      <c r="P145">
        <v>38.200000000000003</v>
      </c>
      <c r="W145" s="3">
        <v>1</v>
      </c>
      <c r="X145" s="3">
        <v>1</v>
      </c>
      <c r="Y145" s="3">
        <v>7.62</v>
      </c>
    </row>
    <row r="146" spans="1:29" x14ac:dyDescent="0.2">
      <c r="A146">
        <v>145</v>
      </c>
      <c r="B146" t="s">
        <v>238</v>
      </c>
      <c r="C146" t="s">
        <v>13</v>
      </c>
      <c r="D146" t="s">
        <v>2</v>
      </c>
      <c r="E146" t="s">
        <v>5</v>
      </c>
      <c r="F146" s="4" t="s">
        <v>246</v>
      </c>
      <c r="G146" s="1">
        <v>5</v>
      </c>
      <c r="H146" s="5">
        <v>68</v>
      </c>
      <c r="I146" s="6">
        <v>43084.653726851851</v>
      </c>
      <c r="J146" s="5" t="s">
        <v>83</v>
      </c>
      <c r="K146" s="5" t="s">
        <v>189</v>
      </c>
      <c r="L146" s="5">
        <v>1542</v>
      </c>
      <c r="M146" s="5">
        <v>205</v>
      </c>
      <c r="N146">
        <v>49.72</v>
      </c>
      <c r="O146">
        <v>48.58</v>
      </c>
      <c r="P146">
        <v>43.8</v>
      </c>
      <c r="W146" s="3">
        <v>1</v>
      </c>
      <c r="X146" s="3">
        <v>1</v>
      </c>
      <c r="Y146" s="3">
        <v>7.01</v>
      </c>
    </row>
    <row r="147" spans="1:29" x14ac:dyDescent="0.2">
      <c r="A147">
        <v>146</v>
      </c>
      <c r="B147" t="s">
        <v>238</v>
      </c>
      <c r="C147" t="s">
        <v>13</v>
      </c>
      <c r="D147" t="s">
        <v>2</v>
      </c>
      <c r="E147" t="s">
        <v>5</v>
      </c>
      <c r="F147" s="4" t="s">
        <v>247</v>
      </c>
      <c r="G147" s="1">
        <f>(12+14+16)/3</f>
        <v>14</v>
      </c>
      <c r="H147" s="5">
        <v>68</v>
      </c>
      <c r="I147" s="6">
        <v>43084.653726851851</v>
      </c>
      <c r="J147" s="5" t="s">
        <v>83</v>
      </c>
      <c r="K147" s="5" t="s">
        <v>189</v>
      </c>
      <c r="L147" s="5">
        <v>1542</v>
      </c>
      <c r="M147" s="5">
        <v>146</v>
      </c>
      <c r="N147">
        <v>46.04</v>
      </c>
      <c r="O147">
        <v>43.58</v>
      </c>
      <c r="P147">
        <v>37.200000000000003</v>
      </c>
      <c r="W147" s="3">
        <v>1</v>
      </c>
      <c r="X147" s="3">
        <v>1</v>
      </c>
      <c r="Y147" s="3">
        <v>7.65</v>
      </c>
    </row>
    <row r="148" spans="1:29" x14ac:dyDescent="0.2">
      <c r="A148">
        <v>147</v>
      </c>
      <c r="B148" t="s">
        <v>238</v>
      </c>
      <c r="C148" t="s">
        <v>13</v>
      </c>
      <c r="D148" t="s">
        <v>2</v>
      </c>
      <c r="E148" t="s">
        <v>6</v>
      </c>
      <c r="F148" s="4" t="s">
        <v>246</v>
      </c>
      <c r="G148" s="1">
        <v>5</v>
      </c>
      <c r="H148" s="5">
        <v>69</v>
      </c>
      <c r="I148" s="6">
        <v>43084.663460648146</v>
      </c>
      <c r="J148" s="5" t="s">
        <v>82</v>
      </c>
      <c r="K148" s="5" t="s">
        <v>190</v>
      </c>
      <c r="L148" s="5">
        <v>1539</v>
      </c>
      <c r="M148" s="5">
        <v>201</v>
      </c>
      <c r="N148">
        <v>51.29</v>
      </c>
      <c r="O148">
        <v>48.57</v>
      </c>
      <c r="P148">
        <v>43.8</v>
      </c>
      <c r="W148" s="3">
        <v>1</v>
      </c>
      <c r="X148" s="3">
        <v>1</v>
      </c>
      <c r="Y148" s="3">
        <v>7.17</v>
      </c>
    </row>
    <row r="149" spans="1:29" x14ac:dyDescent="0.2">
      <c r="A149">
        <v>148</v>
      </c>
      <c r="B149" t="s">
        <v>238</v>
      </c>
      <c r="C149" t="s">
        <v>13</v>
      </c>
      <c r="D149" t="s">
        <v>2</v>
      </c>
      <c r="E149" t="s">
        <v>6</v>
      </c>
      <c r="F149" s="4" t="s">
        <v>247</v>
      </c>
      <c r="G149" s="1">
        <f>(14+18+13)/3</f>
        <v>15</v>
      </c>
      <c r="H149" s="5">
        <v>69</v>
      </c>
      <c r="I149" s="6">
        <v>43084.663460648146</v>
      </c>
      <c r="J149" s="5" t="s">
        <v>82</v>
      </c>
      <c r="K149" s="5" t="s">
        <v>190</v>
      </c>
      <c r="L149" s="5">
        <v>1539</v>
      </c>
      <c r="M149" s="5">
        <v>158</v>
      </c>
      <c r="N149">
        <v>52.29</v>
      </c>
      <c r="O149">
        <v>46.95</v>
      </c>
      <c r="P149">
        <v>44.4</v>
      </c>
      <c r="W149" s="3">
        <v>1</v>
      </c>
      <c r="X149" s="3">
        <v>1</v>
      </c>
      <c r="Y149" s="3">
        <v>7.82</v>
      </c>
    </row>
    <row r="150" spans="1:29" x14ac:dyDescent="0.2">
      <c r="A150">
        <v>149</v>
      </c>
      <c r="B150" t="s">
        <v>238</v>
      </c>
      <c r="C150" t="s">
        <v>13</v>
      </c>
      <c r="D150" t="s">
        <v>7</v>
      </c>
      <c r="E150" t="s">
        <v>3</v>
      </c>
      <c r="F150" s="4" t="s">
        <v>248</v>
      </c>
      <c r="G150" s="1">
        <f>(3.5+2.5+2)/3</f>
        <v>2.6666666666666665</v>
      </c>
      <c r="H150" s="5">
        <v>70</v>
      </c>
      <c r="I150" s="6">
        <v>43085.385196759256</v>
      </c>
      <c r="J150" s="5" t="s">
        <v>84</v>
      </c>
      <c r="K150" s="5" t="s">
        <v>191</v>
      </c>
      <c r="L150" s="5">
        <v>1519</v>
      </c>
      <c r="M150">
        <v>43.66</v>
      </c>
      <c r="N150">
        <v>43.66</v>
      </c>
      <c r="O150">
        <v>38.17</v>
      </c>
      <c r="P150">
        <v>38.17</v>
      </c>
      <c r="W150" s="3">
        <v>1</v>
      </c>
      <c r="X150" s="3">
        <v>1</v>
      </c>
      <c r="Y150" s="3">
        <v>6.64</v>
      </c>
    </row>
    <row r="151" spans="1:29" x14ac:dyDescent="0.2">
      <c r="A151">
        <v>150</v>
      </c>
      <c r="B151" t="s">
        <v>238</v>
      </c>
      <c r="C151" t="s">
        <v>13</v>
      </c>
      <c r="D151" t="s">
        <v>7</v>
      </c>
      <c r="E151" t="s">
        <v>3</v>
      </c>
      <c r="F151" s="4" t="s">
        <v>246</v>
      </c>
      <c r="G151" s="1">
        <v>5</v>
      </c>
      <c r="H151" s="5">
        <v>70</v>
      </c>
      <c r="I151" s="6">
        <v>43085.385196759256</v>
      </c>
      <c r="J151" s="5" t="s">
        <v>84</v>
      </c>
      <c r="K151" s="5" t="s">
        <v>191</v>
      </c>
      <c r="L151" s="5">
        <v>1519</v>
      </c>
      <c r="M151" s="5">
        <v>194</v>
      </c>
      <c r="N151">
        <v>104.69</v>
      </c>
      <c r="O151">
        <v>93.56</v>
      </c>
      <c r="P151">
        <v>87.9</v>
      </c>
      <c r="W151" s="3">
        <v>1</v>
      </c>
      <c r="X151" s="3">
        <v>1</v>
      </c>
      <c r="Y151" s="3">
        <v>6.66</v>
      </c>
      <c r="Z151" s="3"/>
      <c r="AA151" s="3"/>
      <c r="AB151" s="3"/>
      <c r="AC151" s="3"/>
    </row>
    <row r="152" spans="1:29" x14ac:dyDescent="0.2">
      <c r="A152">
        <v>151</v>
      </c>
      <c r="B152" t="s">
        <v>238</v>
      </c>
      <c r="C152" t="s">
        <v>13</v>
      </c>
      <c r="D152" t="s">
        <v>7</v>
      </c>
      <c r="E152" t="s">
        <v>3</v>
      </c>
      <c r="F152" s="4" t="s">
        <v>247</v>
      </c>
      <c r="G152" s="1">
        <f>(18.5+17+17)/3</f>
        <v>17.5</v>
      </c>
      <c r="H152" s="5">
        <v>70</v>
      </c>
      <c r="I152" s="6">
        <v>43085.385196759256</v>
      </c>
      <c r="J152" s="5" t="s">
        <v>84</v>
      </c>
      <c r="K152" s="5" t="s">
        <v>191</v>
      </c>
      <c r="L152" s="5">
        <v>1519</v>
      </c>
      <c r="M152" s="5">
        <v>209</v>
      </c>
      <c r="N152">
        <v>97.52</v>
      </c>
      <c r="O152">
        <v>88.03</v>
      </c>
      <c r="P152">
        <v>71.599999999999994</v>
      </c>
      <c r="W152" s="3">
        <v>1</v>
      </c>
      <c r="X152" s="3">
        <v>1</v>
      </c>
      <c r="Y152" s="3">
        <v>7.04</v>
      </c>
      <c r="Z152" s="3"/>
      <c r="AA152" s="3"/>
      <c r="AB152" s="3"/>
      <c r="AC152" s="3"/>
    </row>
    <row r="153" spans="1:29" x14ac:dyDescent="0.2">
      <c r="A153">
        <v>152</v>
      </c>
      <c r="B153" t="s">
        <v>238</v>
      </c>
      <c r="C153" t="s">
        <v>13</v>
      </c>
      <c r="D153" t="s">
        <v>7</v>
      </c>
      <c r="E153" t="s">
        <v>4</v>
      </c>
      <c r="F153" s="4" t="s">
        <v>246</v>
      </c>
      <c r="G153" s="1">
        <v>5</v>
      </c>
      <c r="H153" s="5">
        <v>71</v>
      </c>
      <c r="I153" s="6">
        <v>43085.399953703702</v>
      </c>
      <c r="J153" s="5" t="s">
        <v>85</v>
      </c>
      <c r="K153" s="5" t="s">
        <v>192</v>
      </c>
      <c r="L153" s="5">
        <v>1519</v>
      </c>
      <c r="M153" s="5">
        <v>188</v>
      </c>
      <c r="N153">
        <v>49.15</v>
      </c>
      <c r="O153">
        <v>44.8</v>
      </c>
      <c r="P153">
        <v>41.1</v>
      </c>
      <c r="W153" s="3">
        <v>1</v>
      </c>
      <c r="X153" s="3">
        <v>1</v>
      </c>
      <c r="Y153" s="3">
        <v>6.78</v>
      </c>
    </row>
    <row r="154" spans="1:29" x14ac:dyDescent="0.2">
      <c r="A154">
        <v>153</v>
      </c>
      <c r="B154" t="s">
        <v>238</v>
      </c>
      <c r="C154" t="s">
        <v>13</v>
      </c>
      <c r="D154" t="s">
        <v>7</v>
      </c>
      <c r="E154" t="s">
        <v>4</v>
      </c>
      <c r="F154" s="4" t="s">
        <v>247</v>
      </c>
      <c r="G154" s="1">
        <f>(17.5+17+18)/3</f>
        <v>17.5</v>
      </c>
      <c r="H154" s="5">
        <v>71</v>
      </c>
      <c r="I154" s="6">
        <v>43085.399953703702</v>
      </c>
      <c r="J154" s="5" t="s">
        <v>85</v>
      </c>
      <c r="K154" s="5" t="s">
        <v>192</v>
      </c>
      <c r="L154" s="5">
        <v>1519</v>
      </c>
      <c r="M154" s="5">
        <v>187</v>
      </c>
      <c r="N154">
        <v>53.37</v>
      </c>
      <c r="O154">
        <v>48.33</v>
      </c>
      <c r="P154">
        <v>44.8</v>
      </c>
      <c r="U154"/>
      <c r="W154" s="3">
        <v>1</v>
      </c>
      <c r="X154" s="3">
        <v>1</v>
      </c>
      <c r="Y154" s="3">
        <v>6.82</v>
      </c>
    </row>
    <row r="155" spans="1:29" s="10" customFormat="1" x14ac:dyDescent="0.2">
      <c r="A155">
        <v>154</v>
      </c>
      <c r="B155" s="10" t="s">
        <v>238</v>
      </c>
      <c r="C155" s="10" t="s">
        <v>13</v>
      </c>
      <c r="D155" s="10" t="s">
        <v>7</v>
      </c>
      <c r="E155" s="10" t="s">
        <v>5</v>
      </c>
      <c r="F155" s="11" t="s">
        <v>246</v>
      </c>
      <c r="G155" s="12">
        <v>5</v>
      </c>
      <c r="H155" s="13">
        <v>72</v>
      </c>
      <c r="I155" s="14">
        <v>43085.416597222225</v>
      </c>
      <c r="J155" s="13" t="s">
        <v>86</v>
      </c>
      <c r="K155" s="13" t="s">
        <v>192</v>
      </c>
      <c r="L155" s="13">
        <v>1519</v>
      </c>
      <c r="M155" s="13">
        <v>298</v>
      </c>
      <c r="N155" s="10">
        <v>46.42</v>
      </c>
      <c r="O155" s="10">
        <v>41.86</v>
      </c>
      <c r="P155" s="10">
        <v>38.6</v>
      </c>
      <c r="Q155" s="30"/>
      <c r="R155" s="34"/>
      <c r="S155" s="45"/>
      <c r="T155" s="34"/>
      <c r="V155" s="23"/>
      <c r="W155" s="3">
        <v>1</v>
      </c>
      <c r="X155" s="3">
        <v>1</v>
      </c>
      <c r="Y155" s="3">
        <v>6.7</v>
      </c>
    </row>
    <row r="156" spans="1:29" s="10" customFormat="1" x14ac:dyDescent="0.2">
      <c r="A156">
        <v>155</v>
      </c>
      <c r="B156" s="10" t="s">
        <v>238</v>
      </c>
      <c r="C156" s="10" t="s">
        <v>13</v>
      </c>
      <c r="D156" s="10" t="s">
        <v>7</v>
      </c>
      <c r="E156" s="10" t="s">
        <v>5</v>
      </c>
      <c r="F156" s="11" t="s">
        <v>247</v>
      </c>
      <c r="G156" s="12">
        <f>(20+20+16.5)/3</f>
        <v>18.833333333333332</v>
      </c>
      <c r="H156" s="13">
        <v>72</v>
      </c>
      <c r="I156" s="14">
        <v>43085.416597222225</v>
      </c>
      <c r="J156" s="13" t="s">
        <v>86</v>
      </c>
      <c r="K156" s="13" t="s">
        <v>192</v>
      </c>
      <c r="L156" s="13">
        <v>1519</v>
      </c>
      <c r="M156" s="13">
        <v>313</v>
      </c>
      <c r="N156" s="10">
        <v>57.56</v>
      </c>
      <c r="O156" s="10">
        <v>52.82</v>
      </c>
      <c r="P156" s="10">
        <v>45.4</v>
      </c>
      <c r="Q156" s="30"/>
      <c r="R156" s="34"/>
      <c r="S156" s="45"/>
      <c r="T156" s="34"/>
      <c r="V156" s="23"/>
      <c r="W156" s="3">
        <v>1</v>
      </c>
      <c r="X156" s="3">
        <v>1</v>
      </c>
      <c r="Y156" s="3">
        <v>7.15</v>
      </c>
    </row>
    <row r="157" spans="1:29" x14ac:dyDescent="0.2">
      <c r="A157">
        <v>156</v>
      </c>
      <c r="B157" t="s">
        <v>238</v>
      </c>
      <c r="C157" t="s">
        <v>13</v>
      </c>
      <c r="D157" t="s">
        <v>7</v>
      </c>
      <c r="E157" t="s">
        <v>6</v>
      </c>
      <c r="F157" s="4" t="s">
        <v>246</v>
      </c>
      <c r="G157" s="1">
        <v>5</v>
      </c>
      <c r="H157" s="5">
        <v>73</v>
      </c>
      <c r="I157" s="6">
        <v>43085.433263888888</v>
      </c>
      <c r="J157" s="5" t="s">
        <v>87</v>
      </c>
      <c r="K157" s="5" t="s">
        <v>193</v>
      </c>
      <c r="L157" s="5">
        <v>1521</v>
      </c>
      <c r="M157" s="5">
        <v>228</v>
      </c>
      <c r="N157">
        <v>45.43</v>
      </c>
      <c r="O157">
        <v>42.46</v>
      </c>
      <c r="P157">
        <v>37.9</v>
      </c>
      <c r="U157"/>
      <c r="W157" s="3">
        <v>1</v>
      </c>
      <c r="X157" s="3">
        <v>1</v>
      </c>
      <c r="Y157" s="3">
        <v>6.79</v>
      </c>
    </row>
    <row r="158" spans="1:29" x14ac:dyDescent="0.2">
      <c r="A158">
        <v>157</v>
      </c>
      <c r="B158" t="s">
        <v>238</v>
      </c>
      <c r="C158" t="s">
        <v>13</v>
      </c>
      <c r="D158" t="s">
        <v>7</v>
      </c>
      <c r="E158" t="s">
        <v>6</v>
      </c>
      <c r="F158" s="4" t="s">
        <v>247</v>
      </c>
      <c r="G158" s="1">
        <f>(17.5+17+18)/3</f>
        <v>17.5</v>
      </c>
      <c r="H158" s="5">
        <v>73</v>
      </c>
      <c r="I158" s="6">
        <v>43085.433263888888</v>
      </c>
      <c r="J158" s="5" t="s">
        <v>87</v>
      </c>
      <c r="K158" s="5" t="s">
        <v>193</v>
      </c>
      <c r="L158" s="5">
        <v>1521</v>
      </c>
      <c r="M158" s="5">
        <v>175</v>
      </c>
      <c r="N158">
        <v>53.2</v>
      </c>
      <c r="O158">
        <v>48.67</v>
      </c>
      <c r="P158">
        <v>48.67</v>
      </c>
      <c r="U158"/>
      <c r="W158" s="3">
        <v>1</v>
      </c>
      <c r="X158" s="3">
        <v>1</v>
      </c>
      <c r="Y158" s="3">
        <v>7.54</v>
      </c>
    </row>
    <row r="159" spans="1:29" x14ac:dyDescent="0.2">
      <c r="A159">
        <v>158</v>
      </c>
      <c r="B159" t="s">
        <v>238</v>
      </c>
      <c r="C159" t="s">
        <v>13</v>
      </c>
      <c r="D159" t="s">
        <v>8</v>
      </c>
      <c r="E159" t="s">
        <v>3</v>
      </c>
      <c r="F159" s="4" t="s">
        <v>246</v>
      </c>
      <c r="G159" s="1">
        <v>5</v>
      </c>
      <c r="H159" s="5">
        <v>74</v>
      </c>
      <c r="I159" s="6">
        <v>43085.447187500002</v>
      </c>
      <c r="J159" s="5" t="s">
        <v>88</v>
      </c>
      <c r="K159" s="5" t="s">
        <v>194</v>
      </c>
      <c r="L159" s="5">
        <v>1518</v>
      </c>
      <c r="M159" s="5">
        <v>214</v>
      </c>
      <c r="N159">
        <v>103.44</v>
      </c>
      <c r="O159">
        <v>97</v>
      </c>
      <c r="P159">
        <v>88.2</v>
      </c>
      <c r="Q159" s="28">
        <v>98.86</v>
      </c>
      <c r="R159" s="32">
        <v>3.98</v>
      </c>
      <c r="S159" s="42">
        <v>4.8250000000000002</v>
      </c>
      <c r="T159" s="41">
        <v>12</v>
      </c>
      <c r="U159" s="38">
        <v>21</v>
      </c>
      <c r="V159" s="39">
        <v>67</v>
      </c>
      <c r="W159" s="3">
        <v>1</v>
      </c>
      <c r="X159" s="3">
        <v>1</v>
      </c>
      <c r="Y159" s="3">
        <v>6.77</v>
      </c>
      <c r="Z159" s="19">
        <v>18.71</v>
      </c>
      <c r="AA159" s="3">
        <v>1</v>
      </c>
      <c r="AB159" s="3">
        <v>1</v>
      </c>
      <c r="AC159" s="3">
        <v>1</v>
      </c>
    </row>
    <row r="160" spans="1:29" x14ac:dyDescent="0.2">
      <c r="A160">
        <v>159</v>
      </c>
      <c r="B160" t="s">
        <v>238</v>
      </c>
      <c r="C160" t="s">
        <v>13</v>
      </c>
      <c r="D160" t="s">
        <v>8</v>
      </c>
      <c r="E160" t="s">
        <v>3</v>
      </c>
      <c r="F160" s="4" t="s">
        <v>247</v>
      </c>
      <c r="G160" s="1">
        <f>(15.5+20+16.5)/3</f>
        <v>17.333333333333332</v>
      </c>
      <c r="H160" s="5">
        <v>74</v>
      </c>
      <c r="I160" s="6">
        <v>43085.447187500002</v>
      </c>
      <c r="J160" s="5" t="s">
        <v>88</v>
      </c>
      <c r="K160" s="5" t="s">
        <v>194</v>
      </c>
      <c r="L160" s="5">
        <v>1518</v>
      </c>
      <c r="M160" s="5">
        <v>200</v>
      </c>
      <c r="N160">
        <v>104.74</v>
      </c>
      <c r="O160">
        <v>97.34</v>
      </c>
      <c r="P160">
        <v>83.1</v>
      </c>
      <c r="Q160" s="28">
        <v>98.05</v>
      </c>
      <c r="R160" s="32">
        <v>4.16</v>
      </c>
      <c r="S160" s="42">
        <v>5.3819999999999997</v>
      </c>
      <c r="T160" s="41">
        <v>24</v>
      </c>
      <c r="U160" s="38">
        <v>17</v>
      </c>
      <c r="V160" s="39">
        <v>60</v>
      </c>
      <c r="W160" s="3">
        <v>1</v>
      </c>
      <c r="X160" s="3">
        <v>1</v>
      </c>
      <c r="Y160" s="3">
        <v>7.63</v>
      </c>
      <c r="Z160" s="19">
        <v>21.95</v>
      </c>
      <c r="AA160" s="3">
        <v>1</v>
      </c>
      <c r="AB160" s="3">
        <v>1</v>
      </c>
      <c r="AC160" s="3">
        <v>1</v>
      </c>
    </row>
    <row r="161" spans="1:29" x14ac:dyDescent="0.2">
      <c r="A161">
        <v>160</v>
      </c>
      <c r="B161" t="s">
        <v>238</v>
      </c>
      <c r="C161" t="s">
        <v>13</v>
      </c>
      <c r="D161" t="s">
        <v>8</v>
      </c>
      <c r="E161" t="s">
        <v>4</v>
      </c>
      <c r="F161" s="4" t="s">
        <v>246</v>
      </c>
      <c r="G161" s="1">
        <v>5</v>
      </c>
      <c r="H161" s="5">
        <v>75</v>
      </c>
      <c r="I161" s="6">
        <v>43085.458101851851</v>
      </c>
      <c r="J161" s="5" t="s">
        <v>89</v>
      </c>
      <c r="K161" s="5" t="s">
        <v>195</v>
      </c>
      <c r="L161" s="5">
        <v>1521</v>
      </c>
      <c r="M161" s="5">
        <v>169</v>
      </c>
      <c r="N161">
        <v>46.44</v>
      </c>
      <c r="O161">
        <v>40.270000000000003</v>
      </c>
      <c r="P161">
        <v>40.270000000000003</v>
      </c>
      <c r="W161" s="3">
        <v>1</v>
      </c>
      <c r="X161" s="3">
        <v>1</v>
      </c>
      <c r="Y161" s="3">
        <v>6.56</v>
      </c>
    </row>
    <row r="162" spans="1:29" x14ac:dyDescent="0.2">
      <c r="A162">
        <v>161</v>
      </c>
      <c r="B162" t="s">
        <v>238</v>
      </c>
      <c r="C162" t="s">
        <v>13</v>
      </c>
      <c r="D162" t="s">
        <v>8</v>
      </c>
      <c r="E162" t="s">
        <v>4</v>
      </c>
      <c r="F162" s="4" t="s">
        <v>247</v>
      </c>
      <c r="G162" s="1">
        <f>(17.5+18+16)/3</f>
        <v>17.166666666666668</v>
      </c>
      <c r="H162" s="5">
        <v>75</v>
      </c>
      <c r="I162" s="6">
        <v>43085.458101851851</v>
      </c>
      <c r="J162" s="5" t="s">
        <v>89</v>
      </c>
      <c r="K162" s="5" t="s">
        <v>195</v>
      </c>
      <c r="L162" s="5">
        <v>1521</v>
      </c>
      <c r="M162" s="5">
        <v>196</v>
      </c>
      <c r="N162">
        <v>57.11</v>
      </c>
      <c r="O162">
        <v>51.17</v>
      </c>
      <c r="P162">
        <v>47.3</v>
      </c>
      <c r="W162" s="3">
        <v>1</v>
      </c>
      <c r="X162" s="3">
        <v>1</v>
      </c>
      <c r="Y162" s="3">
        <v>7.23</v>
      </c>
    </row>
    <row r="163" spans="1:29" x14ac:dyDescent="0.2">
      <c r="A163">
        <v>162</v>
      </c>
      <c r="B163" t="s">
        <v>238</v>
      </c>
      <c r="C163" t="s">
        <v>13</v>
      </c>
      <c r="D163" t="s">
        <v>8</v>
      </c>
      <c r="E163" t="s">
        <v>5</v>
      </c>
      <c r="F163" s="4" t="s">
        <v>246</v>
      </c>
      <c r="G163" s="1">
        <v>5</v>
      </c>
      <c r="H163" s="5">
        <v>76</v>
      </c>
      <c r="I163" s="6">
        <v>43085.472048611111</v>
      </c>
      <c r="J163" s="5" t="s">
        <v>90</v>
      </c>
      <c r="K163" s="5" t="s">
        <v>196</v>
      </c>
      <c r="L163" s="5">
        <v>1521</v>
      </c>
      <c r="M163" s="5">
        <v>162</v>
      </c>
      <c r="N163">
        <v>46.46</v>
      </c>
      <c r="O163">
        <v>41.85</v>
      </c>
      <c r="P163">
        <v>37.799999999999997</v>
      </c>
      <c r="W163" s="3">
        <v>1</v>
      </c>
      <c r="X163" s="3">
        <v>1</v>
      </c>
      <c r="Y163" s="3">
        <v>6.79</v>
      </c>
    </row>
    <row r="164" spans="1:29" x14ac:dyDescent="0.2">
      <c r="A164">
        <v>163</v>
      </c>
      <c r="B164" t="s">
        <v>238</v>
      </c>
      <c r="C164" t="s">
        <v>13</v>
      </c>
      <c r="D164" t="s">
        <v>8</v>
      </c>
      <c r="E164" t="s">
        <v>5</v>
      </c>
      <c r="F164" s="4" t="s">
        <v>247</v>
      </c>
      <c r="G164" s="1">
        <f>(18.5+19+15)/3</f>
        <v>17.5</v>
      </c>
      <c r="H164" s="5">
        <v>76</v>
      </c>
      <c r="I164" s="6">
        <v>43085.472048611111</v>
      </c>
      <c r="J164" s="5" t="s">
        <v>90</v>
      </c>
      <c r="K164" s="5" t="s">
        <v>196</v>
      </c>
      <c r="L164" s="5">
        <v>1521</v>
      </c>
      <c r="M164" s="5">
        <v>194</v>
      </c>
      <c r="N164">
        <v>43.27</v>
      </c>
      <c r="O164">
        <v>38.74</v>
      </c>
      <c r="P164">
        <v>34.4</v>
      </c>
      <c r="W164" s="3">
        <v>1</v>
      </c>
      <c r="X164" s="3">
        <v>1</v>
      </c>
      <c r="Y164" s="3">
        <v>7.47</v>
      </c>
    </row>
    <row r="165" spans="1:29" x14ac:dyDescent="0.2">
      <c r="A165">
        <v>164</v>
      </c>
      <c r="B165" t="s">
        <v>238</v>
      </c>
      <c r="C165" t="s">
        <v>13</v>
      </c>
      <c r="D165" t="s">
        <v>8</v>
      </c>
      <c r="E165" t="s">
        <v>6</v>
      </c>
      <c r="F165" s="4" t="s">
        <v>246</v>
      </c>
      <c r="G165" s="1">
        <v>5</v>
      </c>
      <c r="H165" s="5">
        <v>77</v>
      </c>
      <c r="I165" s="6">
        <v>43085.476180555554</v>
      </c>
      <c r="J165" s="5" t="s">
        <v>91</v>
      </c>
      <c r="K165" s="5" t="s">
        <v>197</v>
      </c>
      <c r="L165" s="5">
        <v>1519</v>
      </c>
      <c r="M165" s="5">
        <v>190</v>
      </c>
      <c r="N165">
        <v>48.63</v>
      </c>
      <c r="O165">
        <v>43.79</v>
      </c>
      <c r="P165">
        <v>39.9</v>
      </c>
      <c r="W165" s="3">
        <v>1</v>
      </c>
      <c r="X165" s="3">
        <v>1</v>
      </c>
      <c r="Y165" s="3">
        <v>6.72</v>
      </c>
    </row>
    <row r="166" spans="1:29" x14ac:dyDescent="0.2">
      <c r="A166">
        <v>165</v>
      </c>
      <c r="B166" t="s">
        <v>238</v>
      </c>
      <c r="C166" t="s">
        <v>13</v>
      </c>
      <c r="D166" t="s">
        <v>8</v>
      </c>
      <c r="E166" t="s">
        <v>6</v>
      </c>
      <c r="F166" s="4" t="s">
        <v>247</v>
      </c>
      <c r="G166" s="1">
        <f>(16.5+20+16.5)/3</f>
        <v>17.666666666666668</v>
      </c>
      <c r="H166" s="5">
        <v>77</v>
      </c>
      <c r="I166" s="6">
        <v>43085.476180555554</v>
      </c>
      <c r="J166" s="5" t="s">
        <v>91</v>
      </c>
      <c r="K166" s="5" t="s">
        <v>197</v>
      </c>
      <c r="L166" s="5">
        <v>1519</v>
      </c>
      <c r="M166" s="5">
        <v>203</v>
      </c>
      <c r="N166">
        <v>47.82</v>
      </c>
      <c r="O166">
        <v>41.67</v>
      </c>
      <c r="P166">
        <v>37.5</v>
      </c>
      <c r="W166" s="3">
        <v>1</v>
      </c>
      <c r="X166" s="3">
        <v>1</v>
      </c>
      <c r="Y166" s="3">
        <v>7.55</v>
      </c>
    </row>
    <row r="167" spans="1:29" x14ac:dyDescent="0.2">
      <c r="A167">
        <v>166</v>
      </c>
      <c r="B167" t="s">
        <v>238</v>
      </c>
      <c r="C167" t="s">
        <v>13</v>
      </c>
      <c r="D167" t="s">
        <v>9</v>
      </c>
      <c r="E167" t="s">
        <v>3</v>
      </c>
      <c r="F167" s="4" t="s">
        <v>248</v>
      </c>
      <c r="G167" s="1">
        <f>(1.5+1.5+2)/3</f>
        <v>1.6666666666666667</v>
      </c>
      <c r="H167" s="5">
        <v>78</v>
      </c>
      <c r="I167" s="6">
        <v>43085.498020833336</v>
      </c>
      <c r="J167" s="5" t="s">
        <v>92</v>
      </c>
      <c r="K167" s="5" t="s">
        <v>198</v>
      </c>
      <c r="L167" s="5">
        <v>1517</v>
      </c>
      <c r="M167">
        <v>30.42</v>
      </c>
      <c r="N167">
        <v>30.42</v>
      </c>
      <c r="O167">
        <v>29.65</v>
      </c>
      <c r="P167">
        <v>28.1</v>
      </c>
      <c r="W167" s="3">
        <v>1</v>
      </c>
      <c r="X167" s="3">
        <v>1</v>
      </c>
      <c r="Y167" s="3">
        <v>6.92</v>
      </c>
    </row>
    <row r="168" spans="1:29" x14ac:dyDescent="0.2">
      <c r="A168">
        <v>167</v>
      </c>
      <c r="B168" t="s">
        <v>238</v>
      </c>
      <c r="C168" t="s">
        <v>13</v>
      </c>
      <c r="D168" t="s">
        <v>9</v>
      </c>
      <c r="E168" t="s">
        <v>3</v>
      </c>
      <c r="F168" s="4" t="s">
        <v>246</v>
      </c>
      <c r="G168" s="1">
        <v>5</v>
      </c>
      <c r="H168" s="5">
        <v>78</v>
      </c>
      <c r="I168" s="6">
        <v>43085.498020833336</v>
      </c>
      <c r="J168" s="5" t="s">
        <v>92</v>
      </c>
      <c r="K168" s="5" t="s">
        <v>198</v>
      </c>
      <c r="L168" s="5">
        <v>1517</v>
      </c>
      <c r="M168" s="5">
        <v>216</v>
      </c>
      <c r="N168">
        <v>98.27</v>
      </c>
      <c r="O168">
        <v>91.6</v>
      </c>
      <c r="P168">
        <v>86.7</v>
      </c>
      <c r="W168" s="3">
        <v>1</v>
      </c>
      <c r="X168" s="3">
        <v>1</v>
      </c>
      <c r="Y168" s="3">
        <v>6.59</v>
      </c>
      <c r="Z168" s="3"/>
      <c r="AA168" s="3"/>
      <c r="AB168" s="3"/>
      <c r="AC168" s="3"/>
    </row>
    <row r="169" spans="1:29" x14ac:dyDescent="0.2">
      <c r="A169">
        <v>168</v>
      </c>
      <c r="B169" t="s">
        <v>238</v>
      </c>
      <c r="C169" t="s">
        <v>13</v>
      </c>
      <c r="D169" t="s">
        <v>9</v>
      </c>
      <c r="E169" t="s">
        <v>3</v>
      </c>
      <c r="F169" s="4" t="s">
        <v>247</v>
      </c>
      <c r="G169" s="1">
        <f>(17.5+18+16.5)/3</f>
        <v>17.333333333333332</v>
      </c>
      <c r="H169" s="5">
        <v>78</v>
      </c>
      <c r="I169" s="6">
        <v>43085.498020833336</v>
      </c>
      <c r="J169" s="5" t="s">
        <v>92</v>
      </c>
      <c r="K169" s="5" t="s">
        <v>198</v>
      </c>
      <c r="L169" s="5">
        <v>1517</v>
      </c>
      <c r="M169" s="5">
        <v>185</v>
      </c>
      <c r="N169">
        <v>96.35</v>
      </c>
      <c r="O169">
        <v>90.23</v>
      </c>
      <c r="P169">
        <v>78.599999999999994</v>
      </c>
      <c r="U169"/>
      <c r="W169" s="3">
        <v>1</v>
      </c>
      <c r="X169" s="3">
        <v>1</v>
      </c>
      <c r="Y169" s="3">
        <v>7.22</v>
      </c>
      <c r="Z169" s="3"/>
      <c r="AA169" s="3"/>
      <c r="AB169" s="3"/>
      <c r="AC169" s="3"/>
    </row>
    <row r="170" spans="1:29" s="10" customFormat="1" x14ac:dyDescent="0.2">
      <c r="A170">
        <v>169</v>
      </c>
      <c r="B170" s="10" t="s">
        <v>238</v>
      </c>
      <c r="C170" s="10" t="s">
        <v>13</v>
      </c>
      <c r="D170" s="10" t="s">
        <v>9</v>
      </c>
      <c r="E170" s="10" t="s">
        <v>4</v>
      </c>
      <c r="F170" s="11" t="s">
        <v>248</v>
      </c>
      <c r="G170" s="12">
        <f>(2+1)/2</f>
        <v>1.5</v>
      </c>
      <c r="H170" s="13">
        <v>79</v>
      </c>
      <c r="I170" s="14">
        <v>43085.51840277778</v>
      </c>
      <c r="J170" s="13" t="s">
        <v>93</v>
      </c>
      <c r="K170" s="13" t="s">
        <v>199</v>
      </c>
      <c r="L170" s="13">
        <v>1518</v>
      </c>
      <c r="M170" s="10">
        <v>19.27</v>
      </c>
      <c r="N170" s="10">
        <v>19.27</v>
      </c>
      <c r="O170" s="10">
        <v>17.7</v>
      </c>
      <c r="P170" s="10">
        <v>16.5</v>
      </c>
      <c r="Q170" s="30"/>
      <c r="R170" s="34"/>
      <c r="S170" s="45"/>
      <c r="T170" s="34"/>
      <c r="V170" s="23"/>
      <c r="W170" s="3">
        <v>1</v>
      </c>
      <c r="X170" s="3">
        <v>1</v>
      </c>
      <c r="Y170" s="3">
        <v>6.38</v>
      </c>
    </row>
    <row r="171" spans="1:29" x14ac:dyDescent="0.2">
      <c r="A171">
        <v>170</v>
      </c>
      <c r="B171" t="s">
        <v>238</v>
      </c>
      <c r="C171" t="s">
        <v>13</v>
      </c>
      <c r="D171" t="s">
        <v>9</v>
      </c>
      <c r="E171" t="s">
        <v>4</v>
      </c>
      <c r="F171" s="4" t="s">
        <v>246</v>
      </c>
      <c r="G171" s="1">
        <v>5</v>
      </c>
      <c r="H171" s="5">
        <v>79</v>
      </c>
      <c r="I171" s="6">
        <v>43085.51840277778</v>
      </c>
      <c r="J171" s="5" t="s">
        <v>93</v>
      </c>
      <c r="K171" s="5" t="s">
        <v>199</v>
      </c>
      <c r="L171" s="5">
        <v>1518</v>
      </c>
      <c r="M171" s="5">
        <v>203.5</v>
      </c>
      <c r="N171">
        <v>47.09</v>
      </c>
      <c r="O171">
        <v>42.65</v>
      </c>
      <c r="P171">
        <v>42.65</v>
      </c>
      <c r="U171"/>
      <c r="W171" s="3">
        <v>1</v>
      </c>
      <c r="X171" s="3">
        <v>1</v>
      </c>
      <c r="Y171" s="3">
        <v>6.53</v>
      </c>
    </row>
    <row r="172" spans="1:29" x14ac:dyDescent="0.2">
      <c r="A172">
        <v>171</v>
      </c>
      <c r="B172" t="s">
        <v>238</v>
      </c>
      <c r="C172" t="s">
        <v>13</v>
      </c>
      <c r="D172" t="s">
        <v>9</v>
      </c>
      <c r="E172" t="s">
        <v>4</v>
      </c>
      <c r="F172" s="4" t="s">
        <v>247</v>
      </c>
      <c r="G172" s="1">
        <f>(16.5+15.5+15.5)/3</f>
        <v>15.833333333333334</v>
      </c>
      <c r="H172" s="5">
        <v>79</v>
      </c>
      <c r="I172" s="6">
        <v>43085.51840277778</v>
      </c>
      <c r="J172" s="5" t="s">
        <v>93</v>
      </c>
      <c r="K172" s="5" t="s">
        <v>199</v>
      </c>
      <c r="L172" s="5">
        <v>1518</v>
      </c>
      <c r="M172" s="5">
        <v>182</v>
      </c>
      <c r="N172">
        <v>55.15</v>
      </c>
      <c r="O172">
        <v>49.91</v>
      </c>
      <c r="P172">
        <v>49.91</v>
      </c>
      <c r="U172"/>
      <c r="W172" s="3">
        <v>1</v>
      </c>
      <c r="X172" s="3">
        <v>1</v>
      </c>
      <c r="Y172" s="3">
        <v>7.14</v>
      </c>
    </row>
    <row r="173" spans="1:29" x14ac:dyDescent="0.2">
      <c r="A173">
        <v>172</v>
      </c>
      <c r="B173" t="s">
        <v>238</v>
      </c>
      <c r="C173" t="s">
        <v>13</v>
      </c>
      <c r="D173" t="s">
        <v>9</v>
      </c>
      <c r="E173" t="s">
        <v>5</v>
      </c>
      <c r="F173" s="4" t="s">
        <v>246</v>
      </c>
      <c r="G173" s="1">
        <v>5</v>
      </c>
      <c r="H173" s="5">
        <v>80</v>
      </c>
      <c r="I173" s="6">
        <v>43085.518680555557</v>
      </c>
      <c r="J173" s="5" t="s">
        <v>94</v>
      </c>
      <c r="K173" s="5" t="s">
        <v>200</v>
      </c>
      <c r="L173" s="5">
        <v>1517</v>
      </c>
      <c r="M173" s="5">
        <v>219</v>
      </c>
      <c r="N173">
        <v>53.48</v>
      </c>
      <c r="O173">
        <v>43.71</v>
      </c>
      <c r="P173">
        <v>43.71</v>
      </c>
      <c r="U173"/>
      <c r="W173" s="3">
        <v>1</v>
      </c>
      <c r="X173" s="3">
        <v>1</v>
      </c>
      <c r="Y173" s="3">
        <v>6.34</v>
      </c>
    </row>
    <row r="174" spans="1:29" x14ac:dyDescent="0.2">
      <c r="A174">
        <v>173</v>
      </c>
      <c r="B174" t="s">
        <v>238</v>
      </c>
      <c r="C174" t="s">
        <v>13</v>
      </c>
      <c r="D174" t="s">
        <v>9</v>
      </c>
      <c r="E174" t="s">
        <v>5</v>
      </c>
      <c r="F174" s="4" t="s">
        <v>247</v>
      </c>
      <c r="G174" s="1">
        <f>(18.5+16.5+16.5)/3</f>
        <v>17.166666666666668</v>
      </c>
      <c r="H174" s="5">
        <v>80</v>
      </c>
      <c r="I174" s="6">
        <v>43085.518680555557</v>
      </c>
      <c r="J174" s="5" t="s">
        <v>94</v>
      </c>
      <c r="K174" s="5" t="s">
        <v>200</v>
      </c>
      <c r="L174" s="5">
        <v>1517</v>
      </c>
      <c r="M174" s="5">
        <v>182</v>
      </c>
      <c r="N174">
        <v>53.71</v>
      </c>
      <c r="O174">
        <v>49.97</v>
      </c>
      <c r="P174">
        <v>49.97</v>
      </c>
      <c r="U174"/>
      <c r="W174" s="3">
        <v>1</v>
      </c>
      <c r="X174" s="3">
        <v>1</v>
      </c>
      <c r="Y174" s="3">
        <v>7.53</v>
      </c>
    </row>
    <row r="175" spans="1:29" x14ac:dyDescent="0.2">
      <c r="A175">
        <v>174</v>
      </c>
      <c r="B175" t="s">
        <v>238</v>
      </c>
      <c r="C175" t="s">
        <v>13</v>
      </c>
      <c r="D175" t="s">
        <v>9</v>
      </c>
      <c r="E175" t="s">
        <v>6</v>
      </c>
      <c r="F175" s="4" t="s">
        <v>248</v>
      </c>
      <c r="G175" s="1">
        <f>(3.5+3+1)/3</f>
        <v>2.5</v>
      </c>
      <c r="H175" s="5">
        <v>81</v>
      </c>
      <c r="I175" s="6">
        <v>43085.525729166664</v>
      </c>
      <c r="J175" s="5" t="s">
        <v>95</v>
      </c>
      <c r="K175" s="5" t="s">
        <v>201</v>
      </c>
      <c r="L175" s="5">
        <v>1518</v>
      </c>
      <c r="M175">
        <v>28.99</v>
      </c>
      <c r="N175">
        <v>28.99</v>
      </c>
      <c r="O175">
        <v>27.4</v>
      </c>
      <c r="P175">
        <v>27.4</v>
      </c>
      <c r="U175"/>
      <c r="W175" s="3">
        <v>1</v>
      </c>
      <c r="X175" s="3">
        <v>1</v>
      </c>
      <c r="Y175" s="3">
        <v>6.74</v>
      </c>
    </row>
    <row r="176" spans="1:29" x14ac:dyDescent="0.2">
      <c r="A176">
        <v>175</v>
      </c>
      <c r="B176" t="s">
        <v>238</v>
      </c>
      <c r="C176" t="s">
        <v>13</v>
      </c>
      <c r="D176" t="s">
        <v>9</v>
      </c>
      <c r="E176" t="s">
        <v>6</v>
      </c>
      <c r="F176" s="4" t="s">
        <v>246</v>
      </c>
      <c r="G176" s="3">
        <v>5</v>
      </c>
      <c r="H176" s="5">
        <v>81</v>
      </c>
      <c r="I176" s="6">
        <v>43085.525729166664</v>
      </c>
      <c r="J176" s="5" t="s">
        <v>95</v>
      </c>
      <c r="K176" s="5" t="s">
        <v>201</v>
      </c>
      <c r="L176" s="5">
        <v>1518</v>
      </c>
      <c r="M176" s="5">
        <v>226.5</v>
      </c>
      <c r="N176">
        <v>59.48</v>
      </c>
      <c r="O176">
        <v>54.17</v>
      </c>
      <c r="P176">
        <v>50.4</v>
      </c>
      <c r="U176"/>
      <c r="W176" s="3">
        <v>1</v>
      </c>
      <c r="X176" s="3">
        <v>1</v>
      </c>
      <c r="Y176" s="3">
        <v>6.72</v>
      </c>
    </row>
    <row r="177" spans="1:29" x14ac:dyDescent="0.2">
      <c r="A177">
        <v>176</v>
      </c>
      <c r="B177" t="s">
        <v>238</v>
      </c>
      <c r="C177" t="s">
        <v>13</v>
      </c>
      <c r="D177" t="s">
        <v>9</v>
      </c>
      <c r="E177" t="s">
        <v>6</v>
      </c>
      <c r="F177" s="4" t="s">
        <v>247</v>
      </c>
      <c r="G177" s="1">
        <f>(16.5+18+17.5)/3</f>
        <v>17.333333333333332</v>
      </c>
      <c r="H177" s="5">
        <v>81</v>
      </c>
      <c r="I177" s="6">
        <v>43085.525729166664</v>
      </c>
      <c r="J177" s="5" t="s">
        <v>95</v>
      </c>
      <c r="K177" s="5" t="s">
        <v>201</v>
      </c>
      <c r="L177" s="5">
        <v>1518</v>
      </c>
      <c r="M177" s="5">
        <v>167.5</v>
      </c>
      <c r="N177">
        <v>51.58</v>
      </c>
      <c r="O177">
        <v>45.92</v>
      </c>
      <c r="P177">
        <v>44.5</v>
      </c>
      <c r="U177"/>
      <c r="W177" s="3">
        <v>1</v>
      </c>
      <c r="X177" s="3">
        <v>1</v>
      </c>
      <c r="Y177" s="3">
        <v>7.03</v>
      </c>
    </row>
    <row r="178" spans="1:29" x14ac:dyDescent="0.2">
      <c r="A178">
        <v>177</v>
      </c>
      <c r="B178" t="s">
        <v>239</v>
      </c>
      <c r="C178" t="s">
        <v>14</v>
      </c>
      <c r="D178" t="s">
        <v>2</v>
      </c>
      <c r="E178" t="s">
        <v>3</v>
      </c>
      <c r="F178" s="4" t="s">
        <v>246</v>
      </c>
      <c r="G178" s="3">
        <v>5</v>
      </c>
      <c r="H178" s="5">
        <v>82</v>
      </c>
      <c r="I178" s="6">
        <v>43086.358541666668</v>
      </c>
      <c r="J178" s="5" t="s">
        <v>96</v>
      </c>
      <c r="K178" s="5" t="s">
        <v>202</v>
      </c>
      <c r="L178" s="5">
        <v>1376</v>
      </c>
      <c r="M178" s="5">
        <v>170</v>
      </c>
      <c r="N178">
        <v>108.08</v>
      </c>
      <c r="O178">
        <v>92.51</v>
      </c>
      <c r="P178">
        <v>92.51</v>
      </c>
      <c r="Q178" s="28">
        <v>98.06</v>
      </c>
      <c r="R178" s="32">
        <v>8.56</v>
      </c>
      <c r="S178" s="42">
        <v>9.7119999999999997</v>
      </c>
      <c r="T178" s="41">
        <v>23</v>
      </c>
      <c r="U178" s="38">
        <v>46</v>
      </c>
      <c r="V178" s="39">
        <v>32</v>
      </c>
      <c r="W178" s="3">
        <v>1</v>
      </c>
      <c r="X178" s="3">
        <v>1</v>
      </c>
      <c r="Y178" s="3">
        <v>6.22</v>
      </c>
      <c r="Z178" s="19">
        <v>25.41</v>
      </c>
      <c r="AA178" s="3">
        <v>1</v>
      </c>
      <c r="AB178" s="3">
        <v>1</v>
      </c>
      <c r="AC178" s="3">
        <v>1</v>
      </c>
    </row>
    <row r="179" spans="1:29" x14ac:dyDescent="0.2">
      <c r="A179">
        <v>178</v>
      </c>
      <c r="B179" t="s">
        <v>239</v>
      </c>
      <c r="C179" t="s">
        <v>14</v>
      </c>
      <c r="D179" t="s">
        <v>2</v>
      </c>
      <c r="E179" t="s">
        <v>3</v>
      </c>
      <c r="F179" s="4" t="s">
        <v>247</v>
      </c>
      <c r="G179" s="1">
        <f>(17.5+17+20)/3</f>
        <v>18.166666666666668</v>
      </c>
      <c r="H179" s="5">
        <v>82</v>
      </c>
      <c r="I179" s="6">
        <v>43086.358541666668</v>
      </c>
      <c r="J179" s="5" t="s">
        <v>96</v>
      </c>
      <c r="K179" s="5" t="s">
        <v>202</v>
      </c>
      <c r="L179" s="5">
        <v>1376</v>
      </c>
      <c r="M179" s="5">
        <v>199</v>
      </c>
      <c r="N179">
        <v>100.67</v>
      </c>
      <c r="O179">
        <v>89.01</v>
      </c>
      <c r="P179">
        <v>89.01</v>
      </c>
      <c r="Q179" s="28">
        <v>98.17</v>
      </c>
      <c r="R179" s="32">
        <v>6.45</v>
      </c>
      <c r="S179" s="42">
        <v>7.6840000000000002</v>
      </c>
      <c r="T179" s="41">
        <v>26</v>
      </c>
      <c r="U179" s="38">
        <v>39</v>
      </c>
      <c r="V179" s="39">
        <v>35</v>
      </c>
      <c r="W179" s="3">
        <v>1</v>
      </c>
      <c r="X179" s="3">
        <v>1</v>
      </c>
      <c r="Y179" s="3">
        <v>5.98</v>
      </c>
      <c r="Z179" s="19">
        <v>21.77</v>
      </c>
      <c r="AA179" s="3">
        <v>1</v>
      </c>
      <c r="AB179" s="3">
        <v>1</v>
      </c>
      <c r="AC179" s="3">
        <v>1</v>
      </c>
    </row>
    <row r="180" spans="1:29" x14ac:dyDescent="0.2">
      <c r="A180">
        <v>179</v>
      </c>
      <c r="B180" t="s">
        <v>239</v>
      </c>
      <c r="C180" t="s">
        <v>14</v>
      </c>
      <c r="D180" t="s">
        <v>2</v>
      </c>
      <c r="E180" t="s">
        <v>4</v>
      </c>
      <c r="F180" s="4" t="s">
        <v>246</v>
      </c>
      <c r="G180" s="3">
        <v>5</v>
      </c>
      <c r="H180" s="5">
        <v>83</v>
      </c>
      <c r="I180" s="6">
        <v>43086.367731481485</v>
      </c>
      <c r="J180" s="5" t="s">
        <v>97</v>
      </c>
      <c r="K180" s="5" t="s">
        <v>203</v>
      </c>
      <c r="L180" s="5">
        <v>1376</v>
      </c>
      <c r="M180" s="5">
        <v>179</v>
      </c>
      <c r="N180">
        <v>52.16</v>
      </c>
      <c r="O180">
        <v>45.62</v>
      </c>
      <c r="P180">
        <v>45.62</v>
      </c>
      <c r="W180" s="3">
        <v>1</v>
      </c>
      <c r="X180" s="3">
        <v>1</v>
      </c>
      <c r="Y180" s="3">
        <v>6.21</v>
      </c>
    </row>
    <row r="181" spans="1:29" x14ac:dyDescent="0.2">
      <c r="A181">
        <v>180</v>
      </c>
      <c r="B181" t="s">
        <v>239</v>
      </c>
      <c r="C181" t="s">
        <v>14</v>
      </c>
      <c r="D181" t="s">
        <v>2</v>
      </c>
      <c r="E181" t="s">
        <v>4</v>
      </c>
      <c r="F181" s="4" t="s">
        <v>247</v>
      </c>
      <c r="G181" s="1">
        <f>(18.5+17+16)/3</f>
        <v>17.166666666666668</v>
      </c>
      <c r="H181" s="5">
        <v>83</v>
      </c>
      <c r="I181" s="6">
        <v>43086.367731481485</v>
      </c>
      <c r="J181" s="5" t="s">
        <v>97</v>
      </c>
      <c r="K181" s="5" t="s">
        <v>203</v>
      </c>
      <c r="L181" s="5">
        <v>1376</v>
      </c>
      <c r="M181" s="5">
        <v>187</v>
      </c>
      <c r="N181">
        <v>53.28</v>
      </c>
      <c r="O181">
        <v>48.28</v>
      </c>
      <c r="P181">
        <v>48.28</v>
      </c>
      <c r="W181" s="3">
        <v>1</v>
      </c>
      <c r="X181" s="3">
        <v>1</v>
      </c>
      <c r="Y181" s="3">
        <v>6.09</v>
      </c>
    </row>
    <row r="182" spans="1:29" x14ac:dyDescent="0.2">
      <c r="A182">
        <v>181</v>
      </c>
      <c r="B182" t="s">
        <v>239</v>
      </c>
      <c r="C182" t="s">
        <v>14</v>
      </c>
      <c r="D182" t="s">
        <v>2</v>
      </c>
      <c r="E182" t="s">
        <v>5</v>
      </c>
      <c r="F182" s="4" t="s">
        <v>246</v>
      </c>
      <c r="G182" s="3">
        <v>5</v>
      </c>
      <c r="H182" s="5">
        <v>84</v>
      </c>
      <c r="I182" s="6">
        <v>43086.374363425923</v>
      </c>
      <c r="J182" s="5" t="s">
        <v>98</v>
      </c>
      <c r="K182" s="5" t="s">
        <v>204</v>
      </c>
      <c r="L182" s="5">
        <v>1376</v>
      </c>
      <c r="M182" s="5">
        <v>188.5</v>
      </c>
      <c r="N182">
        <v>56.43</v>
      </c>
      <c r="O182">
        <v>46.71</v>
      </c>
      <c r="P182">
        <v>46.71</v>
      </c>
      <c r="W182" s="3">
        <v>1</v>
      </c>
      <c r="X182" s="3">
        <v>1</v>
      </c>
      <c r="Y182" s="3">
        <v>6.14</v>
      </c>
    </row>
    <row r="183" spans="1:29" x14ac:dyDescent="0.2">
      <c r="A183">
        <v>182</v>
      </c>
      <c r="B183" t="s">
        <v>239</v>
      </c>
      <c r="C183" t="s">
        <v>14</v>
      </c>
      <c r="D183" t="s">
        <v>2</v>
      </c>
      <c r="E183" t="s">
        <v>5</v>
      </c>
      <c r="F183" s="4" t="s">
        <v>247</v>
      </c>
      <c r="G183" s="1">
        <f>(20+19+20)/3</f>
        <v>19.666666666666668</v>
      </c>
      <c r="H183" s="5">
        <v>84</v>
      </c>
      <c r="I183" s="6">
        <v>43086.374363425923</v>
      </c>
      <c r="J183" s="5" t="s">
        <v>98</v>
      </c>
      <c r="K183" s="5" t="s">
        <v>204</v>
      </c>
      <c r="L183" s="5">
        <v>1376</v>
      </c>
      <c r="M183" s="5">
        <v>225</v>
      </c>
      <c r="N183">
        <v>45.98</v>
      </c>
      <c r="O183">
        <v>39.119999999999997</v>
      </c>
      <c r="P183">
        <v>39.119999999999997</v>
      </c>
      <c r="W183" s="3">
        <v>1</v>
      </c>
      <c r="X183" s="3">
        <v>1</v>
      </c>
      <c r="Y183" s="3">
        <v>6.03</v>
      </c>
    </row>
    <row r="184" spans="1:29" x14ac:dyDescent="0.2">
      <c r="A184">
        <v>183</v>
      </c>
      <c r="B184" t="s">
        <v>239</v>
      </c>
      <c r="C184" t="s">
        <v>14</v>
      </c>
      <c r="D184" t="s">
        <v>2</v>
      </c>
      <c r="E184" t="s">
        <v>6</v>
      </c>
      <c r="F184" s="4" t="s">
        <v>246</v>
      </c>
      <c r="G184" s="3">
        <v>5</v>
      </c>
      <c r="H184" s="5">
        <v>85</v>
      </c>
      <c r="I184" s="6">
        <v>43086.384027777778</v>
      </c>
      <c r="J184" s="5" t="s">
        <v>97</v>
      </c>
      <c r="K184" s="5" t="s">
        <v>205</v>
      </c>
      <c r="L184" s="5">
        <v>1377</v>
      </c>
      <c r="M184" s="5">
        <v>167</v>
      </c>
      <c r="N184">
        <v>52.6</v>
      </c>
      <c r="O184">
        <v>45.15</v>
      </c>
      <c r="P184">
        <v>45.15</v>
      </c>
      <c r="W184" s="3">
        <v>1</v>
      </c>
      <c r="X184" s="3">
        <v>1</v>
      </c>
      <c r="Y184" s="3">
        <v>6.17</v>
      </c>
    </row>
    <row r="185" spans="1:29" x14ac:dyDescent="0.2">
      <c r="A185">
        <v>184</v>
      </c>
      <c r="B185" t="s">
        <v>239</v>
      </c>
      <c r="C185" t="s">
        <v>14</v>
      </c>
      <c r="D185" t="s">
        <v>2</v>
      </c>
      <c r="E185" t="s">
        <v>6</v>
      </c>
      <c r="F185" s="4" t="s">
        <v>247</v>
      </c>
      <c r="G185" s="1">
        <f>(17.5+18+18.5)/3</f>
        <v>18</v>
      </c>
      <c r="H185" s="5">
        <v>85</v>
      </c>
      <c r="I185" s="6">
        <v>43086.384027777778</v>
      </c>
      <c r="J185" s="5" t="s">
        <v>97</v>
      </c>
      <c r="K185" s="5" t="s">
        <v>205</v>
      </c>
      <c r="L185" s="5">
        <v>1377</v>
      </c>
      <c r="M185" s="5">
        <v>204.5</v>
      </c>
      <c r="N185">
        <v>57.74</v>
      </c>
      <c r="O185">
        <v>50.28</v>
      </c>
      <c r="P185">
        <v>50.28</v>
      </c>
      <c r="W185" s="3">
        <v>1</v>
      </c>
      <c r="X185" s="3">
        <v>1</v>
      </c>
      <c r="Y185" s="3">
        <v>5.95</v>
      </c>
    </row>
    <row r="186" spans="1:29" x14ac:dyDescent="0.2">
      <c r="A186">
        <v>185</v>
      </c>
      <c r="B186" t="s">
        <v>239</v>
      </c>
      <c r="C186" t="s">
        <v>14</v>
      </c>
      <c r="D186" t="s">
        <v>7</v>
      </c>
      <c r="E186" t="s">
        <v>3</v>
      </c>
      <c r="F186" s="4" t="s">
        <v>246</v>
      </c>
      <c r="G186" s="3">
        <v>5</v>
      </c>
      <c r="H186" s="5">
        <v>86</v>
      </c>
      <c r="I186" s="6">
        <v>43086.407962962963</v>
      </c>
      <c r="J186" s="5" t="s">
        <v>99</v>
      </c>
      <c r="K186" s="5" t="s">
        <v>206</v>
      </c>
      <c r="L186" s="5">
        <v>1370</v>
      </c>
      <c r="M186" s="5">
        <v>156</v>
      </c>
      <c r="N186">
        <v>101.39</v>
      </c>
      <c r="O186">
        <v>87.77</v>
      </c>
      <c r="P186">
        <v>87.77</v>
      </c>
      <c r="U186"/>
      <c r="W186" s="3">
        <v>1</v>
      </c>
      <c r="X186" s="3">
        <v>1</v>
      </c>
      <c r="Y186" s="3">
        <v>6.66</v>
      </c>
      <c r="Z186" s="3"/>
      <c r="AA186" s="3"/>
      <c r="AB186" s="3"/>
      <c r="AC186" s="3"/>
    </row>
    <row r="187" spans="1:29" x14ac:dyDescent="0.2">
      <c r="A187">
        <v>186</v>
      </c>
      <c r="B187" t="s">
        <v>239</v>
      </c>
      <c r="C187" t="s">
        <v>14</v>
      </c>
      <c r="D187" t="s">
        <v>7</v>
      </c>
      <c r="E187" t="s">
        <v>3</v>
      </c>
      <c r="F187" s="4" t="s">
        <v>247</v>
      </c>
      <c r="G187" s="1">
        <f>(17.5+18.5+18)/3</f>
        <v>18</v>
      </c>
      <c r="H187" s="5">
        <v>86</v>
      </c>
      <c r="I187" s="6">
        <v>43086.407962962963</v>
      </c>
      <c r="J187" s="5" t="s">
        <v>99</v>
      </c>
      <c r="K187" s="5" t="s">
        <v>206</v>
      </c>
      <c r="L187" s="5">
        <v>1370</v>
      </c>
      <c r="M187" s="5">
        <v>183</v>
      </c>
      <c r="N187">
        <v>98.86</v>
      </c>
      <c r="O187">
        <v>84.28</v>
      </c>
      <c r="P187">
        <v>72.3</v>
      </c>
      <c r="U187"/>
      <c r="W187" s="3">
        <v>1</v>
      </c>
      <c r="X187" s="3">
        <v>1</v>
      </c>
      <c r="Y187" s="3">
        <v>6.44</v>
      </c>
      <c r="Z187" s="3"/>
      <c r="AA187" s="3"/>
      <c r="AB187" s="3"/>
      <c r="AC187" s="3"/>
    </row>
    <row r="188" spans="1:29" x14ac:dyDescent="0.2">
      <c r="A188">
        <v>187</v>
      </c>
      <c r="B188" t="s">
        <v>239</v>
      </c>
      <c r="C188" t="s">
        <v>14</v>
      </c>
      <c r="D188" t="s">
        <v>7</v>
      </c>
      <c r="E188" t="s">
        <v>4</v>
      </c>
      <c r="F188" s="4" t="s">
        <v>246</v>
      </c>
      <c r="G188" s="3">
        <v>5</v>
      </c>
      <c r="H188" s="5">
        <v>87</v>
      </c>
      <c r="I188" s="6">
        <v>43086.417662037034</v>
      </c>
      <c r="J188" s="5" t="s">
        <v>100</v>
      </c>
      <c r="K188" s="5" t="s">
        <v>207</v>
      </c>
      <c r="L188" s="5">
        <v>1371</v>
      </c>
      <c r="M188" s="5">
        <v>167.5</v>
      </c>
      <c r="N188">
        <v>47.15</v>
      </c>
      <c r="O188">
        <v>40.9</v>
      </c>
      <c r="P188">
        <v>38.9</v>
      </c>
      <c r="U188"/>
      <c r="W188" s="3">
        <v>1</v>
      </c>
      <c r="X188" s="3">
        <v>1</v>
      </c>
      <c r="Y188" s="3">
        <v>6.42</v>
      </c>
    </row>
    <row r="189" spans="1:29" x14ac:dyDescent="0.2">
      <c r="A189">
        <v>188</v>
      </c>
      <c r="B189" t="s">
        <v>239</v>
      </c>
      <c r="C189" t="s">
        <v>14</v>
      </c>
      <c r="D189" t="s">
        <v>7</v>
      </c>
      <c r="E189" t="s">
        <v>4</v>
      </c>
      <c r="F189" s="4" t="s">
        <v>247</v>
      </c>
      <c r="G189" s="1">
        <f>(16.5+20+18)/3</f>
        <v>18.166666666666668</v>
      </c>
      <c r="H189" s="5">
        <v>87</v>
      </c>
      <c r="I189" s="6">
        <v>43086.417662037034</v>
      </c>
      <c r="J189" s="5" t="s">
        <v>100</v>
      </c>
      <c r="K189" s="5" t="s">
        <v>207</v>
      </c>
      <c r="L189" s="5">
        <v>1371</v>
      </c>
      <c r="M189" s="5">
        <v>183</v>
      </c>
      <c r="N189">
        <v>47.09</v>
      </c>
      <c r="O189">
        <v>40.81</v>
      </c>
      <c r="P189">
        <v>40.81</v>
      </c>
      <c r="U189"/>
      <c r="W189" s="3">
        <v>1</v>
      </c>
      <c r="X189" s="3">
        <v>1</v>
      </c>
      <c r="Y189" s="3">
        <v>6.43</v>
      </c>
    </row>
    <row r="190" spans="1:29" x14ac:dyDescent="0.2">
      <c r="A190">
        <v>189</v>
      </c>
      <c r="B190" t="s">
        <v>239</v>
      </c>
      <c r="C190" t="s">
        <v>14</v>
      </c>
      <c r="D190" t="s">
        <v>7</v>
      </c>
      <c r="E190" t="s">
        <v>5</v>
      </c>
      <c r="F190" s="4" t="s">
        <v>246</v>
      </c>
      <c r="G190" s="3">
        <v>5</v>
      </c>
      <c r="H190" s="5">
        <v>88</v>
      </c>
      <c r="I190" s="6">
        <v>43086.423634259256</v>
      </c>
      <c r="J190" s="5" t="s">
        <v>101</v>
      </c>
      <c r="K190" s="5" t="s">
        <v>208</v>
      </c>
      <c r="L190" s="5">
        <v>1371</v>
      </c>
      <c r="M190" s="5">
        <v>133</v>
      </c>
      <c r="N190">
        <v>57.36</v>
      </c>
      <c r="O190">
        <v>48.8</v>
      </c>
      <c r="P190">
        <v>48.8</v>
      </c>
      <c r="U190"/>
      <c r="W190" s="3">
        <v>1</v>
      </c>
      <c r="X190" s="3">
        <v>1</v>
      </c>
      <c r="Y190" s="3">
        <v>6.47</v>
      </c>
    </row>
    <row r="191" spans="1:29" x14ac:dyDescent="0.2">
      <c r="A191">
        <v>190</v>
      </c>
      <c r="B191" t="s">
        <v>239</v>
      </c>
      <c r="C191" t="s">
        <v>14</v>
      </c>
      <c r="D191" t="s">
        <v>7</v>
      </c>
      <c r="E191" t="s">
        <v>5</v>
      </c>
      <c r="F191" s="4" t="s">
        <v>247</v>
      </c>
      <c r="G191" s="1">
        <f>(17.5+18+15.5)/3</f>
        <v>17</v>
      </c>
      <c r="H191" s="5">
        <v>88</v>
      </c>
      <c r="I191" s="6">
        <v>43086.423634259256</v>
      </c>
      <c r="J191" s="5" t="s">
        <v>101</v>
      </c>
      <c r="K191" s="5" t="s">
        <v>208</v>
      </c>
      <c r="L191" s="5">
        <v>1371</v>
      </c>
      <c r="M191" s="5">
        <v>182</v>
      </c>
      <c r="N191">
        <v>43.73</v>
      </c>
      <c r="O191">
        <v>36.56</v>
      </c>
      <c r="P191">
        <v>36.56</v>
      </c>
      <c r="U191"/>
      <c r="W191" s="3">
        <v>1</v>
      </c>
      <c r="X191" s="3">
        <v>1</v>
      </c>
      <c r="Y191" s="3">
        <v>6.37</v>
      </c>
    </row>
    <row r="192" spans="1:29" x14ac:dyDescent="0.2">
      <c r="A192">
        <v>191</v>
      </c>
      <c r="B192" t="s">
        <v>239</v>
      </c>
      <c r="C192" t="s">
        <v>14</v>
      </c>
      <c r="D192" t="s">
        <v>7</v>
      </c>
      <c r="E192" t="s">
        <v>6</v>
      </c>
      <c r="F192" s="4" t="s">
        <v>246</v>
      </c>
      <c r="G192" s="3">
        <v>5</v>
      </c>
      <c r="H192" s="5">
        <v>89</v>
      </c>
      <c r="I192" s="6">
        <v>43086.430243055554</v>
      </c>
      <c r="J192" s="5" t="s">
        <v>102</v>
      </c>
      <c r="K192" s="5" t="s">
        <v>208</v>
      </c>
      <c r="L192" s="5">
        <v>1373</v>
      </c>
      <c r="M192" s="5">
        <v>161</v>
      </c>
      <c r="N192">
        <v>56.05</v>
      </c>
      <c r="O192">
        <v>50.27</v>
      </c>
      <c r="P192">
        <v>47.4</v>
      </c>
      <c r="U192"/>
      <c r="W192" s="3">
        <v>1</v>
      </c>
      <c r="X192" s="3">
        <v>1</v>
      </c>
      <c r="Y192" s="3">
        <v>6.42</v>
      </c>
    </row>
    <row r="193" spans="1:29" x14ac:dyDescent="0.2">
      <c r="A193">
        <v>192</v>
      </c>
      <c r="B193" t="s">
        <v>239</v>
      </c>
      <c r="C193" t="s">
        <v>14</v>
      </c>
      <c r="D193" t="s">
        <v>7</v>
      </c>
      <c r="E193" t="s">
        <v>6</v>
      </c>
      <c r="F193" s="4" t="s">
        <v>247</v>
      </c>
      <c r="G193" s="1">
        <v>17</v>
      </c>
      <c r="H193" s="5">
        <v>89</v>
      </c>
      <c r="I193" s="6">
        <v>43086.430243055554</v>
      </c>
      <c r="J193" s="5" t="s">
        <v>102</v>
      </c>
      <c r="K193" s="5" t="s">
        <v>208</v>
      </c>
      <c r="L193" s="5">
        <v>1373</v>
      </c>
      <c r="M193" s="5">
        <v>168.5</v>
      </c>
      <c r="N193">
        <v>49.76</v>
      </c>
      <c r="O193">
        <v>44.88</v>
      </c>
      <c r="P193">
        <v>44.88</v>
      </c>
      <c r="U193"/>
      <c r="W193" s="3">
        <v>1</v>
      </c>
      <c r="X193" s="3">
        <v>1</v>
      </c>
      <c r="Y193" s="3">
        <v>6.48</v>
      </c>
    </row>
    <row r="194" spans="1:29" x14ac:dyDescent="0.2">
      <c r="A194">
        <v>193</v>
      </c>
      <c r="B194" t="s">
        <v>239</v>
      </c>
      <c r="C194" t="s">
        <v>14</v>
      </c>
      <c r="D194" t="s">
        <v>8</v>
      </c>
      <c r="E194" t="s">
        <v>3</v>
      </c>
      <c r="F194" s="4" t="s">
        <v>246</v>
      </c>
      <c r="G194" s="3">
        <v>5</v>
      </c>
      <c r="H194" s="5">
        <v>90</v>
      </c>
      <c r="I194" s="6">
        <v>43086.457499999997</v>
      </c>
      <c r="J194" s="5" t="s">
        <v>103</v>
      </c>
      <c r="K194" s="5" t="s">
        <v>209</v>
      </c>
      <c r="L194" s="5">
        <v>1372</v>
      </c>
      <c r="M194" s="5">
        <v>184.5</v>
      </c>
      <c r="N194">
        <v>107.42</v>
      </c>
      <c r="O194">
        <v>95.5</v>
      </c>
      <c r="P194">
        <v>95.5</v>
      </c>
      <c r="Q194" s="28">
        <v>98.31</v>
      </c>
      <c r="R194" s="32">
        <v>7.14</v>
      </c>
      <c r="S194" s="42">
        <v>7.9859999999999998</v>
      </c>
      <c r="T194" s="41">
        <v>21</v>
      </c>
      <c r="U194" s="38">
        <v>36</v>
      </c>
      <c r="V194" s="39">
        <v>44</v>
      </c>
      <c r="W194" s="3">
        <v>1</v>
      </c>
      <c r="X194" s="3">
        <v>1</v>
      </c>
      <c r="Y194" s="3">
        <v>6.54</v>
      </c>
      <c r="Z194" s="19">
        <v>25.28</v>
      </c>
      <c r="AA194" s="3">
        <v>1</v>
      </c>
      <c r="AB194" s="3">
        <v>1</v>
      </c>
      <c r="AC194" s="3">
        <v>1</v>
      </c>
    </row>
    <row r="195" spans="1:29" x14ac:dyDescent="0.2">
      <c r="A195">
        <v>194</v>
      </c>
      <c r="B195" t="s">
        <v>239</v>
      </c>
      <c r="C195" t="s">
        <v>14</v>
      </c>
      <c r="D195" t="s">
        <v>8</v>
      </c>
      <c r="E195" t="s">
        <v>3</v>
      </c>
      <c r="F195" s="4" t="s">
        <v>247</v>
      </c>
      <c r="G195" s="1">
        <v>20</v>
      </c>
      <c r="H195" s="5">
        <v>90</v>
      </c>
      <c r="I195" s="6">
        <v>43086.457499999997</v>
      </c>
      <c r="J195" s="5" t="s">
        <v>103</v>
      </c>
      <c r="K195" s="5" t="s">
        <v>209</v>
      </c>
      <c r="L195" s="5">
        <v>1372</v>
      </c>
      <c r="M195" s="5">
        <v>229.5</v>
      </c>
      <c r="N195">
        <v>112.61</v>
      </c>
      <c r="O195">
        <v>99.17</v>
      </c>
      <c r="P195">
        <v>99.17</v>
      </c>
      <c r="Q195" s="28">
        <v>98.7</v>
      </c>
      <c r="R195" s="32">
        <v>5.72</v>
      </c>
      <c r="S195" s="42">
        <v>6.6260000000000003</v>
      </c>
      <c r="T195" s="41">
        <v>22</v>
      </c>
      <c r="U195" s="38">
        <v>37</v>
      </c>
      <c r="V195" s="39">
        <v>41</v>
      </c>
      <c r="W195" s="3">
        <v>1</v>
      </c>
      <c r="X195" s="3">
        <v>1</v>
      </c>
      <c r="Y195" s="3">
        <v>6.41</v>
      </c>
      <c r="Z195" s="19">
        <v>23.53</v>
      </c>
      <c r="AA195" s="3">
        <v>1</v>
      </c>
      <c r="AB195" s="3">
        <v>1</v>
      </c>
      <c r="AC195" s="3">
        <v>1</v>
      </c>
    </row>
    <row r="196" spans="1:29" x14ac:dyDescent="0.2">
      <c r="A196">
        <v>195</v>
      </c>
      <c r="B196" t="s">
        <v>239</v>
      </c>
      <c r="C196" t="s">
        <v>14</v>
      </c>
      <c r="D196" t="s">
        <v>8</v>
      </c>
      <c r="E196" t="s">
        <v>4</v>
      </c>
      <c r="F196" s="4" t="s">
        <v>246</v>
      </c>
      <c r="G196" s="3">
        <v>5</v>
      </c>
      <c r="H196" s="5">
        <v>91</v>
      </c>
      <c r="I196" s="6">
        <v>43086.465462962966</v>
      </c>
      <c r="J196" s="5" t="s">
        <v>104</v>
      </c>
      <c r="K196" s="5" t="s">
        <v>210</v>
      </c>
      <c r="L196" s="5">
        <v>1370</v>
      </c>
      <c r="M196" s="5">
        <v>188</v>
      </c>
      <c r="N196">
        <v>55.43</v>
      </c>
      <c r="O196">
        <v>48.72</v>
      </c>
      <c r="P196">
        <v>48.72</v>
      </c>
      <c r="W196" s="3">
        <v>1</v>
      </c>
      <c r="X196" s="3">
        <v>1</v>
      </c>
      <c r="Y196" s="3">
        <v>6.34</v>
      </c>
    </row>
    <row r="197" spans="1:29" x14ac:dyDescent="0.2">
      <c r="A197">
        <v>196</v>
      </c>
      <c r="B197" t="s">
        <v>239</v>
      </c>
      <c r="C197" t="s">
        <v>14</v>
      </c>
      <c r="D197" t="s">
        <v>8</v>
      </c>
      <c r="E197" t="s">
        <v>4</v>
      </c>
      <c r="F197" s="4" t="s">
        <v>247</v>
      </c>
      <c r="G197" s="1">
        <v>20</v>
      </c>
      <c r="H197" s="5">
        <v>91</v>
      </c>
      <c r="I197" s="6">
        <v>43086.465462962966</v>
      </c>
      <c r="J197" s="5" t="s">
        <v>104</v>
      </c>
      <c r="K197" s="5" t="s">
        <v>210</v>
      </c>
      <c r="L197" s="5">
        <v>1370</v>
      </c>
      <c r="M197" s="5">
        <v>241.5</v>
      </c>
      <c r="N197">
        <v>53.03</v>
      </c>
      <c r="O197">
        <v>45.94</v>
      </c>
      <c r="P197">
        <v>45.94</v>
      </c>
      <c r="W197" s="3">
        <v>1</v>
      </c>
      <c r="X197" s="3">
        <v>1</v>
      </c>
      <c r="Y197" s="3">
        <v>6.23</v>
      </c>
    </row>
    <row r="198" spans="1:29" x14ac:dyDescent="0.2">
      <c r="A198">
        <v>197</v>
      </c>
      <c r="B198" t="s">
        <v>239</v>
      </c>
      <c r="C198" t="s">
        <v>14</v>
      </c>
      <c r="D198" t="s">
        <v>8</v>
      </c>
      <c r="E198" t="s">
        <v>5</v>
      </c>
      <c r="F198" s="4" t="s">
        <v>246</v>
      </c>
      <c r="G198" s="3">
        <v>5</v>
      </c>
      <c r="H198" s="5">
        <v>92</v>
      </c>
      <c r="I198" s="6">
        <v>43086.474976851852</v>
      </c>
      <c r="J198" s="5" t="s">
        <v>105</v>
      </c>
      <c r="K198" s="5" t="s">
        <v>211</v>
      </c>
      <c r="L198" s="5">
        <v>1370</v>
      </c>
      <c r="M198" s="5">
        <v>230</v>
      </c>
      <c r="N198">
        <v>53.74</v>
      </c>
      <c r="O198">
        <v>44.89</v>
      </c>
      <c r="P198">
        <v>44.89</v>
      </c>
      <c r="W198" s="3">
        <v>1</v>
      </c>
      <c r="X198" s="3">
        <v>1</v>
      </c>
      <c r="Y198" s="3">
        <v>6.33</v>
      </c>
    </row>
    <row r="199" spans="1:29" x14ac:dyDescent="0.2">
      <c r="A199">
        <v>198</v>
      </c>
      <c r="B199" t="s">
        <v>239</v>
      </c>
      <c r="C199" t="s">
        <v>14</v>
      </c>
      <c r="D199" t="s">
        <v>8</v>
      </c>
      <c r="E199" t="s">
        <v>5</v>
      </c>
      <c r="F199" s="4" t="s">
        <v>247</v>
      </c>
      <c r="G199" s="1">
        <v>20</v>
      </c>
      <c r="H199" s="5">
        <v>92</v>
      </c>
      <c r="I199" s="6">
        <v>43086.474976851852</v>
      </c>
      <c r="J199" s="5" t="s">
        <v>105</v>
      </c>
      <c r="K199" s="5" t="s">
        <v>211</v>
      </c>
      <c r="L199" s="5">
        <v>1370</v>
      </c>
      <c r="M199" s="5">
        <v>242</v>
      </c>
      <c r="N199">
        <v>51.43</v>
      </c>
      <c r="O199">
        <v>43.99</v>
      </c>
      <c r="P199">
        <v>43.99</v>
      </c>
      <c r="W199" s="3">
        <v>1</v>
      </c>
      <c r="X199" s="3">
        <v>1</v>
      </c>
      <c r="Y199" s="3">
        <v>6.04</v>
      </c>
    </row>
    <row r="200" spans="1:29" x14ac:dyDescent="0.2">
      <c r="A200">
        <v>199</v>
      </c>
      <c r="B200" t="s">
        <v>239</v>
      </c>
      <c r="C200" t="s">
        <v>14</v>
      </c>
      <c r="D200" t="s">
        <v>8</v>
      </c>
      <c r="E200" t="s">
        <v>6</v>
      </c>
      <c r="F200" s="4" t="s">
        <v>246</v>
      </c>
      <c r="G200" s="3">
        <v>5</v>
      </c>
      <c r="H200" s="5">
        <v>93</v>
      </c>
      <c r="I200" s="6">
        <v>43086.483819444446</v>
      </c>
      <c r="J200" s="5" t="s">
        <v>106</v>
      </c>
      <c r="K200" s="5" t="s">
        <v>210</v>
      </c>
      <c r="L200" s="5">
        <v>1370</v>
      </c>
      <c r="M200" s="5">
        <v>175.4</v>
      </c>
      <c r="N200">
        <v>50.19</v>
      </c>
      <c r="O200">
        <v>43.53</v>
      </c>
      <c r="P200">
        <v>43.53</v>
      </c>
      <c r="U200"/>
      <c r="W200" s="3">
        <v>1</v>
      </c>
      <c r="X200" s="3">
        <v>1</v>
      </c>
      <c r="Y200" s="3">
        <v>6.5</v>
      </c>
    </row>
    <row r="201" spans="1:29" x14ac:dyDescent="0.2">
      <c r="A201">
        <v>200</v>
      </c>
      <c r="B201" t="s">
        <v>239</v>
      </c>
      <c r="C201" t="s">
        <v>14</v>
      </c>
      <c r="D201" t="s">
        <v>8</v>
      </c>
      <c r="E201" t="s">
        <v>6</v>
      </c>
      <c r="F201" s="4" t="s">
        <v>247</v>
      </c>
      <c r="G201" s="1">
        <f>(18+20+20)/3</f>
        <v>19.333333333333332</v>
      </c>
      <c r="H201" s="5">
        <v>93</v>
      </c>
      <c r="I201" s="6">
        <v>43086.483819444446</v>
      </c>
      <c r="J201" s="5" t="s">
        <v>106</v>
      </c>
      <c r="K201" s="5" t="s">
        <v>210</v>
      </c>
      <c r="L201" s="5">
        <v>1370</v>
      </c>
      <c r="M201" s="5">
        <v>209.5</v>
      </c>
      <c r="N201">
        <v>52.19</v>
      </c>
      <c r="O201">
        <v>44.98</v>
      </c>
      <c r="P201">
        <v>44.98</v>
      </c>
      <c r="U201"/>
      <c r="W201" s="3">
        <v>1</v>
      </c>
      <c r="X201" s="3">
        <v>1</v>
      </c>
      <c r="Y201" s="3">
        <v>6.25</v>
      </c>
    </row>
    <row r="202" spans="1:29" x14ac:dyDescent="0.2">
      <c r="A202">
        <v>201</v>
      </c>
      <c r="B202" t="s">
        <v>239</v>
      </c>
      <c r="C202" t="s">
        <v>14</v>
      </c>
      <c r="D202" t="s">
        <v>9</v>
      </c>
      <c r="E202" t="s">
        <v>3</v>
      </c>
      <c r="F202" s="4" t="s">
        <v>246</v>
      </c>
      <c r="G202" s="3">
        <v>5</v>
      </c>
      <c r="H202" s="5">
        <v>94</v>
      </c>
      <c r="I202" s="6">
        <v>43086.501863425925</v>
      </c>
      <c r="J202" s="5" t="s">
        <v>107</v>
      </c>
      <c r="K202" s="5" t="s">
        <v>212</v>
      </c>
      <c r="L202" s="5">
        <v>1368</v>
      </c>
      <c r="M202" s="5">
        <v>172.5</v>
      </c>
      <c r="N202">
        <v>104.68</v>
      </c>
      <c r="O202">
        <v>90.41</v>
      </c>
      <c r="P202">
        <v>87.5</v>
      </c>
      <c r="U202"/>
      <c r="W202" s="3">
        <v>1</v>
      </c>
      <c r="X202" s="3">
        <v>1</v>
      </c>
      <c r="Y202" s="3">
        <v>7.01</v>
      </c>
      <c r="Z202" s="3"/>
      <c r="AA202" s="3"/>
      <c r="AB202" s="3"/>
      <c r="AC202" s="3"/>
    </row>
    <row r="203" spans="1:29" x14ac:dyDescent="0.2">
      <c r="A203">
        <v>202</v>
      </c>
      <c r="B203" t="s">
        <v>239</v>
      </c>
      <c r="C203" t="s">
        <v>14</v>
      </c>
      <c r="D203" t="s">
        <v>9</v>
      </c>
      <c r="E203" t="s">
        <v>3</v>
      </c>
      <c r="F203" s="4" t="s">
        <v>247</v>
      </c>
      <c r="G203" s="1">
        <f>(18+18+20)/3</f>
        <v>18.666666666666668</v>
      </c>
      <c r="H203" s="5">
        <v>94</v>
      </c>
      <c r="I203" s="6">
        <v>43086.501863425925</v>
      </c>
      <c r="J203" s="5" t="s">
        <v>107</v>
      </c>
      <c r="K203" s="5" t="s">
        <v>212</v>
      </c>
      <c r="L203" s="5">
        <v>1368</v>
      </c>
      <c r="M203" s="5">
        <v>92</v>
      </c>
      <c r="N203">
        <v>94.67</v>
      </c>
      <c r="O203">
        <v>82.49</v>
      </c>
      <c r="P203">
        <v>78</v>
      </c>
      <c r="U203"/>
      <c r="W203" s="3">
        <v>1</v>
      </c>
      <c r="X203" s="3">
        <v>1</v>
      </c>
      <c r="Y203" s="3">
        <v>7.06</v>
      </c>
      <c r="Z203" s="3"/>
      <c r="AA203" s="3"/>
      <c r="AB203" s="3"/>
      <c r="AC203" s="3"/>
    </row>
    <row r="204" spans="1:29" x14ac:dyDescent="0.2">
      <c r="A204">
        <v>203</v>
      </c>
      <c r="B204" t="s">
        <v>239</v>
      </c>
      <c r="C204" t="s">
        <v>14</v>
      </c>
      <c r="D204" t="s">
        <v>9</v>
      </c>
      <c r="E204" t="s">
        <v>4</v>
      </c>
      <c r="F204" s="4" t="s">
        <v>246</v>
      </c>
      <c r="G204" s="3">
        <v>5</v>
      </c>
      <c r="H204" s="5">
        <v>95</v>
      </c>
      <c r="I204" s="6">
        <v>43086.511064814818</v>
      </c>
      <c r="J204" s="5" t="s">
        <v>108</v>
      </c>
      <c r="K204" s="5" t="s">
        <v>213</v>
      </c>
      <c r="L204" s="5">
        <v>1367</v>
      </c>
      <c r="M204" s="5">
        <v>157</v>
      </c>
      <c r="N204">
        <v>51.96</v>
      </c>
      <c r="O204">
        <v>45.61</v>
      </c>
      <c r="P204">
        <v>45.61</v>
      </c>
      <c r="U204"/>
      <c r="W204" s="3">
        <v>1</v>
      </c>
      <c r="X204" s="3">
        <v>1</v>
      </c>
      <c r="Y204" s="3">
        <v>7.02</v>
      </c>
    </row>
    <row r="205" spans="1:29" x14ac:dyDescent="0.2">
      <c r="A205">
        <v>204</v>
      </c>
      <c r="B205" t="s">
        <v>239</v>
      </c>
      <c r="C205" t="s">
        <v>14</v>
      </c>
      <c r="D205" t="s">
        <v>9</v>
      </c>
      <c r="E205" t="s">
        <v>4</v>
      </c>
      <c r="F205" s="4" t="s">
        <v>247</v>
      </c>
      <c r="G205" s="1">
        <f>(17.5+17+20)/3</f>
        <v>18.166666666666668</v>
      </c>
      <c r="H205" s="5">
        <v>95</v>
      </c>
      <c r="I205" s="6">
        <v>43086.511064814818</v>
      </c>
      <c r="J205" s="5" t="s">
        <v>108</v>
      </c>
      <c r="K205" s="5" t="s">
        <v>213</v>
      </c>
      <c r="L205" s="5">
        <v>1367</v>
      </c>
      <c r="M205" s="5">
        <v>171</v>
      </c>
      <c r="N205">
        <v>53.09</v>
      </c>
      <c r="O205">
        <v>45.78</v>
      </c>
      <c r="P205">
        <v>42.6</v>
      </c>
      <c r="U205"/>
      <c r="W205" s="3">
        <v>1</v>
      </c>
      <c r="X205" s="3">
        <v>1</v>
      </c>
      <c r="Y205" s="3">
        <v>6.79</v>
      </c>
    </row>
    <row r="206" spans="1:29" x14ac:dyDescent="0.2">
      <c r="A206">
        <v>205</v>
      </c>
      <c r="B206" t="s">
        <v>239</v>
      </c>
      <c r="C206" t="s">
        <v>14</v>
      </c>
      <c r="D206" t="s">
        <v>9</v>
      </c>
      <c r="E206" t="s">
        <v>5</v>
      </c>
      <c r="F206" s="4" t="s">
        <v>246</v>
      </c>
      <c r="G206" s="3">
        <v>5</v>
      </c>
      <c r="H206" s="5">
        <v>96</v>
      </c>
      <c r="I206" s="6">
        <v>43086.522835648146</v>
      </c>
      <c r="J206" s="5" t="s">
        <v>109</v>
      </c>
      <c r="K206" s="5" t="s">
        <v>214</v>
      </c>
      <c r="L206" s="5">
        <v>1368</v>
      </c>
      <c r="M206" s="5">
        <v>157</v>
      </c>
      <c r="N206">
        <v>49.75</v>
      </c>
      <c r="O206">
        <v>40.729999999999997</v>
      </c>
      <c r="P206">
        <v>34</v>
      </c>
      <c r="U206"/>
      <c r="W206" s="3">
        <v>1</v>
      </c>
      <c r="X206" s="3">
        <v>1</v>
      </c>
      <c r="Y206" s="3">
        <v>7.09</v>
      </c>
    </row>
    <row r="207" spans="1:29" x14ac:dyDescent="0.2">
      <c r="A207">
        <v>206</v>
      </c>
      <c r="B207" t="s">
        <v>239</v>
      </c>
      <c r="C207" t="s">
        <v>14</v>
      </c>
      <c r="D207" t="s">
        <v>9</v>
      </c>
      <c r="E207" t="s">
        <v>5</v>
      </c>
      <c r="F207" s="4" t="s">
        <v>247</v>
      </c>
      <c r="G207" s="1">
        <f>(18+20+20)/3</f>
        <v>19.333333333333332</v>
      </c>
      <c r="H207" s="5">
        <v>96</v>
      </c>
      <c r="I207" s="6">
        <v>43086.522835648146</v>
      </c>
      <c r="J207" s="5" t="s">
        <v>109</v>
      </c>
      <c r="K207" s="5" t="s">
        <v>214</v>
      </c>
      <c r="L207" s="5">
        <v>1368</v>
      </c>
      <c r="M207" s="5">
        <v>193.5</v>
      </c>
      <c r="N207">
        <v>47.48</v>
      </c>
      <c r="O207">
        <v>39.81</v>
      </c>
      <c r="P207">
        <v>32.4</v>
      </c>
      <c r="U207"/>
      <c r="W207" s="3">
        <v>1</v>
      </c>
      <c r="X207" s="3">
        <v>1</v>
      </c>
      <c r="Y207" s="3">
        <v>7.02</v>
      </c>
    </row>
    <row r="208" spans="1:29" x14ac:dyDescent="0.2">
      <c r="A208">
        <v>207</v>
      </c>
      <c r="B208" t="s">
        <v>239</v>
      </c>
      <c r="C208" t="s">
        <v>14</v>
      </c>
      <c r="D208" t="s">
        <v>9</v>
      </c>
      <c r="E208" t="s">
        <v>6</v>
      </c>
      <c r="F208" s="4" t="s">
        <v>246</v>
      </c>
      <c r="G208" s="3">
        <v>5</v>
      </c>
      <c r="H208" s="5">
        <v>97</v>
      </c>
      <c r="I208" s="6">
        <v>43086.526747685188</v>
      </c>
      <c r="J208" s="5" t="s">
        <v>110</v>
      </c>
      <c r="K208" s="5" t="s">
        <v>215</v>
      </c>
      <c r="L208" s="5">
        <v>1368</v>
      </c>
      <c r="M208" s="5">
        <v>169.5</v>
      </c>
      <c r="N208">
        <v>50.58</v>
      </c>
      <c r="O208">
        <v>44.62</v>
      </c>
      <c r="P208">
        <v>44.62</v>
      </c>
      <c r="U208"/>
      <c r="W208" s="3">
        <v>1</v>
      </c>
      <c r="X208" s="3">
        <v>1</v>
      </c>
      <c r="Y208" s="3">
        <v>6.98</v>
      </c>
    </row>
    <row r="209" spans="1:29" x14ac:dyDescent="0.2">
      <c r="A209">
        <v>208</v>
      </c>
      <c r="B209" t="s">
        <v>239</v>
      </c>
      <c r="C209" t="s">
        <v>14</v>
      </c>
      <c r="D209" t="s">
        <v>9</v>
      </c>
      <c r="E209" t="s">
        <v>6</v>
      </c>
      <c r="F209" s="4" t="s">
        <v>247</v>
      </c>
      <c r="G209" s="1">
        <f>(17.5+20+20)/3</f>
        <v>19.166666666666668</v>
      </c>
      <c r="H209" s="5">
        <v>97</v>
      </c>
      <c r="I209" s="6">
        <v>43086.526747685188</v>
      </c>
      <c r="J209" s="5" t="s">
        <v>110</v>
      </c>
      <c r="K209" s="5" t="s">
        <v>215</v>
      </c>
      <c r="L209" s="5">
        <v>1368</v>
      </c>
      <c r="M209" s="5">
        <v>191.3</v>
      </c>
      <c r="N209">
        <v>54.04</v>
      </c>
      <c r="O209">
        <v>47.7</v>
      </c>
      <c r="P209">
        <v>47.7</v>
      </c>
      <c r="U209"/>
      <c r="W209" s="3">
        <v>1</v>
      </c>
      <c r="X209" s="3">
        <v>1</v>
      </c>
      <c r="Y209" s="3">
        <v>6.8</v>
      </c>
    </row>
    <row r="210" spans="1:29" x14ac:dyDescent="0.2">
      <c r="A210">
        <v>209</v>
      </c>
      <c r="B210" t="s">
        <v>240</v>
      </c>
      <c r="C210" t="s">
        <v>15</v>
      </c>
      <c r="D210" t="s">
        <v>2</v>
      </c>
      <c r="E210" t="s">
        <v>3</v>
      </c>
      <c r="F210" s="4" t="s">
        <v>246</v>
      </c>
      <c r="G210" s="3">
        <v>5</v>
      </c>
      <c r="H210" s="5">
        <v>110</v>
      </c>
      <c r="I210" s="6">
        <v>43087.505810185183</v>
      </c>
      <c r="J210" s="5" t="s">
        <v>123</v>
      </c>
      <c r="K210" s="5" t="s">
        <v>227</v>
      </c>
      <c r="L210" s="5">
        <v>1397</v>
      </c>
      <c r="M210" s="5">
        <v>184</v>
      </c>
      <c r="N210">
        <v>102.82</v>
      </c>
      <c r="O210">
        <v>87.19</v>
      </c>
      <c r="P210">
        <v>87.19</v>
      </c>
      <c r="Q210" s="28">
        <v>97.33</v>
      </c>
      <c r="R210" s="32">
        <v>9.6999999999999993</v>
      </c>
      <c r="S210" s="42">
        <v>10.917</v>
      </c>
      <c r="T210" s="41">
        <v>35</v>
      </c>
      <c r="U210" s="38">
        <v>40</v>
      </c>
      <c r="V210" s="39">
        <v>25</v>
      </c>
      <c r="W210" s="3">
        <v>1</v>
      </c>
      <c r="X210" s="3">
        <v>1</v>
      </c>
      <c r="Y210" s="3">
        <v>6.4</v>
      </c>
      <c r="Z210" s="19">
        <v>36.54</v>
      </c>
      <c r="AA210" s="3">
        <v>1</v>
      </c>
      <c r="AB210" s="3">
        <v>1</v>
      </c>
      <c r="AC210" s="3">
        <v>1</v>
      </c>
    </row>
    <row r="211" spans="1:29" x14ac:dyDescent="0.2">
      <c r="A211">
        <v>210</v>
      </c>
      <c r="B211" t="s">
        <v>240</v>
      </c>
      <c r="C211" t="s">
        <v>15</v>
      </c>
      <c r="D211" t="s">
        <v>2</v>
      </c>
      <c r="E211" t="s">
        <v>3</v>
      </c>
      <c r="F211" s="4" t="s">
        <v>247</v>
      </c>
      <c r="G211" s="1">
        <f>(16+18+20)/3</f>
        <v>18</v>
      </c>
      <c r="H211" s="5">
        <v>110</v>
      </c>
      <c r="I211" s="6">
        <v>43087.505810185183</v>
      </c>
      <c r="J211" s="5" t="s">
        <v>123</v>
      </c>
      <c r="K211" s="5" t="s">
        <v>227</v>
      </c>
      <c r="L211" s="5">
        <v>1397</v>
      </c>
      <c r="M211" s="5">
        <v>195</v>
      </c>
      <c r="N211">
        <v>91.22</v>
      </c>
      <c r="O211">
        <v>77.44</v>
      </c>
      <c r="P211">
        <v>77.44</v>
      </c>
      <c r="Q211" s="28">
        <v>97.36</v>
      </c>
      <c r="R211" s="32">
        <v>8.1999999999999993</v>
      </c>
      <c r="S211" s="42">
        <v>9.532</v>
      </c>
      <c r="T211" s="41">
        <v>39</v>
      </c>
      <c r="U211" s="38">
        <v>36</v>
      </c>
      <c r="V211" s="39">
        <v>25</v>
      </c>
      <c r="W211" s="3">
        <v>1</v>
      </c>
      <c r="X211" s="3">
        <v>1</v>
      </c>
      <c r="Y211" s="3">
        <v>6.2</v>
      </c>
      <c r="Z211" s="19">
        <v>32.090000000000003</v>
      </c>
      <c r="AA211" s="3">
        <v>1</v>
      </c>
      <c r="AB211" s="3">
        <v>1</v>
      </c>
      <c r="AC211" s="3">
        <v>1</v>
      </c>
    </row>
    <row r="212" spans="1:29" x14ac:dyDescent="0.2">
      <c r="A212">
        <v>211</v>
      </c>
      <c r="B212" t="s">
        <v>240</v>
      </c>
      <c r="C212" t="s">
        <v>15</v>
      </c>
      <c r="D212" t="s">
        <v>2</v>
      </c>
      <c r="E212" t="s">
        <v>4</v>
      </c>
      <c r="F212" s="4" t="s">
        <v>246</v>
      </c>
      <c r="G212" s="3">
        <v>5</v>
      </c>
      <c r="H212" s="5">
        <v>111</v>
      </c>
      <c r="I212" s="6">
        <v>43087.515023148146</v>
      </c>
      <c r="J212" s="5" t="s">
        <v>124</v>
      </c>
      <c r="K212" s="5" t="s">
        <v>228</v>
      </c>
      <c r="L212" s="5">
        <v>1393</v>
      </c>
      <c r="M212" s="5">
        <v>181</v>
      </c>
      <c r="N212">
        <v>43.79</v>
      </c>
      <c r="O212">
        <v>37.36</v>
      </c>
      <c r="P212">
        <v>37.36</v>
      </c>
      <c r="W212" s="3">
        <v>1</v>
      </c>
      <c r="X212" s="3">
        <v>1</v>
      </c>
      <c r="Y212" s="3">
        <v>6.32</v>
      </c>
    </row>
    <row r="213" spans="1:29" x14ac:dyDescent="0.2">
      <c r="A213">
        <v>212</v>
      </c>
      <c r="B213" t="s">
        <v>240</v>
      </c>
      <c r="C213" t="s">
        <v>15</v>
      </c>
      <c r="D213" t="s">
        <v>2</v>
      </c>
      <c r="E213" t="s">
        <v>4</v>
      </c>
      <c r="F213" s="4" t="s">
        <v>247</v>
      </c>
      <c r="G213" s="1">
        <f>(16+16.5+19)/3</f>
        <v>17.166666666666668</v>
      </c>
      <c r="H213" s="5">
        <v>111</v>
      </c>
      <c r="I213" s="6">
        <v>43087.515023148146</v>
      </c>
      <c r="J213" s="5" t="s">
        <v>124</v>
      </c>
      <c r="K213" s="5" t="s">
        <v>228</v>
      </c>
      <c r="L213" s="5">
        <v>1393</v>
      </c>
      <c r="M213" s="5">
        <v>178</v>
      </c>
      <c r="N213" s="3">
        <v>57.68</v>
      </c>
      <c r="O213" s="3">
        <v>50.05</v>
      </c>
      <c r="P213" s="3">
        <v>50.05</v>
      </c>
      <c r="W213" s="3">
        <v>1</v>
      </c>
      <c r="X213" s="3">
        <v>1</v>
      </c>
      <c r="Y213" s="3">
        <v>6.01</v>
      </c>
    </row>
    <row r="214" spans="1:29" x14ac:dyDescent="0.2">
      <c r="A214">
        <v>213</v>
      </c>
      <c r="B214" t="s">
        <v>240</v>
      </c>
      <c r="C214" t="s">
        <v>15</v>
      </c>
      <c r="D214" t="s">
        <v>2</v>
      </c>
      <c r="E214" t="s">
        <v>5</v>
      </c>
      <c r="F214" s="4" t="s">
        <v>246</v>
      </c>
      <c r="G214" s="3">
        <v>5</v>
      </c>
      <c r="H214" s="5">
        <v>112</v>
      </c>
      <c r="I214" s="6">
        <v>43087.51599537037</v>
      </c>
      <c r="J214" s="5" t="s">
        <v>125</v>
      </c>
      <c r="K214" s="5" t="s">
        <v>229</v>
      </c>
      <c r="L214" s="5">
        <v>1393</v>
      </c>
      <c r="M214" s="5">
        <v>179</v>
      </c>
      <c r="N214" s="3">
        <v>47.38</v>
      </c>
      <c r="O214" s="3">
        <v>41.34</v>
      </c>
      <c r="P214" s="3">
        <v>41.34</v>
      </c>
      <c r="U214"/>
      <c r="W214" s="3">
        <v>1</v>
      </c>
      <c r="X214" s="3">
        <v>1</v>
      </c>
      <c r="Y214" s="3">
        <v>6.5</v>
      </c>
    </row>
    <row r="215" spans="1:29" x14ac:dyDescent="0.2">
      <c r="A215">
        <v>214</v>
      </c>
      <c r="B215" t="s">
        <v>240</v>
      </c>
      <c r="C215" t="s">
        <v>15</v>
      </c>
      <c r="D215" t="s">
        <v>2</v>
      </c>
      <c r="E215" t="s">
        <v>5</v>
      </c>
      <c r="F215" s="4" t="s">
        <v>247</v>
      </c>
      <c r="G215" s="1">
        <f>(15+20+15)/3</f>
        <v>16.666666666666668</v>
      </c>
      <c r="H215" s="5">
        <v>112</v>
      </c>
      <c r="I215" s="6">
        <v>43087.51599537037</v>
      </c>
      <c r="J215" s="5" t="s">
        <v>125</v>
      </c>
      <c r="K215" s="5" t="s">
        <v>229</v>
      </c>
      <c r="L215" s="5">
        <v>1393</v>
      </c>
      <c r="M215" s="5">
        <v>162.30000000000001</v>
      </c>
      <c r="N215" s="3">
        <v>54.01</v>
      </c>
      <c r="O215" s="3">
        <v>47.95</v>
      </c>
      <c r="P215" s="3">
        <v>47.95</v>
      </c>
      <c r="U215"/>
      <c r="W215" s="3">
        <v>1</v>
      </c>
      <c r="X215" s="3">
        <v>1</v>
      </c>
      <c r="Y215" s="3">
        <v>6.2770000000000001</v>
      </c>
    </row>
    <row r="216" spans="1:29" x14ac:dyDescent="0.2">
      <c r="A216">
        <v>215</v>
      </c>
      <c r="B216" t="s">
        <v>240</v>
      </c>
      <c r="C216" t="s">
        <v>15</v>
      </c>
      <c r="D216" t="s">
        <v>2</v>
      </c>
      <c r="E216" t="s">
        <v>6</v>
      </c>
      <c r="F216" s="4" t="s">
        <v>246</v>
      </c>
      <c r="G216" s="3">
        <v>5</v>
      </c>
      <c r="H216" s="5">
        <v>113</v>
      </c>
      <c r="I216" s="6">
        <v>43087.530127314814</v>
      </c>
      <c r="J216" s="5" t="s">
        <v>126</v>
      </c>
      <c r="K216" s="5" t="s">
        <v>230</v>
      </c>
      <c r="L216" s="5">
        <v>1393</v>
      </c>
      <c r="M216" s="5">
        <v>162</v>
      </c>
      <c r="N216" s="3">
        <v>55.73</v>
      </c>
      <c r="O216" s="3">
        <v>49.96</v>
      </c>
      <c r="P216" s="3">
        <v>49.96</v>
      </c>
      <c r="U216"/>
      <c r="W216" s="3">
        <v>1</v>
      </c>
      <c r="X216" s="3">
        <v>1</v>
      </c>
      <c r="Y216" s="3">
        <v>7.05</v>
      </c>
    </row>
    <row r="217" spans="1:29" s="10" customFormat="1" x14ac:dyDescent="0.2">
      <c r="A217">
        <v>216</v>
      </c>
      <c r="B217" s="10" t="s">
        <v>240</v>
      </c>
      <c r="C217" s="10" t="s">
        <v>15</v>
      </c>
      <c r="D217" s="10" t="s">
        <v>2</v>
      </c>
      <c r="E217" s="10" t="s">
        <v>6</v>
      </c>
      <c r="F217" s="11" t="s">
        <v>247</v>
      </c>
      <c r="G217" s="12">
        <f>(17+18)/2</f>
        <v>17.5</v>
      </c>
      <c r="H217" s="13">
        <v>113</v>
      </c>
      <c r="I217" s="14">
        <v>43087.530127314814</v>
      </c>
      <c r="J217" s="13" t="s">
        <v>126</v>
      </c>
      <c r="K217" s="13" t="s">
        <v>230</v>
      </c>
      <c r="L217" s="13">
        <v>1393</v>
      </c>
      <c r="M217" s="13">
        <v>174</v>
      </c>
      <c r="N217" s="15">
        <v>50.07</v>
      </c>
      <c r="O217" s="10">
        <v>44.18</v>
      </c>
      <c r="P217" s="10">
        <v>44.18</v>
      </c>
      <c r="Q217" s="31"/>
      <c r="R217" s="35"/>
      <c r="S217" s="46"/>
      <c r="T217" s="35"/>
      <c r="U217" s="13"/>
      <c r="V217" s="24"/>
      <c r="W217" s="3">
        <v>1</v>
      </c>
      <c r="X217" s="3">
        <v>1</v>
      </c>
      <c r="Y217" s="3">
        <v>6.5</v>
      </c>
    </row>
    <row r="218" spans="1:29" x14ac:dyDescent="0.2">
      <c r="A218">
        <v>217</v>
      </c>
      <c r="B218" t="s">
        <v>240</v>
      </c>
      <c r="C218" t="s">
        <v>15</v>
      </c>
      <c r="D218" t="s">
        <v>7</v>
      </c>
      <c r="E218" t="s">
        <v>3</v>
      </c>
      <c r="F218" s="4" t="s">
        <v>246</v>
      </c>
      <c r="G218" s="3">
        <v>5</v>
      </c>
      <c r="H218" s="5">
        <v>106</v>
      </c>
      <c r="I218" s="6">
        <v>43087.475347222222</v>
      </c>
      <c r="J218" s="5" t="s">
        <v>119</v>
      </c>
      <c r="K218" s="5" t="s">
        <v>224</v>
      </c>
      <c r="L218" s="5">
        <v>1388</v>
      </c>
      <c r="M218" s="5">
        <v>193</v>
      </c>
      <c r="N218" s="3">
        <v>105.48</v>
      </c>
      <c r="O218" s="3">
        <v>87.3</v>
      </c>
      <c r="P218" s="3">
        <v>87.3</v>
      </c>
      <c r="U218"/>
      <c r="W218" s="3">
        <v>1</v>
      </c>
      <c r="X218" s="3">
        <v>1</v>
      </c>
      <c r="Y218" s="3">
        <v>6.33</v>
      </c>
      <c r="Z218" s="3"/>
      <c r="AA218" s="3"/>
      <c r="AB218" s="3"/>
      <c r="AC218" s="3"/>
    </row>
    <row r="219" spans="1:29" x14ac:dyDescent="0.2">
      <c r="A219">
        <v>218</v>
      </c>
      <c r="B219" t="s">
        <v>240</v>
      </c>
      <c r="C219" t="s">
        <v>15</v>
      </c>
      <c r="D219" t="s">
        <v>7</v>
      </c>
      <c r="E219" t="s">
        <v>3</v>
      </c>
      <c r="F219" s="4" t="s">
        <v>247</v>
      </c>
      <c r="G219" s="1">
        <f>(18.5+18+18)/3</f>
        <v>18.166666666666668</v>
      </c>
      <c r="H219" s="5">
        <v>106</v>
      </c>
      <c r="I219" s="6">
        <v>43087.475347222222</v>
      </c>
      <c r="J219" s="5" t="s">
        <v>119</v>
      </c>
      <c r="K219" s="5" t="s">
        <v>224</v>
      </c>
      <c r="L219" s="5">
        <v>1388</v>
      </c>
      <c r="M219" s="5">
        <v>209.5</v>
      </c>
      <c r="N219" s="3">
        <v>102.45</v>
      </c>
      <c r="O219" s="3">
        <v>88.05</v>
      </c>
      <c r="P219" s="3">
        <v>88.05</v>
      </c>
      <c r="U219"/>
      <c r="W219" s="3">
        <v>1</v>
      </c>
      <c r="X219" s="3">
        <v>1</v>
      </c>
      <c r="Y219" s="3">
        <v>6.03</v>
      </c>
      <c r="Z219" s="3"/>
      <c r="AA219" s="3"/>
      <c r="AB219" s="3"/>
      <c r="AC219" s="3"/>
    </row>
    <row r="220" spans="1:29" x14ac:dyDescent="0.2">
      <c r="A220">
        <v>219</v>
      </c>
      <c r="B220" t="s">
        <v>240</v>
      </c>
      <c r="C220" t="s">
        <v>15</v>
      </c>
      <c r="D220" t="s">
        <v>7</v>
      </c>
      <c r="E220" t="s">
        <v>4</v>
      </c>
      <c r="F220" s="4" t="s">
        <v>246</v>
      </c>
      <c r="G220" s="3">
        <v>5</v>
      </c>
      <c r="H220" s="5">
        <v>107</v>
      </c>
      <c r="I220" s="6">
        <v>43087.477685185186</v>
      </c>
      <c r="J220" s="5" t="s">
        <v>120</v>
      </c>
      <c r="K220" s="5" t="s">
        <v>225</v>
      </c>
      <c r="L220" s="5">
        <v>1388</v>
      </c>
      <c r="M220" s="5">
        <v>180.5</v>
      </c>
      <c r="N220" s="3">
        <v>50.47</v>
      </c>
      <c r="O220" s="3">
        <v>43.3</v>
      </c>
      <c r="P220" s="3">
        <v>43.3</v>
      </c>
      <c r="U220"/>
      <c r="W220" s="3">
        <v>1</v>
      </c>
      <c r="X220" s="3">
        <v>1</v>
      </c>
      <c r="Y220" s="3">
        <v>6.34</v>
      </c>
    </row>
    <row r="221" spans="1:29" x14ac:dyDescent="0.2">
      <c r="A221">
        <v>220</v>
      </c>
      <c r="B221" t="s">
        <v>240</v>
      </c>
      <c r="C221" t="s">
        <v>15</v>
      </c>
      <c r="D221" t="s">
        <v>7</v>
      </c>
      <c r="E221" t="s">
        <v>4</v>
      </c>
      <c r="F221" s="4" t="s">
        <v>247</v>
      </c>
      <c r="G221" s="1">
        <f>(17.5+18+20)/3</f>
        <v>18.5</v>
      </c>
      <c r="H221" s="5">
        <v>107</v>
      </c>
      <c r="I221" s="6">
        <v>43087.477685185186</v>
      </c>
      <c r="J221" s="5" t="s">
        <v>120</v>
      </c>
      <c r="K221" s="5" t="s">
        <v>225</v>
      </c>
      <c r="L221" s="5">
        <v>1388</v>
      </c>
      <c r="M221" s="5">
        <v>210.5</v>
      </c>
      <c r="N221" s="3">
        <v>58.41</v>
      </c>
      <c r="O221" s="3">
        <v>50.92</v>
      </c>
      <c r="P221" s="3">
        <v>50.92</v>
      </c>
      <c r="U221"/>
      <c r="W221" s="3">
        <v>1</v>
      </c>
      <c r="X221" s="3">
        <v>1</v>
      </c>
      <c r="Y221" s="3">
        <v>6.03</v>
      </c>
    </row>
    <row r="222" spans="1:29" x14ac:dyDescent="0.2">
      <c r="A222">
        <v>221</v>
      </c>
      <c r="B222" t="s">
        <v>240</v>
      </c>
      <c r="C222" t="s">
        <v>15</v>
      </c>
      <c r="D222" t="s">
        <v>7</v>
      </c>
      <c r="E222" t="s">
        <v>5</v>
      </c>
      <c r="F222" s="4" t="s">
        <v>246</v>
      </c>
      <c r="G222" s="3">
        <v>5</v>
      </c>
      <c r="H222" s="5">
        <v>108</v>
      </c>
      <c r="I222" s="6">
        <v>43087.48101851852</v>
      </c>
      <c r="J222" s="5" t="s">
        <v>121</v>
      </c>
      <c r="K222" s="5" t="s">
        <v>226</v>
      </c>
      <c r="L222" s="5">
        <v>1388</v>
      </c>
      <c r="M222" s="5">
        <v>196.5</v>
      </c>
      <c r="N222" s="3">
        <v>51.44</v>
      </c>
      <c r="O222" s="3">
        <v>42.44</v>
      </c>
      <c r="P222" s="3">
        <v>42.44</v>
      </c>
      <c r="U222"/>
      <c r="W222" s="3">
        <v>1</v>
      </c>
      <c r="X222" s="3">
        <v>1</v>
      </c>
      <c r="Y222" s="3">
        <v>6.32</v>
      </c>
    </row>
    <row r="223" spans="1:29" x14ac:dyDescent="0.2">
      <c r="A223">
        <v>222</v>
      </c>
      <c r="B223" t="s">
        <v>240</v>
      </c>
      <c r="C223" t="s">
        <v>15</v>
      </c>
      <c r="D223" t="s">
        <v>7</v>
      </c>
      <c r="E223" t="s">
        <v>5</v>
      </c>
      <c r="F223" s="4" t="s">
        <v>247</v>
      </c>
      <c r="G223" s="1">
        <f>(19.5+20+20)/3</f>
        <v>19.833333333333332</v>
      </c>
      <c r="H223" s="5">
        <v>108</v>
      </c>
      <c r="I223" s="6">
        <v>43087.48101851852</v>
      </c>
      <c r="J223" s="5" t="s">
        <v>121</v>
      </c>
      <c r="K223" s="5" t="s">
        <v>226</v>
      </c>
      <c r="L223" s="5">
        <v>1388</v>
      </c>
      <c r="M223" s="5">
        <v>216</v>
      </c>
      <c r="N223" s="3">
        <v>57.47</v>
      </c>
      <c r="O223" s="3">
        <v>49.19</v>
      </c>
      <c r="P223" s="3">
        <v>49.19</v>
      </c>
      <c r="U223"/>
      <c r="W223" s="3">
        <v>1</v>
      </c>
      <c r="X223" s="3">
        <v>1</v>
      </c>
      <c r="Y223" s="3">
        <v>6.19</v>
      </c>
    </row>
    <row r="224" spans="1:29" x14ac:dyDescent="0.2">
      <c r="A224">
        <v>223</v>
      </c>
      <c r="B224" t="s">
        <v>240</v>
      </c>
      <c r="C224" t="s">
        <v>15</v>
      </c>
      <c r="D224" t="s">
        <v>7</v>
      </c>
      <c r="E224" t="s">
        <v>6</v>
      </c>
      <c r="F224" s="4" t="s">
        <v>246</v>
      </c>
      <c r="G224" s="3">
        <v>5</v>
      </c>
      <c r="H224" s="5">
        <v>109</v>
      </c>
      <c r="I224" s="6">
        <v>43087.487511574072</v>
      </c>
      <c r="J224" s="5" t="s">
        <v>122</v>
      </c>
      <c r="K224" s="5" t="s">
        <v>226</v>
      </c>
      <c r="L224" s="5">
        <v>1389</v>
      </c>
      <c r="M224" s="5">
        <v>222</v>
      </c>
      <c r="N224" s="3">
        <v>52.47</v>
      </c>
      <c r="O224" s="3">
        <v>43.91</v>
      </c>
      <c r="P224" s="3">
        <v>43.91</v>
      </c>
      <c r="U224"/>
      <c r="W224" s="3">
        <v>1</v>
      </c>
      <c r="X224" s="3">
        <v>1</v>
      </c>
      <c r="Y224" s="3">
        <v>6.28</v>
      </c>
    </row>
    <row r="225" spans="1:29" x14ac:dyDescent="0.2">
      <c r="A225">
        <v>224</v>
      </c>
      <c r="B225" t="s">
        <v>240</v>
      </c>
      <c r="C225" t="s">
        <v>15</v>
      </c>
      <c r="D225" t="s">
        <v>7</v>
      </c>
      <c r="E225" t="s">
        <v>6</v>
      </c>
      <c r="F225" s="4" t="s">
        <v>247</v>
      </c>
      <c r="G225" s="1">
        <f>(18.5+19+19.5)/3</f>
        <v>19</v>
      </c>
      <c r="H225" s="5">
        <v>109</v>
      </c>
      <c r="I225" s="6">
        <v>43087.487511574072</v>
      </c>
      <c r="J225" s="5" t="s">
        <v>122</v>
      </c>
      <c r="K225" s="5" t="s">
        <v>226</v>
      </c>
      <c r="L225" s="5">
        <v>1389</v>
      </c>
      <c r="M225" s="5">
        <v>176.5</v>
      </c>
      <c r="N225" s="3">
        <v>52.58</v>
      </c>
      <c r="O225" s="3">
        <v>44.75</v>
      </c>
      <c r="P225" s="3">
        <v>44.75</v>
      </c>
      <c r="U225"/>
      <c r="W225" s="3">
        <v>1</v>
      </c>
      <c r="X225" s="3">
        <v>1</v>
      </c>
      <c r="Y225" s="3">
        <v>6.17</v>
      </c>
    </row>
    <row r="226" spans="1:29" x14ac:dyDescent="0.2">
      <c r="A226">
        <v>225</v>
      </c>
      <c r="B226" t="s">
        <v>240</v>
      </c>
      <c r="C226" t="s">
        <v>15</v>
      </c>
      <c r="D226" t="s">
        <v>8</v>
      </c>
      <c r="E226" t="s">
        <v>3</v>
      </c>
      <c r="F226" s="4" t="s">
        <v>246</v>
      </c>
      <c r="G226" s="3">
        <v>5</v>
      </c>
      <c r="H226" s="5">
        <v>102</v>
      </c>
      <c r="I226" s="6">
        <v>43087.43309027778</v>
      </c>
      <c r="J226" s="5" t="s">
        <v>115</v>
      </c>
      <c r="K226" s="5" t="s">
        <v>220</v>
      </c>
      <c r="L226" s="5">
        <v>1379</v>
      </c>
      <c r="M226" s="5">
        <v>183</v>
      </c>
      <c r="N226" s="3">
        <v>95.92</v>
      </c>
      <c r="O226" s="3">
        <v>80.67</v>
      </c>
      <c r="P226" s="3">
        <v>80.67</v>
      </c>
      <c r="Q226" s="28">
        <v>97.99</v>
      </c>
      <c r="R226" s="32">
        <v>8.6199999999999992</v>
      </c>
      <c r="S226" s="42">
        <v>10.132999999999999</v>
      </c>
      <c r="T226" s="41">
        <v>25</v>
      </c>
      <c r="U226" s="38">
        <v>44</v>
      </c>
      <c r="V226" s="39">
        <v>31</v>
      </c>
      <c r="W226" s="3">
        <v>1</v>
      </c>
      <c r="X226" s="3">
        <v>1</v>
      </c>
      <c r="Y226" s="3">
        <v>6.31</v>
      </c>
      <c r="Z226" s="19">
        <v>26.92</v>
      </c>
      <c r="AA226" s="3">
        <v>1</v>
      </c>
      <c r="AB226" s="3">
        <v>1</v>
      </c>
      <c r="AC226" s="3">
        <v>1</v>
      </c>
    </row>
    <row r="227" spans="1:29" x14ac:dyDescent="0.2">
      <c r="A227">
        <v>226</v>
      </c>
      <c r="B227" t="s">
        <v>240</v>
      </c>
      <c r="C227" t="s">
        <v>15</v>
      </c>
      <c r="D227" t="s">
        <v>8</v>
      </c>
      <c r="E227" t="s">
        <v>3</v>
      </c>
      <c r="F227" s="4" t="s">
        <v>247</v>
      </c>
      <c r="G227" s="1">
        <v>18.5</v>
      </c>
      <c r="H227" s="5">
        <v>102</v>
      </c>
      <c r="I227" s="6">
        <v>43087.43309027778</v>
      </c>
      <c r="J227" s="5" t="s">
        <v>115</v>
      </c>
      <c r="K227" s="5" t="s">
        <v>220</v>
      </c>
      <c r="L227" s="5">
        <v>1379</v>
      </c>
      <c r="M227" s="5">
        <v>202.5</v>
      </c>
      <c r="N227" s="3">
        <v>100.91</v>
      </c>
      <c r="O227" s="3">
        <v>87.66</v>
      </c>
      <c r="P227" s="3">
        <v>84.8</v>
      </c>
      <c r="Q227" s="28">
        <v>98.06</v>
      </c>
      <c r="R227" s="32">
        <v>6.5362</v>
      </c>
      <c r="S227" s="42">
        <v>8.0239999999999991</v>
      </c>
      <c r="T227" s="41">
        <v>28</v>
      </c>
      <c r="U227" s="38">
        <v>40</v>
      </c>
      <c r="V227" s="39">
        <v>31</v>
      </c>
      <c r="W227" s="3">
        <v>1</v>
      </c>
      <c r="X227" s="3">
        <v>1</v>
      </c>
      <c r="Y227" s="3">
        <v>6.09</v>
      </c>
      <c r="Z227" s="19">
        <v>18.11</v>
      </c>
      <c r="AA227" s="3">
        <v>1</v>
      </c>
      <c r="AB227" s="3">
        <v>1</v>
      </c>
      <c r="AC227" s="3">
        <v>1</v>
      </c>
    </row>
    <row r="228" spans="1:29" x14ac:dyDescent="0.2">
      <c r="A228">
        <v>227</v>
      </c>
      <c r="B228" t="s">
        <v>240</v>
      </c>
      <c r="C228" t="s">
        <v>15</v>
      </c>
      <c r="D228" t="s">
        <v>8</v>
      </c>
      <c r="E228" t="s">
        <v>4</v>
      </c>
      <c r="F228" s="4" t="s">
        <v>246</v>
      </c>
      <c r="G228" s="3">
        <v>5</v>
      </c>
      <c r="H228" s="5">
        <v>103</v>
      </c>
      <c r="I228" s="6">
        <v>43087.441608796296</v>
      </c>
      <c r="J228" s="5" t="s">
        <v>116</v>
      </c>
      <c r="K228" s="5" t="s">
        <v>221</v>
      </c>
      <c r="L228" s="5">
        <v>1379</v>
      </c>
      <c r="M228" s="5">
        <v>186</v>
      </c>
      <c r="N228" s="3">
        <v>51.32</v>
      </c>
      <c r="O228" s="3">
        <v>45</v>
      </c>
      <c r="P228" s="3">
        <v>45</v>
      </c>
      <c r="U228"/>
      <c r="W228" s="3">
        <v>1</v>
      </c>
      <c r="X228" s="3">
        <v>1</v>
      </c>
      <c r="Y228" s="3">
        <v>6.52</v>
      </c>
    </row>
    <row r="229" spans="1:29" x14ac:dyDescent="0.2">
      <c r="A229">
        <v>228</v>
      </c>
      <c r="B229" t="s">
        <v>240</v>
      </c>
      <c r="C229" t="s">
        <v>15</v>
      </c>
      <c r="D229" t="s">
        <v>8</v>
      </c>
      <c r="E229" t="s">
        <v>4</v>
      </c>
      <c r="F229" s="4" t="s">
        <v>247</v>
      </c>
      <c r="G229" s="1">
        <f>(15.5+17+15)/3</f>
        <v>15.833333333333334</v>
      </c>
      <c r="H229" s="5">
        <v>103</v>
      </c>
      <c r="I229" s="6">
        <v>43087.441608796296</v>
      </c>
      <c r="J229" s="5" t="s">
        <v>116</v>
      </c>
      <c r="K229" s="5" t="s">
        <v>221</v>
      </c>
      <c r="L229" s="5">
        <v>1379</v>
      </c>
      <c r="M229" s="5">
        <v>163</v>
      </c>
      <c r="N229" s="3">
        <v>47.45</v>
      </c>
      <c r="O229" s="3">
        <v>41.84</v>
      </c>
      <c r="P229" s="3">
        <v>41.84</v>
      </c>
      <c r="U229"/>
      <c r="W229" s="3">
        <v>1</v>
      </c>
      <c r="X229" s="3">
        <v>1</v>
      </c>
      <c r="Y229" s="3">
        <v>6.02</v>
      </c>
    </row>
    <row r="230" spans="1:29" x14ac:dyDescent="0.2">
      <c r="A230">
        <v>229</v>
      </c>
      <c r="B230" t="s">
        <v>240</v>
      </c>
      <c r="C230" t="s">
        <v>15</v>
      </c>
      <c r="D230" t="s">
        <v>8</v>
      </c>
      <c r="E230" t="s">
        <v>5</v>
      </c>
      <c r="F230" s="4" t="s">
        <v>246</v>
      </c>
      <c r="G230" s="3">
        <v>5</v>
      </c>
      <c r="H230" s="5">
        <v>104</v>
      </c>
      <c r="I230" s="6">
        <v>43087.447442129633</v>
      </c>
      <c r="J230" s="5" t="s">
        <v>117</v>
      </c>
      <c r="K230" s="5" t="s">
        <v>222</v>
      </c>
      <c r="L230" s="5">
        <v>1380</v>
      </c>
      <c r="M230" s="5">
        <v>191.5</v>
      </c>
      <c r="N230" s="3">
        <v>50</v>
      </c>
      <c r="O230" s="3">
        <v>43.18</v>
      </c>
      <c r="P230" s="3">
        <v>43.18</v>
      </c>
      <c r="U230"/>
      <c r="W230" s="3">
        <v>1</v>
      </c>
      <c r="X230" s="3">
        <v>1</v>
      </c>
      <c r="Y230" s="3">
        <v>6.17</v>
      </c>
    </row>
    <row r="231" spans="1:29" x14ac:dyDescent="0.2">
      <c r="A231">
        <v>230</v>
      </c>
      <c r="B231" t="s">
        <v>240</v>
      </c>
      <c r="C231" t="s">
        <v>15</v>
      </c>
      <c r="D231" t="s">
        <v>8</v>
      </c>
      <c r="E231" t="s">
        <v>5</v>
      </c>
      <c r="F231" s="4" t="s">
        <v>247</v>
      </c>
      <c r="G231" s="1">
        <f>(17.5+17.5+18)/3</f>
        <v>17.666666666666668</v>
      </c>
      <c r="H231" s="5">
        <v>104</v>
      </c>
      <c r="I231" s="6">
        <v>43087.447442129633</v>
      </c>
      <c r="J231" s="5" t="s">
        <v>117</v>
      </c>
      <c r="K231" s="5" t="s">
        <v>222</v>
      </c>
      <c r="L231" s="5">
        <v>1380</v>
      </c>
      <c r="M231" s="5">
        <v>206</v>
      </c>
      <c r="N231" s="3">
        <v>57.22</v>
      </c>
      <c r="O231" s="3">
        <v>49.26</v>
      </c>
      <c r="P231" s="3">
        <v>49.26</v>
      </c>
      <c r="U231"/>
      <c r="W231" s="3">
        <v>1</v>
      </c>
      <c r="X231" s="3">
        <v>1</v>
      </c>
      <c r="Y231" s="3">
        <v>6.03</v>
      </c>
    </row>
    <row r="232" spans="1:29" x14ac:dyDescent="0.2">
      <c r="A232">
        <v>231</v>
      </c>
      <c r="B232" t="s">
        <v>240</v>
      </c>
      <c r="C232" t="s">
        <v>15</v>
      </c>
      <c r="D232" t="s">
        <v>8</v>
      </c>
      <c r="E232" t="s">
        <v>6</v>
      </c>
      <c r="F232" s="4" t="s">
        <v>246</v>
      </c>
      <c r="G232" s="3">
        <v>5</v>
      </c>
      <c r="H232" s="5">
        <v>105</v>
      </c>
      <c r="I232" s="6">
        <v>43087.453136574077</v>
      </c>
      <c r="J232" s="5" t="s">
        <v>118</v>
      </c>
      <c r="K232" s="5" t="s">
        <v>223</v>
      </c>
      <c r="L232" s="5">
        <v>1381</v>
      </c>
      <c r="M232" s="5">
        <v>173</v>
      </c>
      <c r="N232" s="3">
        <v>51.3</v>
      </c>
      <c r="O232" s="3">
        <v>44.77</v>
      </c>
      <c r="P232" s="3">
        <v>44.77</v>
      </c>
      <c r="R232" s="37"/>
      <c r="U232"/>
      <c r="W232" s="3">
        <v>1</v>
      </c>
      <c r="X232" s="3">
        <v>1</v>
      </c>
      <c r="Y232" s="3">
        <v>6.43</v>
      </c>
    </row>
    <row r="233" spans="1:29" x14ac:dyDescent="0.2">
      <c r="A233">
        <v>232</v>
      </c>
      <c r="B233" t="s">
        <v>240</v>
      </c>
      <c r="C233" t="s">
        <v>15</v>
      </c>
      <c r="D233" t="s">
        <v>8</v>
      </c>
      <c r="E233" t="s">
        <v>6</v>
      </c>
      <c r="F233" s="4" t="s">
        <v>247</v>
      </c>
      <c r="G233" s="1">
        <f>(16+19.5+19)/3</f>
        <v>18.166666666666668</v>
      </c>
      <c r="H233" s="5">
        <v>105</v>
      </c>
      <c r="I233" s="6">
        <v>43087.453136574077</v>
      </c>
      <c r="J233" s="5" t="s">
        <v>118</v>
      </c>
      <c r="K233" s="5" t="s">
        <v>223</v>
      </c>
      <c r="L233" s="5">
        <v>1381</v>
      </c>
      <c r="M233" s="5">
        <v>185.5</v>
      </c>
      <c r="N233" s="3">
        <v>48.83</v>
      </c>
      <c r="O233" s="3">
        <v>43.14</v>
      </c>
      <c r="P233" s="3">
        <v>43.14</v>
      </c>
      <c r="U233"/>
      <c r="W233" s="3">
        <v>1</v>
      </c>
      <c r="X233" s="3">
        <v>1</v>
      </c>
      <c r="Y233" s="3">
        <v>6.08</v>
      </c>
    </row>
    <row r="234" spans="1:29" x14ac:dyDescent="0.2">
      <c r="A234">
        <v>233</v>
      </c>
      <c r="B234" t="s">
        <v>240</v>
      </c>
      <c r="C234" t="s">
        <v>15</v>
      </c>
      <c r="D234" t="s">
        <v>9</v>
      </c>
      <c r="E234" t="s">
        <v>3</v>
      </c>
      <c r="F234" s="4" t="s">
        <v>246</v>
      </c>
      <c r="G234" s="3">
        <v>5</v>
      </c>
      <c r="H234" s="5">
        <v>98</v>
      </c>
      <c r="I234" s="6">
        <v>43087.396678240744</v>
      </c>
      <c r="J234" s="5" t="s">
        <v>111</v>
      </c>
      <c r="K234" s="5" t="s">
        <v>216</v>
      </c>
      <c r="L234" s="5">
        <v>1366</v>
      </c>
      <c r="M234" s="5">
        <v>170</v>
      </c>
      <c r="N234" s="3">
        <v>97.66</v>
      </c>
      <c r="O234" s="3">
        <v>94.98</v>
      </c>
      <c r="P234" s="3">
        <v>80.3</v>
      </c>
      <c r="U234"/>
      <c r="W234" s="3">
        <v>1</v>
      </c>
      <c r="X234" s="3">
        <v>1</v>
      </c>
      <c r="Y234" s="3">
        <v>6.18</v>
      </c>
      <c r="Z234" s="3"/>
      <c r="AA234" s="3"/>
      <c r="AB234" s="3"/>
      <c r="AC234" s="3"/>
    </row>
    <row r="235" spans="1:29" x14ac:dyDescent="0.2">
      <c r="A235">
        <v>234</v>
      </c>
      <c r="B235" t="s">
        <v>240</v>
      </c>
      <c r="C235" t="s">
        <v>15</v>
      </c>
      <c r="D235" t="s">
        <v>9</v>
      </c>
      <c r="E235" t="s">
        <v>3</v>
      </c>
      <c r="F235" s="4" t="s">
        <v>247</v>
      </c>
      <c r="G235" s="1">
        <f>(14+18+20)/3</f>
        <v>17.333333333333332</v>
      </c>
      <c r="H235" s="5">
        <v>98</v>
      </c>
      <c r="I235" s="6">
        <v>43087.396678240744</v>
      </c>
      <c r="J235" s="5" t="s">
        <v>111</v>
      </c>
      <c r="K235" s="5" t="s">
        <v>216</v>
      </c>
      <c r="L235" s="5">
        <v>1366</v>
      </c>
      <c r="M235" s="5">
        <v>185</v>
      </c>
      <c r="N235" s="3">
        <v>89.48</v>
      </c>
      <c r="O235" s="3">
        <v>75.39</v>
      </c>
      <c r="P235" s="3">
        <v>75.39</v>
      </c>
      <c r="U235"/>
      <c r="W235" s="3">
        <v>1</v>
      </c>
      <c r="X235" s="3">
        <v>1</v>
      </c>
      <c r="Y235" s="3">
        <v>5.8</v>
      </c>
      <c r="Z235" s="3"/>
      <c r="AA235" s="3"/>
      <c r="AB235" s="3"/>
      <c r="AC235" s="3"/>
    </row>
    <row r="236" spans="1:29" x14ac:dyDescent="0.2">
      <c r="A236">
        <v>235</v>
      </c>
      <c r="B236" t="s">
        <v>240</v>
      </c>
      <c r="C236" t="s">
        <v>15</v>
      </c>
      <c r="D236" t="s">
        <v>9</v>
      </c>
      <c r="E236" t="s">
        <v>4</v>
      </c>
      <c r="F236" s="4" t="s">
        <v>246</v>
      </c>
      <c r="G236" s="3">
        <v>5</v>
      </c>
      <c r="H236" s="5">
        <v>99</v>
      </c>
      <c r="I236" s="6">
        <v>43087.40353009259</v>
      </c>
      <c r="J236" s="5" t="s">
        <v>112</v>
      </c>
      <c r="K236" s="5" t="s">
        <v>217</v>
      </c>
      <c r="L236" s="5">
        <v>1366</v>
      </c>
      <c r="M236" s="5">
        <v>174.5</v>
      </c>
      <c r="N236" s="3">
        <v>45.37</v>
      </c>
      <c r="O236" s="3">
        <v>38.42</v>
      </c>
      <c r="P236" s="3">
        <v>38.42</v>
      </c>
      <c r="U236"/>
      <c r="W236" s="3">
        <v>1</v>
      </c>
      <c r="X236" s="3">
        <v>1</v>
      </c>
      <c r="Y236" s="3">
        <v>6.14</v>
      </c>
    </row>
    <row r="237" spans="1:29" x14ac:dyDescent="0.2">
      <c r="A237">
        <v>236</v>
      </c>
      <c r="B237" t="s">
        <v>240</v>
      </c>
      <c r="C237" t="s">
        <v>15</v>
      </c>
      <c r="D237" t="s">
        <v>9</v>
      </c>
      <c r="E237" t="s">
        <v>4</v>
      </c>
      <c r="F237" s="4" t="s">
        <v>247</v>
      </c>
      <c r="G237" s="1">
        <f>(18.5+18.5+20)/3</f>
        <v>19</v>
      </c>
      <c r="H237" s="5">
        <v>99</v>
      </c>
      <c r="I237" s="6">
        <v>43087.40353009259</v>
      </c>
      <c r="J237" s="5" t="s">
        <v>112</v>
      </c>
      <c r="K237" s="5" t="s">
        <v>217</v>
      </c>
      <c r="L237" s="5">
        <v>1366</v>
      </c>
      <c r="M237" s="5">
        <v>217</v>
      </c>
      <c r="N237" s="3">
        <v>60.43</v>
      </c>
      <c r="O237" s="3">
        <v>52.55</v>
      </c>
      <c r="P237" s="3">
        <v>52.55</v>
      </c>
      <c r="U237"/>
      <c r="W237" s="3">
        <v>1</v>
      </c>
      <c r="X237" s="3">
        <v>1</v>
      </c>
      <c r="Y237" s="3">
        <v>5.99</v>
      </c>
    </row>
    <row r="238" spans="1:29" x14ac:dyDescent="0.2">
      <c r="A238">
        <v>237</v>
      </c>
      <c r="B238" t="s">
        <v>240</v>
      </c>
      <c r="C238" t="s">
        <v>15</v>
      </c>
      <c r="D238" t="s">
        <v>9</v>
      </c>
      <c r="E238" t="s">
        <v>5</v>
      </c>
      <c r="F238" s="4" t="s">
        <v>246</v>
      </c>
      <c r="G238" s="3">
        <v>5</v>
      </c>
      <c r="H238" s="5">
        <v>100</v>
      </c>
      <c r="I238" s="6">
        <v>43087.410370370373</v>
      </c>
      <c r="J238" s="5" t="s">
        <v>113</v>
      </c>
      <c r="K238" s="5" t="s">
        <v>218</v>
      </c>
      <c r="L238" s="5">
        <v>1366</v>
      </c>
      <c r="M238" s="5">
        <v>184</v>
      </c>
      <c r="N238" s="3">
        <v>47.73</v>
      </c>
      <c r="O238" s="3">
        <v>41.18</v>
      </c>
      <c r="P238" s="3">
        <v>41.18</v>
      </c>
      <c r="U238"/>
      <c r="W238" s="3">
        <v>1</v>
      </c>
      <c r="X238" s="3">
        <v>1</v>
      </c>
      <c r="Y238" s="3">
        <v>6.16</v>
      </c>
    </row>
    <row r="239" spans="1:29" x14ac:dyDescent="0.2">
      <c r="A239">
        <v>238</v>
      </c>
      <c r="B239" t="s">
        <v>240</v>
      </c>
      <c r="C239" t="s">
        <v>15</v>
      </c>
      <c r="D239" t="s">
        <v>9</v>
      </c>
      <c r="E239" t="s">
        <v>5</v>
      </c>
      <c r="F239" s="4" t="s">
        <v>247</v>
      </c>
      <c r="G239" s="1">
        <f>(20+20+18)/3</f>
        <v>19.333333333333332</v>
      </c>
      <c r="H239" s="5">
        <v>100</v>
      </c>
      <c r="I239" s="6">
        <v>43087.410370370373</v>
      </c>
      <c r="J239" s="5" t="s">
        <v>113</v>
      </c>
      <c r="K239" s="5" t="s">
        <v>218</v>
      </c>
      <c r="L239" s="5">
        <v>1366</v>
      </c>
      <c r="M239" s="5">
        <v>206</v>
      </c>
      <c r="N239" s="3">
        <v>44.28</v>
      </c>
      <c r="O239" s="3">
        <v>37.74</v>
      </c>
      <c r="P239" s="3">
        <v>37.74</v>
      </c>
      <c r="U239"/>
      <c r="W239" s="3">
        <v>1</v>
      </c>
      <c r="X239" s="3">
        <v>1</v>
      </c>
      <c r="Y239" s="3">
        <v>6.89</v>
      </c>
    </row>
    <row r="240" spans="1:29" x14ac:dyDescent="0.2">
      <c r="A240">
        <v>239</v>
      </c>
      <c r="B240" t="s">
        <v>240</v>
      </c>
      <c r="C240" t="s">
        <v>15</v>
      </c>
      <c r="D240" t="s">
        <v>9</v>
      </c>
      <c r="E240" t="s">
        <v>6</v>
      </c>
      <c r="F240" s="4" t="s">
        <v>246</v>
      </c>
      <c r="G240" s="3">
        <v>5</v>
      </c>
      <c r="H240" s="5">
        <v>101</v>
      </c>
      <c r="I240" s="6">
        <v>43087.418668981481</v>
      </c>
      <c r="J240" s="5" t="s">
        <v>114</v>
      </c>
      <c r="K240" s="5" t="s">
        <v>219</v>
      </c>
      <c r="L240" s="5">
        <v>1367</v>
      </c>
      <c r="M240" s="5">
        <v>177</v>
      </c>
      <c r="N240" s="3">
        <v>43.69</v>
      </c>
      <c r="O240" s="3">
        <v>35.700000000000003</v>
      </c>
      <c r="P240" s="3">
        <v>35.700000000000003</v>
      </c>
      <c r="U240"/>
      <c r="W240" s="3">
        <v>1</v>
      </c>
      <c r="X240" s="3">
        <v>1</v>
      </c>
      <c r="Y240" s="3">
        <v>6.12</v>
      </c>
    </row>
    <row r="241" spans="1:29" x14ac:dyDescent="0.2">
      <c r="A241">
        <v>240</v>
      </c>
      <c r="B241" t="s">
        <v>240</v>
      </c>
      <c r="C241" t="s">
        <v>15</v>
      </c>
      <c r="D241" t="s">
        <v>9</v>
      </c>
      <c r="E241" t="s">
        <v>6</v>
      </c>
      <c r="F241" s="4" t="s">
        <v>247</v>
      </c>
      <c r="G241" s="1">
        <f>(17.5+19+20)/3</f>
        <v>18.833333333333332</v>
      </c>
      <c r="H241" s="5">
        <v>101</v>
      </c>
      <c r="I241" s="6">
        <v>43087.418668981481</v>
      </c>
      <c r="J241" s="5" t="s">
        <v>114</v>
      </c>
      <c r="K241" s="5" t="s">
        <v>219</v>
      </c>
      <c r="L241" s="5">
        <v>1367</v>
      </c>
      <c r="M241" s="5">
        <v>208</v>
      </c>
      <c r="N241" s="3">
        <v>53.4</v>
      </c>
      <c r="O241" s="3">
        <v>44.76</v>
      </c>
      <c r="P241" s="3">
        <v>44.76</v>
      </c>
      <c r="U241"/>
      <c r="W241" s="3">
        <v>1</v>
      </c>
      <c r="X241" s="3">
        <v>1</v>
      </c>
      <c r="Y241" s="3">
        <v>6.02</v>
      </c>
    </row>
    <row r="242" spans="1:29" x14ac:dyDescent="0.2">
      <c r="W242" s="16"/>
      <c r="X242" s="16"/>
      <c r="Y242" s="16"/>
      <c r="Z242" s="16"/>
      <c r="AA242" s="16"/>
      <c r="AB242" s="16"/>
      <c r="AC242" s="16"/>
    </row>
    <row r="243" spans="1:29" x14ac:dyDescent="0.2">
      <c r="W243" s="16"/>
      <c r="X243" s="16"/>
      <c r="Y243" s="16"/>
      <c r="Z243" s="16"/>
      <c r="AA243" s="16"/>
      <c r="AB243" s="16"/>
      <c r="AC243" s="17"/>
    </row>
    <row r="244" spans="1:29" x14ac:dyDescent="0.2">
      <c r="W244" s="16"/>
      <c r="X244" s="16"/>
      <c r="Y244" s="16"/>
      <c r="Z244" s="16"/>
      <c r="AA244" s="16"/>
      <c r="AB244" s="16"/>
      <c r="AC244" s="1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"/>
  <sheetViews>
    <sheetView workbookViewId="0">
      <selection activeCell="D12" sqref="D12"/>
    </sheetView>
  </sheetViews>
  <sheetFormatPr baseColWidth="10" defaultRowHeight="16" x14ac:dyDescent="0.2"/>
  <cols>
    <col min="5" max="5" width="10.83203125" style="3"/>
    <col min="6" max="6" width="11" customWidth="1"/>
    <col min="7" max="7" width="16" customWidth="1"/>
  </cols>
  <sheetData>
    <row r="1" spans="1:29" s="25" customFormat="1" ht="41" customHeight="1" x14ac:dyDescent="0.2">
      <c r="A1" s="25" t="s">
        <v>253</v>
      </c>
      <c r="B1" s="25" t="s">
        <v>19</v>
      </c>
      <c r="C1" s="25" t="s">
        <v>16</v>
      </c>
      <c r="D1" s="25" t="s">
        <v>17</v>
      </c>
      <c r="E1" s="25" t="s">
        <v>18</v>
      </c>
      <c r="F1" s="51" t="s">
        <v>245</v>
      </c>
      <c r="G1" s="52" t="s">
        <v>233</v>
      </c>
      <c r="H1" s="53" t="s">
        <v>0</v>
      </c>
      <c r="I1" s="53" t="s">
        <v>232</v>
      </c>
      <c r="J1" s="53" t="s">
        <v>20</v>
      </c>
      <c r="K1" s="53" t="s">
        <v>127</v>
      </c>
      <c r="L1" s="53" t="s">
        <v>231</v>
      </c>
      <c r="M1" s="53" t="s">
        <v>242</v>
      </c>
      <c r="N1" s="25" t="s">
        <v>243</v>
      </c>
      <c r="O1" s="25" t="s">
        <v>244</v>
      </c>
      <c r="P1" s="25" t="s">
        <v>258</v>
      </c>
      <c r="Q1" s="25" t="s">
        <v>257</v>
      </c>
      <c r="R1" s="25" t="s">
        <v>259</v>
      </c>
      <c r="S1" s="25" t="s">
        <v>260</v>
      </c>
      <c r="T1" s="25" t="s">
        <v>261</v>
      </c>
      <c r="U1" s="25" t="s">
        <v>262</v>
      </c>
      <c r="V1" s="25" t="s">
        <v>263</v>
      </c>
      <c r="W1" s="54" t="s">
        <v>255</v>
      </c>
      <c r="X1" s="54" t="s">
        <v>256</v>
      </c>
      <c r="Y1" s="55" t="s">
        <v>249</v>
      </c>
      <c r="Z1" s="55" t="s">
        <v>254</v>
      </c>
      <c r="AA1" s="56" t="s">
        <v>251</v>
      </c>
      <c r="AB1" s="56" t="s">
        <v>252</v>
      </c>
      <c r="AC1" s="55" t="s">
        <v>250</v>
      </c>
    </row>
    <row r="2" spans="1:29" s="17" customFormat="1" x14ac:dyDescent="0.2">
      <c r="A2" s="17">
        <v>241</v>
      </c>
      <c r="B2" s="17" t="s">
        <v>241</v>
      </c>
      <c r="C2" s="57" t="s">
        <v>11</v>
      </c>
      <c r="D2" s="57" t="s">
        <v>8</v>
      </c>
      <c r="E2" s="58"/>
      <c r="F2" s="58" t="s">
        <v>246</v>
      </c>
      <c r="G2" s="16">
        <v>5</v>
      </c>
      <c r="H2" s="59">
        <v>40</v>
      </c>
      <c r="I2" s="60">
        <v>43082.521377314813</v>
      </c>
      <c r="J2" s="59" t="s">
        <v>57</v>
      </c>
      <c r="K2" s="59" t="s">
        <v>163</v>
      </c>
      <c r="L2" s="59">
        <v>1277</v>
      </c>
      <c r="M2" s="59">
        <v>148</v>
      </c>
      <c r="N2" s="17">
        <v>49.94</v>
      </c>
      <c r="O2" s="17">
        <v>46.05</v>
      </c>
      <c r="P2" s="17">
        <v>46.05</v>
      </c>
      <c r="Q2" s="61"/>
      <c r="R2" s="62"/>
      <c r="S2" s="63"/>
      <c r="T2" s="62"/>
      <c r="V2" s="64"/>
      <c r="W2" s="16">
        <v>1</v>
      </c>
      <c r="X2" s="16">
        <v>1</v>
      </c>
      <c r="Y2" s="16">
        <v>6.71</v>
      </c>
    </row>
    <row r="3" spans="1:29" s="17" customFormat="1" x14ac:dyDescent="0.2">
      <c r="A3" s="17">
        <v>242</v>
      </c>
      <c r="B3" s="17" t="s">
        <v>241</v>
      </c>
      <c r="C3" s="57" t="s">
        <v>11</v>
      </c>
      <c r="D3" s="57" t="s">
        <v>8</v>
      </c>
      <c r="E3" s="58"/>
      <c r="F3" s="58" t="s">
        <v>247</v>
      </c>
      <c r="G3" s="16">
        <f>(17.5+17+15)/3</f>
        <v>16.5</v>
      </c>
      <c r="H3" s="17">
        <v>40</v>
      </c>
      <c r="I3" s="60">
        <v>43082.521377314813</v>
      </c>
      <c r="J3" s="59" t="s">
        <v>57</v>
      </c>
      <c r="K3" s="59" t="s">
        <v>163</v>
      </c>
      <c r="L3" s="59">
        <v>1277</v>
      </c>
      <c r="M3" s="59">
        <v>171</v>
      </c>
      <c r="N3" s="17">
        <v>51.15</v>
      </c>
      <c r="O3" s="17">
        <v>44.83</v>
      </c>
      <c r="P3" s="17">
        <v>44.83</v>
      </c>
      <c r="Q3" s="61"/>
      <c r="R3" s="62"/>
      <c r="S3" s="63"/>
      <c r="T3" s="62"/>
      <c r="V3" s="64"/>
      <c r="W3" s="16">
        <v>1</v>
      </c>
      <c r="X3" s="16">
        <v>1</v>
      </c>
      <c r="Y3" s="16">
        <v>6.77</v>
      </c>
    </row>
    <row r="4" spans="1:29" s="17" customFormat="1" x14ac:dyDescent="0.2">
      <c r="A4" s="17">
        <v>243</v>
      </c>
      <c r="B4" s="17" t="s">
        <v>241</v>
      </c>
      <c r="C4" s="57" t="s">
        <v>11</v>
      </c>
      <c r="D4" s="57" t="s">
        <v>9</v>
      </c>
      <c r="E4" s="58"/>
      <c r="F4" s="58" t="s">
        <v>246</v>
      </c>
      <c r="G4" s="16">
        <v>5</v>
      </c>
      <c r="H4" s="59">
        <v>49</v>
      </c>
      <c r="I4" s="60">
        <v>43082.612303240741</v>
      </c>
      <c r="J4" s="59" t="s">
        <v>65</v>
      </c>
      <c r="K4" s="59" t="s">
        <v>171</v>
      </c>
      <c r="L4" s="59">
        <v>1271</v>
      </c>
      <c r="M4" s="59">
        <v>165</v>
      </c>
      <c r="N4" s="17">
        <v>50.02</v>
      </c>
      <c r="O4" s="17">
        <v>46.27</v>
      </c>
      <c r="P4" s="17">
        <v>43</v>
      </c>
      <c r="Q4" s="61"/>
      <c r="R4" s="62"/>
      <c r="S4" s="63"/>
      <c r="T4" s="62"/>
      <c r="V4" s="64"/>
      <c r="W4" s="16">
        <v>1</v>
      </c>
      <c r="X4" s="16">
        <v>1</v>
      </c>
      <c r="Y4" s="16">
        <v>6.64</v>
      </c>
    </row>
    <row r="5" spans="1:29" s="17" customFormat="1" x14ac:dyDescent="0.2">
      <c r="A5" s="17">
        <v>244</v>
      </c>
      <c r="B5" s="17" t="s">
        <v>241</v>
      </c>
      <c r="C5" s="57" t="s">
        <v>11</v>
      </c>
      <c r="D5" s="57" t="s">
        <v>9</v>
      </c>
      <c r="E5" s="58"/>
      <c r="F5" s="58" t="s">
        <v>247</v>
      </c>
      <c r="G5" s="9">
        <f>(10+19.5+19)/3</f>
        <v>16.166666666666668</v>
      </c>
      <c r="H5" s="17">
        <v>49</v>
      </c>
      <c r="I5" s="60">
        <v>43082.612303240741</v>
      </c>
      <c r="J5" s="59" t="s">
        <v>65</v>
      </c>
      <c r="K5" s="59" t="s">
        <v>171</v>
      </c>
      <c r="L5" s="59">
        <v>1271</v>
      </c>
      <c r="M5" s="59">
        <v>175.5</v>
      </c>
      <c r="N5" s="17">
        <v>52.67</v>
      </c>
      <c r="O5" s="17">
        <v>43.63</v>
      </c>
      <c r="P5" s="17">
        <v>43.63</v>
      </c>
      <c r="Q5" s="61"/>
      <c r="R5" s="62"/>
      <c r="S5" s="63"/>
      <c r="T5" s="62"/>
      <c r="V5" s="64"/>
      <c r="W5" s="16">
        <v>1</v>
      </c>
      <c r="X5" s="16">
        <v>1</v>
      </c>
      <c r="Y5" s="16">
        <v>6.86</v>
      </c>
    </row>
  </sheetData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TotalData</vt:lpstr>
      <vt:lpstr>MaritEX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vildehaukenes92@gmail.com</cp:lastModifiedBy>
  <dcterms:created xsi:type="dcterms:W3CDTF">2018-01-23T12:03:03Z</dcterms:created>
  <dcterms:modified xsi:type="dcterms:W3CDTF">2018-08-24T10:53:24Z</dcterms:modified>
</cp:coreProperties>
</file>