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05" windowWidth="27795" windowHeight="12600"/>
  </bookViews>
  <sheets>
    <sheet name="Loan Calculator" sheetId="1" r:id="rId1"/>
  </sheets>
  <definedNames>
    <definedName name="AutoCostofLoan">'Loan Calculator'!$I$12</definedName>
    <definedName name="AutoLoanAmount">'Loan Calculator'!$D$23</definedName>
    <definedName name="AutoMonthlyPayment">'Loan Calculator'!$I$8</definedName>
    <definedName name="AutoPurchaseAmount">'Loan Calculator'!$D$15</definedName>
    <definedName name="AutoTotalInterest">'Loan Calculator'!$I$9</definedName>
    <definedName name="CashDown">'Loan Calculator'!$D$5</definedName>
    <definedName name="ClosingCosts">'Loan Calculator'!$N$5</definedName>
    <definedName name="EquityCostofLoan">'Loan Calculator'!$N$14</definedName>
    <definedName name="EquityInterestRate">'Loan Calculator'!$N$4</definedName>
    <definedName name="EquityLoanAmount">'Loan Calculator'!$D$25</definedName>
    <definedName name="EquityMonthlyPayment">'Loan Calculator'!$N$10</definedName>
    <definedName name="EquityTotalInterest">'Loan Calculator'!$N$11</definedName>
    <definedName name="FederalTaxRate">'Loan Calculator'!$N$6</definedName>
    <definedName name="IncomeTaxSavings">'Loan Calculator'!$N$12</definedName>
    <definedName name="LoanFees">'Loan Calculator'!$D$10</definedName>
    <definedName name="LoanInterestRate">'Loan Calculator'!$I$4</definedName>
    <definedName name="PurchasePrice">'Loan Calculator'!$D$4</definedName>
    <definedName name="SalesTaxAmount">'Loan Calculator'!$D$16</definedName>
    <definedName name="SalesTaxDeduciton">'Loan Calculator'!$D$11</definedName>
    <definedName name="SalesTaxRate">'Loan Calculator'!$D$9</definedName>
    <definedName name="StateTaxRate">'Loan Calculator'!$N$7</definedName>
    <definedName name="Term">'Loan Calculator'!$D$8</definedName>
    <definedName name="TradeIn">'Loan Calculator'!$D$6</definedName>
    <definedName name="TradeInOwed">'Loan Calculator'!$D$7</definedName>
  </definedNames>
  <calcPr calcId="145621"/>
</workbook>
</file>

<file path=xl/calcChain.xml><?xml version="1.0" encoding="utf-8"?>
<calcChain xmlns="http://schemas.openxmlformats.org/spreadsheetml/2006/main">
  <c r="C26" i="1" l="1"/>
  <c r="C24" i="1"/>
  <c r="C20" i="1"/>
  <c r="D19" i="1"/>
  <c r="D16" i="1"/>
  <c r="C17" i="1" s="1"/>
  <c r="D15" i="1"/>
  <c r="D25" i="1" s="1"/>
  <c r="N10" i="1" s="1"/>
  <c r="M11" i="1"/>
  <c r="H9" i="1"/>
  <c r="N13" i="1" l="1"/>
  <c r="N11" i="1"/>
  <c r="D23" i="1"/>
  <c r="I8" i="1" s="1"/>
  <c r="N12" i="1" l="1"/>
  <c r="N14" i="1" s="1"/>
  <c r="M17" i="1" s="1"/>
  <c r="I11" i="1"/>
  <c r="I9" i="1"/>
  <c r="I12" i="1" s="1"/>
  <c r="H15" i="1" s="1"/>
</calcChain>
</file>

<file path=xl/sharedStrings.xml><?xml version="1.0" encoding="utf-8"?>
<sst xmlns="http://schemas.openxmlformats.org/spreadsheetml/2006/main" count="36" uniqueCount="32">
  <si>
    <t>Loan Calculator</t>
  </si>
  <si>
    <t>General Loan Information</t>
  </si>
  <si>
    <t>Auto Loan Information</t>
  </si>
  <si>
    <t>Home Equity Loan Information</t>
  </si>
  <si>
    <t>Purchase price (before tax)</t>
  </si>
  <si>
    <t>Interest rate</t>
  </si>
  <si>
    <t>Interest Rate</t>
  </si>
  <si>
    <t>Cash down</t>
  </si>
  <si>
    <t>Closing costs</t>
  </si>
  <si>
    <t>Trade allowance</t>
  </si>
  <si>
    <t>Auto Loan Details</t>
  </si>
  <si>
    <t>Your federal income tax rate</t>
  </si>
  <si>
    <t>Amount owed on trade-in</t>
  </si>
  <si>
    <t>Your state income tax rate</t>
  </si>
  <si>
    <t>Term in months</t>
  </si>
  <si>
    <t>Monthly payment</t>
  </si>
  <si>
    <t>Home Equity Loan Details</t>
  </si>
  <si>
    <t>Sales tax rate</t>
  </si>
  <si>
    <t>Fees</t>
  </si>
  <si>
    <t>Potential Income tax savings</t>
  </si>
  <si>
    <t>Does your state deduct your trade-in value before calculating sales tax?</t>
  </si>
  <si>
    <t>Yes</t>
  </si>
  <si>
    <t>Loan total</t>
  </si>
  <si>
    <t>Cost of loan</t>
  </si>
  <si>
    <t>General Loan Details</t>
  </si>
  <si>
    <t>Cost of Loan</t>
  </si>
  <si>
    <t>Cost of loan (includes tax savings)</t>
  </si>
  <si>
    <t>Purchase Amount</t>
  </si>
  <si>
    <t>Sales Tax</t>
  </si>
  <si>
    <t>Total down payment</t>
  </si>
  <si>
    <t>Auto loan amount</t>
  </si>
  <si>
    <t>Home equity 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</si>
</sst>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3" formatCode="_(* #,##0.00_);_(* \(#,##0.00\);_(* &quot;-&quot;??_);_(@_)"/>
    <numFmt numFmtId="164" formatCode="0.00%_)"/>
    <numFmt numFmtId="165" formatCode="0_)"/>
    <numFmt numFmtId="166" formatCode="0;;;@_)"/>
    <numFmt numFmtId="167" formatCode="&quot;$&quot;#,##0.00"/>
  </numFmts>
  <fonts count="18" x14ac:knownFonts="1">
    <font>
      <sz val="11"/>
      <color theme="3"/>
      <name val="Century Gothic"/>
      <family val="2"/>
      <scheme val="minor"/>
    </font>
    <font>
      <sz val="36"/>
      <color theme="3"/>
      <name val="Arial Black"/>
      <charset val="204"/>
    </font>
    <font>
      <sz val="16"/>
      <color theme="0"/>
      <name val="Century Gothic"/>
      <charset val="204"/>
      <scheme val="minor"/>
    </font>
    <font>
      <sz val="16"/>
      <color theme="1"/>
      <name val="Century Gothic"/>
      <charset val="204"/>
      <scheme val="minor"/>
    </font>
    <font>
      <b/>
      <sz val="11"/>
      <color theme="3"/>
      <name val="Century Gothic"/>
      <charset val="204"/>
      <scheme val="minor"/>
    </font>
    <font>
      <sz val="16"/>
      <color theme="5"/>
      <name val="Century Gothic"/>
      <charset val="204"/>
      <scheme val="minor"/>
    </font>
    <font>
      <sz val="16"/>
      <color theme="6"/>
      <name val="Century Gothic"/>
      <charset val="204"/>
      <scheme val="minor"/>
    </font>
    <font>
      <i/>
      <sz val="10"/>
      <color theme="1"/>
      <name val="Century Gothic"/>
      <charset val="204"/>
      <scheme val="minor"/>
    </font>
    <font>
      <b/>
      <sz val="18"/>
      <color theme="3"/>
      <name val="Century Gothic"/>
      <scheme val="minor"/>
    </font>
    <font>
      <sz val="16"/>
      <color theme="4"/>
      <name val="Century Gothic"/>
      <charset val="204"/>
      <scheme val="minor"/>
    </font>
    <font>
      <b/>
      <sz val="10"/>
      <color theme="3"/>
      <name val="Century Gothic"/>
      <charset val="204"/>
      <scheme val="minor"/>
    </font>
    <font>
      <b/>
      <sz val="28"/>
      <color theme="5"/>
      <name val="Century Gothic"/>
      <charset val="204"/>
      <scheme val="minor"/>
    </font>
    <font>
      <i/>
      <sz val="9"/>
      <color theme="3"/>
      <name val="Century Gothic"/>
      <charset val="204"/>
      <scheme val="minor"/>
    </font>
    <font>
      <i/>
      <sz val="10"/>
      <color theme="3"/>
      <name val="Century Gothic"/>
      <charset val="204"/>
      <scheme val="minor"/>
    </font>
    <font>
      <b/>
      <sz val="28"/>
      <color theme="6"/>
      <name val="Century Gothic"/>
      <charset val="204"/>
      <scheme val="minor"/>
    </font>
    <font>
      <b/>
      <sz val="13"/>
      <color theme="3"/>
      <name val="Century Gothic"/>
      <scheme val="minor"/>
    </font>
    <font>
      <sz val="11"/>
      <color theme="1"/>
      <name val="Century Gothic"/>
      <scheme val="minor"/>
    </font>
    <font>
      <b/>
      <sz val="15"/>
      <color theme="3"/>
      <name val="Century Gothic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auto="1"/>
      </patternFill>
    </fill>
    <fill>
      <patternFill patternType="solid">
        <fgColor theme="5"/>
        <bgColor auto="1"/>
      </patternFill>
    </fill>
    <fill>
      <patternFill patternType="solid">
        <fgColor theme="6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 style="thick">
        <color theme="0"/>
      </right>
      <top/>
      <bottom/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ck">
        <color theme="0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0"/>
      </right>
      <top style="thick">
        <color theme="5"/>
      </top>
      <bottom/>
      <diagonal/>
    </border>
    <border>
      <left style="thick">
        <color theme="0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0"/>
      </right>
      <top style="thick">
        <color theme="6"/>
      </top>
      <bottom/>
      <diagonal/>
    </border>
    <border>
      <left style="thick">
        <color theme="0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0"/>
      </right>
      <top style="thick">
        <color theme="4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/>
      <top style="dashed">
        <color theme="0" tint="-0.24994659260841701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1"/>
    <xf numFmtId="0" fontId="2" fillId="2" borderId="0">
      <alignment horizontal="left" vertical="center" indent="3"/>
    </xf>
    <xf numFmtId="0" fontId="2" fillId="3" borderId="0">
      <alignment horizontal="left" vertical="center" wrapText="1" indent="3"/>
    </xf>
    <xf numFmtId="0" fontId="2" fillId="4" borderId="0">
      <alignment horizontal="left" vertical="center" indent="3"/>
    </xf>
    <xf numFmtId="0" fontId="15" fillId="0" borderId="23" applyNumberFormat="0" applyFill="0" applyAlignment="0" applyProtection="0"/>
    <xf numFmtId="43" fontId="1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7" fillId="0" borderId="24" applyNumberFormat="0" applyFill="0" applyAlignment="0" applyProtection="0"/>
  </cellStyleXfs>
  <cellXfs count="96">
    <xf numFmtId="0" fontId="0" fillId="0" borderId="1" xfId="0"/>
    <xf numFmtId="0" fontId="1" fillId="0" borderId="1" xfId="0" applyFont="1"/>
    <xf numFmtId="0" fontId="2" fillId="2" borderId="0" xfId="1">
      <alignment horizontal="left" vertical="center" indent="3"/>
    </xf>
    <xf numFmtId="0" fontId="2" fillId="3" borderId="0" xfId="2">
      <alignment horizontal="left" vertical="center" wrapText="1" indent="3"/>
    </xf>
    <xf numFmtId="0" fontId="2" fillId="3" borderId="3" xfId="2" applyBorder="1" applyAlignment="1">
      <alignment vertical="center" wrapText="1"/>
    </xf>
    <xf numFmtId="0" fontId="2" fillId="4" borderId="0" xfId="3">
      <alignment horizontal="left" vertical="center" indent="3"/>
    </xf>
    <xf numFmtId="0" fontId="3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/>
    </xf>
    <xf numFmtId="8" fontId="4" fillId="5" borderId="5" xfId="0" applyNumberFormat="1" applyFont="1" applyFill="1" applyBorder="1" applyAlignment="1" applyProtection="1">
      <alignment vertical="center"/>
      <protection locked="0"/>
    </xf>
    <xf numFmtId="8" fontId="0" fillId="5" borderId="6" xfId="0" applyNumberFormat="1" applyFill="1" applyBorder="1" applyAlignment="1" applyProtection="1">
      <alignment vertical="center"/>
    </xf>
    <xf numFmtId="0" fontId="0" fillId="5" borderId="4" xfId="0" applyFill="1" applyBorder="1" applyAlignment="1">
      <alignment vertical="center"/>
    </xf>
    <xf numFmtId="0" fontId="0" fillId="5" borderId="0" xfId="0" applyFont="1" applyFill="1" applyBorder="1" applyAlignment="1">
      <alignment horizontal="left" vertical="center"/>
    </xf>
    <xf numFmtId="164" fontId="4" fillId="5" borderId="0" xfId="0" applyNumberFormat="1" applyFont="1" applyFill="1" applyBorder="1" applyAlignment="1" applyProtection="1">
      <alignment vertical="center"/>
      <protection locked="0"/>
    </xf>
    <xf numFmtId="164" fontId="0" fillId="5" borderId="6" xfId="0" applyNumberFormat="1" applyFill="1" applyBorder="1" applyAlignment="1" applyProtection="1">
      <alignment vertical="center"/>
    </xf>
    <xf numFmtId="0" fontId="0" fillId="5" borderId="4" xfId="0" applyFill="1" applyBorder="1"/>
    <xf numFmtId="164" fontId="4" fillId="5" borderId="5" xfId="0" applyNumberFormat="1" applyFont="1" applyFill="1" applyBorder="1" applyAlignment="1" applyProtection="1">
      <alignment vertical="center"/>
      <protection locked="0"/>
    </xf>
    <xf numFmtId="0" fontId="0" fillId="5" borderId="6" xfId="0" applyFill="1" applyBorder="1"/>
    <xf numFmtId="0" fontId="0" fillId="5" borderId="7" xfId="0" applyFont="1" applyFill="1" applyBorder="1" applyAlignment="1">
      <alignment horizontal="left" vertical="center"/>
    </xf>
    <xf numFmtId="8" fontId="4" fillId="5" borderId="7" xfId="0" applyNumberFormat="1" applyFont="1" applyFill="1" applyBorder="1" applyAlignment="1" applyProtection="1">
      <alignment vertical="center"/>
      <protection locked="0"/>
    </xf>
    <xf numFmtId="0" fontId="0" fillId="5" borderId="8" xfId="0" applyFill="1" applyBorder="1"/>
    <xf numFmtId="0" fontId="5" fillId="5" borderId="9" xfId="4" applyFont="1" applyFill="1" applyBorder="1" applyAlignment="1" applyProtection="1">
      <alignment vertical="center"/>
    </xf>
    <xf numFmtId="0" fontId="5" fillId="5" borderId="10" xfId="4" applyFont="1" applyFill="1" applyBorder="1" applyAlignment="1" applyProtection="1">
      <alignment vertical="center"/>
    </xf>
    <xf numFmtId="164" fontId="4" fillId="5" borderId="7" xfId="0" applyNumberFormat="1" applyFont="1" applyFill="1" applyBorder="1" applyAlignment="1" applyProtection="1">
      <alignment vertical="center"/>
      <protection locked="0"/>
    </xf>
    <xf numFmtId="0" fontId="5" fillId="5" borderId="4" xfId="4" applyFont="1" applyFill="1" applyBorder="1" applyAlignment="1" applyProtection="1">
      <alignment vertical="center"/>
    </xf>
    <xf numFmtId="0" fontId="5" fillId="5" borderId="0" xfId="4" applyFont="1" applyFill="1" applyBorder="1" applyAlignment="1" applyProtection="1">
      <alignment vertical="center"/>
    </xf>
    <xf numFmtId="0" fontId="5" fillId="5" borderId="6" xfId="4" applyFont="1" applyFill="1" applyBorder="1" applyAlignment="1" applyProtection="1">
      <alignment vertical="center"/>
    </xf>
    <xf numFmtId="165" fontId="4" fillId="5" borderId="7" xfId="0" applyNumberFormat="1" applyFont="1" applyFill="1" applyBorder="1" applyAlignment="1" applyProtection="1">
      <alignment vertical="center"/>
      <protection locked="0"/>
    </xf>
    <xf numFmtId="165" fontId="0" fillId="5" borderId="6" xfId="0" applyNumberFormat="1" applyFill="1" applyBorder="1" applyAlignment="1" applyProtection="1">
      <alignment vertical="center"/>
    </xf>
    <xf numFmtId="8" fontId="4" fillId="5" borderId="5" xfId="0" applyNumberFormat="1" applyFont="1" applyFill="1" applyBorder="1" applyAlignment="1">
      <alignment vertical="center"/>
    </xf>
    <xf numFmtId="8" fontId="0" fillId="5" borderId="6" xfId="0" applyNumberFormat="1" applyFill="1" applyBorder="1" applyAlignment="1">
      <alignment vertical="center"/>
    </xf>
    <xf numFmtId="0" fontId="6" fillId="6" borderId="11" xfId="3" applyFont="1" applyFill="1" applyBorder="1">
      <alignment horizontal="left" vertical="center" indent="3"/>
    </xf>
    <xf numFmtId="0" fontId="6" fillId="6" borderId="12" xfId="3" applyFont="1" applyFill="1" applyBorder="1">
      <alignment horizontal="left" vertical="center" indent="3"/>
    </xf>
    <xf numFmtId="0" fontId="6" fillId="6" borderId="13" xfId="3" applyFont="1" applyFill="1" applyBorder="1">
      <alignment horizontal="left" vertical="center" indent="3"/>
    </xf>
    <xf numFmtId="0" fontId="7" fillId="5" borderId="4" xfId="0" applyFont="1" applyFill="1" applyBorder="1" applyAlignment="1">
      <alignment vertical="top" wrapText="1"/>
    </xf>
    <xf numFmtId="8" fontId="4" fillId="5" borderId="7" xfId="5" applyNumberFormat="1" applyFont="1" applyFill="1" applyBorder="1" applyAlignment="1">
      <alignment vertical="center"/>
    </xf>
    <xf numFmtId="8" fontId="0" fillId="5" borderId="6" xfId="5" applyNumberFormat="1" applyFont="1" applyFill="1" applyBorder="1" applyAlignment="1">
      <alignment vertical="center"/>
    </xf>
    <xf numFmtId="0" fontId="6" fillId="6" borderId="4" xfId="3" applyFont="1" applyFill="1" applyBorder="1">
      <alignment horizontal="left" vertical="center" indent="3"/>
    </xf>
    <xf numFmtId="0" fontId="6" fillId="6" borderId="0" xfId="3" applyFont="1" applyFill="1" applyBorder="1">
      <alignment horizontal="left" vertical="center" indent="3"/>
    </xf>
    <xf numFmtId="0" fontId="6" fillId="6" borderId="6" xfId="3" applyFont="1" applyFill="1" applyBorder="1">
      <alignment horizontal="left" vertical="center" indent="3"/>
    </xf>
    <xf numFmtId="8" fontId="4" fillId="5" borderId="7" xfId="0" applyNumberFormat="1" applyFont="1" applyFill="1" applyBorder="1" applyAlignment="1">
      <alignment vertical="center"/>
    </xf>
    <xf numFmtId="166" fontId="0" fillId="5" borderId="6" xfId="0" applyNumberFormat="1" applyFill="1" applyBorder="1" applyAlignment="1" applyProtection="1">
      <alignment horizontal="right" vertical="center"/>
    </xf>
    <xf numFmtId="0" fontId="8" fillId="5" borderId="4" xfId="6" applyFill="1" applyBorder="1" applyAlignment="1">
      <alignment vertical="center"/>
    </xf>
    <xf numFmtId="8" fontId="4" fillId="5" borderId="0" xfId="0" applyNumberFormat="1" applyFont="1" applyFill="1" applyBorder="1" applyAlignment="1">
      <alignment vertical="center"/>
    </xf>
    <xf numFmtId="0" fontId="8" fillId="5" borderId="14" xfId="6" applyFill="1" applyBorder="1" applyAlignment="1" applyProtection="1">
      <alignment vertical="center"/>
    </xf>
    <xf numFmtId="166" fontId="0" fillId="5" borderId="16" xfId="0" applyNumberFormat="1" applyFill="1" applyBorder="1" applyAlignment="1" applyProtection="1">
      <alignment horizontal="right" vertical="center"/>
    </xf>
    <xf numFmtId="0" fontId="5" fillId="6" borderId="10" xfId="2" applyFont="1" applyFill="1" applyBorder="1" applyAlignment="1">
      <alignment vertical="center" wrapText="1"/>
    </xf>
    <xf numFmtId="0" fontId="2" fillId="0" borderId="4" xfId="1" applyFont="1" applyFill="1" applyBorder="1" applyAlignment="1">
      <alignment vertical="center"/>
    </xf>
    <xf numFmtId="0" fontId="2" fillId="0" borderId="6" xfId="1" applyFont="1" applyFill="1" applyBorder="1" applyAlignment="1">
      <alignment vertical="center"/>
    </xf>
    <xf numFmtId="0" fontId="2" fillId="6" borderId="4" xfId="2" applyFill="1" applyBorder="1" applyAlignment="1">
      <alignment vertical="center" wrapText="1"/>
    </xf>
    <xf numFmtId="0" fontId="2" fillId="6" borderId="6" xfId="2" applyFill="1" applyBorder="1" applyAlignment="1">
      <alignment vertical="center" wrapText="1"/>
    </xf>
    <xf numFmtId="0" fontId="0" fillId="5" borderId="0" xfId="0" applyFont="1" applyFill="1" applyBorder="1" applyAlignment="1">
      <alignment vertical="center"/>
    </xf>
    <xf numFmtId="8" fontId="4" fillId="5" borderId="0" xfId="5" applyNumberFormat="1" applyFont="1" applyFill="1" applyBorder="1" applyAlignment="1">
      <alignment vertical="center"/>
    </xf>
    <xf numFmtId="8" fontId="10" fillId="5" borderId="5" xfId="0" applyNumberFormat="1" applyFont="1" applyFill="1" applyBorder="1" applyAlignment="1">
      <alignment vertical="center"/>
    </xf>
    <xf numFmtId="0" fontId="0" fillId="5" borderId="4" xfId="0" applyFill="1" applyBorder="1" applyAlignment="1"/>
    <xf numFmtId="0" fontId="0" fillId="5" borderId="0" xfId="0" applyFill="1" applyBorder="1"/>
    <xf numFmtId="0" fontId="0" fillId="5" borderId="11" xfId="0" applyFill="1" applyBorder="1"/>
    <xf numFmtId="8" fontId="10" fillId="5" borderId="7" xfId="0" applyNumberFormat="1" applyFont="1" applyFill="1" applyBorder="1" applyAlignment="1">
      <alignment vertical="center"/>
    </xf>
    <xf numFmtId="0" fontId="0" fillId="5" borderId="17" xfId="0" applyFill="1" applyBorder="1" applyAlignment="1"/>
    <xf numFmtId="0" fontId="0" fillId="5" borderId="18" xfId="0" applyFill="1" applyBorder="1"/>
    <xf numFmtId="0" fontId="0" fillId="5" borderId="19" xfId="0" applyFill="1" applyBorder="1"/>
    <xf numFmtId="8" fontId="13" fillId="5" borderId="0" xfId="0" applyNumberFormat="1" applyFont="1" applyFill="1" applyBorder="1" applyAlignment="1">
      <alignment vertical="center" wrapText="1"/>
    </xf>
    <xf numFmtId="8" fontId="7" fillId="5" borderId="6" xfId="0" applyNumberFormat="1" applyFont="1" applyFill="1" applyBorder="1" applyAlignment="1">
      <alignment vertical="center" wrapText="1"/>
    </xf>
    <xf numFmtId="8" fontId="0" fillId="5" borderId="0" xfId="0" applyNumberFormat="1" applyFont="1" applyFill="1" applyBorder="1" applyAlignment="1">
      <alignment vertical="center"/>
    </xf>
    <xf numFmtId="0" fontId="0" fillId="5" borderId="17" xfId="0" applyFill="1" applyBorder="1"/>
    <xf numFmtId="0" fontId="0" fillId="5" borderId="22" xfId="0" applyFont="1" applyFill="1" applyBorder="1" applyAlignment="1">
      <alignment horizontal="left" vertical="center"/>
    </xf>
    <xf numFmtId="8" fontId="10" fillId="5" borderId="22" xfId="0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horizontal="left" vertical="center" wrapText="1" indent="1"/>
    </xf>
    <xf numFmtId="8" fontId="4" fillId="5" borderId="5" xfId="0" applyNumberFormat="1" applyFont="1" applyFill="1" applyBorder="1" applyAlignment="1">
      <alignment vertical="top"/>
    </xf>
    <xf numFmtId="0" fontId="0" fillId="5" borderId="0" xfId="0" applyFont="1" applyFill="1" applyBorder="1" applyAlignment="1">
      <alignment horizontal="left"/>
    </xf>
    <xf numFmtId="8" fontId="10" fillId="5" borderId="0" xfId="0" applyNumberFormat="1" applyFont="1" applyFill="1" applyBorder="1" applyAlignment="1"/>
    <xf numFmtId="0" fontId="0" fillId="5" borderId="0" xfId="0" applyFont="1" applyFill="1" applyBorder="1" applyAlignment="1"/>
    <xf numFmtId="0" fontId="0" fillId="5" borderId="6" xfId="0" applyFill="1" applyBorder="1" applyAlignment="1">
      <alignment vertical="center"/>
    </xf>
    <xf numFmtId="0" fontId="0" fillId="5" borderId="18" xfId="0" applyFont="1" applyFill="1" applyBorder="1" applyAlignment="1"/>
    <xf numFmtId="0" fontId="2" fillId="2" borderId="2" xfId="1" applyBorder="1" applyAlignment="1">
      <alignment horizontal="center" vertical="center"/>
    </xf>
    <xf numFmtId="0" fontId="2" fillId="3" borderId="2" xfId="2" applyBorder="1" applyAlignment="1">
      <alignment horizontal="center" vertical="center" wrapText="1"/>
    </xf>
    <xf numFmtId="0" fontId="2" fillId="4" borderId="2" xfId="3" applyBorder="1" applyAlignment="1">
      <alignment horizontal="center" vertical="center"/>
    </xf>
    <xf numFmtId="0" fontId="12" fillId="5" borderId="0" xfId="0" applyFont="1" applyFill="1" applyBorder="1" applyAlignment="1">
      <alignment horizontal="left" vertical="center" wrapText="1" indent="1"/>
    </xf>
    <xf numFmtId="0" fontId="12" fillId="5" borderId="18" xfId="0" applyFont="1" applyFill="1" applyBorder="1" applyAlignment="1">
      <alignment horizontal="left" vertical="center" wrapText="1" indent="1"/>
    </xf>
    <xf numFmtId="0" fontId="9" fillId="5" borderId="15" xfId="7" applyFont="1" applyFill="1" applyBorder="1" applyAlignment="1">
      <alignment vertical="center"/>
    </xf>
    <xf numFmtId="0" fontId="9" fillId="5" borderId="0" xfId="7" applyFont="1" applyFill="1" applyBorder="1" applyAlignment="1">
      <alignment vertical="center"/>
    </xf>
    <xf numFmtId="0" fontId="5" fillId="6" borderId="9" xfId="2" applyFont="1" applyFill="1" applyBorder="1" applyAlignment="1">
      <alignment vertical="center" wrapText="1"/>
    </xf>
    <xf numFmtId="0" fontId="5" fillId="6" borderId="0" xfId="2" applyFont="1" applyFill="1" applyBorder="1" applyAlignment="1">
      <alignment vertical="center" wrapText="1"/>
    </xf>
    <xf numFmtId="167" fontId="11" fillId="5" borderId="0" xfId="0" applyNumberFormat="1" applyFont="1" applyFill="1" applyBorder="1" applyAlignment="1">
      <alignment horizontal="left" vertical="top"/>
    </xf>
    <xf numFmtId="167" fontId="11" fillId="5" borderId="18" xfId="0" applyNumberFormat="1" applyFont="1" applyFill="1" applyBorder="1" applyAlignment="1">
      <alignment horizontal="left" vertical="top"/>
    </xf>
    <xf numFmtId="0" fontId="6" fillId="6" borderId="12" xfId="3" applyFont="1" applyFill="1" applyBorder="1" applyAlignment="1">
      <alignment horizontal="left" vertical="center"/>
    </xf>
    <xf numFmtId="0" fontId="6" fillId="6" borderId="0" xfId="3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 vertical="top" wrapText="1" indent="1"/>
    </xf>
    <xf numFmtId="0" fontId="12" fillId="5" borderId="21" xfId="0" applyFont="1" applyFill="1" applyBorder="1" applyAlignment="1">
      <alignment horizontal="left" vertical="top" wrapText="1" indent="1"/>
    </xf>
    <xf numFmtId="167" fontId="14" fillId="5" borderId="0" xfId="0" applyNumberFormat="1" applyFont="1" applyFill="1" applyBorder="1" applyAlignment="1">
      <alignment horizontal="left" vertical="top"/>
    </xf>
    <xf numFmtId="167" fontId="14" fillId="5" borderId="18" xfId="0" applyNumberFormat="1" applyFont="1" applyFill="1" applyBorder="1" applyAlignment="1">
      <alignment horizontal="left" vertical="top"/>
    </xf>
    <xf numFmtId="0" fontId="0" fillId="5" borderId="0" xfId="0" applyFont="1" applyFill="1" applyBorder="1" applyAlignment="1">
      <alignment horizontal="left" vertical="center"/>
    </xf>
    <xf numFmtId="164" fontId="4" fillId="5" borderId="0" xfId="0" applyNumberFormat="1" applyFont="1" applyFill="1" applyBorder="1" applyAlignment="1" applyProtection="1">
      <alignment vertical="center"/>
      <protection locked="0"/>
    </xf>
    <xf numFmtId="0" fontId="5" fillId="5" borderId="9" xfId="4" applyFont="1" applyFill="1" applyBorder="1" applyAlignment="1" applyProtection="1">
      <alignment vertical="center"/>
    </xf>
    <xf numFmtId="0" fontId="5" fillId="5" borderId="0" xfId="4" applyFont="1" applyFill="1" applyBorder="1" applyAlignment="1" applyProtection="1">
      <alignment vertical="center"/>
    </xf>
    <xf numFmtId="0" fontId="0" fillId="5" borderId="0" xfId="0" applyFont="1" applyFill="1" applyBorder="1" applyAlignment="1">
      <alignment horizontal="left" vertical="center" wrapText="1"/>
    </xf>
    <xf numFmtId="166" fontId="4" fillId="5" borderId="0" xfId="0" applyNumberFormat="1" applyFont="1" applyFill="1" applyBorder="1" applyAlignment="1" applyProtection="1">
      <alignment horizontal="right" vertical="center"/>
      <protection locked="0"/>
    </xf>
  </cellXfs>
  <cellStyles count="8">
    <cellStyle name="Auto Loan Info Header" xfId="2"/>
    <cellStyle name="Comma" xfId="5" builtinId="3"/>
    <cellStyle name="General Loan Info Header" xfId="1"/>
    <cellStyle name="Heading 1" xfId="7" builtinId="16"/>
    <cellStyle name="Heading 2" xfId="4" builtinId="17"/>
    <cellStyle name="Home Equity Info Header" xfId="3"/>
    <cellStyle name="Normal" xfId="0" builtinId="0" customBuiltin="1"/>
    <cellStyle name="Title" xfId="6" builtinId="1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645050"/>
      </a:dk2>
      <a:lt2>
        <a:srgbClr val="FFFFFF"/>
      </a:lt2>
      <a:accent1>
        <a:srgbClr val="0C8BB7"/>
      </a:accent1>
      <a:accent2>
        <a:srgbClr val="FF9900"/>
      </a:accent2>
      <a:accent3>
        <a:srgbClr val="87A33D"/>
      </a:accent3>
      <a:accent4>
        <a:srgbClr val="7265B7"/>
      </a:accent4>
      <a:accent5>
        <a:srgbClr val="4BACC6"/>
      </a:accent5>
      <a:accent6>
        <a:srgbClr val="DEDE1E"/>
      </a:accent6>
      <a:hlink>
        <a:srgbClr val="6565FF"/>
      </a:hlink>
      <a:folHlink>
        <a:srgbClr val="FE66FF"/>
      </a:folHlink>
    </a:clrScheme>
    <a:fontScheme name="Home Equity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tabSelected="1" workbookViewId="0">
      <selection activeCell="C20" sqref="C20:D22"/>
    </sheetView>
  </sheetViews>
  <sheetFormatPr defaultRowHeight="16.5" x14ac:dyDescent="0.3"/>
  <cols>
    <col min="1" max="1" width="1.5" customWidth="1"/>
    <col min="2" max="2" width="2.5" customWidth="1"/>
    <col min="3" max="3" width="37.375" customWidth="1"/>
    <col min="4" max="4" width="10.875" bestFit="1" customWidth="1"/>
    <col min="5" max="5" width="2.375" customWidth="1"/>
    <col min="6" max="6" width="2" customWidth="1"/>
    <col min="7" max="7" width="2.5" customWidth="1"/>
    <col min="8" max="8" width="28.625" customWidth="1"/>
    <col min="9" max="9" width="10.875" bestFit="1" customWidth="1"/>
    <col min="10" max="10" width="2.25" customWidth="1"/>
    <col min="11" max="11" width="2" customWidth="1"/>
    <col min="12" max="12" width="2.5" customWidth="1"/>
    <col min="13" max="13" width="34" customWidth="1"/>
    <col min="14" max="14" width="13" customWidth="1"/>
    <col min="15" max="15" width="2.25" customWidth="1"/>
  </cols>
  <sheetData>
    <row r="1" spans="2:15" ht="55.5" x14ac:dyDescent="1.05">
      <c r="C1" s="1" t="s">
        <v>0</v>
      </c>
    </row>
    <row r="3" spans="2:15" ht="33" customHeight="1" x14ac:dyDescent="0.3">
      <c r="B3" s="2"/>
      <c r="C3" s="73" t="s">
        <v>1</v>
      </c>
      <c r="D3" s="73"/>
      <c r="E3" s="2"/>
      <c r="G3" s="3"/>
      <c r="H3" s="74" t="s">
        <v>2</v>
      </c>
      <c r="I3" s="74"/>
      <c r="J3" s="4"/>
      <c r="L3" s="5"/>
      <c r="M3" s="75" t="s">
        <v>3</v>
      </c>
      <c r="N3" s="75"/>
      <c r="O3" s="5"/>
    </row>
    <row r="4" spans="2:15" ht="19.5" x14ac:dyDescent="0.3">
      <c r="B4" s="6"/>
      <c r="C4" s="7" t="s">
        <v>4</v>
      </c>
      <c r="D4" s="8">
        <v>45000</v>
      </c>
      <c r="E4" s="9"/>
      <c r="G4" s="10"/>
      <c r="H4" s="90" t="s">
        <v>5</v>
      </c>
      <c r="I4" s="91">
        <v>5.5E-2</v>
      </c>
      <c r="J4" s="13"/>
      <c r="L4" s="14"/>
      <c r="M4" s="7" t="s">
        <v>6</v>
      </c>
      <c r="N4" s="15">
        <v>4.4999999999999998E-2</v>
      </c>
      <c r="O4" s="16"/>
    </row>
    <row r="5" spans="2:15" ht="20.25" thickBot="1" x14ac:dyDescent="0.35">
      <c r="B5" s="6"/>
      <c r="C5" s="17" t="s">
        <v>7</v>
      </c>
      <c r="D5" s="18">
        <v>2000</v>
      </c>
      <c r="E5" s="9"/>
      <c r="G5" s="10"/>
      <c r="H5" s="90"/>
      <c r="I5" s="91"/>
      <c r="J5" s="13"/>
      <c r="L5" s="14"/>
      <c r="M5" s="17" t="s">
        <v>8</v>
      </c>
      <c r="N5" s="18">
        <v>2000</v>
      </c>
      <c r="O5" s="16"/>
    </row>
    <row r="6" spans="2:15" ht="20.25" thickTop="1" x14ac:dyDescent="0.3">
      <c r="B6" s="6"/>
      <c r="C6" s="17" t="s">
        <v>9</v>
      </c>
      <c r="D6" s="18">
        <v>15000</v>
      </c>
      <c r="E6" s="9"/>
      <c r="G6" s="19"/>
      <c r="H6" s="92" t="s">
        <v>10</v>
      </c>
      <c r="I6" s="20"/>
      <c r="J6" s="21"/>
      <c r="L6" s="14"/>
      <c r="M6" s="17" t="s">
        <v>11</v>
      </c>
      <c r="N6" s="22">
        <v>0.17</v>
      </c>
      <c r="O6" s="16"/>
    </row>
    <row r="7" spans="2:15" ht="20.25" thickBot="1" x14ac:dyDescent="0.35">
      <c r="B7" s="6"/>
      <c r="C7" s="17" t="s">
        <v>12</v>
      </c>
      <c r="D7" s="18">
        <v>13000</v>
      </c>
      <c r="E7" s="9"/>
      <c r="G7" s="23"/>
      <c r="H7" s="93"/>
      <c r="I7" s="24"/>
      <c r="J7" s="25"/>
      <c r="L7" s="14"/>
      <c r="M7" s="11" t="s">
        <v>13</v>
      </c>
      <c r="N7" s="12">
        <v>0.09</v>
      </c>
      <c r="O7" s="16"/>
    </row>
    <row r="8" spans="2:15" ht="20.25" thickTop="1" x14ac:dyDescent="0.3">
      <c r="B8" s="6"/>
      <c r="C8" s="17" t="s">
        <v>14</v>
      </c>
      <c r="D8" s="26">
        <v>60</v>
      </c>
      <c r="E8" s="27"/>
      <c r="G8" s="14"/>
      <c r="H8" s="7" t="s">
        <v>15</v>
      </c>
      <c r="I8" s="28">
        <f>IFERROR(ROUND(PMT(LoanInterestRate/12,Term,-AutoLoanAmount),2),"")</f>
        <v>833.86</v>
      </c>
      <c r="J8" s="29"/>
      <c r="L8" s="30"/>
      <c r="M8" s="84" t="s">
        <v>16</v>
      </c>
      <c r="N8" s="31"/>
      <c r="O8" s="32"/>
    </row>
    <row r="9" spans="2:15" ht="19.5" x14ac:dyDescent="0.3">
      <c r="B9" s="6"/>
      <c r="C9" s="17" t="s">
        <v>17</v>
      </c>
      <c r="D9" s="22">
        <v>8.7499999999999994E-2</v>
      </c>
      <c r="E9" s="13"/>
      <c r="G9" s="33"/>
      <c r="H9" s="17" t="str">
        <f>"Total interest ("&amp;TEXT(LoanInterestRate,"0.00%")&amp;")"</f>
        <v>Total interest (5.50%)</v>
      </c>
      <c r="I9" s="34">
        <f>IFERROR((AutoMonthlyPayment*Term)-AutoLoanAmount,"")</f>
        <v>6376.5999999999985</v>
      </c>
      <c r="J9" s="35"/>
      <c r="L9" s="36"/>
      <c r="M9" s="85"/>
      <c r="N9" s="37"/>
      <c r="O9" s="38"/>
    </row>
    <row r="10" spans="2:15" ht="19.5" x14ac:dyDescent="0.3">
      <c r="B10" s="6"/>
      <c r="C10" s="17" t="s">
        <v>18</v>
      </c>
      <c r="D10" s="18">
        <v>30</v>
      </c>
      <c r="E10" s="9"/>
      <c r="G10" s="14"/>
      <c r="H10" s="17" t="s">
        <v>19</v>
      </c>
      <c r="I10" s="39">
        <v>0</v>
      </c>
      <c r="J10" s="29"/>
      <c r="L10" s="14"/>
      <c r="M10" s="7" t="s">
        <v>15</v>
      </c>
      <c r="N10" s="28">
        <f>IFERROR(ROUND(PMT(EquityInterestRate/12,Term,-EquityLoanAmount),2),"")</f>
        <v>851.15</v>
      </c>
      <c r="O10" s="16"/>
    </row>
    <row r="11" spans="2:15" ht="19.5" x14ac:dyDescent="0.3">
      <c r="B11" s="6"/>
      <c r="C11" s="94" t="s">
        <v>20</v>
      </c>
      <c r="D11" s="95" t="s">
        <v>21</v>
      </c>
      <c r="E11" s="40"/>
      <c r="G11" s="14"/>
      <c r="H11" s="17" t="s">
        <v>22</v>
      </c>
      <c r="I11" s="39">
        <f>IFERROR((AutoMonthlyPayment*Term),"")</f>
        <v>50031.6</v>
      </c>
      <c r="J11" s="29"/>
      <c r="L11" s="14"/>
      <c r="M11" s="17" t="str">
        <f>"Total Loan interest ("&amp;TEXT(EquityInterestRate,"0.00%")&amp;")"</f>
        <v>Total Loan interest (4.50%)</v>
      </c>
      <c r="N11" s="34">
        <f>IFERROR((EquityMonthlyPayment*Term)-EquityLoanAmount,"")</f>
        <v>5414</v>
      </c>
      <c r="O11" s="16"/>
    </row>
    <row r="12" spans="2:15" ht="23.25" thickBot="1" x14ac:dyDescent="0.35">
      <c r="B12" s="41"/>
      <c r="C12" s="94"/>
      <c r="D12" s="95"/>
      <c r="E12" s="40"/>
      <c r="G12" s="14"/>
      <c r="H12" s="11" t="s">
        <v>23</v>
      </c>
      <c r="I12" s="42">
        <f>AutoTotalInterest</f>
        <v>6376.5999999999985</v>
      </c>
      <c r="J12" s="16"/>
      <c r="L12" s="14"/>
      <c r="M12" s="17" t="s">
        <v>19</v>
      </c>
      <c r="N12" s="39">
        <f>IFERROR(EquityTotalInterest*(FederalTaxRate+StateTaxRate),"")</f>
        <v>1407.64</v>
      </c>
      <c r="O12" s="16"/>
    </row>
    <row r="13" spans="2:15" ht="23.25" thickTop="1" x14ac:dyDescent="0.3">
      <c r="B13" s="43"/>
      <c r="C13" s="78" t="s">
        <v>24</v>
      </c>
      <c r="D13" s="78"/>
      <c r="E13" s="44"/>
      <c r="G13" s="19"/>
      <c r="H13" s="80" t="s">
        <v>25</v>
      </c>
      <c r="I13" s="80"/>
      <c r="J13" s="45"/>
      <c r="L13" s="14"/>
      <c r="M13" s="17" t="s">
        <v>22</v>
      </c>
      <c r="N13" s="39">
        <f>IFERROR((EquityMonthlyPayment*Term),"")</f>
        <v>51069</v>
      </c>
      <c r="O13" s="16"/>
    </row>
    <row r="14" spans="2:15" ht="20.25" thickBot="1" x14ac:dyDescent="0.35">
      <c r="B14" s="46"/>
      <c r="C14" s="79"/>
      <c r="D14" s="79"/>
      <c r="E14" s="47"/>
      <c r="G14" s="48"/>
      <c r="H14" s="81"/>
      <c r="I14" s="81"/>
      <c r="J14" s="49"/>
      <c r="L14" s="14"/>
      <c r="M14" s="50" t="s">
        <v>26</v>
      </c>
      <c r="N14" s="51">
        <f>IFERROR(EquityTotalInterest-IncomeTaxSavings,"")</f>
        <v>4006.3599999999997</v>
      </c>
      <c r="O14" s="16"/>
    </row>
    <row r="15" spans="2:15" ht="20.25" thickTop="1" x14ac:dyDescent="0.3">
      <c r="B15" s="14"/>
      <c r="C15" s="7" t="s">
        <v>27</v>
      </c>
      <c r="D15" s="52">
        <f>PurchasePrice</f>
        <v>45000</v>
      </c>
      <c r="E15" s="29"/>
      <c r="G15" s="53"/>
      <c r="H15" s="82">
        <f>AutoCostofLoan</f>
        <v>6376.5999999999985</v>
      </c>
      <c r="I15" s="54"/>
      <c r="J15" s="16"/>
      <c r="L15" s="55"/>
      <c r="M15" s="84" t="s">
        <v>25</v>
      </c>
      <c r="N15" s="84"/>
      <c r="O15" s="32"/>
    </row>
    <row r="16" spans="2:15" ht="20.25" thickBot="1" x14ac:dyDescent="0.35">
      <c r="B16" s="14"/>
      <c r="C16" s="17" t="s">
        <v>28</v>
      </c>
      <c r="D16" s="56">
        <f>IF(SalesTaxDeduciton="Yes",(PurchasePrice-TradeIn)*SalesTaxRate,AutoPurchaseAmount*SalesTaxRate)</f>
        <v>2625</v>
      </c>
      <c r="E16" s="29"/>
      <c r="G16" s="57"/>
      <c r="H16" s="83"/>
      <c r="I16" s="58"/>
      <c r="J16" s="59"/>
      <c r="L16" s="36"/>
      <c r="M16" s="85"/>
      <c r="N16" s="85"/>
      <c r="O16" s="38"/>
    </row>
    <row r="17" spans="2:15" ht="17.25" thickTop="1" x14ac:dyDescent="0.3">
      <c r="B17" s="14"/>
      <c r="C17" s="86" t="str">
        <f>IF(AND(SalesTaxDeduciton="Yes",SalesTaxAmount&gt;0),"Sales tax based on "&amp;TEXT((PurchasePrice-TradeIn),"$#,##0.00")&amp;" (sales tax deduction for trade-in allowance)","")</f>
        <v>Sales tax based on $30,000.00 (sales tax deduction for trade-in allowance)</v>
      </c>
      <c r="D17" s="60"/>
      <c r="E17" s="61"/>
      <c r="L17" s="14"/>
      <c r="M17" s="88">
        <f>EquityCostofLoan</f>
        <v>4006.3599999999997</v>
      </c>
      <c r="N17" s="54"/>
      <c r="O17" s="16"/>
    </row>
    <row r="18" spans="2:15" ht="17.25" thickBot="1" x14ac:dyDescent="0.35">
      <c r="B18" s="14"/>
      <c r="C18" s="87"/>
      <c r="D18" s="62"/>
      <c r="E18" s="29"/>
      <c r="L18" s="63"/>
      <c r="M18" s="89"/>
      <c r="N18" s="58"/>
      <c r="O18" s="59"/>
    </row>
    <row r="19" spans="2:15" ht="17.25" thickTop="1" x14ac:dyDescent="0.3">
      <c r="B19" s="14"/>
      <c r="C19" s="17" t="s">
        <v>29</v>
      </c>
      <c r="D19" s="56">
        <f>CashDown+(TradeIn-TradeInOwed)</f>
        <v>4000</v>
      </c>
      <c r="E19" s="29"/>
    </row>
    <row r="20" spans="2:15" x14ac:dyDescent="0.3">
      <c r="B20" s="14"/>
      <c r="C20" s="76" t="str">
        <f>IF(TradeIn&gt;0,"Total down payment calculation includes "&amp;IF(TradeInOwed&gt;0,TEXT(TradeIn-TradeInOwed,"$#,##0.00")&amp;" ("&amp;TEXT(TradeIn,"$#,##0.00")&amp;" trade-in amount minus "&amp;TEXT(TradeInOwed,"$#,##0.00")&amp;" outstanding loan balance)",TEXT(TradeIn,"$#,##0.00")&amp;" trade-in amount")&amp;IF(CashDown&gt;0," plus "&amp;TEXT(CashDown,"$#,##0.00")&amp;" cash down",""),IF(CashDown&gt;0,"Down payment calculation includes " &amp; TEXT(CashDown,"$#,##0.00") &amp; " cash down",""))</f>
        <v>Total down payment calculation includes $2,000.00 ($15,000.00 trade-in amount minus $13,000.00 outstanding loan balance) plus $2,000.00 cash down</v>
      </c>
      <c r="D20" s="76"/>
      <c r="E20" s="29"/>
    </row>
    <row r="21" spans="2:15" x14ac:dyDescent="0.3">
      <c r="B21" s="14"/>
      <c r="C21" s="76"/>
      <c r="D21" s="76"/>
      <c r="E21" s="29"/>
    </row>
    <row r="22" spans="2:15" x14ac:dyDescent="0.3">
      <c r="B22" s="14"/>
      <c r="C22" s="76"/>
      <c r="D22" s="76"/>
      <c r="E22" s="29"/>
    </row>
    <row r="23" spans="2:15" x14ac:dyDescent="0.3">
      <c r="B23" s="14"/>
      <c r="C23" s="64" t="s">
        <v>30</v>
      </c>
      <c r="D23" s="65">
        <f>(AutoPurchaseAmount+SalesTaxAmount+LoanFees)-CashDown-(TradeIn-TradeInOwed)</f>
        <v>43655</v>
      </c>
      <c r="E23" s="29"/>
    </row>
    <row r="24" spans="2:15" x14ac:dyDescent="0.3">
      <c r="B24" s="14"/>
      <c r="C24" s="66" t="str">
        <f>IF(LoanFees&gt;0,"Includes " &amp;TEXT(LoanFees,"$#,##0.00") &amp; " for fees","")</f>
        <v>Includes $30.00 for fees</v>
      </c>
      <c r="D24" s="67"/>
      <c r="E24" s="29"/>
    </row>
    <row r="25" spans="2:15" x14ac:dyDescent="0.3">
      <c r="B25" s="14"/>
      <c r="C25" s="68" t="s">
        <v>31</v>
      </c>
      <c r="D25" s="69">
        <f>(AutoPurchaseAmount+SalesTaxAmount+LoanFees+ClosingCosts)-CashDown-(TradeIn-TradeInOwed)</f>
        <v>45655</v>
      </c>
      <c r="E25" s="29"/>
    </row>
    <row r="26" spans="2:15" x14ac:dyDescent="0.3">
      <c r="B26" s="14"/>
      <c r="C26" s="76" t="str">
        <f>IF(ClosingCosts&gt;0,"Includes " &amp;TEXT(LoanFees+ClosingCosts,"$#,##0.00") &amp; " for fees and closing costs","")</f>
        <v>Includes $2,030.00 for fees and closing costs</v>
      </c>
      <c r="D26" s="70"/>
      <c r="E26" s="71"/>
    </row>
    <row r="27" spans="2:15" ht="17.25" thickBot="1" x14ac:dyDescent="0.35">
      <c r="B27" s="63"/>
      <c r="C27" s="77"/>
      <c r="D27" s="72"/>
      <c r="E27" s="59"/>
    </row>
    <row r="28" spans="2:15" ht="17.25" thickTop="1" x14ac:dyDescent="0.3"/>
  </sheetData>
  <mergeCells count="17">
    <mergeCell ref="D11:D12"/>
    <mergeCell ref="C3:D3"/>
    <mergeCell ref="H3:I3"/>
    <mergeCell ref="M3:N3"/>
    <mergeCell ref="C20:D22"/>
    <mergeCell ref="C26:C27"/>
    <mergeCell ref="C13:D14"/>
    <mergeCell ref="H13:I14"/>
    <mergeCell ref="H15:H16"/>
    <mergeCell ref="M15:N16"/>
    <mergeCell ref="C17:C18"/>
    <mergeCell ref="M17:M18"/>
    <mergeCell ref="H4:H5"/>
    <mergeCell ref="I4:I5"/>
    <mergeCell ref="H6:H7"/>
    <mergeCell ref="M8:M9"/>
    <mergeCell ref="C11:C12"/>
  </mergeCells>
  <conditionalFormatting sqref="I13 N15">
    <cfRule type="iconSet" priority="1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errorTitle="Invalid Entry" error="Please select Yes or No from the list." sqref="D11:E11">
      <formula1>"Yes,No"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Loan Calculator</vt:lpstr>
      <vt:lpstr>AutoCostofLoan</vt:lpstr>
      <vt:lpstr>AutoLoanAmount</vt:lpstr>
      <vt:lpstr>AutoMonthlyPayment</vt:lpstr>
      <vt:lpstr>AutoPurchaseAmount</vt:lpstr>
      <vt:lpstr>AutoTotalInterest</vt:lpstr>
      <vt:lpstr>CashDown</vt:lpstr>
      <vt:lpstr>ClosingCosts</vt:lpstr>
      <vt:lpstr>EquityCostofLoan</vt:lpstr>
      <vt:lpstr>EquityInterestRate</vt:lpstr>
      <vt:lpstr>EquityLoanAmount</vt:lpstr>
      <vt:lpstr>EquityMonthlyPayment</vt:lpstr>
      <vt:lpstr>EquityTotalInterest</vt:lpstr>
      <vt:lpstr>FederalTaxRate</vt:lpstr>
      <vt:lpstr>IncomeTaxSavings</vt:lpstr>
      <vt:lpstr>LoanFees</vt:lpstr>
      <vt:lpstr>LoanInterestRate</vt:lpstr>
      <vt:lpstr>PurchasePrice</vt:lpstr>
      <vt:lpstr>SalesTaxAmount</vt:lpstr>
      <vt:lpstr>SalesTaxDeduciton</vt:lpstr>
      <vt:lpstr>SalesTaxRate</vt:lpstr>
      <vt:lpstr>StateTaxRate</vt:lpstr>
      <vt:lpstr>Term</vt:lpstr>
      <vt:lpstr>TradeIn</vt:lpstr>
      <vt:lpstr>TradeInOwed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Gaev (DevExpress)</cp:lastModifiedBy>
  <dcterms:modified xsi:type="dcterms:W3CDTF">2013-11-27T06:16:28Z</dcterms:modified>
</cp:coreProperties>
</file>