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-15" yWindow="-15" windowWidth="14400" windowHeight="12840"/>
  </bookViews>
  <sheets>
    <sheet name="Weight and Mass" sheetId="1" r:id="rId1"/>
    <sheet name="Distance and Square" sheetId="2" r:id="rId2"/>
    <sheet name="Temperature and Pressure" sheetId="3" r:id="rId3"/>
    <sheet name="Force and Power" sheetId="4" r:id="rId4"/>
  </sheets>
  <calcPr calcId="145621"/>
</workbook>
</file>

<file path=xl/calcChain.xml><?xml version="1.0" encoding="utf-8"?>
<calcChain xmlns="http://schemas.openxmlformats.org/spreadsheetml/2006/main">
  <c r="K10" i="3" l="1"/>
  <c r="G10" i="3"/>
  <c r="C11" i="3"/>
  <c r="C10" i="3"/>
  <c r="K16" i="2" l="1"/>
  <c r="K15" i="2"/>
  <c r="G16" i="2"/>
  <c r="C16" i="2"/>
  <c r="G20" i="2"/>
  <c r="C20" i="2"/>
  <c r="K11" i="2"/>
  <c r="K10" i="2"/>
  <c r="G11" i="2"/>
  <c r="G10" i="2"/>
  <c r="C11" i="2"/>
  <c r="C10" i="2"/>
  <c r="G15" i="2"/>
  <c r="C15" i="2"/>
  <c r="K6" i="2"/>
  <c r="K5" i="2"/>
  <c r="G6" i="2"/>
  <c r="G5" i="2"/>
  <c r="C6" i="2"/>
  <c r="C5" i="2"/>
  <c r="G10" i="4"/>
  <c r="C10" i="4"/>
  <c r="K6" i="4"/>
  <c r="K5" i="4"/>
  <c r="G6" i="4"/>
  <c r="G5" i="4"/>
  <c r="C6" i="4"/>
  <c r="C5" i="4"/>
  <c r="K11" i="3"/>
  <c r="G11" i="3"/>
  <c r="K6" i="3"/>
  <c r="K5" i="3"/>
  <c r="G6" i="3"/>
  <c r="G5" i="3"/>
  <c r="C6" i="3"/>
  <c r="C5" i="3"/>
  <c r="G13" i="1" l="1"/>
  <c r="G12" i="1"/>
  <c r="G11" i="1"/>
  <c r="C13" i="1"/>
  <c r="C12" i="1"/>
  <c r="C11" i="1"/>
  <c r="G7" i="1"/>
  <c r="G6" i="1"/>
  <c r="G5" i="1"/>
  <c r="C7" i="1"/>
  <c r="C6" i="1"/>
  <c r="C5" i="1"/>
</calcChain>
</file>

<file path=xl/sharedStrings.xml><?xml version="1.0" encoding="utf-8"?>
<sst xmlns="http://schemas.openxmlformats.org/spreadsheetml/2006/main" count="82" uniqueCount="54">
  <si>
    <t>g</t>
  </si>
  <si>
    <t>kg</t>
  </si>
  <si>
    <t>lbm</t>
  </si>
  <si>
    <t>ozm</t>
  </si>
  <si>
    <t>WEIGHT AND MASS</t>
  </si>
  <si>
    <t>TEMPERATURE AND PRESSURE</t>
  </si>
  <si>
    <t>Fahrenheit</t>
  </si>
  <si>
    <t>Kelvin</t>
  </si>
  <si>
    <t>C</t>
  </si>
  <si>
    <t>F</t>
  </si>
  <si>
    <t>K</t>
  </si>
  <si>
    <t>Atmosphere</t>
  </si>
  <si>
    <t>mm of Mercury</t>
  </si>
  <si>
    <t>atm</t>
  </si>
  <si>
    <t>mmHg</t>
  </si>
  <si>
    <t>FORCE AND POWER</t>
  </si>
  <si>
    <t>Newton</t>
  </si>
  <si>
    <t>Dyne</t>
  </si>
  <si>
    <t>Pound force</t>
  </si>
  <si>
    <t>Horsepower</t>
  </si>
  <si>
    <t>Watt</t>
  </si>
  <si>
    <t>N</t>
  </si>
  <si>
    <t>dyn</t>
  </si>
  <si>
    <t>lbf</t>
  </si>
  <si>
    <t>HP</t>
  </si>
  <si>
    <t>W</t>
  </si>
  <si>
    <t>DISTANCE AND SQUARE</t>
  </si>
  <si>
    <t>km</t>
  </si>
  <si>
    <t>mi</t>
  </si>
  <si>
    <t>Nmi</t>
  </si>
  <si>
    <t>m</t>
  </si>
  <si>
    <t>cm</t>
  </si>
  <si>
    <t>in</t>
  </si>
  <si>
    <t>ft</t>
  </si>
  <si>
    <t>yd</t>
  </si>
  <si>
    <t>kPa</t>
  </si>
  <si>
    <t>Kilopascal</t>
  </si>
  <si>
    <r>
      <t>m</t>
    </r>
    <r>
      <rPr>
        <vertAlign val="superscript"/>
        <sz val="11"/>
        <color theme="1"/>
        <rFont val="Calibri"/>
        <family val="2"/>
        <charset val="204"/>
        <scheme val="minor"/>
      </rPr>
      <t>2</t>
    </r>
  </si>
  <si>
    <r>
      <t>ft</t>
    </r>
    <r>
      <rPr>
        <vertAlign val="superscript"/>
        <sz val="11"/>
        <color theme="1"/>
        <rFont val="Calibri"/>
        <family val="2"/>
        <charset val="204"/>
        <scheme val="minor"/>
      </rPr>
      <t>2</t>
    </r>
  </si>
  <si>
    <t>pound mass</t>
  </si>
  <si>
    <t>ounce mass</t>
  </si>
  <si>
    <t>kilometer</t>
  </si>
  <si>
    <t>nautical mile</t>
  </si>
  <si>
    <t>meter</t>
  </si>
  <si>
    <t>foot</t>
  </si>
  <si>
    <t>yard</t>
  </si>
  <si>
    <t>centimeter</t>
  </si>
  <si>
    <t>inch</t>
  </si>
  <si>
    <t>square meter</t>
  </si>
  <si>
    <t>square feet</t>
  </si>
  <si>
    <t>Celcius</t>
  </si>
  <si>
    <t>statute mile</t>
  </si>
  <si>
    <t>gram</t>
  </si>
  <si>
    <t>kilogram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</si>
</sst>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0.000"/>
    <numFmt numFmtId="166" formatCode="0.0000"/>
    <numFmt numFmtId="167" formatCode="0.00000"/>
  </numFmts>
  <fonts count="9" x14ac:knownFonts="1"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sz val="28"/>
      <color theme="9" tint="-0.249977111117893"/>
      <name val="Calibri"/>
      <family val="2"/>
      <charset val="204"/>
      <scheme val="minor"/>
    </font>
    <font>
      <vertAlign val="superscript"/>
      <sz val="11"/>
      <color theme="1"/>
      <name val="Calibri"/>
      <family val="2"/>
      <charset val="204"/>
      <scheme val="minor"/>
    </font>
    <font>
      <sz val="28"/>
      <color theme="1" tint="0.34998626667073579"/>
      <name val="Calibri"/>
      <family val="2"/>
      <charset val="204"/>
      <scheme val="minor"/>
    </font>
    <font>
      <sz val="18"/>
      <color theme="1" tint="0.249977111117893"/>
      <name val="Calibri"/>
      <family val="2"/>
      <scheme val="minor"/>
    </font>
    <font>
      <sz val="14"/>
      <color theme="1" tint="0.14999847407452621"/>
      <name val="Calibri"/>
      <family val="2"/>
      <scheme val="minor"/>
    </font>
    <font>
      <sz val="28"/>
      <color theme="1" tint="0.249977111117893"/>
      <name val="Calibri Light"/>
      <family val="2"/>
      <charset val="204"/>
    </font>
    <font>
      <sz val="14"/>
      <color theme="1" tint="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0" fontId="0" fillId="2" borderId="0" xfId="0" applyFill="1"/>
    <xf numFmtId="0" fontId="4" fillId="2" borderId="0" xfId="1" applyFont="1" applyFill="1"/>
    <xf numFmtId="0" fontId="0" fillId="3" borderId="0" xfId="0" applyFill="1"/>
    <xf numFmtId="165" fontId="6" fillId="3" borderId="0" xfId="0" applyNumberFormat="1" applyFont="1" applyFill="1"/>
    <xf numFmtId="1" fontId="6" fillId="3" borderId="0" xfId="0" applyNumberFormat="1" applyFont="1" applyFill="1"/>
    <xf numFmtId="164" fontId="6" fillId="3" borderId="0" xfId="0" applyNumberFormat="1" applyFont="1" applyFill="1"/>
    <xf numFmtId="2" fontId="6" fillId="3" borderId="0" xfId="0" applyNumberFormat="1" applyFont="1" applyFill="1"/>
    <xf numFmtId="0" fontId="7" fillId="2" borderId="0" xfId="0" applyFont="1" applyFill="1" applyAlignment="1">
      <alignment vertical="center"/>
    </xf>
    <xf numFmtId="0" fontId="6" fillId="3" borderId="0" xfId="0" applyFont="1" applyFill="1" applyAlignment="1">
      <alignment horizontal="left"/>
    </xf>
    <xf numFmtId="0" fontId="8" fillId="3" borderId="0" xfId="0" applyFont="1" applyFill="1" applyAlignment="1">
      <alignment horizontal="left"/>
    </xf>
    <xf numFmtId="1" fontId="5" fillId="3" borderId="0" xfId="0" applyNumberFormat="1" applyFont="1" applyFill="1" applyBorder="1"/>
    <xf numFmtId="0" fontId="2" fillId="2" borderId="0" xfId="1" applyFont="1" applyFill="1"/>
    <xf numFmtId="166" fontId="6" fillId="3" borderId="0" xfId="0" applyNumberFormat="1" applyFont="1" applyFill="1"/>
    <xf numFmtId="167" fontId="6" fillId="3" borderId="0" xfId="0" applyNumberFormat="1" applyFont="1" applyFill="1"/>
    <xf numFmtId="0" fontId="5" fillId="2" borderId="1" xfId="0" applyNumberFormat="1" applyFont="1" applyFill="1" applyBorder="1"/>
  </cellXfs>
  <cellStyles count="2">
    <cellStyle name="Normal" xfId="0" builtinId="0" customBuiltin="1"/>
    <cellStyle name="Title" xfId="1" builtinId="15"/>
  </cellStyles>
  <dxfs count="0"/>
  <tableStyles count="0" defaultTableStyle="TableStyleMedium2" defaultPivotStyle="PivotStyleLight16"/>
  <colors>
    <mruColors>
      <color rgb="FFCCFFCC"/>
      <color rgb="FFDDFFDD"/>
      <color rgb="FF99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5"/>
  <sheetViews>
    <sheetView tabSelected="1" workbookViewId="0">
      <selection activeCell="I5" sqref="I5"/>
    </sheetView>
  </sheetViews>
  <sheetFormatPr defaultRowHeight="15" x14ac:dyDescent="0.25"/>
  <cols>
    <col min="1" max="1" width="3.7109375" style="1" customWidth="1"/>
    <col min="2" max="2" width="8.140625" style="1" customWidth="1"/>
    <col min="3" max="3" width="12.7109375" style="1" customWidth="1"/>
    <col min="4" max="4" width="1.7109375" style="1" customWidth="1"/>
    <col min="5" max="5" width="8.7109375" style="1" customWidth="1"/>
    <col min="6" max="7" width="12.7109375" style="1" customWidth="1"/>
    <col min="8" max="8" width="1.7109375" style="1" customWidth="1"/>
    <col min="9" max="9" width="8.7109375" style="1" customWidth="1"/>
    <col min="10" max="10" width="14.140625" style="1" customWidth="1"/>
    <col min="11" max="16384" width="9.140625" style="1"/>
  </cols>
  <sheetData>
    <row r="2" spans="2:10" ht="42" customHeight="1" x14ac:dyDescent="0.55000000000000004">
      <c r="B2" s="8" t="s">
        <v>4</v>
      </c>
      <c r="C2" s="2"/>
      <c r="D2" s="2"/>
    </row>
    <row r="3" spans="2:10" ht="30" customHeight="1" x14ac:dyDescent="0.25">
      <c r="B3" s="3"/>
      <c r="C3" s="3"/>
      <c r="D3" s="3"/>
      <c r="E3" s="3"/>
      <c r="F3" s="3"/>
      <c r="G3" s="3"/>
      <c r="H3" s="3"/>
      <c r="I3" s="3"/>
      <c r="J3" s="3"/>
    </row>
    <row r="4" spans="2:10" ht="23.25" x14ac:dyDescent="0.35">
      <c r="B4" s="3"/>
      <c r="C4" s="15">
        <v>1</v>
      </c>
      <c r="D4" s="11"/>
      <c r="E4" s="9" t="s">
        <v>52</v>
      </c>
      <c r="F4" s="3"/>
      <c r="G4" s="15">
        <v>1</v>
      </c>
      <c r="H4" s="11"/>
      <c r="I4" s="9" t="s">
        <v>53</v>
      </c>
      <c r="J4" s="3"/>
    </row>
    <row r="5" spans="2:10" ht="21.95" customHeight="1" x14ac:dyDescent="0.3">
      <c r="B5" s="3"/>
      <c r="C5" s="4">
        <f>CONVERT(C4, "g", "kg")</f>
        <v>1E-3</v>
      </c>
      <c r="D5" s="4"/>
      <c r="E5" s="10" t="s">
        <v>1</v>
      </c>
      <c r="F5" s="3"/>
      <c r="G5" s="5">
        <f>CONVERT(G4, "kg", "g")</f>
        <v>1000</v>
      </c>
      <c r="H5" s="5"/>
      <c r="I5" s="10" t="s">
        <v>0</v>
      </c>
      <c r="J5" s="3"/>
    </row>
    <row r="6" spans="2:10" ht="21.95" customHeight="1" x14ac:dyDescent="0.3">
      <c r="B6" s="3"/>
      <c r="C6" s="4">
        <f>CONVERT(C4, "g", "lbm")</f>
        <v>2.2046226218487759E-3</v>
      </c>
      <c r="D6" s="4"/>
      <c r="E6" s="10" t="s">
        <v>2</v>
      </c>
      <c r="F6" s="3"/>
      <c r="G6" s="4">
        <f>CONVERT(G4, "kg", "lbm")</f>
        <v>2.2046226218487757</v>
      </c>
      <c r="H6" s="4"/>
      <c r="I6" s="10" t="s">
        <v>2</v>
      </c>
      <c r="J6" s="3"/>
    </row>
    <row r="7" spans="2:10" ht="21.95" customHeight="1" x14ac:dyDescent="0.3">
      <c r="B7" s="3"/>
      <c r="C7" s="4">
        <f>CONVERT(C4, "g", "ozm")</f>
        <v>3.5273961949580414E-2</v>
      </c>
      <c r="D7" s="4"/>
      <c r="E7" s="10" t="s">
        <v>3</v>
      </c>
      <c r="F7" s="3"/>
      <c r="G7" s="4">
        <f>CONVERT(G4, "kg", "ozm")</f>
        <v>35.273961949580411</v>
      </c>
      <c r="H7" s="4"/>
      <c r="I7" s="10" t="s">
        <v>3</v>
      </c>
      <c r="J7" s="3"/>
    </row>
    <row r="8" spans="2:10" x14ac:dyDescent="0.25">
      <c r="B8" s="3"/>
      <c r="C8" s="3"/>
      <c r="D8" s="3"/>
      <c r="E8" s="3"/>
      <c r="F8" s="3"/>
      <c r="G8" s="3"/>
      <c r="H8" s="3"/>
      <c r="I8" s="3"/>
      <c r="J8" s="3"/>
    </row>
    <row r="9" spans="2:10" x14ac:dyDescent="0.25">
      <c r="B9" s="3"/>
      <c r="C9" s="3"/>
      <c r="D9" s="3"/>
      <c r="E9" s="3"/>
      <c r="F9" s="3"/>
      <c r="G9" s="3"/>
      <c r="H9" s="3"/>
      <c r="I9" s="3"/>
      <c r="J9" s="3"/>
    </row>
    <row r="10" spans="2:10" ht="23.25" x14ac:dyDescent="0.35">
      <c r="B10" s="3"/>
      <c r="C10" s="15">
        <v>1</v>
      </c>
      <c r="D10" s="11"/>
      <c r="E10" s="9" t="s">
        <v>39</v>
      </c>
      <c r="F10" s="3"/>
      <c r="G10" s="15">
        <v>1</v>
      </c>
      <c r="H10" s="11"/>
      <c r="I10" s="9" t="s">
        <v>40</v>
      </c>
      <c r="J10" s="3"/>
    </row>
    <row r="11" spans="2:10" ht="21.95" customHeight="1" x14ac:dyDescent="0.3">
      <c r="B11" s="3"/>
      <c r="C11" s="6">
        <f>CONVERT(C10, "lbm", "ozm")</f>
        <v>16</v>
      </c>
      <c r="D11" s="6"/>
      <c r="E11" s="10" t="s">
        <v>3</v>
      </c>
      <c r="F11" s="3"/>
      <c r="G11" s="4">
        <f>CONVERT(G10, "ozm", "lbm")</f>
        <v>6.25E-2</v>
      </c>
      <c r="H11" s="4"/>
      <c r="I11" s="10" t="s">
        <v>2</v>
      </c>
      <c r="J11" s="3"/>
    </row>
    <row r="12" spans="2:10" ht="21.95" customHeight="1" x14ac:dyDescent="0.3">
      <c r="B12" s="3"/>
      <c r="C12" s="5">
        <f>CONVERT(C10, "lbm", "g")</f>
        <v>453.59237000000002</v>
      </c>
      <c r="D12" s="5"/>
      <c r="E12" s="10" t="s">
        <v>0</v>
      </c>
      <c r="F12" s="3"/>
      <c r="G12" s="7">
        <f>CONVERT(G10, "ozm", "g")</f>
        <v>28.349523125000001</v>
      </c>
      <c r="H12" s="7"/>
      <c r="I12" s="10" t="s">
        <v>0</v>
      </c>
      <c r="J12" s="3"/>
    </row>
    <row r="13" spans="2:10" ht="21.95" customHeight="1" x14ac:dyDescent="0.3">
      <c r="B13" s="3"/>
      <c r="C13" s="4">
        <f>CONVERT(C10, "lbm", "kg")</f>
        <v>0.45359237000000002</v>
      </c>
      <c r="D13" s="4"/>
      <c r="E13" s="10" t="s">
        <v>1</v>
      </c>
      <c r="F13" s="3"/>
      <c r="G13" s="4">
        <f>CONVERT(G10, "ozm", "kg")</f>
        <v>2.8349523125000001E-2</v>
      </c>
      <c r="H13" s="4"/>
      <c r="I13" s="10" t="s">
        <v>1</v>
      </c>
      <c r="J13" s="3"/>
    </row>
    <row r="14" spans="2:10" x14ac:dyDescent="0.25">
      <c r="B14" s="3"/>
      <c r="C14" s="3"/>
      <c r="D14" s="3"/>
      <c r="E14" s="3"/>
      <c r="F14" s="3"/>
      <c r="G14" s="3"/>
      <c r="H14" s="3"/>
      <c r="I14" s="3"/>
      <c r="J14" s="3"/>
    </row>
    <row r="15" spans="2:10" x14ac:dyDescent="0.25">
      <c r="B15" s="3"/>
      <c r="C15" s="3"/>
      <c r="D15" s="3"/>
      <c r="E15" s="3"/>
      <c r="F15" s="3"/>
      <c r="G15" s="3"/>
      <c r="H15" s="3"/>
      <c r="I15" s="3"/>
      <c r="J15" s="3"/>
    </row>
  </sheetData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22"/>
  <sheetViews>
    <sheetView workbookViewId="0">
      <selection activeCell="C4" sqref="C4"/>
    </sheetView>
  </sheetViews>
  <sheetFormatPr defaultRowHeight="15" x14ac:dyDescent="0.25"/>
  <cols>
    <col min="1" max="1" width="3.7109375" style="1" customWidth="1"/>
    <col min="2" max="2" width="8.7109375" style="1" customWidth="1"/>
    <col min="3" max="3" width="12.7109375" style="1" customWidth="1"/>
    <col min="4" max="4" width="1.7109375" style="1" customWidth="1"/>
    <col min="5" max="5" width="8.7109375" style="1" customWidth="1"/>
    <col min="6" max="6" width="12.140625" style="1" customWidth="1"/>
    <col min="7" max="7" width="12.7109375" style="1" customWidth="1"/>
    <col min="8" max="8" width="1.7109375" style="1" customWidth="1"/>
    <col min="9" max="9" width="8.7109375" style="1" customWidth="1"/>
    <col min="10" max="10" width="11.28515625" style="1" customWidth="1"/>
    <col min="11" max="11" width="12.7109375" style="1" customWidth="1"/>
    <col min="12" max="12" width="1.7109375" style="1" customWidth="1"/>
    <col min="13" max="13" width="8.7109375" style="1" customWidth="1"/>
    <col min="14" max="14" width="12.7109375" style="1" customWidth="1"/>
    <col min="15" max="16384" width="9.140625" style="1"/>
  </cols>
  <sheetData>
    <row r="2" spans="2:14" ht="42" customHeight="1" x14ac:dyDescent="0.25">
      <c r="B2" s="8" t="s">
        <v>26</v>
      </c>
    </row>
    <row r="3" spans="2:14" ht="31.5" customHeight="1" x14ac:dyDescent="0.25"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2:14" ht="23.25" x14ac:dyDescent="0.35">
      <c r="B4" s="3"/>
      <c r="C4" s="15">
        <v>1</v>
      </c>
      <c r="D4" s="11"/>
      <c r="E4" s="9" t="s">
        <v>41</v>
      </c>
      <c r="F4" s="3"/>
      <c r="G4" s="15">
        <v>1</v>
      </c>
      <c r="H4" s="11"/>
      <c r="I4" s="9" t="s">
        <v>51</v>
      </c>
      <c r="J4" s="3"/>
      <c r="K4" s="15">
        <v>1</v>
      </c>
      <c r="L4" s="11"/>
      <c r="M4" s="9" t="s">
        <v>42</v>
      </c>
      <c r="N4" s="3"/>
    </row>
    <row r="5" spans="2:14" ht="21.95" customHeight="1" x14ac:dyDescent="0.3">
      <c r="B5" s="3"/>
      <c r="C5" s="4">
        <f>CONVERT(C4, "km", "mi")</f>
        <v>0.62137119223733395</v>
      </c>
      <c r="D5" s="4"/>
      <c r="E5" s="10" t="s">
        <v>28</v>
      </c>
      <c r="F5" s="3"/>
      <c r="G5" s="4">
        <f>CONVERT(G4, "mi", "Nmi")</f>
        <v>0.86897624190064793</v>
      </c>
      <c r="H5" s="4"/>
      <c r="I5" s="10" t="s">
        <v>29</v>
      </c>
      <c r="J5" s="3"/>
      <c r="K5" s="4">
        <f>CONVERT(K4, "Nmi", "mi")</f>
        <v>1.1507794480235425</v>
      </c>
      <c r="L5" s="4"/>
      <c r="M5" s="10" t="s">
        <v>28</v>
      </c>
      <c r="N5" s="3"/>
    </row>
    <row r="6" spans="2:14" ht="21.95" customHeight="1" x14ac:dyDescent="0.3">
      <c r="B6" s="3"/>
      <c r="C6" s="4">
        <f>CONVERT(C4, "km", "Nmi")</f>
        <v>0.5399568034557235</v>
      </c>
      <c r="D6" s="4"/>
      <c r="E6" s="10" t="s">
        <v>29</v>
      </c>
      <c r="F6" s="3"/>
      <c r="G6" s="4">
        <f>CONVERT(G4, "mi", "km")</f>
        <v>1.6093440000000001</v>
      </c>
      <c r="H6" s="4"/>
      <c r="I6" s="10" t="s">
        <v>27</v>
      </c>
      <c r="J6" s="3"/>
      <c r="K6" s="4">
        <f>CONVERT(K4, "Nmi", "km")</f>
        <v>1.8520000000000001</v>
      </c>
      <c r="L6" s="4"/>
      <c r="M6" s="10" t="s">
        <v>27</v>
      </c>
      <c r="N6" s="3"/>
    </row>
    <row r="7" spans="2:14" x14ac:dyDescent="0.25"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2:14" x14ac:dyDescent="0.25"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</row>
    <row r="9" spans="2:14" ht="23.25" x14ac:dyDescent="0.35">
      <c r="B9" s="3"/>
      <c r="C9" s="15">
        <v>1</v>
      </c>
      <c r="D9" s="11"/>
      <c r="E9" s="9" t="s">
        <v>43</v>
      </c>
      <c r="F9" s="3"/>
      <c r="G9" s="15">
        <v>1</v>
      </c>
      <c r="H9" s="11"/>
      <c r="I9" s="9" t="s">
        <v>44</v>
      </c>
      <c r="J9" s="3"/>
      <c r="K9" s="15">
        <v>1</v>
      </c>
      <c r="L9" s="11"/>
      <c r="M9" s="9" t="s">
        <v>45</v>
      </c>
      <c r="N9" s="3"/>
    </row>
    <row r="10" spans="2:14" ht="21.95" customHeight="1" x14ac:dyDescent="0.3">
      <c r="B10" s="3"/>
      <c r="C10" s="4">
        <f>CONVERT(C9, "m", "ft")</f>
        <v>3.2808398950131235</v>
      </c>
      <c r="D10" s="4"/>
      <c r="E10" s="10" t="s">
        <v>33</v>
      </c>
      <c r="F10" s="3"/>
      <c r="G10" s="4">
        <f>CONVERT(G9, "ft", "yd")</f>
        <v>0.33333333333333331</v>
      </c>
      <c r="H10" s="4"/>
      <c r="I10" s="10" t="s">
        <v>34</v>
      </c>
      <c r="J10" s="3"/>
      <c r="K10" s="4">
        <f>CONVERT(K9, "yd", "ft")</f>
        <v>3</v>
      </c>
      <c r="L10" s="4"/>
      <c r="M10" s="10" t="s">
        <v>33</v>
      </c>
      <c r="N10" s="3"/>
    </row>
    <row r="11" spans="2:14" ht="21.95" customHeight="1" x14ac:dyDescent="0.3">
      <c r="B11" s="3"/>
      <c r="C11" s="4">
        <f>CONVERT(C9, "m", "yd")</f>
        <v>1.0936132983377078</v>
      </c>
      <c r="D11" s="4"/>
      <c r="E11" s="10" t="s">
        <v>34</v>
      </c>
      <c r="F11" s="3"/>
      <c r="G11" s="4">
        <f>CONVERT(G9, "ft", "m")</f>
        <v>0.30480000000000002</v>
      </c>
      <c r="H11" s="4"/>
      <c r="I11" s="10" t="s">
        <v>30</v>
      </c>
      <c r="J11" s="3"/>
      <c r="K11" s="4">
        <f>CONVERT(K9, "yd", "m")</f>
        <v>0.91439999999999999</v>
      </c>
      <c r="L11" s="4"/>
      <c r="M11" s="10" t="s">
        <v>30</v>
      </c>
      <c r="N11" s="3"/>
    </row>
    <row r="12" spans="2:14" x14ac:dyDescent="0.25"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</row>
    <row r="13" spans="2:14" x14ac:dyDescent="0.25"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</row>
    <row r="14" spans="2:14" ht="23.25" x14ac:dyDescent="0.35">
      <c r="B14" s="3"/>
      <c r="C14" s="15">
        <v>2.54</v>
      </c>
      <c r="D14" s="11"/>
      <c r="E14" s="9" t="s">
        <v>46</v>
      </c>
      <c r="F14" s="3"/>
      <c r="G14" s="15">
        <v>1</v>
      </c>
      <c r="H14" s="11"/>
      <c r="I14" s="9" t="s">
        <v>47</v>
      </c>
      <c r="J14" s="3"/>
      <c r="K14" s="15">
        <v>1</v>
      </c>
      <c r="L14" s="11"/>
      <c r="M14" s="9" t="s">
        <v>44</v>
      </c>
      <c r="N14" s="3"/>
    </row>
    <row r="15" spans="2:14" ht="21.95" customHeight="1" x14ac:dyDescent="0.3">
      <c r="B15" s="3"/>
      <c r="C15" s="7">
        <f>CONVERT(C14, "cm", "in")</f>
        <v>1</v>
      </c>
      <c r="D15" s="4"/>
      <c r="E15" s="10" t="s">
        <v>32</v>
      </c>
      <c r="F15" s="3"/>
      <c r="G15" s="7">
        <f>CONVERT(G14, "in", "cm")</f>
        <v>2.54</v>
      </c>
      <c r="H15" s="4"/>
      <c r="I15" s="10" t="s">
        <v>31</v>
      </c>
      <c r="J15" s="3"/>
      <c r="K15" s="7">
        <f>CONVERT(K14, "ft", "in")</f>
        <v>12</v>
      </c>
      <c r="L15" s="4"/>
      <c r="M15" s="10" t="s">
        <v>32</v>
      </c>
      <c r="N15" s="3"/>
    </row>
    <row r="16" spans="2:14" ht="21.95" customHeight="1" x14ac:dyDescent="0.3">
      <c r="B16" s="3"/>
      <c r="C16" s="7">
        <f>CONVERT(C14, "cm", "ft")</f>
        <v>8.3333333333333329E-2</v>
      </c>
      <c r="D16" s="4"/>
      <c r="E16" s="10" t="s">
        <v>33</v>
      </c>
      <c r="F16" s="3"/>
      <c r="G16" s="7">
        <f>CONVERT(G14, "in", "ft")</f>
        <v>8.3333333333333329E-2</v>
      </c>
      <c r="H16" s="4"/>
      <c r="I16" s="10" t="s">
        <v>33</v>
      </c>
      <c r="J16" s="3"/>
      <c r="K16" s="7">
        <f>CONVERT(K14, "ft", "cm")</f>
        <v>30.48</v>
      </c>
      <c r="L16" s="4"/>
      <c r="M16" s="10" t="s">
        <v>31</v>
      </c>
      <c r="N16" s="3"/>
    </row>
    <row r="17" spans="2:14" ht="15" customHeight="1" x14ac:dyDescent="0.25"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</row>
    <row r="18" spans="2:14" x14ac:dyDescent="0.25"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</row>
    <row r="19" spans="2:14" ht="23.25" x14ac:dyDescent="0.35">
      <c r="B19" s="3"/>
      <c r="C19" s="15">
        <v>1</v>
      </c>
      <c r="D19" s="11"/>
      <c r="E19" s="9" t="s">
        <v>48</v>
      </c>
      <c r="F19" s="3"/>
      <c r="G19" s="15">
        <v>1</v>
      </c>
      <c r="H19" s="11"/>
      <c r="I19" s="9" t="s">
        <v>49</v>
      </c>
      <c r="J19" s="3"/>
      <c r="K19" s="3"/>
      <c r="L19" s="3"/>
      <c r="M19" s="3"/>
      <c r="N19" s="3"/>
    </row>
    <row r="20" spans="2:14" ht="21.95" customHeight="1" x14ac:dyDescent="0.3">
      <c r="B20" s="3"/>
      <c r="C20" s="4">
        <f>CONVERT(CONVERT(C19, "m", "ft"), "m", "ft")</f>
        <v>10.763910416709722</v>
      </c>
      <c r="D20" s="4"/>
      <c r="E20" s="10" t="s">
        <v>38</v>
      </c>
      <c r="F20" s="3"/>
      <c r="G20" s="4">
        <f>CONVERT(CONVERT(C19, "ft", "m"), "ft", "m")</f>
        <v>9.2903040000000006E-2</v>
      </c>
      <c r="H20" s="4"/>
      <c r="I20" s="10" t="s">
        <v>37</v>
      </c>
      <c r="J20" s="3"/>
      <c r="K20" s="3"/>
      <c r="L20" s="3"/>
      <c r="M20" s="3"/>
      <c r="N20" s="3"/>
    </row>
    <row r="21" spans="2:14" x14ac:dyDescent="0.25"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</row>
    <row r="22" spans="2:14" x14ac:dyDescent="0.25"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</row>
  </sheetData>
  <pageMargins left="0.7" right="0.7" top="0.75" bottom="0.75" header="0.3" footer="0.3"/>
  <pageSetup paperSize="9"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3"/>
  <sheetViews>
    <sheetView workbookViewId="0">
      <selection activeCell="C4" sqref="C4"/>
    </sheetView>
  </sheetViews>
  <sheetFormatPr defaultRowHeight="15" x14ac:dyDescent="0.25"/>
  <cols>
    <col min="1" max="1" width="3.7109375" style="1" customWidth="1"/>
    <col min="2" max="2" width="8.42578125" style="1" customWidth="1"/>
    <col min="3" max="3" width="12.7109375" style="1" customWidth="1"/>
    <col min="4" max="4" width="1.7109375" style="1" customWidth="1"/>
    <col min="5" max="5" width="8.7109375" style="1" customWidth="1"/>
    <col min="6" max="6" width="9.28515625" style="1" customWidth="1"/>
    <col min="7" max="7" width="12.7109375" style="1" customWidth="1"/>
    <col min="8" max="8" width="1.7109375" style="1" customWidth="1"/>
    <col min="9" max="9" width="8.7109375" style="1" customWidth="1"/>
    <col min="10" max="10" width="11.5703125" style="1" customWidth="1"/>
    <col min="11" max="11" width="12.7109375" style="1" customWidth="1"/>
    <col min="12" max="12" width="1.7109375" style="1" customWidth="1"/>
    <col min="13" max="13" width="8.7109375" style="1" customWidth="1"/>
    <col min="14" max="14" width="16" style="1" customWidth="1"/>
    <col min="15" max="16384" width="9.140625" style="1"/>
  </cols>
  <sheetData>
    <row r="2" spans="2:14" ht="42" customHeight="1" x14ac:dyDescent="0.25">
      <c r="B2" s="8" t="s">
        <v>5</v>
      </c>
    </row>
    <row r="3" spans="2:14" ht="29.25" customHeight="1" x14ac:dyDescent="0.25"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2:14" ht="23.25" x14ac:dyDescent="0.35">
      <c r="B4" s="3"/>
      <c r="C4" s="15">
        <v>13</v>
      </c>
      <c r="D4" s="11"/>
      <c r="E4" s="9" t="s">
        <v>50</v>
      </c>
      <c r="F4" s="3"/>
      <c r="G4" s="15">
        <v>90</v>
      </c>
      <c r="H4" s="11"/>
      <c r="I4" s="9" t="s">
        <v>6</v>
      </c>
      <c r="J4" s="3"/>
      <c r="K4" s="15">
        <v>293.14999999999998</v>
      </c>
      <c r="L4" s="11"/>
      <c r="M4" s="9" t="s">
        <v>7</v>
      </c>
      <c r="N4" s="3"/>
    </row>
    <row r="5" spans="2:14" ht="21.95" customHeight="1" x14ac:dyDescent="0.3">
      <c r="B5" s="3"/>
      <c r="C5" s="5">
        <f>CONVERT(C4, "C", "F")</f>
        <v>55.400000000000006</v>
      </c>
      <c r="D5" s="4"/>
      <c r="E5" s="10" t="s">
        <v>9</v>
      </c>
      <c r="F5" s="3"/>
      <c r="G5" s="5">
        <f>CONVERT(G4, "F", "C")</f>
        <v>32.222222222222221</v>
      </c>
      <c r="H5" s="4"/>
      <c r="I5" s="10" t="s">
        <v>8</v>
      </c>
      <c r="J5" s="3"/>
      <c r="K5" s="5">
        <f>CONVERT(K4, "K", "C")</f>
        <v>20</v>
      </c>
      <c r="L5" s="4"/>
      <c r="M5" s="10" t="s">
        <v>8</v>
      </c>
      <c r="N5" s="3"/>
    </row>
    <row r="6" spans="2:14" ht="21.95" customHeight="1" x14ac:dyDescent="0.3">
      <c r="B6" s="3"/>
      <c r="C6" s="7">
        <f>CONVERT(C4, "C", "K")</f>
        <v>286.14999999999998</v>
      </c>
      <c r="D6" s="4"/>
      <c r="E6" s="10" t="s">
        <v>10</v>
      </c>
      <c r="F6" s="3"/>
      <c r="G6" s="7">
        <f>CONVERT(G4, "F", "K")</f>
        <v>305.37222222222221</v>
      </c>
      <c r="H6" s="4"/>
      <c r="I6" s="10" t="s">
        <v>10</v>
      </c>
      <c r="J6" s="3"/>
      <c r="K6" s="5">
        <f>CONVERT(K4, "K", "F")</f>
        <v>68</v>
      </c>
      <c r="L6" s="4"/>
      <c r="M6" s="10" t="s">
        <v>9</v>
      </c>
      <c r="N6" s="3"/>
    </row>
    <row r="7" spans="2:14" x14ac:dyDescent="0.25"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2:14" x14ac:dyDescent="0.25"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</row>
    <row r="9" spans="2:14" ht="23.25" x14ac:dyDescent="0.35">
      <c r="B9" s="3"/>
      <c r="C9" s="15">
        <v>101.325</v>
      </c>
      <c r="D9" s="11"/>
      <c r="E9" s="9" t="s">
        <v>36</v>
      </c>
      <c r="F9" s="3"/>
      <c r="G9" s="15">
        <v>1</v>
      </c>
      <c r="H9" s="11"/>
      <c r="I9" s="9" t="s">
        <v>11</v>
      </c>
      <c r="J9" s="3"/>
      <c r="K9" s="15">
        <v>760</v>
      </c>
      <c r="L9" s="11"/>
      <c r="M9" s="9" t="s">
        <v>12</v>
      </c>
      <c r="N9" s="3"/>
    </row>
    <row r="10" spans="2:14" ht="21.95" customHeight="1" x14ac:dyDescent="0.3">
      <c r="B10" s="3"/>
      <c r="C10" s="6">
        <f>CONVERT(C9, "kPa", "atm")</f>
        <v>1</v>
      </c>
      <c r="D10" s="4"/>
      <c r="E10" s="10" t="s">
        <v>13</v>
      </c>
      <c r="F10" s="3"/>
      <c r="G10" s="7">
        <f>CONVERT(G9, "atm", "kPa")</f>
        <v>101.325</v>
      </c>
      <c r="H10" s="4"/>
      <c r="I10" s="10" t="s">
        <v>35</v>
      </c>
      <c r="J10" s="3"/>
      <c r="K10" s="7">
        <f>CONVERT(K9, "mmHg", "kPa")</f>
        <v>101.325</v>
      </c>
      <c r="L10" s="4"/>
      <c r="M10" s="10" t="s">
        <v>35</v>
      </c>
      <c r="N10" s="3"/>
    </row>
    <row r="11" spans="2:14" ht="21.95" customHeight="1" x14ac:dyDescent="0.3">
      <c r="B11" s="3"/>
      <c r="C11" s="5">
        <f>CONVERT(C9, "kPa", "mmHg")</f>
        <v>760</v>
      </c>
      <c r="D11" s="4"/>
      <c r="E11" s="10" t="s">
        <v>14</v>
      </c>
      <c r="F11" s="3"/>
      <c r="G11" s="5">
        <f>CONVERT(G9, "atm", "mmHg")</f>
        <v>760</v>
      </c>
      <c r="H11" s="4"/>
      <c r="I11" s="10" t="s">
        <v>14</v>
      </c>
      <c r="J11" s="3"/>
      <c r="K11" s="6">
        <f>CONVERT(K9, "mmHg", "atm")</f>
        <v>1</v>
      </c>
      <c r="L11" s="4"/>
      <c r="M11" s="10" t="s">
        <v>13</v>
      </c>
      <c r="N11" s="3"/>
    </row>
    <row r="12" spans="2:14" x14ac:dyDescent="0.25"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</row>
    <row r="13" spans="2:14" x14ac:dyDescent="0.25"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</row>
  </sheetData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2"/>
  <sheetViews>
    <sheetView workbookViewId="0">
      <selection activeCell="C4" sqref="C4"/>
    </sheetView>
  </sheetViews>
  <sheetFormatPr defaultRowHeight="15" x14ac:dyDescent="0.25"/>
  <cols>
    <col min="1" max="1" width="3.7109375" style="1" customWidth="1"/>
    <col min="2" max="2" width="8.85546875" style="1" customWidth="1"/>
    <col min="3" max="3" width="14.7109375" style="1" customWidth="1"/>
    <col min="4" max="4" width="1.7109375" style="1" customWidth="1"/>
    <col min="5" max="5" width="8.7109375" style="1" customWidth="1"/>
    <col min="6" max="6" width="10.140625" style="1" customWidth="1"/>
    <col min="7" max="7" width="14.7109375" style="1" customWidth="1"/>
    <col min="8" max="8" width="1.7109375" style="1" customWidth="1"/>
    <col min="9" max="9" width="8.7109375" style="1" customWidth="1"/>
    <col min="10" max="10" width="9.28515625" style="1" customWidth="1"/>
    <col min="11" max="11" width="14.7109375" style="1" customWidth="1"/>
    <col min="12" max="12" width="1.7109375" style="1" customWidth="1"/>
    <col min="13" max="13" width="8.7109375" style="1" customWidth="1"/>
    <col min="14" max="14" width="16.28515625" style="1" customWidth="1"/>
    <col min="15" max="16384" width="9.140625" style="1"/>
  </cols>
  <sheetData>
    <row r="2" spans="2:14" ht="42" customHeight="1" x14ac:dyDescent="0.55000000000000004">
      <c r="B2" s="8" t="s">
        <v>15</v>
      </c>
      <c r="D2" s="12"/>
    </row>
    <row r="3" spans="2:14" ht="25.5" customHeight="1" x14ac:dyDescent="0.25"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2:14" ht="23.25" x14ac:dyDescent="0.35">
      <c r="B4" s="3"/>
      <c r="C4" s="15">
        <v>1</v>
      </c>
      <c r="D4" s="11"/>
      <c r="E4" s="9" t="s">
        <v>16</v>
      </c>
      <c r="F4" s="3"/>
      <c r="G4" s="15">
        <v>1000</v>
      </c>
      <c r="H4" s="11"/>
      <c r="I4" s="9" t="s">
        <v>17</v>
      </c>
      <c r="J4" s="3"/>
      <c r="K4" s="15">
        <v>1</v>
      </c>
      <c r="L4" s="11"/>
      <c r="M4" s="9" t="s">
        <v>18</v>
      </c>
      <c r="N4" s="3"/>
    </row>
    <row r="5" spans="2:14" ht="21.95" customHeight="1" x14ac:dyDescent="0.3">
      <c r="B5" s="3"/>
      <c r="C5" s="5">
        <f>CONVERT(C4, "N", "dyn")</f>
        <v>100000</v>
      </c>
      <c r="D5" s="4"/>
      <c r="E5" s="10" t="s">
        <v>22</v>
      </c>
      <c r="F5" s="3"/>
      <c r="G5" s="13">
        <f>CONVERT(G4, "dyn", "N")</f>
        <v>0.01</v>
      </c>
      <c r="H5" s="4"/>
      <c r="I5" s="10" t="s">
        <v>21</v>
      </c>
      <c r="J5" s="3"/>
      <c r="K5" s="7">
        <f>CONVERT(K4, "lbf", "N")</f>
        <v>4.4482216152605005</v>
      </c>
      <c r="L5" s="4"/>
      <c r="M5" s="10" t="s">
        <v>21</v>
      </c>
      <c r="N5" s="3"/>
    </row>
    <row r="6" spans="2:14" ht="21.95" customHeight="1" x14ac:dyDescent="0.3">
      <c r="B6" s="3"/>
      <c r="C6" s="13">
        <f>CONVERT(C4, "N", "lbf")</f>
        <v>0.22480894309971047</v>
      </c>
      <c r="D6" s="4"/>
      <c r="E6" s="10" t="s">
        <v>23</v>
      </c>
      <c r="F6" s="3"/>
      <c r="G6" s="14">
        <f>CONVERT(G4, "dyn", "lbf")</f>
        <v>2.2480894309971047E-3</v>
      </c>
      <c r="H6" s="4"/>
      <c r="I6" s="10" t="s">
        <v>23</v>
      </c>
      <c r="J6" s="3"/>
      <c r="K6" s="5">
        <f>CONVERT(K4, "lbf", "dyn")</f>
        <v>444822.16152605001</v>
      </c>
      <c r="L6" s="4"/>
      <c r="M6" s="10" t="s">
        <v>22</v>
      </c>
      <c r="N6" s="3"/>
    </row>
    <row r="7" spans="2:14" x14ac:dyDescent="0.25"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2:14" x14ac:dyDescent="0.25"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</row>
    <row r="9" spans="2:14" ht="23.25" x14ac:dyDescent="0.35">
      <c r="B9" s="3"/>
      <c r="C9" s="15">
        <v>1</v>
      </c>
      <c r="D9" s="11"/>
      <c r="E9" s="9" t="s">
        <v>19</v>
      </c>
      <c r="F9" s="3"/>
      <c r="G9" s="15">
        <v>1000</v>
      </c>
      <c r="H9" s="11"/>
      <c r="I9" s="9" t="s">
        <v>20</v>
      </c>
      <c r="J9" s="3"/>
      <c r="K9" s="3"/>
      <c r="L9" s="3"/>
      <c r="M9" s="3"/>
      <c r="N9" s="3"/>
    </row>
    <row r="10" spans="2:14" ht="21.95" customHeight="1" x14ac:dyDescent="0.3">
      <c r="B10" s="3"/>
      <c r="C10" s="5">
        <f>CONVERT(C9, "HP", "W")</f>
        <v>745.69987158227025</v>
      </c>
      <c r="D10" s="4"/>
      <c r="E10" s="10" t="s">
        <v>25</v>
      </c>
      <c r="F10" s="3"/>
      <c r="G10" s="7">
        <f>CONVERT(G9, "W", "HP")</f>
        <v>1.3410220895950278</v>
      </c>
      <c r="H10" s="4"/>
      <c r="I10" s="10" t="s">
        <v>24</v>
      </c>
      <c r="J10" s="3"/>
      <c r="K10" s="3"/>
      <c r="L10" s="3"/>
      <c r="M10" s="3"/>
      <c r="N10" s="3"/>
    </row>
    <row r="11" spans="2:14" x14ac:dyDescent="0.25"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</row>
    <row r="12" spans="2:14" x14ac:dyDescent="0.25"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</row>
  </sheetData>
  <pageMargins left="0.7" right="0.7" top="0.75" bottom="0.75" header="0.3" footer="0.3"/>
  <pageSetup paperSize="9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Weight and Mass</vt:lpstr>
      <vt:lpstr>Distance and Square</vt:lpstr>
      <vt:lpstr>Temperature and Pressure</vt:lpstr>
      <vt:lpstr>Force and Power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2013-11-06T10:28:39Z</dcterms:created>
  <dcterms:modified xsi:type="dcterms:W3CDTF">2013-11-06T10:29:01Z</dcterms:modified>
</cp:coreProperties>
</file>