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JamesJz/Documents/Class/CS513/Midterm/"/>
    </mc:Choice>
  </mc:AlternateContent>
  <bookViews>
    <workbookView xWindow="0" yWindow="440" windowWidth="25600" windowHeight="1482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6" i="1" l="1"/>
  <c r="D56" i="1"/>
  <c r="D57" i="1"/>
  <c r="C60" i="1"/>
  <c r="C61" i="1"/>
  <c r="D60" i="1"/>
  <c r="D61" i="1"/>
  <c r="C65" i="1"/>
  <c r="D65" i="1"/>
  <c r="C62" i="1"/>
  <c r="D62" i="1"/>
  <c r="D66" i="1"/>
  <c r="C63" i="1"/>
  <c r="D63" i="1"/>
  <c r="C67" i="1"/>
  <c r="D67" i="1"/>
  <c r="G66" i="1"/>
  <c r="F66" i="1"/>
  <c r="K15" i="1"/>
  <c r="L15" i="1"/>
  <c r="M15" i="1"/>
  <c r="H15" i="1"/>
  <c r="I15" i="1"/>
  <c r="J15" i="1"/>
  <c r="O15" i="1"/>
  <c r="G15" i="1"/>
  <c r="N15" i="1"/>
  <c r="P15" i="1"/>
  <c r="K16" i="1"/>
  <c r="L16" i="1"/>
  <c r="M16" i="1"/>
  <c r="H16" i="1"/>
  <c r="I16" i="1"/>
  <c r="J16" i="1"/>
  <c r="O16" i="1"/>
  <c r="G16" i="1"/>
  <c r="N16" i="1"/>
  <c r="P16" i="1"/>
  <c r="K17" i="1"/>
  <c r="L17" i="1"/>
  <c r="M17" i="1"/>
  <c r="H17" i="1"/>
  <c r="I17" i="1"/>
  <c r="J17" i="1"/>
  <c r="O17" i="1"/>
  <c r="G17" i="1"/>
  <c r="N17" i="1"/>
  <c r="P17" i="1"/>
  <c r="K14" i="1"/>
  <c r="L14" i="1"/>
  <c r="M14" i="1"/>
  <c r="H14" i="1"/>
  <c r="I14" i="1"/>
  <c r="J14" i="1"/>
  <c r="O14" i="1"/>
  <c r="G14" i="1"/>
  <c r="N14" i="1"/>
  <c r="P14" i="1"/>
</calcChain>
</file>

<file path=xl/sharedStrings.xml><?xml version="1.0" encoding="utf-8"?>
<sst xmlns="http://schemas.openxmlformats.org/spreadsheetml/2006/main" count="88" uniqueCount="54">
  <si>
    <t>Ethnicity</t>
  </si>
  <si>
    <t>Age</t>
  </si>
  <si>
    <t>Alcohol</t>
  </si>
  <si>
    <t>Cocaine</t>
  </si>
  <si>
    <t>Heroin</t>
  </si>
  <si>
    <t>Black</t>
  </si>
  <si>
    <t>Old</t>
  </si>
  <si>
    <t>Young</t>
  </si>
  <si>
    <t>Hispanic</t>
  </si>
  <si>
    <t>White</t>
  </si>
  <si>
    <t>Age Category</t>
  </si>
  <si>
    <t>Row Total</t>
  </si>
  <si>
    <t>Column Total</t>
  </si>
  <si>
    <t>Split</t>
  </si>
  <si>
    <t>Variable</t>
  </si>
  <si>
    <t>Left</t>
  </si>
  <si>
    <t>Right</t>
  </si>
  <si>
    <t>Hispanic, White</t>
  </si>
  <si>
    <t>Black,White</t>
  </si>
  <si>
    <t>Hispanic, Black</t>
  </si>
  <si>
    <t>p left</t>
  </si>
  <si>
    <t>p right</t>
  </si>
  <si>
    <t>given Left</t>
  </si>
  <si>
    <t>given Right</t>
  </si>
  <si>
    <t>2*PL*PR</t>
  </si>
  <si>
    <t>Q(s/t)</t>
  </si>
  <si>
    <t>Φ(s/t)</t>
  </si>
  <si>
    <t>ID</t>
  </si>
  <si>
    <t>Asset Size</t>
  </si>
  <si>
    <t>Income</t>
  </si>
  <si>
    <t>X</t>
  </si>
  <si>
    <t>?</t>
  </si>
  <si>
    <t>Medium</t>
  </si>
  <si>
    <t>Low</t>
  </si>
  <si>
    <t>High</t>
  </si>
  <si>
    <t>We pick 4, 5 and 6. The age and Asset Size is the same, the High get 2 votes and Medium get 1 vote. Then the answer is just High we don’t need to do any calculations.</t>
  </si>
  <si>
    <t>Child</t>
  </si>
  <si>
    <t>Zhiyuan(James) Zhang</t>
  </si>
  <si>
    <t>I pledge my honor that I have abided by the Stevens Honor System.</t>
  </si>
  <si>
    <t>Oct 25 2017</t>
  </si>
  <si>
    <t xml:space="preserve">min = </t>
  </si>
  <si>
    <t xml:space="preserve">max = </t>
  </si>
  <si>
    <t>Min-Max Normalization</t>
  </si>
  <si>
    <t>x to 1</t>
  </si>
  <si>
    <t>x to 2</t>
  </si>
  <si>
    <t>x to 3</t>
  </si>
  <si>
    <t>K = 2</t>
  </si>
  <si>
    <t>K = 3</t>
  </si>
  <si>
    <t>Distance</t>
  </si>
  <si>
    <t>1/Distance</t>
  </si>
  <si>
    <t>I did the Min-Max normalization first, set the Age and the Asset Size at the same level to avoid errors.</t>
  </si>
  <si>
    <t>When K = 2, we choose the record 1 and 2 because these two are closer to the X. The answer in this case is $95K</t>
  </si>
  <si>
    <t>When K = 3, we have to use all three of them then, so the answer in this case is $100,478.088</t>
  </si>
  <si>
    <t>When K = 1, we choose the record that id = 1, which is 100K. In R, if I use KNN, when 1 and 2 have the same distance, it choose a random one. So in this case I am using id =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</si>
</sst>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0" x14ac:knownFonts="1">
    <font>
      <sz val="12"/>
      <color theme="1"/>
      <name val="Calibri"/>
      <family val="2"/>
      <scheme val="minor"/>
    </font>
    <font>
      <b/>
      <sz val="14"/>
      <color rgb="FF8496B0"/>
      <name val="Calibri"/>
      <scheme val="minor"/>
    </font>
    <font>
      <b/>
      <sz val="14"/>
      <color rgb="FF000000"/>
      <name val="Calibri"/>
      <scheme val="minor"/>
    </font>
    <font>
      <b/>
      <sz val="14"/>
      <color rgb="FFFF0000"/>
      <name val="Calibri"/>
      <scheme val="minor"/>
    </font>
    <font>
      <sz val="15"/>
      <color rgb="FF3B3B3B"/>
      <name val="Arial"/>
    </font>
    <font>
      <b/>
      <sz val="14"/>
      <color rgb="FFFFFFFF"/>
      <name val="Times New Roman"/>
    </font>
    <font>
      <sz val="14"/>
      <color theme="1"/>
      <name val="Arial"/>
    </font>
    <font>
      <b/>
      <sz val="14"/>
      <color rgb="FF000000"/>
      <name val="Times New Roman"/>
    </font>
    <font>
      <sz val="14"/>
      <color rgb="FF000000"/>
      <name val="Times New Roman"/>
    </font>
    <font>
      <sz val="14"/>
      <color theme="0"/>
      <name val="Arial"/>
    </font>
  </fonts>
  <fills count="3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</fills>
  <borders count="1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 style="medium">
        <color rgb="FF000000"/>
      </right>
      <top/>
      <bottom style="thick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2" xfId="0" applyFont="1" applyBorder="1" applyAlignment="1">
      <alignment horizontal="right" vertical="center"/>
    </xf>
    <xf numFmtId="0" fontId="1" fillId="0" borderId="3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2" fillId="0" borderId="4" xfId="0" applyFont="1" applyBorder="1" applyAlignment="1">
      <alignment horizontal="right" vertical="center"/>
    </xf>
    <xf numFmtId="0" fontId="3" fillId="0" borderId="4" xfId="0" applyFont="1" applyBorder="1" applyAlignment="1">
      <alignment horizontal="right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/>
    <xf numFmtId="0" fontId="4" fillId="0" borderId="0" xfId="0" applyFont="1"/>
    <xf numFmtId="0" fontId="5" fillId="2" borderId="5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9" fillId="2" borderId="6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215900</xdr:colOff>
      <xdr:row>18</xdr:row>
      <xdr:rowOff>25400</xdr:rowOff>
    </xdr:from>
    <xdr:to>
      <xdr:col>10</xdr:col>
      <xdr:colOff>381000</xdr:colOff>
      <xdr:row>25</xdr:row>
      <xdr:rowOff>177800</xdr:rowOff>
    </xdr:to>
    <xdr:sp macro="" textlink="">
      <xdr:nvSpPr>
        <xdr:cNvPr id="2" name="Oval 1"/>
        <xdr:cNvSpPr/>
      </xdr:nvSpPr>
      <xdr:spPr>
        <a:xfrm>
          <a:off x="6223000" y="4127500"/>
          <a:ext cx="2641600" cy="15748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800">
              <a:solidFill>
                <a:schemeClr val="bg1"/>
              </a:solidFill>
            </a:rPr>
            <a:t>Ethnicity</a:t>
          </a:r>
        </a:p>
      </xdr:txBody>
    </xdr:sp>
    <xdr:clientData/>
  </xdr:twoCellAnchor>
  <xdr:twoCellAnchor>
    <xdr:from>
      <xdr:col>5</xdr:col>
      <xdr:colOff>444500</xdr:colOff>
      <xdr:row>25</xdr:row>
      <xdr:rowOff>114300</xdr:rowOff>
    </xdr:from>
    <xdr:to>
      <xdr:col>7</xdr:col>
      <xdr:colOff>546100</xdr:colOff>
      <xdr:row>30</xdr:row>
      <xdr:rowOff>38100</xdr:rowOff>
    </xdr:to>
    <xdr:cxnSp macro="">
      <xdr:nvCxnSpPr>
        <xdr:cNvPr id="4" name="Straight Arrow Connector 3"/>
        <xdr:cNvCxnSpPr/>
      </xdr:nvCxnSpPr>
      <xdr:spPr>
        <a:xfrm flipH="1">
          <a:off x="4800600" y="5638800"/>
          <a:ext cx="1752600" cy="939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368300</xdr:colOff>
      <xdr:row>26</xdr:row>
      <xdr:rowOff>38100</xdr:rowOff>
    </xdr:from>
    <xdr:to>
      <xdr:col>12</xdr:col>
      <xdr:colOff>63500</xdr:colOff>
      <xdr:row>31</xdr:row>
      <xdr:rowOff>127000</xdr:rowOff>
    </xdr:to>
    <xdr:cxnSp macro="">
      <xdr:nvCxnSpPr>
        <xdr:cNvPr id="6" name="Straight Arrow Connector 5"/>
        <xdr:cNvCxnSpPr/>
      </xdr:nvCxnSpPr>
      <xdr:spPr>
        <a:xfrm>
          <a:off x="8851900" y="5765800"/>
          <a:ext cx="1473200" cy="11049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177800</xdr:colOff>
      <xdr:row>30</xdr:row>
      <xdr:rowOff>165100</xdr:rowOff>
    </xdr:from>
    <xdr:to>
      <xdr:col>7</xdr:col>
      <xdr:colOff>127000</xdr:colOff>
      <xdr:row>43</xdr:row>
      <xdr:rowOff>101600</xdr:rowOff>
    </xdr:to>
    <xdr:sp macro="" textlink="">
      <xdr:nvSpPr>
        <xdr:cNvPr id="7" name="Oval 6"/>
        <xdr:cNvSpPr/>
      </xdr:nvSpPr>
      <xdr:spPr>
        <a:xfrm>
          <a:off x="3479800" y="6705600"/>
          <a:ext cx="2654300" cy="25781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800">
              <a:solidFill>
                <a:schemeClr val="bg1"/>
              </a:solidFill>
            </a:rPr>
            <a:t>Black</a:t>
          </a:r>
        </a:p>
        <a:p>
          <a:pPr algn="l"/>
          <a:r>
            <a:rPr lang="en-US" sz="2000">
              <a:solidFill>
                <a:schemeClr val="bg1"/>
              </a:solidFill>
            </a:rPr>
            <a:t>Alcohol:</a:t>
          </a:r>
          <a:r>
            <a:rPr lang="en-US" sz="2000" baseline="0">
              <a:solidFill>
                <a:schemeClr val="bg1"/>
              </a:solidFill>
            </a:rPr>
            <a:t> 24.4%</a:t>
          </a:r>
        </a:p>
        <a:p>
          <a:pPr algn="l"/>
          <a:r>
            <a:rPr lang="en-US" sz="2000" baseline="0">
              <a:solidFill>
                <a:schemeClr val="bg1"/>
              </a:solidFill>
            </a:rPr>
            <a:t>Cocaine: 61.0%</a:t>
          </a:r>
        </a:p>
        <a:p>
          <a:pPr algn="l"/>
          <a:r>
            <a:rPr lang="en-US" sz="2000" baseline="0">
              <a:solidFill>
                <a:schemeClr val="bg1"/>
              </a:solidFill>
            </a:rPr>
            <a:t>Heroin: 14.6%</a:t>
          </a:r>
          <a:endParaRPr lang="en-US" sz="2000">
            <a:solidFill>
              <a:schemeClr val="bg1"/>
            </a:solidFill>
          </a:endParaRPr>
        </a:p>
      </xdr:txBody>
    </xdr:sp>
    <xdr:clientData/>
  </xdr:twoCellAnchor>
  <xdr:twoCellAnchor>
    <xdr:from>
      <xdr:col>9</xdr:col>
      <xdr:colOff>787400</xdr:colOff>
      <xdr:row>31</xdr:row>
      <xdr:rowOff>190500</xdr:rowOff>
    </xdr:from>
    <xdr:to>
      <xdr:col>14</xdr:col>
      <xdr:colOff>0</xdr:colOff>
      <xdr:row>45</xdr:row>
      <xdr:rowOff>139700</xdr:rowOff>
    </xdr:to>
    <xdr:sp macro="" textlink="">
      <xdr:nvSpPr>
        <xdr:cNvPr id="8" name="Oval 7"/>
        <xdr:cNvSpPr/>
      </xdr:nvSpPr>
      <xdr:spPr>
        <a:xfrm>
          <a:off x="8445500" y="6934200"/>
          <a:ext cx="3403600" cy="27940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800">
              <a:solidFill>
                <a:schemeClr val="bg1"/>
              </a:solidFill>
            </a:rPr>
            <a:t>Hispanic,White</a:t>
          </a:r>
        </a:p>
        <a:p>
          <a:pPr algn="l"/>
          <a:r>
            <a:rPr lang="en-US" sz="2000">
              <a:solidFill>
                <a:schemeClr val="bg1"/>
              </a:solidFill>
            </a:rPr>
            <a:t>Alcohol:</a:t>
          </a:r>
          <a:r>
            <a:rPr lang="en-US" sz="2000" baseline="0">
              <a:solidFill>
                <a:schemeClr val="bg1"/>
              </a:solidFill>
            </a:rPr>
            <a:t> 51.8%</a:t>
          </a:r>
        </a:p>
        <a:p>
          <a:pPr algn="l"/>
          <a:r>
            <a:rPr lang="en-US" sz="2000" baseline="0">
              <a:solidFill>
                <a:schemeClr val="bg1"/>
              </a:solidFill>
            </a:rPr>
            <a:t>Cocaine: 12.3%</a:t>
          </a:r>
        </a:p>
        <a:p>
          <a:pPr algn="l"/>
          <a:r>
            <a:rPr lang="en-US" sz="2000" baseline="0">
              <a:solidFill>
                <a:schemeClr val="bg1"/>
              </a:solidFill>
            </a:rPr>
            <a:t>Heroin: 35.9%</a:t>
          </a:r>
        </a:p>
        <a:p>
          <a:pPr algn="l"/>
          <a:endParaRPr lang="en-US" sz="2000">
            <a:solidFill>
              <a:schemeClr val="bg1"/>
            </a:solidFill>
          </a:endParaRPr>
        </a:p>
        <a:p>
          <a:pPr algn="l"/>
          <a:endParaRPr lang="en-US" sz="2800">
            <a:solidFill>
              <a:schemeClr val="bg1"/>
            </a:solidFill>
          </a:endParaRPr>
        </a:p>
        <a:p>
          <a:pPr algn="l"/>
          <a:endParaRPr lang="en-US" sz="2000">
            <a:solidFill>
              <a:schemeClr val="bg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5"/>
  <sheetViews>
    <sheetView tabSelected="1" topLeftCell="A53" workbookViewId="0">
      <selection activeCell="B73" sqref="B73"/>
    </sheetView>
  </sheetViews>
  <sheetFormatPr baseColWidth="10" defaultRowHeight="16" x14ac:dyDescent="0.2"/>
  <cols>
    <col min="5" max="5" width="13.83203125" bestFit="1" customWidth="1"/>
    <col min="11" max="12" width="11.6640625" bestFit="1" customWidth="1"/>
    <col min="13" max="13" width="10" customWidth="1"/>
    <col min="15" max="15" width="12.33203125" customWidth="1"/>
  </cols>
  <sheetData>
    <row r="1" spans="1:16" ht="20" thickBot="1" x14ac:dyDescent="0.25">
      <c r="A1" s="1" t="s">
        <v>0</v>
      </c>
      <c r="B1" s="2" t="s">
        <v>10</v>
      </c>
      <c r="C1" s="3" t="s">
        <v>2</v>
      </c>
      <c r="D1" s="3" t="s">
        <v>3</v>
      </c>
      <c r="E1" s="3" t="s">
        <v>4</v>
      </c>
      <c r="F1" s="3" t="s">
        <v>11</v>
      </c>
      <c r="K1" s="22" t="s">
        <v>37</v>
      </c>
      <c r="L1" s="22"/>
      <c r="M1" s="22"/>
      <c r="N1" s="22"/>
      <c r="O1" s="22"/>
    </row>
    <row r="2" spans="1:16" ht="20" thickBot="1" x14ac:dyDescent="0.25">
      <c r="A2" s="4" t="s">
        <v>5</v>
      </c>
      <c r="B2" s="5" t="s">
        <v>6</v>
      </c>
      <c r="C2" s="6">
        <v>30</v>
      </c>
      <c r="D2" s="6">
        <v>48</v>
      </c>
      <c r="E2" s="6">
        <v>17</v>
      </c>
      <c r="F2" s="7">
        <v>95</v>
      </c>
      <c r="K2" s="22" t="s">
        <v>38</v>
      </c>
      <c r="L2" s="22"/>
      <c r="M2" s="22"/>
      <c r="N2" s="22"/>
      <c r="O2" s="22"/>
    </row>
    <row r="3" spans="1:16" ht="20" thickBot="1" x14ac:dyDescent="0.25">
      <c r="A3" s="4" t="s">
        <v>5</v>
      </c>
      <c r="B3" s="5" t="s">
        <v>7</v>
      </c>
      <c r="C3" s="6">
        <v>20</v>
      </c>
      <c r="D3" s="6">
        <v>77</v>
      </c>
      <c r="E3" s="6">
        <v>13</v>
      </c>
      <c r="F3" s="7">
        <v>110</v>
      </c>
      <c r="K3" s="22" t="s">
        <v>39</v>
      </c>
      <c r="L3" s="22"/>
      <c r="M3" s="22"/>
      <c r="N3" s="22"/>
      <c r="O3" s="22"/>
    </row>
    <row r="4" spans="1:16" ht="20" thickBot="1" x14ac:dyDescent="0.25">
      <c r="A4" s="4" t="s">
        <v>8</v>
      </c>
      <c r="B4" s="5" t="s">
        <v>6</v>
      </c>
      <c r="C4" s="6">
        <v>7</v>
      </c>
      <c r="D4" s="6">
        <v>0</v>
      </c>
      <c r="E4" s="6">
        <v>10</v>
      </c>
      <c r="F4" s="7">
        <v>17</v>
      </c>
    </row>
    <row r="5" spans="1:16" ht="20" thickBot="1" x14ac:dyDescent="0.25">
      <c r="A5" s="4" t="s">
        <v>8</v>
      </c>
      <c r="B5" s="5" t="s">
        <v>7</v>
      </c>
      <c r="C5" s="6">
        <v>8</v>
      </c>
      <c r="D5" s="6">
        <v>7</v>
      </c>
      <c r="E5" s="6">
        <v>14</v>
      </c>
      <c r="F5" s="7">
        <v>29</v>
      </c>
    </row>
    <row r="6" spans="1:16" ht="20" thickBot="1" x14ac:dyDescent="0.25">
      <c r="A6" s="4" t="s">
        <v>9</v>
      </c>
      <c r="B6" s="5" t="s">
        <v>6</v>
      </c>
      <c r="C6" s="6">
        <v>55</v>
      </c>
      <c r="D6" s="6">
        <v>2</v>
      </c>
      <c r="E6" s="6">
        <v>12</v>
      </c>
      <c r="F6" s="7">
        <v>69</v>
      </c>
    </row>
    <row r="7" spans="1:16" ht="20" thickBot="1" x14ac:dyDescent="0.25">
      <c r="A7" s="4" t="s">
        <v>9</v>
      </c>
      <c r="B7" s="5" t="s">
        <v>7</v>
      </c>
      <c r="C7" s="6">
        <v>31</v>
      </c>
      <c r="D7" s="6">
        <v>15</v>
      </c>
      <c r="E7" s="6">
        <v>34</v>
      </c>
      <c r="F7" s="7">
        <v>80</v>
      </c>
    </row>
    <row r="8" spans="1:16" ht="20" thickBot="1" x14ac:dyDescent="0.25">
      <c r="A8" s="4" t="s">
        <v>12</v>
      </c>
      <c r="B8" s="5"/>
      <c r="C8" s="7">
        <v>151</v>
      </c>
      <c r="D8" s="7">
        <v>149</v>
      </c>
      <c r="E8" s="7">
        <v>100</v>
      </c>
      <c r="F8" s="7">
        <v>400</v>
      </c>
    </row>
    <row r="12" spans="1:16" x14ac:dyDescent="0.2">
      <c r="H12" s="22" t="s">
        <v>22</v>
      </c>
      <c r="I12" s="22"/>
      <c r="J12" s="22"/>
      <c r="K12" s="22" t="s">
        <v>23</v>
      </c>
      <c r="L12" s="22"/>
      <c r="M12" s="22"/>
    </row>
    <row r="13" spans="1:16" ht="19" x14ac:dyDescent="0.2">
      <c r="B13" s="8" t="s">
        <v>13</v>
      </c>
      <c r="C13" s="8" t="s">
        <v>14</v>
      </c>
      <c r="D13" s="8" t="s">
        <v>15</v>
      </c>
      <c r="E13" s="8" t="s">
        <v>16</v>
      </c>
      <c r="F13" s="8" t="s">
        <v>20</v>
      </c>
      <c r="G13" s="8" t="s">
        <v>21</v>
      </c>
      <c r="H13" s="8" t="s">
        <v>2</v>
      </c>
      <c r="I13" s="8" t="s">
        <v>3</v>
      </c>
      <c r="J13" s="8" t="s">
        <v>4</v>
      </c>
      <c r="K13" s="8" t="s">
        <v>2</v>
      </c>
      <c r="L13" s="8" t="s">
        <v>3</v>
      </c>
      <c r="M13" s="8" t="s">
        <v>4</v>
      </c>
      <c r="N13" s="8" t="s">
        <v>24</v>
      </c>
      <c r="O13" s="8" t="s">
        <v>25</v>
      </c>
      <c r="P13" s="11" t="s">
        <v>26</v>
      </c>
    </row>
    <row r="14" spans="1:16" x14ac:dyDescent="0.2">
      <c r="B14" s="8">
        <v>1</v>
      </c>
      <c r="C14" s="8" t="s">
        <v>0</v>
      </c>
      <c r="D14" s="8" t="s">
        <v>5</v>
      </c>
      <c r="E14" s="8" t="s">
        <v>17</v>
      </c>
      <c r="F14" s="9">
        <v>0.51249999999999996</v>
      </c>
      <c r="G14" s="9">
        <f xml:space="preserve"> 1-F14</f>
        <v>0.48750000000000004</v>
      </c>
      <c r="H14" s="9">
        <f>(30 +20) / (95+110)</f>
        <v>0.24390243902439024</v>
      </c>
      <c r="I14" s="9">
        <f xml:space="preserve"> (48+77)/(95+110)</f>
        <v>0.6097560975609756</v>
      </c>
      <c r="J14" s="9">
        <f xml:space="preserve"> 1-H14-I14</f>
        <v>0.14634146341463417</v>
      </c>
      <c r="K14" s="9">
        <f>(7+8+55+31)/195</f>
        <v>0.517948717948718</v>
      </c>
      <c r="L14" s="9">
        <f xml:space="preserve"> (7+2+15) / 195</f>
        <v>0.12307692307692308</v>
      </c>
      <c r="M14" s="10">
        <f>1-K14-L14</f>
        <v>0.35897435897435892</v>
      </c>
      <c r="N14" s="10">
        <f>(G14*F14)*2</f>
        <v>0.49968750000000001</v>
      </c>
      <c r="O14" s="10">
        <f>ABS(M14-J14)+ABS(L14-I14)+ABS(K14-H14)</f>
        <v>0.97335834896810502</v>
      </c>
      <c r="P14" s="10">
        <f>O14*N14</f>
        <v>0.486375</v>
      </c>
    </row>
    <row r="15" spans="1:16" x14ac:dyDescent="0.2">
      <c r="B15" s="8">
        <v>2</v>
      </c>
      <c r="C15" s="8" t="s">
        <v>0</v>
      </c>
      <c r="D15" s="8" t="s">
        <v>8</v>
      </c>
      <c r="E15" s="8" t="s">
        <v>18</v>
      </c>
      <c r="F15" s="9">
        <v>0.115</v>
      </c>
      <c r="G15" s="9">
        <f t="shared" ref="G15:G16" si="0" xml:space="preserve"> 1-F15</f>
        <v>0.88500000000000001</v>
      </c>
      <c r="H15" s="9">
        <f xml:space="preserve"> 15/(17+29)</f>
        <v>0.32608695652173914</v>
      </c>
      <c r="I15" s="9">
        <f xml:space="preserve"> (7)/(17+29)</f>
        <v>0.15217391304347827</v>
      </c>
      <c r="J15" s="9">
        <f t="shared" ref="J15:J17" si="1" xml:space="preserve"> 1-H15-I15</f>
        <v>0.52173913043478259</v>
      </c>
      <c r="K15" s="9">
        <f xml:space="preserve"> (50+55+31)/354</f>
        <v>0.38418079096045199</v>
      </c>
      <c r="L15" s="9">
        <f>(48+77+2+15)/354</f>
        <v>0.40112994350282488</v>
      </c>
      <c r="M15" s="10">
        <f t="shared" ref="M15:M17" si="2">1-K15-L15</f>
        <v>0.21468926553672313</v>
      </c>
      <c r="N15" s="10">
        <f t="shared" ref="N15:N17" si="3">(G15*F15)*2</f>
        <v>0.20355000000000001</v>
      </c>
      <c r="O15" s="10">
        <f t="shared" ref="O15:O17" si="4">ABS(M15-J15)+ABS(L15-I15)+ABS(K15-H15)</f>
        <v>0.61409972979611893</v>
      </c>
      <c r="P15" s="10">
        <f t="shared" ref="P15:P17" si="5">O15*N15</f>
        <v>0.125</v>
      </c>
    </row>
    <row r="16" spans="1:16" x14ac:dyDescent="0.2">
      <c r="B16" s="8">
        <v>3</v>
      </c>
      <c r="C16" s="8" t="s">
        <v>0</v>
      </c>
      <c r="D16" s="8" t="s">
        <v>9</v>
      </c>
      <c r="E16" s="8" t="s">
        <v>19</v>
      </c>
      <c r="F16" s="9">
        <v>0.3725</v>
      </c>
      <c r="G16" s="9">
        <f t="shared" si="0"/>
        <v>0.62749999999999995</v>
      </c>
      <c r="H16" s="9">
        <f xml:space="preserve"> (55+31) / 149</f>
        <v>0.57718120805369133</v>
      </c>
      <c r="I16" s="9">
        <f xml:space="preserve"> (2+15)/(149)</f>
        <v>0.11409395973154363</v>
      </c>
      <c r="J16" s="9">
        <f t="shared" si="1"/>
        <v>0.30872483221476504</v>
      </c>
      <c r="K16" s="9">
        <f>(65)/251</f>
        <v>0.25896414342629481</v>
      </c>
      <c r="L16" s="9">
        <f>(48+77+7)/251</f>
        <v>0.52589641434262946</v>
      </c>
      <c r="M16" s="10">
        <f t="shared" si="2"/>
        <v>0.21513944223107573</v>
      </c>
      <c r="N16" s="10">
        <f t="shared" si="3"/>
        <v>0.46748749999999994</v>
      </c>
      <c r="O16" s="10">
        <f t="shared" si="4"/>
        <v>0.82360490922217167</v>
      </c>
      <c r="P16" s="10">
        <f t="shared" si="5"/>
        <v>0.38502499999999995</v>
      </c>
    </row>
    <row r="17" spans="2:16" x14ac:dyDescent="0.2">
      <c r="B17" s="8">
        <v>4</v>
      </c>
      <c r="C17" s="8" t="s">
        <v>1</v>
      </c>
      <c r="D17" s="8" t="s">
        <v>6</v>
      </c>
      <c r="E17" s="8" t="s">
        <v>7</v>
      </c>
      <c r="F17" s="9">
        <v>0.45250000000000001</v>
      </c>
      <c r="G17" s="9">
        <f xml:space="preserve"> 1-F17</f>
        <v>0.54749999999999999</v>
      </c>
      <c r="H17" s="9">
        <f>(30+7+55) / (95+17+69)</f>
        <v>0.50828729281767959</v>
      </c>
      <c r="I17" s="9">
        <f xml:space="preserve"> (48+2)/(95+17+69)</f>
        <v>0.27624309392265195</v>
      </c>
      <c r="J17" s="9">
        <f t="shared" si="1"/>
        <v>0.21546961325966846</v>
      </c>
      <c r="K17" s="9">
        <f>(20+8+31)/219</f>
        <v>0.26940639269406391</v>
      </c>
      <c r="L17" s="9">
        <f>(77+7+15)/219</f>
        <v>0.45205479452054792</v>
      </c>
      <c r="M17" s="10">
        <f t="shared" si="2"/>
        <v>0.27853881278538811</v>
      </c>
      <c r="N17" s="10">
        <f t="shared" si="3"/>
        <v>0.49548750000000003</v>
      </c>
      <c r="O17" s="10">
        <f t="shared" si="4"/>
        <v>0.47776180024723131</v>
      </c>
      <c r="P17" s="10">
        <f t="shared" si="5"/>
        <v>0.23672500000000005</v>
      </c>
    </row>
    <row r="28" spans="2:16" x14ac:dyDescent="0.2">
      <c r="F28" s="20" t="s">
        <v>15</v>
      </c>
      <c r="L28" s="20" t="s">
        <v>16</v>
      </c>
    </row>
    <row r="29" spans="2:16" x14ac:dyDescent="0.2">
      <c r="F29" s="20" t="s">
        <v>36</v>
      </c>
      <c r="L29" s="20" t="s">
        <v>36</v>
      </c>
    </row>
    <row r="48" ht="17" thickBot="1" x14ac:dyDescent="0.25"/>
    <row r="49" spans="2:7" ht="38" thickTop="1" thickBot="1" x14ac:dyDescent="0.25">
      <c r="B49" s="12" t="s">
        <v>27</v>
      </c>
      <c r="C49" s="19" t="s">
        <v>1</v>
      </c>
      <c r="D49" s="13" t="s">
        <v>28</v>
      </c>
      <c r="E49" s="13" t="s">
        <v>29</v>
      </c>
    </row>
    <row r="50" spans="2:7" ht="19" thickBot="1" x14ac:dyDescent="0.25">
      <c r="B50" s="14" t="s">
        <v>30</v>
      </c>
      <c r="C50" s="15">
        <v>28</v>
      </c>
      <c r="D50" s="15">
        <v>60</v>
      </c>
      <c r="E50" s="16" t="s">
        <v>31</v>
      </c>
      <c r="G50" t="s">
        <v>50</v>
      </c>
    </row>
    <row r="51" spans="2:7" ht="19" thickBot="1" x14ac:dyDescent="0.25">
      <c r="B51" s="14">
        <v>1</v>
      </c>
      <c r="C51" s="15">
        <v>25</v>
      </c>
      <c r="D51" s="15">
        <v>50</v>
      </c>
      <c r="E51" s="15">
        <v>100000</v>
      </c>
    </row>
    <row r="52" spans="2:7" ht="19" thickBot="1" x14ac:dyDescent="0.25">
      <c r="B52" s="14">
        <v>2</v>
      </c>
      <c r="C52" s="15">
        <v>33</v>
      </c>
      <c r="D52" s="15">
        <v>60</v>
      </c>
      <c r="E52" s="15">
        <v>90000</v>
      </c>
    </row>
    <row r="53" spans="2:7" ht="19" thickBot="1" x14ac:dyDescent="0.25">
      <c r="B53" s="17">
        <v>3</v>
      </c>
      <c r="C53" s="18">
        <v>35</v>
      </c>
      <c r="D53" s="18">
        <v>80</v>
      </c>
      <c r="E53" s="18">
        <v>150000</v>
      </c>
    </row>
    <row r="54" spans="2:7" ht="17" thickTop="1" x14ac:dyDescent="0.2"/>
    <row r="56" spans="2:7" x14ac:dyDescent="0.2">
      <c r="B56" s="8" t="s">
        <v>40</v>
      </c>
      <c r="C56" s="8">
        <v>25</v>
      </c>
      <c r="D56" s="8">
        <f>50</f>
        <v>50</v>
      </c>
      <c r="E56" s="8"/>
    </row>
    <row r="57" spans="2:7" x14ac:dyDescent="0.2">
      <c r="B57" s="8" t="s">
        <v>41</v>
      </c>
      <c r="C57" s="8">
        <v>45</v>
      </c>
      <c r="D57" s="8">
        <f>100</f>
        <v>100</v>
      </c>
      <c r="E57" s="8"/>
    </row>
    <row r="58" spans="2:7" x14ac:dyDescent="0.2">
      <c r="B58" s="8"/>
      <c r="C58" s="8"/>
      <c r="D58" s="8"/>
      <c r="E58" s="8"/>
    </row>
    <row r="59" spans="2:7" x14ac:dyDescent="0.2">
      <c r="B59" s="21" t="s">
        <v>42</v>
      </c>
      <c r="C59" s="8"/>
      <c r="D59" s="8"/>
      <c r="E59" s="8"/>
    </row>
    <row r="60" spans="2:7" x14ac:dyDescent="0.2">
      <c r="B60" s="8"/>
      <c r="C60" s="8">
        <f t="shared" ref="C60:D63" si="6">(C50-C$56)/(C$57-C$56)</f>
        <v>0.15</v>
      </c>
      <c r="D60" s="8">
        <f t="shared" si="6"/>
        <v>0.2</v>
      </c>
      <c r="E60" s="8"/>
    </row>
    <row r="61" spans="2:7" x14ac:dyDescent="0.2">
      <c r="B61" s="8"/>
      <c r="C61" s="8">
        <f t="shared" si="6"/>
        <v>0</v>
      </c>
      <c r="D61" s="8">
        <f t="shared" si="6"/>
        <v>0</v>
      </c>
      <c r="E61" s="8"/>
    </row>
    <row r="62" spans="2:7" x14ac:dyDescent="0.2">
      <c r="B62" s="8"/>
      <c r="C62" s="8">
        <f t="shared" si="6"/>
        <v>0.4</v>
      </c>
      <c r="D62" s="8">
        <f t="shared" si="6"/>
        <v>0.2</v>
      </c>
      <c r="E62" s="8"/>
    </row>
    <row r="63" spans="2:7" x14ac:dyDescent="0.2">
      <c r="B63" s="8"/>
      <c r="C63" s="8">
        <f t="shared" si="6"/>
        <v>0.5</v>
      </c>
      <c r="D63" s="8">
        <f t="shared" si="6"/>
        <v>0.6</v>
      </c>
      <c r="E63" s="8"/>
    </row>
    <row r="64" spans="2:7" x14ac:dyDescent="0.2">
      <c r="B64" s="8"/>
      <c r="C64" s="8"/>
      <c r="D64" s="8"/>
      <c r="E64" s="8"/>
    </row>
    <row r="65" spans="2:11" x14ac:dyDescent="0.2">
      <c r="B65" s="8" t="s">
        <v>43</v>
      </c>
      <c r="C65" s="8">
        <f>SQRT(((C$60-C61)^2)+((D$60-D61)^2))</f>
        <v>0.25</v>
      </c>
      <c r="D65" s="8">
        <f>1/C65^2</f>
        <v>16</v>
      </c>
      <c r="E65" s="8"/>
      <c r="F65" s="8" t="s">
        <v>46</v>
      </c>
      <c r="G65" s="8" t="s">
        <v>47</v>
      </c>
      <c r="K65" s="8"/>
    </row>
    <row r="66" spans="2:11" x14ac:dyDescent="0.2">
      <c r="B66" s="8" t="s">
        <v>44</v>
      </c>
      <c r="C66" s="8">
        <f>SQRT(((C$60-C62)^2)+((D$60-D62)^2))</f>
        <v>0.25</v>
      </c>
      <c r="D66" s="8">
        <f>1/C66^2</f>
        <v>16</v>
      </c>
      <c r="E66" s="8"/>
      <c r="F66" s="8">
        <f>(E51*D65+E52*D66)/(D65+D66)</f>
        <v>95000</v>
      </c>
      <c r="G66" s="8">
        <f>(E51*D65+E52*D66+E53*D67)/(D65+D66+D67)</f>
        <v>100478.08764940238</v>
      </c>
      <c r="K66" s="8"/>
    </row>
    <row r="67" spans="2:11" x14ac:dyDescent="0.2">
      <c r="B67" s="8" t="s">
        <v>45</v>
      </c>
      <c r="C67" s="8">
        <f>SQRT(((C$60-C63)^2)+((D$60-D63)^2))</f>
        <v>0.53150729063673241</v>
      </c>
      <c r="D67" s="8">
        <f>1/C67^2</f>
        <v>3.5398230088495586</v>
      </c>
      <c r="E67" s="8"/>
      <c r="J67" s="8"/>
      <c r="K67" s="8"/>
    </row>
    <row r="68" spans="2:11" x14ac:dyDescent="0.2">
      <c r="B68" s="8"/>
      <c r="C68" s="8" t="s">
        <v>48</v>
      </c>
      <c r="D68" s="8" t="s">
        <v>49</v>
      </c>
      <c r="E68" s="8"/>
    </row>
    <row r="72" spans="2:11" x14ac:dyDescent="0.2">
      <c r="B72" t="s">
        <v>53</v>
      </c>
    </row>
    <row r="73" spans="2:11" x14ac:dyDescent="0.2">
      <c r="B73" t="s">
        <v>51</v>
      </c>
    </row>
    <row r="74" spans="2:11" x14ac:dyDescent="0.2">
      <c r="B74" t="s">
        <v>52</v>
      </c>
    </row>
    <row r="75" spans="2:11" ht="17" thickBot="1" x14ac:dyDescent="0.25"/>
    <row r="76" spans="2:11" ht="38" thickTop="1" thickBot="1" x14ac:dyDescent="0.25">
      <c r="B76" s="12" t="s">
        <v>27</v>
      </c>
      <c r="C76" s="19" t="s">
        <v>1</v>
      </c>
      <c r="D76" s="13" t="s">
        <v>28</v>
      </c>
      <c r="E76" s="13" t="s">
        <v>29</v>
      </c>
    </row>
    <row r="77" spans="2:11" ht="19" thickBot="1" x14ac:dyDescent="0.25">
      <c r="B77" s="14" t="s">
        <v>30</v>
      </c>
      <c r="C77" s="15">
        <v>28</v>
      </c>
      <c r="D77" s="15">
        <v>60</v>
      </c>
      <c r="E77" s="16" t="s">
        <v>31</v>
      </c>
    </row>
    <row r="78" spans="2:11" ht="19" thickBot="1" x14ac:dyDescent="0.25">
      <c r="B78" s="14">
        <v>1</v>
      </c>
      <c r="C78" s="15">
        <v>25</v>
      </c>
      <c r="D78" s="15">
        <v>50</v>
      </c>
      <c r="E78" s="15" t="s">
        <v>32</v>
      </c>
    </row>
    <row r="79" spans="2:11" ht="19" thickBot="1" x14ac:dyDescent="0.25">
      <c r="B79" s="14">
        <v>2</v>
      </c>
      <c r="C79" s="15">
        <v>33</v>
      </c>
      <c r="D79" s="15">
        <v>60</v>
      </c>
      <c r="E79" s="15" t="s">
        <v>33</v>
      </c>
    </row>
    <row r="80" spans="2:11" ht="19" thickBot="1" x14ac:dyDescent="0.25">
      <c r="B80" s="14">
        <v>3</v>
      </c>
      <c r="C80" s="15">
        <v>35</v>
      </c>
      <c r="D80" s="15">
        <v>80</v>
      </c>
      <c r="E80" s="15" t="s">
        <v>34</v>
      </c>
    </row>
    <row r="81" spans="2:5" ht="19" thickBot="1" x14ac:dyDescent="0.25">
      <c r="B81" s="14">
        <v>4</v>
      </c>
      <c r="C81" s="15">
        <v>28</v>
      </c>
      <c r="D81" s="15">
        <v>60</v>
      </c>
      <c r="E81" s="15" t="s">
        <v>32</v>
      </c>
    </row>
    <row r="82" spans="2:5" ht="19" thickBot="1" x14ac:dyDescent="0.25">
      <c r="B82" s="14">
        <v>5</v>
      </c>
      <c r="C82" s="15">
        <v>28</v>
      </c>
      <c r="D82" s="15">
        <v>60</v>
      </c>
      <c r="E82" s="15" t="s">
        <v>34</v>
      </c>
    </row>
    <row r="83" spans="2:5" ht="19" thickBot="1" x14ac:dyDescent="0.25">
      <c r="B83" s="17">
        <v>6</v>
      </c>
      <c r="C83" s="18">
        <v>28</v>
      </c>
      <c r="D83" s="18">
        <v>60</v>
      </c>
      <c r="E83" s="18" t="s">
        <v>34</v>
      </c>
    </row>
    <row r="84" spans="2:5" ht="17" thickTop="1" x14ac:dyDescent="0.2"/>
    <row r="85" spans="2:5" x14ac:dyDescent="0.2">
      <c r="B85" t="s">
        <v>35</v>
      </c>
    </row>
  </sheetData>
  <mergeCells count="5">
    <mergeCell ref="H12:J12"/>
    <mergeCell ref="K12:M12"/>
    <mergeCell ref="K1:O1"/>
    <mergeCell ref="K2:O2"/>
    <mergeCell ref="K3:O3"/>
  </mergeCells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Zhiyuan Zhang</dc:creator>
  <cp:lastModifiedBy>Zhiyuan Zhang</cp:lastModifiedBy>
  <dcterms:created xsi:type="dcterms:W3CDTF">2017-10-23T23:39:46Z</dcterms:created>
  <dcterms:modified xsi:type="dcterms:W3CDTF">2017-10-27T02:39:47Z</dcterms:modified>
</cp:coreProperties>
</file>