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CDS ZAR" sheetId="1" r:id="rId1"/>
    <sheet name="CDS USD &quot;Quanto&quot;" sheetId="5" r:id="rId2"/>
    <sheet name="Hazard Curve" sheetId="2" r:id="rId3"/>
    <sheet name="FX Model etc" sheetId="3" r:id="rId4"/>
  </sheets>
  <calcPr calcId="145621" calcMode="manual" calcOnSave="0"/>
</workbook>
</file>

<file path=xl/calcChain.xml><?xml version="1.0" encoding="utf-8"?>
<calcChain xmlns="http://schemas.openxmlformats.org/spreadsheetml/2006/main">
  <c r="H3" i="5" l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C28" i="5"/>
  <c r="C21" i="5"/>
  <c r="C25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C23" i="1"/>
  <c r="C21" i="1"/>
  <c r="B20" i="2"/>
  <c r="C4" i="2"/>
  <c r="B7" i="2" s="1"/>
  <c r="B8" i="2" s="1"/>
  <c r="H7" i="3"/>
  <c r="H8" i="3" s="1"/>
  <c r="E7" i="3"/>
  <c r="E8" i="3" s="1"/>
  <c r="B7" i="3"/>
  <c r="B8" i="3" s="1"/>
  <c r="B18" i="5"/>
  <c r="B17" i="5"/>
  <c r="B10" i="3"/>
  <c r="H10" i="3"/>
  <c r="E10" i="3"/>
  <c r="B11" i="2"/>
  <c r="B23" i="2"/>
  <c r="B18" i="2"/>
  <c r="C13" i="3" l="1"/>
  <c r="L8" i="3"/>
  <c r="L7" i="3"/>
  <c r="C16" i="3"/>
  <c r="K10" i="3"/>
  <c r="C15" i="3" l="1"/>
  <c r="B22" i="3"/>
  <c r="C22" i="5" l="1"/>
  <c r="C24" i="1"/>
  <c r="B26" i="5"/>
  <c r="C31" i="5" s="1"/>
  <c r="B29" i="5"/>
  <c r="C32" i="5" s="1"/>
  <c r="B17" i="1" l="1"/>
  <c r="C22" i="1" l="1"/>
  <c r="B27" i="1"/>
  <c r="C29" i="1"/>
</calcChain>
</file>

<file path=xl/sharedStrings.xml><?xml version="1.0" encoding="utf-8"?>
<sst xmlns="http://schemas.openxmlformats.org/spreadsheetml/2006/main" count="97" uniqueCount="57">
  <si>
    <t>refEntity</t>
  </si>
  <si>
    <t>ccy</t>
  </si>
  <si>
    <t>paymentDates</t>
  </si>
  <si>
    <t>rates</t>
  </si>
  <si>
    <t>accrualFractions</t>
  </si>
  <si>
    <t>boughtProtection</t>
  </si>
  <si>
    <t>ACME_CORP</t>
  </si>
  <si>
    <t>ZAR</t>
  </si>
  <si>
    <t>ZAR notionals</t>
  </si>
  <si>
    <t>QSA.CreateCDS</t>
  </si>
  <si>
    <t>objectName</t>
  </si>
  <si>
    <t>cdsZAR</t>
  </si>
  <si>
    <t>referenceEntity</t>
  </si>
  <si>
    <t>hazardCurveACME_CORP</t>
  </si>
  <si>
    <t>anchorDate</t>
  </si>
  <si>
    <t>QSA.CreateFXForecastCurve</t>
  </si>
  <si>
    <t>name</t>
  </si>
  <si>
    <t>ZARDiscount</t>
  </si>
  <si>
    <t>ZARBasis</t>
  </si>
  <si>
    <t>USDDiscountAndBasis</t>
  </si>
  <si>
    <t>USDZARForwards</t>
  </si>
  <si>
    <t>currency</t>
  </si>
  <si>
    <t>USD</t>
  </si>
  <si>
    <t>baseCurrency</t>
  </si>
  <si>
    <t>counterCurrency</t>
  </si>
  <si>
    <t>dates</t>
  </si>
  <si>
    <t>fxRateAtAnchorDate</t>
  </si>
  <si>
    <t>baseCurrencyFXBasisCurve</t>
  </si>
  <si>
    <t>counterCurrencyFXBasisCurve</t>
  </si>
  <si>
    <t>hazardRates</t>
  </si>
  <si>
    <t>QSA.CreateHazardCurve</t>
  </si>
  <si>
    <t>QSA.GetSurvivalProb</t>
  </si>
  <si>
    <t>One date</t>
  </si>
  <si>
    <t>date1</t>
  </si>
  <si>
    <t>check</t>
  </si>
  <si>
    <t>Two dates</t>
  </si>
  <si>
    <t>date2</t>
  </si>
  <si>
    <t>survivalProbSource</t>
  </si>
  <si>
    <t>otherCurrency</t>
  </si>
  <si>
    <t>fxSource</t>
  </si>
  <si>
    <t>valueCurrencyDiscount</t>
  </si>
  <si>
    <t>fxVol</t>
  </si>
  <si>
    <t>relJumpSizeInDefault</t>
  </si>
  <si>
    <t>expectedRecoveryRate</t>
  </si>
  <si>
    <t>DeterministicCreditWithFXJumpACME_CORP</t>
  </si>
  <si>
    <t>QSA.CreateModelDeterministicCreditWithFXJump</t>
  </si>
  <si>
    <t>QSA.Value</t>
  </si>
  <si>
    <t>products</t>
  </si>
  <si>
    <t>valueDate</t>
  </si>
  <si>
    <t>model</t>
  </si>
  <si>
    <t>value</t>
  </si>
  <si>
    <t>nSims</t>
  </si>
  <si>
    <t>USD notionals</t>
  </si>
  <si>
    <t>rates naïve</t>
  </si>
  <si>
    <t>rates quanto</t>
  </si>
  <si>
    <t>cdsUSDNaive</t>
  </si>
  <si>
    <t>cdsUSDQuanto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</si>
</sst>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3" borderId="0" xfId="0" applyNumberFormat="1" applyFill="1"/>
    <xf numFmtId="4" fontId="0" fillId="3" borderId="0" xfId="0" applyNumberFormat="1" applyFill="1"/>
    <xf numFmtId="10" fontId="0" fillId="3" borderId="0" xfId="1" applyNumberFormat="1" applyFont="1" applyFill="1"/>
    <xf numFmtId="0" fontId="0" fillId="5" borderId="0" xfId="0" applyFill="1"/>
    <xf numFmtId="15" fontId="0" fillId="5" borderId="0" xfId="0" applyNumberFormat="1" applyFill="1"/>
    <xf numFmtId="10" fontId="0" fillId="3" borderId="0" xfId="0" applyNumberForma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10" fontId="0" fillId="7" borderId="0" xfId="1" applyNumberFormat="1" applyFont="1" applyFill="1"/>
    <xf numFmtId="4" fontId="0" fillId="4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workbookViewId="0">
      <selection activeCell="E21" sqref="E21"/>
    </sheetView>
  </sheetViews>
  <sheetFormatPr defaultRowHeight="15" x14ac:dyDescent="0.25"/>
  <cols>
    <col min="2" max="2" width="32.7109375" bestFit="1" customWidth="1"/>
    <col min="3" max="3" width="12" bestFit="1" customWidth="1"/>
    <col min="5" max="5" width="14" bestFit="1" customWidth="1"/>
    <col min="6" max="6" width="13.28515625" bestFit="1" customWidth="1"/>
    <col min="7" max="7" width="11.5703125" customWidth="1"/>
    <col min="8" max="8" width="15.28515625" bestFit="1" customWidth="1"/>
  </cols>
  <sheetData>
    <row r="2" spans="2:8" x14ac:dyDescent="0.25">
      <c r="B2" s="3" t="s">
        <v>10</v>
      </c>
      <c r="C2" s="4" t="s">
        <v>11</v>
      </c>
      <c r="E2" s="3" t="s">
        <v>2</v>
      </c>
      <c r="F2" s="3" t="s">
        <v>8</v>
      </c>
      <c r="G2" s="3" t="s">
        <v>3</v>
      </c>
      <c r="H2" s="3" t="s">
        <v>4</v>
      </c>
    </row>
    <row r="3" spans="2:8" x14ac:dyDescent="0.25">
      <c r="B3" s="3" t="s">
        <v>0</v>
      </c>
      <c r="C3" s="4" t="s">
        <v>6</v>
      </c>
      <c r="E3" s="6">
        <v>42798</v>
      </c>
      <c r="F3" s="7">
        <v>15000000</v>
      </c>
      <c r="G3" s="8">
        <v>1.7999999999999999E-2</v>
      </c>
      <c r="H3" s="4">
        <v>0.25</v>
      </c>
    </row>
    <row r="4" spans="2:8" x14ac:dyDescent="0.25">
      <c r="B4" s="3" t="s">
        <v>1</v>
      </c>
      <c r="C4" s="4" t="s">
        <v>7</v>
      </c>
      <c r="E4" s="6">
        <v>42890</v>
      </c>
      <c r="F4" s="7">
        <v>15000000</v>
      </c>
      <c r="G4" s="8">
        <f>G3</f>
        <v>1.7999999999999999E-2</v>
      </c>
      <c r="H4" s="4">
        <v>0.25</v>
      </c>
    </row>
    <row r="5" spans="2:8" x14ac:dyDescent="0.25">
      <c r="B5" s="3" t="s">
        <v>5</v>
      </c>
      <c r="C5" s="4" t="b">
        <v>1</v>
      </c>
      <c r="E5" s="6">
        <v>42982</v>
      </c>
      <c r="F5" s="7">
        <v>15000000</v>
      </c>
      <c r="G5" s="8">
        <f t="shared" ref="G5:G14" si="0">G4</f>
        <v>1.7999999999999999E-2</v>
      </c>
      <c r="H5" s="4">
        <v>0.25</v>
      </c>
    </row>
    <row r="6" spans="2:8" x14ac:dyDescent="0.25">
      <c r="E6" s="6">
        <v>43073</v>
      </c>
      <c r="F6" s="7">
        <v>15000000</v>
      </c>
      <c r="G6" s="8">
        <f t="shared" si="0"/>
        <v>1.7999999999999999E-2</v>
      </c>
      <c r="H6" s="4">
        <v>0.25</v>
      </c>
    </row>
    <row r="7" spans="2:8" x14ac:dyDescent="0.25">
      <c r="E7" s="6">
        <v>43163</v>
      </c>
      <c r="F7" s="7">
        <v>15000000</v>
      </c>
      <c r="G7" s="8">
        <f t="shared" si="0"/>
        <v>1.7999999999999999E-2</v>
      </c>
      <c r="H7" s="4">
        <v>0.25</v>
      </c>
    </row>
    <row r="8" spans="2:8" x14ac:dyDescent="0.25">
      <c r="E8" s="6">
        <v>43255</v>
      </c>
      <c r="F8" s="7">
        <v>15000000</v>
      </c>
      <c r="G8" s="8">
        <f t="shared" si="0"/>
        <v>1.7999999999999999E-2</v>
      </c>
      <c r="H8" s="4">
        <v>0.25</v>
      </c>
    </row>
    <row r="9" spans="2:8" x14ac:dyDescent="0.25">
      <c r="E9" s="6">
        <v>43347</v>
      </c>
      <c r="F9" s="7">
        <v>15000000</v>
      </c>
      <c r="G9" s="8">
        <f t="shared" si="0"/>
        <v>1.7999999999999999E-2</v>
      </c>
      <c r="H9" s="4">
        <v>0.25</v>
      </c>
    </row>
    <row r="10" spans="2:8" x14ac:dyDescent="0.25">
      <c r="E10" s="6">
        <v>43438</v>
      </c>
      <c r="F10" s="7">
        <v>15000000</v>
      </c>
      <c r="G10" s="8">
        <f t="shared" si="0"/>
        <v>1.7999999999999999E-2</v>
      </c>
      <c r="H10" s="4">
        <v>0.25</v>
      </c>
    </row>
    <row r="11" spans="2:8" x14ac:dyDescent="0.25">
      <c r="E11" s="6">
        <v>43528</v>
      </c>
      <c r="F11" s="7">
        <v>15000000</v>
      </c>
      <c r="G11" s="8">
        <f t="shared" si="0"/>
        <v>1.7999999999999999E-2</v>
      </c>
      <c r="H11" s="4">
        <v>0.25</v>
      </c>
    </row>
    <row r="12" spans="2:8" x14ac:dyDescent="0.25">
      <c r="E12" s="6">
        <v>43620</v>
      </c>
      <c r="F12" s="7">
        <v>15000000</v>
      </c>
      <c r="G12" s="8">
        <f t="shared" si="0"/>
        <v>1.7999999999999999E-2</v>
      </c>
      <c r="H12" s="4">
        <v>0.25</v>
      </c>
    </row>
    <row r="13" spans="2:8" x14ac:dyDescent="0.25">
      <c r="E13" s="6">
        <v>43712</v>
      </c>
      <c r="F13" s="7">
        <v>15000000</v>
      </c>
      <c r="G13" s="8">
        <f t="shared" si="0"/>
        <v>1.7999999999999999E-2</v>
      </c>
      <c r="H13" s="4">
        <v>0.25</v>
      </c>
    </row>
    <row r="14" spans="2:8" x14ac:dyDescent="0.25">
      <c r="E14" s="6">
        <v>43803</v>
      </c>
      <c r="F14" s="7">
        <v>15000000</v>
      </c>
      <c r="G14" s="8">
        <f t="shared" si="0"/>
        <v>1.7999999999999999E-2</v>
      </c>
      <c r="H14" s="4">
        <v>0.25</v>
      </c>
    </row>
    <row r="15" spans="2:8" x14ac:dyDescent="0.25">
      <c r="E15" s="1"/>
    </row>
    <row r="16" spans="2:8" ht="21" x14ac:dyDescent="0.35">
      <c r="B16" s="2" t="s">
        <v>9</v>
      </c>
      <c r="E16" s="1"/>
    </row>
    <row r="17" spans="2:5" x14ac:dyDescent="0.25">
      <c r="B17" s="5" t="str">
        <f>_xll.QSA.CreateCDS(C2,C3,C4,E3:E14,F3:F14,G3:G14,H3:H14,C5)</f>
        <v>cdsZAR.14:05:38-264</v>
      </c>
      <c r="E17" s="1"/>
    </row>
    <row r="18" spans="2:5" x14ac:dyDescent="0.25">
      <c r="E18" s="1"/>
    </row>
    <row r="19" spans="2:5" x14ac:dyDescent="0.25">
      <c r="E19" s="1"/>
    </row>
    <row r="20" spans="2:5" ht="21" x14ac:dyDescent="0.35">
      <c r="B20" s="2" t="s">
        <v>46</v>
      </c>
      <c r="E20" s="1"/>
    </row>
    <row r="21" spans="2:5" x14ac:dyDescent="0.25">
      <c r="B21" s="3" t="s">
        <v>16</v>
      </c>
      <c r="C21" s="4" t="str">
        <f>C2&amp;"ValueResults"</f>
        <v>cdsZARValueResults</v>
      </c>
      <c r="E21" s="1"/>
    </row>
    <row r="22" spans="2:5" x14ac:dyDescent="0.25">
      <c r="B22" s="3" t="s">
        <v>47</v>
      </c>
      <c r="C22" s="9" t="str">
        <f>B17</f>
        <v>cdsZAR.14:05:38-264</v>
      </c>
      <c r="E22" s="1"/>
    </row>
    <row r="23" spans="2:5" x14ac:dyDescent="0.25">
      <c r="B23" s="3" t="s">
        <v>48</v>
      </c>
      <c r="C23" s="10">
        <f>'FX Model etc'!C1</f>
        <v>42708</v>
      </c>
    </row>
    <row r="24" spans="2:5" x14ac:dyDescent="0.25">
      <c r="B24" s="3" t="s">
        <v>49</v>
      </c>
      <c r="C24" s="9" t="str">
        <f>'FX Model etc'!B22</f>
        <v>DeterministicCreditWithFXJumpACME_CORP.14:05:38-250</v>
      </c>
    </row>
    <row r="25" spans="2:5" x14ac:dyDescent="0.25">
      <c r="B25" s="3" t="s">
        <v>51</v>
      </c>
      <c r="C25" s="14">
        <v>10000</v>
      </c>
    </row>
    <row r="27" spans="2:5" x14ac:dyDescent="0.25">
      <c r="B27" s="5" t="str">
        <f>_xll.QSA.Value(C21,C22:C22,C23,C24,C25)</f>
        <v>cdsZARValueResults.14:05:38-265</v>
      </c>
    </row>
    <row r="29" spans="2:5" x14ac:dyDescent="0.25">
      <c r="B29" s="3" t="s">
        <v>50</v>
      </c>
      <c r="C29" s="16">
        <f>_xll.QSA.GetResults(B27,"value")</f>
        <v>8372.4283398851967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C23" sqref="C23"/>
    </sheetView>
  </sheetViews>
  <sheetFormatPr defaultRowHeight="15" x14ac:dyDescent="0.25"/>
  <cols>
    <col min="2" max="2" width="32.7109375" bestFit="1" customWidth="1"/>
    <col min="3" max="3" width="53.42578125" bestFit="1" customWidth="1"/>
    <col min="5" max="5" width="14" bestFit="1" customWidth="1"/>
    <col min="6" max="6" width="13.28515625" bestFit="1" customWidth="1"/>
    <col min="7" max="8" width="11.5703125" customWidth="1"/>
    <col min="9" max="9" width="15.28515625" bestFit="1" customWidth="1"/>
  </cols>
  <sheetData>
    <row r="2" spans="2:9" x14ac:dyDescent="0.25">
      <c r="B2" s="3" t="s">
        <v>10</v>
      </c>
      <c r="C2" s="4" t="s">
        <v>55</v>
      </c>
      <c r="E2" s="3" t="s">
        <v>2</v>
      </c>
      <c r="F2" s="3" t="s">
        <v>52</v>
      </c>
      <c r="G2" s="3" t="s">
        <v>53</v>
      </c>
      <c r="H2" s="3" t="s">
        <v>54</v>
      </c>
      <c r="I2" s="3" t="s">
        <v>4</v>
      </c>
    </row>
    <row r="3" spans="2:9" x14ac:dyDescent="0.25">
      <c r="B3" s="3" t="s">
        <v>0</v>
      </c>
      <c r="C3" s="4" t="s">
        <v>6</v>
      </c>
      <c r="E3" s="6">
        <v>42798</v>
      </c>
      <c r="F3" s="7">
        <v>1000000</v>
      </c>
      <c r="G3" s="8">
        <v>1.7999999999999999E-2</v>
      </c>
      <c r="H3" s="8">
        <f>G3*(1+'FX Model etc'!C18)</f>
        <v>2.1599999999999998E-2</v>
      </c>
      <c r="I3" s="4">
        <v>0.25</v>
      </c>
    </row>
    <row r="4" spans="2:9" x14ac:dyDescent="0.25">
      <c r="B4" s="3" t="s">
        <v>1</v>
      </c>
      <c r="C4" s="4" t="s">
        <v>22</v>
      </c>
      <c r="E4" s="6">
        <v>42890</v>
      </c>
      <c r="F4" s="7">
        <v>1000000</v>
      </c>
      <c r="G4" s="8">
        <f>G3</f>
        <v>1.7999999999999999E-2</v>
      </c>
      <c r="H4" s="8">
        <f>H3</f>
        <v>2.1599999999999998E-2</v>
      </c>
      <c r="I4" s="4">
        <v>0.25</v>
      </c>
    </row>
    <row r="5" spans="2:9" x14ac:dyDescent="0.25">
      <c r="B5" s="3" t="s">
        <v>5</v>
      </c>
      <c r="C5" s="4" t="b">
        <v>1</v>
      </c>
      <c r="E5" s="6">
        <v>42982</v>
      </c>
      <c r="F5" s="7">
        <v>1000000</v>
      </c>
      <c r="G5" s="8">
        <f t="shared" ref="G5:G14" si="0">G4</f>
        <v>1.7999999999999999E-2</v>
      </c>
      <c r="H5" s="8">
        <f t="shared" ref="H5:H14" si="1">H4</f>
        <v>2.1599999999999998E-2</v>
      </c>
      <c r="I5" s="4">
        <v>0.25</v>
      </c>
    </row>
    <row r="6" spans="2:9" x14ac:dyDescent="0.25">
      <c r="E6" s="6">
        <v>43073</v>
      </c>
      <c r="F6" s="7">
        <v>1000000</v>
      </c>
      <c r="G6" s="8">
        <f t="shared" si="0"/>
        <v>1.7999999999999999E-2</v>
      </c>
      <c r="H6" s="8">
        <f t="shared" si="1"/>
        <v>2.1599999999999998E-2</v>
      </c>
      <c r="I6" s="4">
        <v>0.25</v>
      </c>
    </row>
    <row r="7" spans="2:9" x14ac:dyDescent="0.25">
      <c r="B7" s="3" t="s">
        <v>10</v>
      </c>
      <c r="C7" s="4" t="s">
        <v>56</v>
      </c>
      <c r="E7" s="6">
        <v>43163</v>
      </c>
      <c r="F7" s="7">
        <v>1000000</v>
      </c>
      <c r="G7" s="8">
        <f t="shared" si="0"/>
        <v>1.7999999999999999E-2</v>
      </c>
      <c r="H7" s="8">
        <f t="shared" si="1"/>
        <v>2.1599999999999998E-2</v>
      </c>
      <c r="I7" s="4">
        <v>0.25</v>
      </c>
    </row>
    <row r="8" spans="2:9" x14ac:dyDescent="0.25">
      <c r="E8" s="6">
        <v>43255</v>
      </c>
      <c r="F8" s="7">
        <v>1000000</v>
      </c>
      <c r="G8" s="8">
        <f t="shared" si="0"/>
        <v>1.7999999999999999E-2</v>
      </c>
      <c r="H8" s="8">
        <f t="shared" si="1"/>
        <v>2.1599999999999998E-2</v>
      </c>
      <c r="I8" s="4">
        <v>0.25</v>
      </c>
    </row>
    <row r="9" spans="2:9" x14ac:dyDescent="0.25">
      <c r="E9" s="6">
        <v>43347</v>
      </c>
      <c r="F9" s="7">
        <v>1000000</v>
      </c>
      <c r="G9" s="8">
        <f t="shared" si="0"/>
        <v>1.7999999999999999E-2</v>
      </c>
      <c r="H9" s="8">
        <f t="shared" si="1"/>
        <v>2.1599999999999998E-2</v>
      </c>
      <c r="I9" s="4">
        <v>0.25</v>
      </c>
    </row>
    <row r="10" spans="2:9" x14ac:dyDescent="0.25">
      <c r="E10" s="6">
        <v>43438</v>
      </c>
      <c r="F10" s="7">
        <v>1000000</v>
      </c>
      <c r="G10" s="8">
        <f t="shared" si="0"/>
        <v>1.7999999999999999E-2</v>
      </c>
      <c r="H10" s="8">
        <f t="shared" si="1"/>
        <v>2.1599999999999998E-2</v>
      </c>
      <c r="I10" s="4">
        <v>0.25</v>
      </c>
    </row>
    <row r="11" spans="2:9" x14ac:dyDescent="0.25">
      <c r="E11" s="6">
        <v>43528</v>
      </c>
      <c r="F11" s="7">
        <v>1000000</v>
      </c>
      <c r="G11" s="8">
        <f t="shared" si="0"/>
        <v>1.7999999999999999E-2</v>
      </c>
      <c r="H11" s="8">
        <f t="shared" si="1"/>
        <v>2.1599999999999998E-2</v>
      </c>
      <c r="I11" s="4">
        <v>0.25</v>
      </c>
    </row>
    <row r="12" spans="2:9" x14ac:dyDescent="0.25">
      <c r="E12" s="6">
        <v>43620</v>
      </c>
      <c r="F12" s="7">
        <v>1000000</v>
      </c>
      <c r="G12" s="8">
        <f t="shared" si="0"/>
        <v>1.7999999999999999E-2</v>
      </c>
      <c r="H12" s="8">
        <f t="shared" si="1"/>
        <v>2.1599999999999998E-2</v>
      </c>
      <c r="I12" s="4">
        <v>0.25</v>
      </c>
    </row>
    <row r="13" spans="2:9" x14ac:dyDescent="0.25">
      <c r="E13" s="6">
        <v>43712</v>
      </c>
      <c r="F13" s="7">
        <v>1000000</v>
      </c>
      <c r="G13" s="8">
        <f t="shared" si="0"/>
        <v>1.7999999999999999E-2</v>
      </c>
      <c r="H13" s="8">
        <f t="shared" si="1"/>
        <v>2.1599999999999998E-2</v>
      </c>
      <c r="I13" s="4">
        <v>0.25</v>
      </c>
    </row>
    <row r="14" spans="2:9" x14ac:dyDescent="0.25">
      <c r="E14" s="6">
        <v>43803</v>
      </c>
      <c r="F14" s="7">
        <v>1000000</v>
      </c>
      <c r="G14" s="8">
        <f t="shared" si="0"/>
        <v>1.7999999999999999E-2</v>
      </c>
      <c r="H14" s="8">
        <f t="shared" si="1"/>
        <v>2.1599999999999998E-2</v>
      </c>
      <c r="I14" s="4">
        <v>0.25</v>
      </c>
    </row>
    <row r="15" spans="2:9" x14ac:dyDescent="0.25">
      <c r="E15" s="1"/>
    </row>
    <row r="16" spans="2:9" ht="21" x14ac:dyDescent="0.35">
      <c r="B16" s="2" t="s">
        <v>9</v>
      </c>
      <c r="E16" s="1"/>
    </row>
    <row r="17" spans="2:5" x14ac:dyDescent="0.25">
      <c r="B17" s="5" t="str">
        <f>_xll.QSA.CreateCDS(C2,C3,C4,E3:E14,F3:F14,G3:G14,I3:I14,C5)</f>
        <v>cdsUSDNaive.14:05:38-243</v>
      </c>
      <c r="E17" s="1"/>
    </row>
    <row r="18" spans="2:5" x14ac:dyDescent="0.25">
      <c r="B18" s="5" t="str">
        <f>_xll.QSA.CreateCDS(C7,C3,C4,E3:E14,F3:F14,H3:H14,I3:I14,C5)</f>
        <v>cdsUSDQuanto.14:05:38-242</v>
      </c>
      <c r="E18" s="1"/>
    </row>
    <row r="19" spans="2:5" x14ac:dyDescent="0.25">
      <c r="E19" s="1"/>
    </row>
    <row r="20" spans="2:5" ht="21" x14ac:dyDescent="0.35">
      <c r="B20" s="2" t="s">
        <v>46</v>
      </c>
      <c r="E20" s="1"/>
    </row>
    <row r="21" spans="2:5" x14ac:dyDescent="0.25">
      <c r="B21" s="3" t="s">
        <v>48</v>
      </c>
      <c r="C21" s="10">
        <f>'FX Model etc'!C1</f>
        <v>42708</v>
      </c>
      <c r="E21" s="1"/>
    </row>
    <row r="22" spans="2:5" x14ac:dyDescent="0.25">
      <c r="B22" s="3" t="s">
        <v>49</v>
      </c>
      <c r="C22" s="9" t="str">
        <f>'FX Model etc'!B22</f>
        <v>DeterministicCreditWithFXJumpACME_CORP.14:05:38-250</v>
      </c>
      <c r="E22" s="1"/>
    </row>
    <row r="23" spans="2:5" x14ac:dyDescent="0.25">
      <c r="B23" s="3" t="s">
        <v>51</v>
      </c>
      <c r="C23" s="14">
        <v>10000</v>
      </c>
    </row>
    <row r="25" spans="2:5" x14ac:dyDescent="0.25">
      <c r="B25" s="3" t="s">
        <v>16</v>
      </c>
      <c r="C25" s="4" t="str">
        <f>C2&amp;"ValueResults"</f>
        <v>cdsUSDNaiveValueResults</v>
      </c>
    </row>
    <row r="26" spans="2:5" x14ac:dyDescent="0.25">
      <c r="B26" s="5" t="str">
        <f>_xll.QSA.Value(C25,B17,C21,C22,C23)</f>
        <v>cdsUSDNaiveValueResults.14:05:38-251</v>
      </c>
    </row>
    <row r="28" spans="2:5" x14ac:dyDescent="0.25">
      <c r="B28" s="3" t="s">
        <v>16</v>
      </c>
      <c r="C28" s="4" t="str">
        <f>C7&amp;"ValueResults"</f>
        <v>cdsUSDQuantoValueResults</v>
      </c>
    </row>
    <row r="29" spans="2:5" x14ac:dyDescent="0.25">
      <c r="B29" s="5" t="str">
        <f>_xll.QSA.Value(C28,B18,C21,C22,C23)</f>
        <v>cdsUSDQuantoValueResults.14:05:38-252</v>
      </c>
    </row>
    <row r="31" spans="2:5" x14ac:dyDescent="0.25">
      <c r="B31" s="3" t="s">
        <v>50</v>
      </c>
      <c r="C31" s="16">
        <f>_xll.QSA.GetResults(B26,"value")</f>
        <v>147527.61060340109</v>
      </c>
    </row>
    <row r="32" spans="2:5" x14ac:dyDescent="0.25">
      <c r="B32" s="3" t="s">
        <v>50</v>
      </c>
      <c r="C32" s="16">
        <f>_xll.QSA.GetResults(B29,"value")</f>
        <v>9185.0352182866263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B30" sqref="B30"/>
    </sheetView>
  </sheetViews>
  <sheetFormatPr defaultRowHeight="15" x14ac:dyDescent="0.25"/>
  <cols>
    <col min="2" max="2" width="34.28515625" bestFit="1" customWidth="1"/>
    <col min="3" max="3" width="23.42578125" bestFit="1" customWidth="1"/>
  </cols>
  <sheetData>
    <row r="2" spans="2:3" x14ac:dyDescent="0.25">
      <c r="B2" s="3" t="s">
        <v>10</v>
      </c>
      <c r="C2" s="4" t="s">
        <v>13</v>
      </c>
    </row>
    <row r="3" spans="2:3" x14ac:dyDescent="0.25">
      <c r="B3" s="3" t="s">
        <v>12</v>
      </c>
      <c r="C3" s="4" t="s">
        <v>6</v>
      </c>
    </row>
    <row r="4" spans="2:3" x14ac:dyDescent="0.25">
      <c r="B4" s="3" t="s">
        <v>14</v>
      </c>
      <c r="C4" s="10">
        <f>'FX Model etc'!C1</f>
        <v>42708</v>
      </c>
    </row>
    <row r="6" spans="2:3" x14ac:dyDescent="0.25">
      <c r="B6" s="3" t="s">
        <v>25</v>
      </c>
      <c r="C6" s="3" t="s">
        <v>29</v>
      </c>
    </row>
    <row r="7" spans="2:3" x14ac:dyDescent="0.25">
      <c r="B7" s="10">
        <f>C4</f>
        <v>42708</v>
      </c>
      <c r="C7" s="11">
        <v>0.03</v>
      </c>
    </row>
    <row r="8" spans="2:3" x14ac:dyDescent="0.25">
      <c r="B8" s="10">
        <f>EDATE(B7,120)</f>
        <v>46360</v>
      </c>
      <c r="C8" s="11">
        <v>0.03</v>
      </c>
    </row>
    <row r="10" spans="2:3" ht="21" x14ac:dyDescent="0.35">
      <c r="B10" s="2" t="s">
        <v>30</v>
      </c>
    </row>
    <row r="11" spans="2:3" x14ac:dyDescent="0.25">
      <c r="B11" s="5" t="str">
        <f>_xll.QSA.CreateHazardCurve(C2,C3,C4,B7:B8,C7:C8)</f>
        <v>hazardCurveACME_CORP.14:05:38-247</v>
      </c>
    </row>
    <row r="14" spans="2:3" x14ac:dyDescent="0.25">
      <c r="B14" s="3" t="s">
        <v>33</v>
      </c>
      <c r="C14" s="6">
        <v>43073</v>
      </c>
    </row>
    <row r="15" spans="2:3" x14ac:dyDescent="0.25">
      <c r="B15" s="3" t="s">
        <v>36</v>
      </c>
      <c r="C15" s="6">
        <v>43438</v>
      </c>
    </row>
    <row r="17" spans="2:3" ht="21" x14ac:dyDescent="0.35">
      <c r="B17" s="2" t="s">
        <v>31</v>
      </c>
      <c r="C17" s="12" t="s">
        <v>32</v>
      </c>
    </row>
    <row r="18" spans="2:3" x14ac:dyDescent="0.25">
      <c r="B18" s="5">
        <f>_xll.QSA.GetSurvivalProb(B11,C14)</f>
        <v>0.97044553354850815</v>
      </c>
    </row>
    <row r="19" spans="2:3" x14ac:dyDescent="0.25">
      <c r="B19" s="12" t="s">
        <v>34</v>
      </c>
    </row>
    <row r="20" spans="2:3" x14ac:dyDescent="0.25">
      <c r="B20" s="13">
        <f>EXP(-C7)</f>
        <v>0.97044553354850815</v>
      </c>
    </row>
    <row r="22" spans="2:3" ht="21" x14ac:dyDescent="0.35">
      <c r="B22" s="2" t="s">
        <v>31</v>
      </c>
      <c r="C22" s="12" t="s">
        <v>35</v>
      </c>
    </row>
    <row r="23" spans="2:3" x14ac:dyDescent="0.25">
      <c r="B23" s="5">
        <f>_xll.QSA.GetSurvivalProb(B11,C14,C15)</f>
        <v>0.97044553354850815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C19" sqref="C19"/>
    </sheetView>
  </sheetViews>
  <sheetFormatPr defaultRowHeight="15" x14ac:dyDescent="0.25"/>
  <cols>
    <col min="2" max="2" width="56.28515625" bestFit="1" customWidth="1"/>
    <col min="3" max="3" width="41.5703125" bestFit="1" customWidth="1"/>
    <col min="4" max="4" width="5.85546875" customWidth="1"/>
    <col min="5" max="5" width="27" bestFit="1" customWidth="1"/>
    <col min="6" max="6" width="8.85546875" bestFit="1" customWidth="1"/>
    <col min="7" max="7" width="5.28515625" customWidth="1"/>
    <col min="8" max="8" width="31.42578125" bestFit="1" customWidth="1"/>
    <col min="9" max="9" width="20.5703125" bestFit="1" customWidth="1"/>
    <col min="10" max="10" width="5.140625" customWidth="1"/>
    <col min="11" max="11" width="36" bestFit="1" customWidth="1"/>
    <col min="12" max="12" width="31.42578125" bestFit="1" customWidth="1"/>
  </cols>
  <sheetData>
    <row r="1" spans="2:12" x14ac:dyDescent="0.25">
      <c r="B1" t="s">
        <v>14</v>
      </c>
      <c r="C1" s="6">
        <v>42708</v>
      </c>
    </row>
    <row r="2" spans="2:12" ht="21" x14ac:dyDescent="0.35">
      <c r="K2" s="2" t="s">
        <v>15</v>
      </c>
    </row>
    <row r="3" spans="2:12" x14ac:dyDescent="0.25">
      <c r="B3" s="3" t="s">
        <v>16</v>
      </c>
      <c r="C3" s="4" t="s">
        <v>17</v>
      </c>
      <c r="E3" s="3" t="s">
        <v>16</v>
      </c>
      <c r="F3" s="4" t="s">
        <v>18</v>
      </c>
      <c r="H3" s="3" t="s">
        <v>16</v>
      </c>
      <c r="I3" s="4" t="s">
        <v>19</v>
      </c>
      <c r="K3" s="3" t="s">
        <v>16</v>
      </c>
      <c r="L3" s="4" t="s">
        <v>20</v>
      </c>
    </row>
    <row r="4" spans="2:12" x14ac:dyDescent="0.25">
      <c r="B4" s="3" t="s">
        <v>21</v>
      </c>
      <c r="C4" s="4" t="s">
        <v>7</v>
      </c>
      <c r="E4" s="3" t="s">
        <v>21</v>
      </c>
      <c r="F4" s="4" t="s">
        <v>7</v>
      </c>
      <c r="H4" s="3" t="s">
        <v>21</v>
      </c>
      <c r="I4" s="4" t="s">
        <v>22</v>
      </c>
      <c r="K4" s="3" t="s">
        <v>23</v>
      </c>
      <c r="L4" s="4" t="s">
        <v>22</v>
      </c>
    </row>
    <row r="5" spans="2:12" x14ac:dyDescent="0.25">
      <c r="K5" s="3" t="s">
        <v>24</v>
      </c>
      <c r="L5" s="4" t="s">
        <v>7</v>
      </c>
    </row>
    <row r="6" spans="2:12" x14ac:dyDescent="0.25">
      <c r="B6" s="3" t="s">
        <v>25</v>
      </c>
      <c r="C6" s="3" t="s">
        <v>3</v>
      </c>
      <c r="E6" s="3" t="s">
        <v>25</v>
      </c>
      <c r="F6" s="3" t="s">
        <v>3</v>
      </c>
      <c r="H6" s="3" t="s">
        <v>25</v>
      </c>
      <c r="I6" s="3" t="s">
        <v>3</v>
      </c>
      <c r="K6" s="3" t="s">
        <v>26</v>
      </c>
      <c r="L6" s="4">
        <v>13.66</v>
      </c>
    </row>
    <row r="7" spans="2:12" x14ac:dyDescent="0.25">
      <c r="B7" s="6">
        <f>$C$1</f>
        <v>42708</v>
      </c>
      <c r="C7" s="8">
        <v>7.2499999999999995E-2</v>
      </c>
      <c r="E7" s="6">
        <f>$C$1</f>
        <v>42708</v>
      </c>
      <c r="F7" s="8">
        <v>7.3499999999999996E-2</v>
      </c>
      <c r="H7" s="6">
        <f>$C$1</f>
        <v>42708</v>
      </c>
      <c r="I7" s="8">
        <v>0.01</v>
      </c>
      <c r="K7" s="3" t="s">
        <v>27</v>
      </c>
      <c r="L7" s="9" t="str">
        <f>H10</f>
        <v>USDDiscountAndBasis.14:05:38-245</v>
      </c>
    </row>
    <row r="8" spans="2:12" x14ac:dyDescent="0.25">
      <c r="B8" s="6">
        <f>EDATE(B7,120)</f>
        <v>46360</v>
      </c>
      <c r="C8" s="8">
        <v>7.2499999999999995E-2</v>
      </c>
      <c r="E8" s="6">
        <f>EDATE(E7,120)</f>
        <v>46360</v>
      </c>
      <c r="F8" s="8">
        <v>7.3499999999999996E-2</v>
      </c>
      <c r="H8" s="6">
        <f>EDATE(H7,120)</f>
        <v>46360</v>
      </c>
      <c r="I8" s="8">
        <v>1.2E-2</v>
      </c>
      <c r="K8" s="3" t="s">
        <v>28</v>
      </c>
      <c r="L8" s="9" t="str">
        <f>E10</f>
        <v>ZARBasis.14:05:38-246</v>
      </c>
    </row>
    <row r="10" spans="2:12" x14ac:dyDescent="0.25">
      <c r="B10" s="5" t="str">
        <f>_xll.QSA.CreateDatesAndRatesCurve(C3,B7:B8,C7:C8,C4)</f>
        <v>ZARDiscount.14:05:38-244</v>
      </c>
      <c r="E10" s="5" t="str">
        <f>_xll.QSA.CreateDatesAndRatesCurve(F3,E7:E8,F7:F8,F4)</f>
        <v>ZARBasis.14:05:38-246</v>
      </c>
      <c r="H10" s="5" t="str">
        <f>_xll.QSA.CreateDatesAndRatesCurve(I3,H7:H8,I7:I8,I4)</f>
        <v>USDDiscountAndBasis.14:05:38-245</v>
      </c>
      <c r="K10" s="5" t="str">
        <f>_xll.QSA.CreateFXForecastCurve(L3,L4,L5,L6,L7,L8)</f>
        <v>USDZARForwards.14:05:38-248</v>
      </c>
    </row>
    <row r="12" spans="2:12" x14ac:dyDescent="0.25">
      <c r="B12" s="3" t="s">
        <v>16</v>
      </c>
      <c r="C12" s="4" t="s">
        <v>44</v>
      </c>
    </row>
    <row r="13" spans="2:12" x14ac:dyDescent="0.25">
      <c r="B13" s="3" t="s">
        <v>37</v>
      </c>
      <c r="C13" s="9" t="str">
        <f>'Hazard Curve'!B11</f>
        <v>hazardCurveACME_CORP.14:05:38-247</v>
      </c>
    </row>
    <row r="14" spans="2:12" x14ac:dyDescent="0.25">
      <c r="B14" s="3" t="s">
        <v>38</v>
      </c>
      <c r="C14" s="4" t="s">
        <v>22</v>
      </c>
    </row>
    <row r="15" spans="2:12" x14ac:dyDescent="0.25">
      <c r="B15" s="3" t="s">
        <v>39</v>
      </c>
      <c r="C15" s="9" t="str">
        <f>K10</f>
        <v>USDZARForwards.14:05:38-248</v>
      </c>
    </row>
    <row r="16" spans="2:12" x14ac:dyDescent="0.25">
      <c r="B16" s="3" t="s">
        <v>40</v>
      </c>
      <c r="C16" s="9" t="str">
        <f>B10</f>
        <v>ZARDiscount.14:05:38-244</v>
      </c>
    </row>
    <row r="17" spans="2:3" x14ac:dyDescent="0.25">
      <c r="B17" s="3" t="s">
        <v>41</v>
      </c>
      <c r="C17" s="14">
        <v>0.18</v>
      </c>
    </row>
    <row r="18" spans="2:3" x14ac:dyDescent="0.25">
      <c r="B18" s="3" t="s">
        <v>42</v>
      </c>
      <c r="C18" s="15">
        <v>0.2</v>
      </c>
    </row>
    <row r="19" spans="2:3" x14ac:dyDescent="0.25">
      <c r="B19" s="3" t="s">
        <v>43</v>
      </c>
      <c r="C19" s="14">
        <v>0.4</v>
      </c>
    </row>
    <row r="21" spans="2:3" ht="21" x14ac:dyDescent="0.35">
      <c r="B21" s="2" t="s">
        <v>45</v>
      </c>
    </row>
    <row r="22" spans="2:3" x14ac:dyDescent="0.25">
      <c r="B22" s="5" t="str">
        <f>_xll.QSA.CreateModelDeterministicCreditWithFXJump(C12,C13,C14,C15,C16,C17,C18,C19)</f>
        <v>DeterministicCreditWithFXJumpACME_CORP.14:05:38-250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CDS ZAR</vt:lpstr>
      <vt:lpstr>CDS USD "Quanto"</vt:lpstr>
      <vt:lpstr>Hazard Curve</vt:lpstr>
      <vt:lpstr>FX Model etc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2016-12-04T12:05:51Z</dcterms:modified>
</cp:coreProperties>
</file>