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0290" activeTab="1"/>
  </bookViews>
  <sheets>
    <sheet name="Product And Value" sheetId="1" r:id="rId1"/>
    <sheet name="Curves" sheetId="2" r:id="rId2"/>
    <sheet name="TestFixedLegsZARUSD" sheetId="3" r:id="rId3"/>
  </sheets>
  <calcPr calcId="145621" calcMode="manual" calcOnSave="0"/>
</workbook>
</file>

<file path=xl/calcChain.xml><?xml version="1.0" encoding="utf-8"?>
<calcChain xmlns="http://schemas.openxmlformats.org/spreadsheetml/2006/main">
  <c r="B3" i="3" l="1"/>
  <c r="G8" i="1" l="1"/>
  <c r="J8" i="1" s="1"/>
  <c r="M8" i="1" s="1"/>
  <c r="J7" i="1"/>
  <c r="M7" i="1" s="1"/>
  <c r="E7" i="1"/>
  <c r="L7" i="1" s="1"/>
  <c r="B8" i="1"/>
  <c r="B9" i="1" s="1"/>
  <c r="B10" i="1" s="1"/>
  <c r="B11" i="1" s="1"/>
  <c r="B12" i="1" s="1"/>
  <c r="B13" i="1" s="1"/>
  <c r="B14" i="1" s="1"/>
  <c r="E14" i="1" s="1"/>
  <c r="L14" i="1" s="1"/>
  <c r="H10" i="2"/>
  <c r="P8" i="1" s="1"/>
  <c r="B10" i="2"/>
  <c r="E10" i="2"/>
  <c r="P7" i="1"/>
  <c r="O7" i="1"/>
  <c r="O8" i="1"/>
  <c r="J3" i="3"/>
  <c r="J2" i="3"/>
  <c r="C5" i="3" l="1"/>
  <c r="R8" i="1"/>
  <c r="R7" i="1"/>
  <c r="M8" i="2"/>
  <c r="M7" i="2"/>
  <c r="C21" i="1"/>
  <c r="G9" i="1"/>
  <c r="E13" i="1"/>
  <c r="L13" i="1" s="1"/>
  <c r="E12" i="1"/>
  <c r="L12" i="1" s="1"/>
  <c r="E11" i="1"/>
  <c r="L11" i="1" s="1"/>
  <c r="E10" i="1"/>
  <c r="L10" i="1" s="1"/>
  <c r="E9" i="1"/>
  <c r="L9" i="1" s="1"/>
  <c r="E8" i="1"/>
  <c r="L8" i="1" s="1"/>
  <c r="N10" i="1"/>
  <c r="N8" i="1"/>
  <c r="N11" i="1"/>
  <c r="L10" i="2"/>
  <c r="N7" i="1"/>
  <c r="Q9" i="1"/>
  <c r="N9" i="1"/>
  <c r="Q8" i="1"/>
  <c r="N12" i="1"/>
  <c r="O9" i="1"/>
  <c r="N14" i="1"/>
  <c r="P9" i="1"/>
  <c r="N13" i="1"/>
  <c r="B16" i="1"/>
  <c r="K2" i="3"/>
  <c r="K3" i="3"/>
  <c r="Q7" i="1"/>
  <c r="C6" i="3" l="1"/>
  <c r="C7" i="3" s="1"/>
  <c r="R9" i="1"/>
  <c r="L4" i="1"/>
  <c r="C23" i="1"/>
  <c r="C30" i="1"/>
  <c r="G10" i="1"/>
  <c r="J9" i="1"/>
  <c r="M9" i="1" s="1"/>
  <c r="P10" i="1"/>
  <c r="B25" i="1"/>
  <c r="O10" i="1"/>
  <c r="Q10" i="1"/>
  <c r="R10" i="1" l="1"/>
  <c r="C33" i="1"/>
  <c r="G11" i="1"/>
  <c r="J10" i="1"/>
  <c r="M10" i="1" s="1"/>
  <c r="Q11" i="1"/>
  <c r="O11" i="1"/>
  <c r="P11" i="1"/>
  <c r="R11" i="1" l="1"/>
  <c r="J11" i="1"/>
  <c r="M11" i="1" s="1"/>
  <c r="G12" i="1"/>
  <c r="O12" i="1"/>
  <c r="Q12" i="1"/>
  <c r="P12" i="1"/>
  <c r="R12" i="1" l="1"/>
  <c r="G13" i="1"/>
  <c r="J12" i="1"/>
  <c r="M12" i="1" s="1"/>
  <c r="Q13" i="1"/>
  <c r="O13" i="1"/>
  <c r="P13" i="1"/>
  <c r="R13" i="1" l="1"/>
  <c r="G14" i="1"/>
  <c r="J13" i="1"/>
  <c r="M13" i="1" s="1"/>
  <c r="Q14" i="1"/>
  <c r="O14" i="1"/>
  <c r="P14" i="1"/>
  <c r="R14" i="1" l="1"/>
  <c r="J14" i="1"/>
  <c r="M14" i="1" s="1"/>
  <c r="M4" i="1" s="1"/>
  <c r="L3" i="1" s="1"/>
  <c r="G16" i="1"/>
  <c r="C31" i="1" l="1"/>
  <c r="B35" i="1" l="1"/>
  <c r="B37" i="1"/>
</calcChain>
</file>

<file path=xl/sharedStrings.xml><?xml version="1.0" encoding="utf-8"?>
<sst xmlns="http://schemas.openxmlformats.org/spreadsheetml/2006/main" count="66" uniqueCount="41">
  <si>
    <t>name</t>
  </si>
  <si>
    <t>currency</t>
  </si>
  <si>
    <t>ZAR</t>
  </si>
  <si>
    <t>paymentDates</t>
  </si>
  <si>
    <t>notionals</t>
  </si>
  <si>
    <t>rates</t>
  </si>
  <si>
    <t>accrualFractions</t>
  </si>
  <si>
    <t>fixedLegZAR0001</t>
  </si>
  <si>
    <t>USD</t>
  </si>
  <si>
    <t>fixedLegUSD0001</t>
  </si>
  <si>
    <t>discountCurve</t>
  </si>
  <si>
    <t>valueDate</t>
  </si>
  <si>
    <t>products</t>
  </si>
  <si>
    <t>ZARDiscount</t>
  </si>
  <si>
    <t>dates</t>
  </si>
  <si>
    <t>curveModel</t>
  </si>
  <si>
    <t>rateForecastCurves</t>
  </si>
  <si>
    <t>fxForecastCurves</t>
  </si>
  <si>
    <t>valueResults</t>
  </si>
  <si>
    <t>model</t>
  </si>
  <si>
    <t>QSA.CreateCurveModel</t>
  </si>
  <si>
    <t>QSA.CreateFXForecastCurve</t>
  </si>
  <si>
    <t>baseCurrency</t>
  </si>
  <si>
    <t>counterCurrency</t>
  </si>
  <si>
    <t>USDZARForwards</t>
  </si>
  <si>
    <t>fxRateAtAnchorDate</t>
  </si>
  <si>
    <t>ZARBasis</t>
  </si>
  <si>
    <t>USDDiscountAndBasis</t>
  </si>
  <si>
    <t>baseCurrencyFXBasisCurve</t>
  </si>
  <si>
    <t>counterCurrencyFXBasisCurve</t>
  </si>
  <si>
    <t>QSA.CreateFixedLeg</t>
  </si>
  <si>
    <t>QSA.Value</t>
  </si>
  <si>
    <t>ZAR DF</t>
  </si>
  <si>
    <t>ZAR Basis DF</t>
  </si>
  <si>
    <t>USD Basis DF</t>
  </si>
  <si>
    <t>Curve fwd</t>
  </si>
  <si>
    <t>implied fwd</t>
  </si>
  <si>
    <t>Zar DF</t>
  </si>
  <si>
    <t>fwd</t>
  </si>
  <si>
    <t>ZAR leg</t>
  </si>
  <si>
    <t>USD 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</si>
</sst>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0" fillId="3" borderId="0" xfId="0" applyNumberFormat="1" applyFill="1"/>
    <xf numFmtId="10" fontId="0" fillId="3" borderId="0" xfId="0" applyNumberFormat="1" applyFill="1"/>
    <xf numFmtId="164" fontId="0" fillId="3" borderId="0" xfId="0" applyNumberFormat="1" applyFill="1"/>
    <xf numFmtId="0" fontId="0" fillId="4" borderId="0" xfId="0" applyFill="1"/>
    <xf numFmtId="4" fontId="0" fillId="3" borderId="0" xfId="0" applyNumberFormat="1" applyFill="1"/>
    <xf numFmtId="10" fontId="0" fillId="3" borderId="0" xfId="1" applyNumberFormat="1" applyFont="1" applyFill="1"/>
    <xf numFmtId="0" fontId="2" fillId="0" borderId="0" xfId="0" applyFont="1"/>
    <xf numFmtId="0" fontId="0" fillId="5" borderId="0" xfId="0" applyFill="1"/>
    <xf numFmtId="4" fontId="0" fillId="0" borderId="0" xfId="0" applyNumberFormat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7"/>
  <sheetViews>
    <sheetView workbookViewId="0">
      <selection activeCell="B7" sqref="B7:J8"/>
    </sheetView>
  </sheetViews>
  <sheetFormatPr defaultRowHeight="15" x14ac:dyDescent="0.25"/>
  <cols>
    <col min="2" max="2" width="60.5" bestFit="1" customWidth="1"/>
    <col min="3" max="3" width="24.75" bestFit="1" customWidth="1"/>
    <col min="4" max="4" width="5.75" bestFit="1" customWidth="1"/>
    <col min="5" max="5" width="13.125" bestFit="1" customWidth="1"/>
    <col min="7" max="7" width="24.75" bestFit="1" customWidth="1"/>
    <col min="8" max="8" width="14.375" bestFit="1" customWidth="1"/>
    <col min="9" max="9" width="5.75" bestFit="1" customWidth="1"/>
    <col min="10" max="10" width="13.125" bestFit="1" customWidth="1"/>
    <col min="12" max="12" width="12" bestFit="1" customWidth="1"/>
    <col min="13" max="13" width="11.375" bestFit="1" customWidth="1"/>
  </cols>
  <sheetData>
    <row r="2" spans="2:18" ht="21" x14ac:dyDescent="0.35">
      <c r="B2" s="9" t="s">
        <v>30</v>
      </c>
    </row>
    <row r="3" spans="2:18" x14ac:dyDescent="0.25">
      <c r="B3" s="1" t="s">
        <v>0</v>
      </c>
      <c r="C3" s="2" t="s">
        <v>7</v>
      </c>
      <c r="G3" s="1" t="s">
        <v>0</v>
      </c>
      <c r="H3" s="2" t="s">
        <v>9</v>
      </c>
      <c r="L3" s="11">
        <f>L4+M4</f>
        <v>-179484.52557973983</v>
      </c>
    </row>
    <row r="4" spans="2:18" x14ac:dyDescent="0.25">
      <c r="B4" s="1" t="s">
        <v>1</v>
      </c>
      <c r="C4" s="2" t="s">
        <v>2</v>
      </c>
      <c r="G4" s="1" t="s">
        <v>1</v>
      </c>
      <c r="H4" s="2" t="s">
        <v>8</v>
      </c>
      <c r="L4" s="11">
        <f>SUMPRODUCT(L7:L14,N7:N14)</f>
        <v>-2134227.6618662728</v>
      </c>
      <c r="M4" s="11">
        <f>SUMPRODUCT(M7:M14,Q7:Q14,N7:N14)</f>
        <v>1954743.136286533</v>
      </c>
    </row>
    <row r="6" spans="2:18" x14ac:dyDescent="0.25">
      <c r="B6" s="1" t="s">
        <v>3</v>
      </c>
      <c r="C6" s="1" t="s">
        <v>4</v>
      </c>
      <c r="D6" s="1" t="s">
        <v>5</v>
      </c>
      <c r="E6" s="1" t="s">
        <v>6</v>
      </c>
      <c r="G6" s="1" t="s">
        <v>3</v>
      </c>
      <c r="H6" s="1" t="s">
        <v>4</v>
      </c>
      <c r="I6" s="1" t="s">
        <v>5</v>
      </c>
      <c r="J6" s="1" t="s">
        <v>6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</row>
    <row r="7" spans="2:18" x14ac:dyDescent="0.25">
      <c r="B7" s="3">
        <v>42727</v>
      </c>
      <c r="C7" s="7">
        <v>-16000000</v>
      </c>
      <c r="D7" s="4">
        <v>7.2300000000000003E-2</v>
      </c>
      <c r="E7" s="5">
        <f>(B7-EDATE(B7,-3))/365</f>
        <v>0.24931506849315069</v>
      </c>
      <c r="G7" s="3">
        <v>42727</v>
      </c>
      <c r="H7" s="7">
        <v>1000000</v>
      </c>
      <c r="I7" s="4">
        <v>7.2300000000000003E-2</v>
      </c>
      <c r="J7" s="5">
        <f>(G7-EDATE(G7,-3))/365</f>
        <v>0.24931506849315069</v>
      </c>
      <c r="L7" s="11">
        <f>E7*D7*C7</f>
        <v>-288407.67123287678</v>
      </c>
      <c r="M7" s="11">
        <f>J7*I7*H7</f>
        <v>18025.479452054798</v>
      </c>
      <c r="N7">
        <f>_xll.QSA.GetDF($C$21,B7)</f>
        <v>0.98208703671189812</v>
      </c>
      <c r="O7">
        <f>_xll.QSA.GetDF(Curves!$E$10,G7)</f>
        <v>0.98184221813482231</v>
      </c>
      <c r="P7">
        <f>_xll.QSA.GetDF(Curves!$H$10,G7)</f>
        <v>0.99749756085674757</v>
      </c>
      <c r="Q7">
        <f>_xll.QSA.GetFXRate(Curves!$L$10,G7)</f>
        <v>13.87780687123818</v>
      </c>
      <c r="R7">
        <f>Curves!$M$6*'Product And Value'!P7/'Product And Value'!O7</f>
        <v>13.87780687123818</v>
      </c>
    </row>
    <row r="8" spans="2:18" x14ac:dyDescent="0.25">
      <c r="B8" s="3">
        <f t="shared" ref="B8:B14" si="0">EDATE(B7,3)</f>
        <v>42817</v>
      </c>
      <c r="C8" s="7">
        <v>-16000000</v>
      </c>
      <c r="D8" s="4">
        <v>7.2300000000000003E-2</v>
      </c>
      <c r="E8" s="5">
        <f t="shared" ref="E8:E14" si="1">(B8-EDATE(B8,-3))/365</f>
        <v>0.24657534246575341</v>
      </c>
      <c r="G8" s="3">
        <f t="shared" ref="G8:G14" si="2">EDATE(G7,3)</f>
        <v>42817</v>
      </c>
      <c r="H8" s="7">
        <v>1000000</v>
      </c>
      <c r="I8" s="4">
        <v>7.2300000000000003E-2</v>
      </c>
      <c r="J8" s="5">
        <f t="shared" ref="J8:J14" si="3">(G8-EDATE(G8,-3))/365</f>
        <v>0.24657534246575341</v>
      </c>
      <c r="L8" s="11">
        <f t="shared" ref="L8:L14" si="4">E8*D8*C8</f>
        <v>-285238.35616438353</v>
      </c>
      <c r="M8" s="11">
        <f t="shared" ref="M8:M14" si="5">J8*I8*H8</f>
        <v>17827.39726027397</v>
      </c>
      <c r="N8">
        <f>_xll.QSA.GetDF($C$21,B8)</f>
        <v>0.96468654446895552</v>
      </c>
      <c r="O8">
        <f>_xll.QSA.GetDF(Curves!$E$10,G8)</f>
        <v>0.9642082842541001</v>
      </c>
      <c r="P8">
        <f>_xll.QSA.GetDF(Curves!$H$10,G8)</f>
        <v>0.99500446078206506</v>
      </c>
      <c r="Q8">
        <f>_xll.QSA.GetFXRate(Curves!$L$10,G8)</f>
        <v>14.096291388740173</v>
      </c>
      <c r="R8">
        <f>Curves!$M$6*'Product And Value'!P8/'Product And Value'!O8</f>
        <v>14.096291388740173</v>
      </c>
    </row>
    <row r="9" spans="2:18" x14ac:dyDescent="0.25">
      <c r="B9" s="3">
        <f t="shared" si="0"/>
        <v>42909</v>
      </c>
      <c r="C9" s="7">
        <v>-16000000</v>
      </c>
      <c r="D9" s="4">
        <v>7.2300000000000003E-2</v>
      </c>
      <c r="E9" s="5">
        <f t="shared" si="1"/>
        <v>0.25205479452054796</v>
      </c>
      <c r="G9" s="3">
        <f t="shared" si="2"/>
        <v>42909</v>
      </c>
      <c r="H9" s="7">
        <v>1000000</v>
      </c>
      <c r="I9" s="4">
        <v>7.2300000000000003E-2</v>
      </c>
      <c r="J9" s="5">
        <f t="shared" si="3"/>
        <v>0.25205479452054796</v>
      </c>
      <c r="L9" s="11">
        <f t="shared" si="4"/>
        <v>-291576.98630136991</v>
      </c>
      <c r="M9" s="11">
        <f t="shared" si="5"/>
        <v>18223.561643835619</v>
      </c>
      <c r="N9">
        <f>_xll.QSA.GetDF($C$21,B9)</f>
        <v>0.94721798508824939</v>
      </c>
      <c r="O9">
        <f>_xll.QSA.GetDF(Curves!$E$10,G9)</f>
        <v>0.94650978281901987</v>
      </c>
      <c r="P9">
        <f>_xll.QSA.GetDF(Curves!$H$10,G9)</f>
        <v>0.99243746576874337</v>
      </c>
      <c r="Q9">
        <f>_xll.QSA.GetFXRate(Curves!$L$10,G9)</f>
        <v>14.322826904149581</v>
      </c>
      <c r="R9">
        <f>Curves!$M$6*'Product And Value'!P9/'Product And Value'!O9</f>
        <v>14.322826904149581</v>
      </c>
    </row>
    <row r="10" spans="2:18" x14ac:dyDescent="0.25">
      <c r="B10" s="3">
        <f t="shared" si="0"/>
        <v>43001</v>
      </c>
      <c r="C10" s="7">
        <v>-16000000</v>
      </c>
      <c r="D10" s="4">
        <v>7.2300000000000003E-2</v>
      </c>
      <c r="E10" s="5">
        <f t="shared" si="1"/>
        <v>0.25205479452054796</v>
      </c>
      <c r="G10" s="3">
        <f t="shared" si="2"/>
        <v>43001</v>
      </c>
      <c r="H10" s="7">
        <v>1000000</v>
      </c>
      <c r="I10" s="4">
        <v>7.2300000000000003E-2</v>
      </c>
      <c r="J10" s="5">
        <f t="shared" si="3"/>
        <v>0.25205479452054796</v>
      </c>
      <c r="L10" s="11">
        <f t="shared" si="4"/>
        <v>-291576.98630136991</v>
      </c>
      <c r="M10" s="11">
        <f t="shared" si="5"/>
        <v>18223.561643835619</v>
      </c>
      <c r="N10">
        <f>_xll.QSA.GetDF($C$21,B10)</f>
        <v>0.93006574666027853</v>
      </c>
      <c r="O10">
        <f>_xll.QSA.GetDF(Curves!$E$10,G10)</f>
        <v>0.92913614579151926</v>
      </c>
      <c r="P10">
        <f>_xll.QSA.GetDF(Curves!$H$10,G10)</f>
        <v>0.98985195199960829</v>
      </c>
      <c r="Q10">
        <f>_xll.QSA.GetFXRate(Curves!$L$10,G10)</f>
        <v>14.55263335255993</v>
      </c>
      <c r="R10">
        <f>Curves!$M$6*'Product And Value'!P10/'Product And Value'!O10</f>
        <v>14.55263335255993</v>
      </c>
    </row>
    <row r="11" spans="2:18" x14ac:dyDescent="0.25">
      <c r="B11" s="3">
        <f t="shared" si="0"/>
        <v>43092</v>
      </c>
      <c r="C11" s="7">
        <v>-16000000</v>
      </c>
      <c r="D11" s="4">
        <v>7.2300000000000003E-2</v>
      </c>
      <c r="E11" s="5">
        <f t="shared" si="1"/>
        <v>0.24931506849315069</v>
      </c>
      <c r="G11" s="3">
        <f t="shared" si="2"/>
        <v>43092</v>
      </c>
      <c r="H11" s="7">
        <v>1000000</v>
      </c>
      <c r="I11" s="4">
        <v>7.2300000000000003E-2</v>
      </c>
      <c r="J11" s="5">
        <f t="shared" si="3"/>
        <v>0.24931506849315069</v>
      </c>
      <c r="L11" s="11">
        <f t="shared" si="4"/>
        <v>-288407.67123287678</v>
      </c>
      <c r="M11" s="11">
        <f t="shared" si="5"/>
        <v>18025.479452054798</v>
      </c>
      <c r="N11">
        <f>_xll.QSA.GetDF($C$21,B11)</f>
        <v>0.91340551308483187</v>
      </c>
      <c r="O11">
        <f>_xll.QSA.GetDF(Curves!$E$10,G11)</f>
        <v>0.91226509433318503</v>
      </c>
      <c r="P11">
        <f>_xll.QSA.GetDF(Curves!$H$10,G11)</f>
        <v>0.98727649958108132</v>
      </c>
      <c r="Q11">
        <f>_xll.QSA.GetFXRate(Curves!$L$10,G11)</f>
        <v>14.783199607275591</v>
      </c>
      <c r="R11">
        <f>Curves!$M$6*'Product And Value'!P11/'Product And Value'!O11</f>
        <v>14.783199607275591</v>
      </c>
    </row>
    <row r="12" spans="2:18" x14ac:dyDescent="0.25">
      <c r="B12" s="3">
        <f t="shared" si="0"/>
        <v>43182</v>
      </c>
      <c r="C12" s="7">
        <v>-16000000</v>
      </c>
      <c r="D12" s="4">
        <v>7.2300000000000003E-2</v>
      </c>
      <c r="E12" s="5">
        <f t="shared" si="1"/>
        <v>0.24657534246575341</v>
      </c>
      <c r="G12" s="3">
        <f t="shared" si="2"/>
        <v>43182</v>
      </c>
      <c r="H12" s="7">
        <v>1000000</v>
      </c>
      <c r="I12" s="4">
        <v>7.2300000000000003E-2</v>
      </c>
      <c r="J12" s="5">
        <f t="shared" si="3"/>
        <v>0.24657534246575341</v>
      </c>
      <c r="L12" s="11">
        <f t="shared" si="4"/>
        <v>-285238.35616438353</v>
      </c>
      <c r="M12" s="11">
        <f t="shared" si="5"/>
        <v>17827.39726027397</v>
      </c>
      <c r="N12">
        <f>_xll.QSA.GetDF($C$21,B12)</f>
        <v>0.89722191127464301</v>
      </c>
      <c r="O12">
        <f>_xll.QSA.GetDF(Curves!$E$10,G12)</f>
        <v>0.89588076897210822</v>
      </c>
      <c r="P12">
        <f>_xll.QSA.GetDF(Curves!$H$10,G12)</f>
        <v>0.98471187169971353</v>
      </c>
      <c r="Q12">
        <f>_xll.QSA.GetFXRate(Curves!$L$10,G12)</f>
        <v>15.014457987362899</v>
      </c>
      <c r="R12">
        <f>Curves!$M$6*'Product And Value'!P12/'Product And Value'!O12</f>
        <v>15.014457987362899</v>
      </c>
    </row>
    <row r="13" spans="2:18" x14ac:dyDescent="0.25">
      <c r="B13" s="3">
        <f t="shared" si="0"/>
        <v>43274</v>
      </c>
      <c r="C13" s="7">
        <v>-16000000</v>
      </c>
      <c r="D13" s="4">
        <v>7.2300000000000003E-2</v>
      </c>
      <c r="E13" s="5">
        <f t="shared" si="1"/>
        <v>0.25205479452054796</v>
      </c>
      <c r="G13" s="3">
        <f t="shared" si="2"/>
        <v>43274</v>
      </c>
      <c r="H13" s="7">
        <v>1000000</v>
      </c>
      <c r="I13" s="4">
        <v>7.2300000000000003E-2</v>
      </c>
      <c r="J13" s="5">
        <f t="shared" si="3"/>
        <v>0.25205479452054796</v>
      </c>
      <c r="L13" s="11">
        <f t="shared" si="4"/>
        <v>-291576.98630136991</v>
      </c>
      <c r="M13" s="11">
        <f t="shared" si="5"/>
        <v>18223.561643835619</v>
      </c>
      <c r="N13">
        <f>_xll.QSA.GetDF($C$21,B13)</f>
        <v>0.88097500255114713</v>
      </c>
      <c r="O13">
        <f>_xll.QSA.GetDF(Curves!$E$10,G13)</f>
        <v>0.87943645156243222</v>
      </c>
      <c r="P13">
        <f>_xll.QSA.GetDF(Curves!$H$10,G13)</f>
        <v>0.98207246517045432</v>
      </c>
      <c r="Q13">
        <f>_xll.QSA.GetFXRate(Curves!$L$10,G13)</f>
        <v>15.254211774363837</v>
      </c>
      <c r="R13">
        <f>Curves!$M$6*'Product And Value'!P13/'Product And Value'!O13</f>
        <v>15.254211774363837</v>
      </c>
    </row>
    <row r="14" spans="2:18" x14ac:dyDescent="0.25">
      <c r="B14" s="3">
        <f t="shared" si="0"/>
        <v>43366</v>
      </c>
      <c r="C14" s="7">
        <v>-16000000</v>
      </c>
      <c r="D14" s="4">
        <v>7.2300000000000003E-2</v>
      </c>
      <c r="E14" s="5">
        <f t="shared" si="1"/>
        <v>0.25205479452054796</v>
      </c>
      <c r="G14" s="3">
        <f t="shared" si="2"/>
        <v>43366</v>
      </c>
      <c r="H14" s="7">
        <v>1000000</v>
      </c>
      <c r="I14" s="4">
        <v>7.2300000000000003E-2</v>
      </c>
      <c r="J14" s="5">
        <f t="shared" si="3"/>
        <v>0.25205479452054796</v>
      </c>
      <c r="L14" s="11">
        <f t="shared" si="4"/>
        <v>-291576.98630136991</v>
      </c>
      <c r="M14" s="11">
        <f t="shared" si="5"/>
        <v>18223.561643835619</v>
      </c>
      <c r="N14">
        <f>_xll.QSA.GetDF($C$21,B14)</f>
        <v>0.8650222931107413</v>
      </c>
      <c r="O14">
        <f>_xll.QSA.GetDF(Curves!$E$10,G14)</f>
        <v>0.86329397741631941</v>
      </c>
      <c r="P14">
        <f>_xll.QSA.GetDF(Curves!$H$10,G14)</f>
        <v>0.97941525704555787</v>
      </c>
      <c r="Q14">
        <f>_xll.QSA.GetFXRate(Curves!$L$10,G14)</f>
        <v>15.497400377195556</v>
      </c>
      <c r="R14">
        <f>Curves!$M$6*'Product And Value'!P14/'Product And Value'!O14</f>
        <v>15.497400377195556</v>
      </c>
    </row>
    <row r="16" spans="2:18" x14ac:dyDescent="0.25">
      <c r="B16" s="6" t="str">
        <f>_xll.QSA.CreateFixedLeg(C3,C4,B7:B14,C7:C14,D7:D14,E7:E14)</f>
        <v>fixedLegZAR0001.06:57:00-27</v>
      </c>
      <c r="G16" s="6" t="str">
        <f>_xll.QSA.CreateFixedLeg(H3,H4,G7:G14,H7:H14,I7:I14,J7:J14)</f>
        <v>fixedLegUSD0001.06:57:00-29</v>
      </c>
    </row>
    <row r="19" spans="2:3" ht="21" x14ac:dyDescent="0.35">
      <c r="B19" s="9" t="s">
        <v>20</v>
      </c>
    </row>
    <row r="20" spans="2:3" x14ac:dyDescent="0.25">
      <c r="B20" s="1" t="s">
        <v>0</v>
      </c>
      <c r="C20" s="2" t="s">
        <v>15</v>
      </c>
    </row>
    <row r="21" spans="2:3" x14ac:dyDescent="0.25">
      <c r="B21" s="1" t="s">
        <v>10</v>
      </c>
      <c r="C21" s="10" t="str">
        <f>Curves!B10</f>
        <v>ZARDiscount.06:57:00-24</v>
      </c>
    </row>
    <row r="22" spans="2:3" x14ac:dyDescent="0.25">
      <c r="B22" s="1" t="s">
        <v>16</v>
      </c>
    </row>
    <row r="23" spans="2:3" x14ac:dyDescent="0.25">
      <c r="B23" s="1" t="s">
        <v>17</v>
      </c>
      <c r="C23" s="10" t="str">
        <f>Curves!L10</f>
        <v>USDZARForwards.06:57:00-26</v>
      </c>
    </row>
    <row r="25" spans="2:3" x14ac:dyDescent="0.25">
      <c r="B25" s="6" t="str">
        <f>_xll.QSA.CreateCurveModel(C20,C21,,C23)</f>
        <v>curveModel.06:57:00-28</v>
      </c>
    </row>
    <row r="28" spans="2:3" ht="21" x14ac:dyDescent="0.35">
      <c r="B28" s="9" t="s">
        <v>31</v>
      </c>
    </row>
    <row r="29" spans="2:3" x14ac:dyDescent="0.25">
      <c r="B29" s="1" t="s">
        <v>0</v>
      </c>
      <c r="C29" s="2" t="s">
        <v>18</v>
      </c>
    </row>
    <row r="30" spans="2:3" x14ac:dyDescent="0.25">
      <c r="B30" s="1" t="s">
        <v>12</v>
      </c>
      <c r="C30" s="10" t="str">
        <f>B16</f>
        <v>fixedLegZAR0001.06:57:00-27</v>
      </c>
    </row>
    <row r="31" spans="2:3" x14ac:dyDescent="0.25">
      <c r="C31" s="10" t="str">
        <f>G16</f>
        <v>fixedLegUSD0001.06:57:00-29</v>
      </c>
    </row>
    <row r="32" spans="2:3" x14ac:dyDescent="0.25">
      <c r="B32" s="1" t="s">
        <v>11</v>
      </c>
      <c r="C32" s="3">
        <v>42636</v>
      </c>
    </row>
    <row r="33" spans="2:3" x14ac:dyDescent="0.25">
      <c r="B33" s="1" t="s">
        <v>19</v>
      </c>
      <c r="C33" s="10" t="str">
        <f>B25</f>
        <v>curveModel.06:57:00-28</v>
      </c>
    </row>
    <row r="35" spans="2:3" x14ac:dyDescent="0.25">
      <c r="B35" s="6" t="str">
        <f>_xll.QSA.Value(C29,C30:C31,C32,C33)</f>
        <v>valueResults.06:57:00-30</v>
      </c>
    </row>
    <row r="37" spans="2:3" x14ac:dyDescent="0.25">
      <c r="B37" s="11">
        <f>_xll.QSA.GetResults(B35,"value")</f>
        <v>-179484.52557973986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tabSelected="1" workbookViewId="0">
      <selection activeCell="F7" sqref="F7"/>
    </sheetView>
  </sheetViews>
  <sheetFormatPr defaultColWidth="3.5" defaultRowHeight="15" x14ac:dyDescent="0.25"/>
  <cols>
    <col min="2" max="2" width="20.875" bestFit="1" customWidth="1"/>
    <col min="3" max="3" width="10.5" bestFit="1" customWidth="1"/>
    <col min="5" max="5" width="18" bestFit="1" customWidth="1"/>
    <col min="6" max="6" width="7.625" bestFit="1" customWidth="1"/>
    <col min="8" max="8" width="28.25" bestFit="1" customWidth="1"/>
    <col min="9" max="9" width="17.875" bestFit="1" customWidth="1"/>
    <col min="12" max="12" width="31.375" bestFit="1" customWidth="1"/>
    <col min="13" max="13" width="28.25" bestFit="1" customWidth="1"/>
  </cols>
  <sheetData>
    <row r="2" spans="2:13" ht="21" x14ac:dyDescent="0.35">
      <c r="L2" s="9" t="s">
        <v>21</v>
      </c>
    </row>
    <row r="3" spans="2:13" x14ac:dyDescent="0.25">
      <c r="B3" s="1" t="s">
        <v>0</v>
      </c>
      <c r="C3" s="2" t="s">
        <v>13</v>
      </c>
      <c r="E3" s="1" t="s">
        <v>0</v>
      </c>
      <c r="F3" s="2" t="s">
        <v>26</v>
      </c>
      <c r="H3" s="1" t="s">
        <v>0</v>
      </c>
      <c r="I3" s="2" t="s">
        <v>27</v>
      </c>
      <c r="L3" s="1" t="s">
        <v>0</v>
      </c>
      <c r="M3" s="2" t="s">
        <v>24</v>
      </c>
    </row>
    <row r="4" spans="2:13" x14ac:dyDescent="0.25">
      <c r="B4" s="1" t="s">
        <v>1</v>
      </c>
      <c r="C4" s="2" t="s">
        <v>2</v>
      </c>
      <c r="E4" s="1" t="s">
        <v>1</v>
      </c>
      <c r="F4" s="2" t="s">
        <v>2</v>
      </c>
      <c r="H4" s="1" t="s">
        <v>1</v>
      </c>
      <c r="I4" s="2" t="s">
        <v>2</v>
      </c>
      <c r="L4" s="1" t="s">
        <v>22</v>
      </c>
      <c r="M4" s="2" t="s">
        <v>8</v>
      </c>
    </row>
    <row r="5" spans="2:13" x14ac:dyDescent="0.25">
      <c r="L5" s="1" t="s">
        <v>23</v>
      </c>
      <c r="M5" s="2" t="s">
        <v>2</v>
      </c>
    </row>
    <row r="6" spans="2:13" x14ac:dyDescent="0.25">
      <c r="B6" s="1" t="s">
        <v>14</v>
      </c>
      <c r="C6" s="1" t="s">
        <v>5</v>
      </c>
      <c r="E6" s="1" t="s">
        <v>14</v>
      </c>
      <c r="F6" s="1" t="s">
        <v>5</v>
      </c>
      <c r="H6" s="1" t="s">
        <v>14</v>
      </c>
      <c r="I6" s="1" t="s">
        <v>5</v>
      </c>
      <c r="L6" s="1" t="s">
        <v>25</v>
      </c>
      <c r="M6" s="2">
        <v>13.66</v>
      </c>
    </row>
    <row r="7" spans="2:13" x14ac:dyDescent="0.25">
      <c r="B7" s="3">
        <v>42636</v>
      </c>
      <c r="C7" s="8">
        <v>7.2499999999999995E-2</v>
      </c>
      <c r="E7" s="3">
        <v>42636</v>
      </c>
      <c r="F7" s="8">
        <v>7.3499999999999996E-2</v>
      </c>
      <c r="H7" s="3">
        <v>42636</v>
      </c>
      <c r="I7" s="8">
        <v>0.01</v>
      </c>
      <c r="L7" s="1" t="s">
        <v>28</v>
      </c>
      <c r="M7" s="10" t="str">
        <f>H10</f>
        <v>USDDiscountAndBasis.06:57:00-23</v>
      </c>
    </row>
    <row r="8" spans="2:13" x14ac:dyDescent="0.25">
      <c r="B8" s="3">
        <v>46288</v>
      </c>
      <c r="C8" s="8">
        <v>7.2499999999999995E-2</v>
      </c>
      <c r="E8" s="3">
        <v>46288</v>
      </c>
      <c r="F8" s="8">
        <v>7.3499999999999996E-2</v>
      </c>
      <c r="H8" s="3">
        <v>46288</v>
      </c>
      <c r="I8" s="8">
        <v>1.2E-2</v>
      </c>
      <c r="L8" s="1" t="s">
        <v>29</v>
      </c>
      <c r="M8" s="10" t="str">
        <f>E10</f>
        <v>ZARBasis.06:57:00-25</v>
      </c>
    </row>
    <row r="10" spans="2:13" x14ac:dyDescent="0.25">
      <c r="B10" s="6" t="str">
        <f>_xll.QSA.CreateDatesAndRatesCurve(C3,B7:B8,C7:C8,C4)</f>
        <v>ZARDiscount.06:57:00-24</v>
      </c>
      <c r="E10" s="6" t="str">
        <f>_xll.QSA.CreateDatesAndRatesCurve(F3,E7:E8,F7:F8,F4)</f>
        <v>ZARBasis.06:57:00-25</v>
      </c>
      <c r="H10" s="6" t="str">
        <f>_xll.QSA.CreateDatesAndRatesCurve(I3,H7:H8,I7:I8,I4)</f>
        <v>USDDiscountAndBasis.06:57:00-23</v>
      </c>
      <c r="L10" s="6" t="str">
        <f>_xll.QSA.CreateFXForecastCurve(M3,M4,M5,M6,M7,M8)</f>
        <v>USDZARForwards.06:57:00-26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workbookViewId="0">
      <selection activeCell="D3" sqref="D3"/>
    </sheetView>
  </sheetViews>
  <sheetFormatPr defaultRowHeight="15" x14ac:dyDescent="0.25"/>
  <cols>
    <col min="3" max="3" width="13.125" bestFit="1" customWidth="1"/>
    <col min="7" max="8" width="11.375" bestFit="1" customWidth="1"/>
  </cols>
  <sheetData>
    <row r="1" spans="2:11" x14ac:dyDescent="0.25">
      <c r="J1" t="s">
        <v>37</v>
      </c>
      <c r="K1" t="s">
        <v>38</v>
      </c>
    </row>
    <row r="2" spans="2:11" x14ac:dyDescent="0.25">
      <c r="B2" s="3">
        <v>42727</v>
      </c>
      <c r="C2" s="7">
        <v>-16000000</v>
      </c>
      <c r="D2" s="4">
        <v>7.0000000000000007E-2</v>
      </c>
      <c r="E2" s="5">
        <v>0.25</v>
      </c>
      <c r="G2" s="7">
        <v>1000000</v>
      </c>
      <c r="H2" s="4">
        <v>0.01</v>
      </c>
      <c r="J2">
        <f>_xll.QSA.GetDF(Curves!$B$10,B2)</f>
        <v>0.98208703671189812</v>
      </c>
      <c r="K2">
        <f>_xll.QSA.GetFXRate(Curves!$L$10,B2)</f>
        <v>13.87780687123818</v>
      </c>
    </row>
    <row r="3" spans="2:11" x14ac:dyDescent="0.25">
      <c r="B3" s="3">
        <f t="shared" ref="B3" si="0">EDATE(B2,3)</f>
        <v>42817</v>
      </c>
      <c r="C3" s="7">
        <v>-16000000</v>
      </c>
      <c r="D3" s="4">
        <v>7.0000000000000007E-2</v>
      </c>
      <c r="E3" s="5">
        <v>0.25</v>
      </c>
      <c r="G3" s="7">
        <v>1000000</v>
      </c>
      <c r="H3" s="4">
        <v>0.01</v>
      </c>
      <c r="J3">
        <f>_xll.QSA.GetDF(Curves!$B$10,B3)</f>
        <v>0.96468654446895552</v>
      </c>
      <c r="K3">
        <f>_xll.QSA.GetFXRate(Curves!$L$10,B3)</f>
        <v>14.096291388740173</v>
      </c>
    </row>
    <row r="5" spans="2:11" x14ac:dyDescent="0.25">
      <c r="B5" t="s">
        <v>39</v>
      </c>
      <c r="C5" s="11">
        <f>SUMPRODUCT(C2:C3,D2:D3,E2:E3,J2:J3)</f>
        <v>-545096.60273063905</v>
      </c>
    </row>
    <row r="6" spans="2:11" x14ac:dyDescent="0.25">
      <c r="B6" t="s">
        <v>40</v>
      </c>
      <c r="C6" s="11">
        <f>SUMPRODUCT(G2:G3,H2:H3,E2:E3,J2:J3,K2:K3)</f>
        <v>68069.292139663943</v>
      </c>
    </row>
    <row r="7" spans="2:11" x14ac:dyDescent="0.25">
      <c r="C7" s="11">
        <f>C5+C6</f>
        <v>-477027.3105909751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And Value</vt:lpstr>
      <vt:lpstr>Curves</vt:lpstr>
      <vt:lpstr>TestFixedLegsZARUSD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2016-09-24T08:54:35Z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e9c6eb6c-bf0b-4c4e-9d34-83248092af54</vt:lpwstr>
  </property>
</Properties>
</file>