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 activeTab="2"/>
  </bookViews>
  <sheets>
    <sheet name="ZARFra" sheetId="1" r:id="rId1"/>
    <sheet name="Curves" sheetId="2" r:id="rId2"/>
    <sheet name="TradeInfo&amp;Test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B7" i="2" l="1"/>
  <c r="B8" i="2" s="1"/>
  <c r="C3" i="3"/>
  <c r="C7" i="3"/>
  <c r="C4" i="3"/>
  <c r="C9" i="3"/>
  <c r="C5" i="3"/>
  <c r="C2" i="3"/>
  <c r="C6" i="3"/>
  <c r="C8" i="3"/>
  <c r="B15" i="2" l="1"/>
  <c r="B10" i="2"/>
  <c r="C20" i="2" l="1"/>
  <c r="D15" i="2"/>
  <c r="E15" i="2"/>
  <c r="C21" i="2" l="1"/>
  <c r="B26" i="2"/>
  <c r="B10" i="1" l="1"/>
  <c r="B16" i="1"/>
  <c r="C18" i="1"/>
  <c r="G4" i="3"/>
  <c r="G3" i="3"/>
  <c r="G5" i="3" l="1"/>
  <c r="G6" i="3"/>
  <c r="G7" i="3" l="1"/>
  <c r="G8" i="3" s="1"/>
  <c r="G9" i="3" s="1"/>
  <c r="G10" i="3" s="1"/>
  <c r="G11" i="3" s="1"/>
</calcChain>
</file>

<file path=xl/sharedStrings.xml><?xml version="1.0" encoding="utf-8"?>
<sst xmlns="http://schemas.openxmlformats.org/spreadsheetml/2006/main" count="47" uniqueCount="41">
  <si>
    <t>name</t>
  </si>
  <si>
    <t>rate</t>
  </si>
  <si>
    <t>payFixed</t>
  </si>
  <si>
    <t>notional</t>
  </si>
  <si>
    <t>Fra00001</t>
  </si>
  <si>
    <t>tradeDate</t>
  </si>
  <si>
    <t>fraCode</t>
  </si>
  <si>
    <t>3x6</t>
  </si>
  <si>
    <t>ZARDiscount</t>
  </si>
  <si>
    <t>currency</t>
  </si>
  <si>
    <t>ZAR</t>
  </si>
  <si>
    <t>dates</t>
  </si>
  <si>
    <t>rates</t>
  </si>
  <si>
    <t>QSA.CreateRateForecastCurveFromDiscount</t>
  </si>
  <si>
    <t>floatingRateIndex</t>
  </si>
  <si>
    <t>discountCuve</t>
  </si>
  <si>
    <t>JIBAR3M</t>
  </si>
  <si>
    <t>QSA.CreateCurveModel</t>
  </si>
  <si>
    <t>curveModel</t>
  </si>
  <si>
    <t>discountCurve</t>
  </si>
  <si>
    <t>rateForecastCurves</t>
  </si>
  <si>
    <t>fxForecastCurves</t>
  </si>
  <si>
    <t>QSA.Value</t>
  </si>
  <si>
    <t>QSA.CreateZARFRA</t>
  </si>
  <si>
    <t>value</t>
  </si>
  <si>
    <t>accrualFraction</t>
  </si>
  <si>
    <t>nearDate</t>
  </si>
  <si>
    <t>farDate</t>
  </si>
  <si>
    <t>floatIndex</t>
  </si>
  <si>
    <t>ccy</t>
  </si>
  <si>
    <t>Test</t>
  </si>
  <si>
    <t>fwd end date</t>
  </si>
  <si>
    <t>df to end date</t>
  </si>
  <si>
    <t>Jibar accrual fraction</t>
  </si>
  <si>
    <t>cf</t>
  </si>
  <si>
    <t>pv</t>
  </si>
  <si>
    <t>valueDate</t>
  </si>
  <si>
    <t>df to near date</t>
  </si>
  <si>
    <t>df to far date</t>
  </si>
  <si>
    <t>fwd off curve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</si>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</sst>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3" borderId="0" xfId="0" quotePrefix="1" applyFill="1"/>
    <xf numFmtId="10" fontId="0" fillId="3" borderId="0" xfId="1" applyNumberFormat="1" applyFont="1" applyFill="1"/>
    <xf numFmtId="0" fontId="3" fillId="0" borderId="0" xfId="0" applyFont="1"/>
    <xf numFmtId="0" fontId="0" fillId="5" borderId="0" xfId="0" applyFill="1"/>
    <xf numFmtId="4" fontId="0" fillId="6" borderId="0" xfId="0" applyNumberFormat="1" applyFill="1"/>
    <xf numFmtId="0" fontId="4" fillId="0" borderId="0" xfId="0" applyFont="1"/>
    <xf numFmtId="15" fontId="0" fillId="7" borderId="0" xfId="0" applyNumberFormat="1" applyFill="1"/>
    <xf numFmtId="0" fontId="0" fillId="7" borderId="0" xfId="0" applyFill="1"/>
    <xf numFmtId="164" fontId="0" fillId="7" borderId="0" xfId="1" applyNumberFormat="1" applyFont="1" applyFill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G13" sqref="G13"/>
    </sheetView>
  </sheetViews>
  <sheetFormatPr defaultRowHeight="14.4" x14ac:dyDescent="0.3"/>
  <cols>
    <col min="2" max="2" width="31.44140625" customWidth="1"/>
    <col min="3" max="3" width="14.44140625" customWidth="1"/>
  </cols>
  <sheetData>
    <row r="2" spans="2:3" ht="15" x14ac:dyDescent="0.25">
      <c r="B2" s="1" t="s">
        <v>0</v>
      </c>
      <c r="C2" s="2" t="s">
        <v>4</v>
      </c>
    </row>
    <row r="3" spans="2:3" ht="15" x14ac:dyDescent="0.25">
      <c r="B3" s="1" t="s">
        <v>5</v>
      </c>
      <c r="C3" s="3">
        <v>42811</v>
      </c>
    </row>
    <row r="4" spans="2:3" ht="15" x14ac:dyDescent="0.25">
      <c r="B4" s="1" t="s">
        <v>3</v>
      </c>
      <c r="C4" s="2">
        <v>1000000</v>
      </c>
    </row>
    <row r="5" spans="2:3" ht="15" x14ac:dyDescent="0.25">
      <c r="B5" s="1" t="s">
        <v>1</v>
      </c>
      <c r="C5" s="4">
        <v>7.3499999999999996E-2</v>
      </c>
    </row>
    <row r="6" spans="2:3" ht="15" x14ac:dyDescent="0.25">
      <c r="B6" s="1" t="s">
        <v>6</v>
      </c>
      <c r="C6" s="8" t="s">
        <v>7</v>
      </c>
    </row>
    <row r="7" spans="2:3" ht="15" x14ac:dyDescent="0.25">
      <c r="B7" s="1" t="s">
        <v>2</v>
      </c>
      <c r="C7" s="5" t="b">
        <v>1</v>
      </c>
    </row>
    <row r="9" spans="2:3" ht="21" x14ac:dyDescent="0.35">
      <c r="B9" s="6" t="s">
        <v>23</v>
      </c>
    </row>
    <row r="10" spans="2:3" ht="15" x14ac:dyDescent="0.25">
      <c r="B10" s="7" t="str">
        <f>_xll.QSA.CreateZARFRA(C2,C3,C4,C5,C6,C7)</f>
        <v>Fra00001.21:51:40-4</v>
      </c>
    </row>
    <row r="13" spans="2:3" ht="15" x14ac:dyDescent="0.25">
      <c r="B13" s="1" t="s">
        <v>36</v>
      </c>
      <c r="C13" s="3">
        <v>42808</v>
      </c>
    </row>
    <row r="15" spans="2:3" ht="21" x14ac:dyDescent="0.35">
      <c r="B15" s="6" t="s">
        <v>22</v>
      </c>
    </row>
    <row r="16" spans="2:3" ht="15" x14ac:dyDescent="0.25">
      <c r="B16" s="7" t="str">
        <f>_xll.QSA.Value(C2&amp;":Value",B10,C13,Curves!B26)</f>
        <v>Fra00001:Value.21:51:40-5</v>
      </c>
    </row>
    <row r="18" spans="2:3" ht="15" x14ac:dyDescent="0.25">
      <c r="B18" s="1" t="s">
        <v>24</v>
      </c>
      <c r="C18" s="12">
        <f>_xll.QSA.GetResults(B16,"value")</f>
        <v>-80.102371743480603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workbookViewId="0">
      <selection activeCell="D10" sqref="D10"/>
    </sheetView>
  </sheetViews>
  <sheetFormatPr defaultRowHeight="14.4" x14ac:dyDescent="0.3"/>
  <cols>
    <col min="2" max="2" width="56.33203125" bestFit="1" customWidth="1"/>
    <col min="3" max="3" width="27.109375" bestFit="1" customWidth="1"/>
    <col min="4" max="4" width="31.44140625" bestFit="1" customWidth="1"/>
  </cols>
  <sheetData>
    <row r="3" spans="2:5" ht="15" x14ac:dyDescent="0.25">
      <c r="B3" s="1" t="s">
        <v>0</v>
      </c>
      <c r="C3" s="2" t="s">
        <v>8</v>
      </c>
    </row>
    <row r="4" spans="2:5" ht="15" x14ac:dyDescent="0.25">
      <c r="B4" s="1" t="s">
        <v>9</v>
      </c>
      <c r="C4" s="2" t="s">
        <v>10</v>
      </c>
    </row>
    <row r="6" spans="2:5" ht="15" x14ac:dyDescent="0.25">
      <c r="B6" s="1" t="s">
        <v>11</v>
      </c>
      <c r="C6" s="1" t="s">
        <v>12</v>
      </c>
    </row>
    <row r="7" spans="2:5" ht="15" x14ac:dyDescent="0.25">
      <c r="B7" s="3">
        <f>ZARFra!C13</f>
        <v>42808</v>
      </c>
      <c r="C7" s="9">
        <v>7.2499999999999995E-2</v>
      </c>
    </row>
    <row r="8" spans="2:5" ht="15" x14ac:dyDescent="0.25">
      <c r="B8" s="3">
        <f>EDATE(B7,10*12)</f>
        <v>46460</v>
      </c>
      <c r="C8" s="9">
        <v>7.2499999999999995E-2</v>
      </c>
    </row>
    <row r="10" spans="2:5" ht="15" x14ac:dyDescent="0.25">
      <c r="B10" s="7" t="str">
        <f>_xll.QSA.CreateDatesAndRatesCurve(C3,B7:B8,C7:C8,C4)</f>
        <v>ZARDiscount.21:51:40-1</v>
      </c>
    </row>
    <row r="13" spans="2:5" ht="21" x14ac:dyDescent="0.35">
      <c r="B13" s="10" t="s">
        <v>13</v>
      </c>
    </row>
    <row r="14" spans="2:5" ht="15" x14ac:dyDescent="0.25">
      <c r="B14" s="1" t="s">
        <v>0</v>
      </c>
      <c r="C14" s="1" t="s">
        <v>14</v>
      </c>
      <c r="D14" s="1" t="s">
        <v>15</v>
      </c>
    </row>
    <row r="15" spans="2:5" ht="15" x14ac:dyDescent="0.25">
      <c r="B15" s="2" t="str">
        <f>"forecast"&amp;C15</f>
        <v>forecastJIBAR3M</v>
      </c>
      <c r="C15" s="2" t="s">
        <v>16</v>
      </c>
      <c r="D15" s="11" t="str">
        <f>B10</f>
        <v>ZARDiscount.21:51:40-1</v>
      </c>
      <c r="E15" s="7" t="str">
        <f>_xll.QSA.CreateRateForecastCurveFromDiscount(B15,C15,D15)</f>
        <v>forecastJIBAR3M.21:51:40-2</v>
      </c>
    </row>
    <row r="18" spans="2:3" ht="21" x14ac:dyDescent="0.35">
      <c r="B18" s="10" t="s">
        <v>17</v>
      </c>
    </row>
    <row r="19" spans="2:3" ht="15" x14ac:dyDescent="0.25">
      <c r="B19" s="1" t="s">
        <v>0</v>
      </c>
      <c r="C19" s="2" t="s">
        <v>18</v>
      </c>
    </row>
    <row r="20" spans="2:3" ht="15" x14ac:dyDescent="0.25">
      <c r="B20" s="1" t="s">
        <v>19</v>
      </c>
      <c r="C20" s="11" t="str">
        <f>B10</f>
        <v>ZARDiscount.21:51:40-1</v>
      </c>
    </row>
    <row r="21" spans="2:3" ht="15" x14ac:dyDescent="0.25">
      <c r="B21" s="1" t="s">
        <v>20</v>
      </c>
      <c r="C21" s="11" t="str">
        <f>E15</f>
        <v>forecastJIBAR3M.21:51:40-2</v>
      </c>
    </row>
    <row r="24" spans="2:3" ht="15" x14ac:dyDescent="0.25">
      <c r="B24" s="1" t="s">
        <v>21</v>
      </c>
      <c r="C24" s="11"/>
    </row>
    <row r="26" spans="2:3" ht="15" x14ac:dyDescent="0.25">
      <c r="B26" s="7" t="str">
        <f>_xll.QSA.CreateCurveModel(C19,C20,C21)</f>
        <v>curveModel.21:51:40-3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C15" sqref="C15"/>
    </sheetView>
  </sheetViews>
  <sheetFormatPr defaultRowHeight="14.4" x14ac:dyDescent="0.3"/>
  <cols>
    <col min="2" max="2" width="14.44140625" bestFit="1" customWidth="1"/>
    <col min="3" max="3" width="13.33203125" bestFit="1" customWidth="1"/>
    <col min="6" max="6" width="19.33203125" bestFit="1" customWidth="1"/>
    <col min="7" max="7" width="9.6640625" bestFit="1" customWidth="1"/>
  </cols>
  <sheetData>
    <row r="2" spans="2:7" x14ac:dyDescent="0.25">
      <c r="B2" s="1" t="s">
        <v>3</v>
      </c>
      <c r="C2" s="12">
        <f ca="1">_xll.QSA.ViewObjectPropertyValue(ZARFra!$B$10,B2)</f>
        <v>1000000</v>
      </c>
      <c r="G2" s="13" t="s">
        <v>30</v>
      </c>
    </row>
    <row r="3" spans="2:7" x14ac:dyDescent="0.25">
      <c r="B3" s="1" t="s">
        <v>25</v>
      </c>
      <c r="C3" s="12">
        <f ca="1">_xll.QSA.ViewObjectPropertyValue(ZARFra!$B$10,B3)</f>
        <v>0.24931506849315069</v>
      </c>
      <c r="F3" t="s">
        <v>37</v>
      </c>
      <c r="G3" s="15">
        <f ca="1">_xll.QSA.GetDF(Curves!$B$10,C5)</f>
        <v>0.98091730138860533</v>
      </c>
    </row>
    <row r="4" spans="2:7" x14ac:dyDescent="0.25">
      <c r="B4" s="1" t="s">
        <v>1</v>
      </c>
      <c r="C4" s="12">
        <f ca="1">_xll.QSA.ViewObjectPropertyValue(ZARFra!$B$10,B4)</f>
        <v>7.3499999999999996E-2</v>
      </c>
      <c r="F4" t="s">
        <v>38</v>
      </c>
      <c r="G4" s="15">
        <f ca="1">_xll.QSA.GetDF(Curves!$B$10,C6)</f>
        <v>0.9633461657801673</v>
      </c>
    </row>
    <row r="5" spans="2:7" x14ac:dyDescent="0.25">
      <c r="B5" s="1" t="s">
        <v>26</v>
      </c>
      <c r="C5" s="12">
        <f ca="1">_xll.QSA.ViewObjectPropertyValue(ZARFra!$B$10,B5)</f>
        <v>42905</v>
      </c>
      <c r="F5" t="s">
        <v>31</v>
      </c>
      <c r="G5" s="14">
        <f ca="1">EDATE(C5,3)</f>
        <v>42997</v>
      </c>
    </row>
    <row r="6" spans="2:7" x14ac:dyDescent="0.25">
      <c r="B6" s="1" t="s">
        <v>27</v>
      </c>
      <c r="C6" s="12">
        <f ca="1">_xll.QSA.ViewObjectPropertyValue(ZARFra!$B$10,B6)</f>
        <v>42996</v>
      </c>
      <c r="F6" t="s">
        <v>32</v>
      </c>
      <c r="G6" s="15">
        <f ca="1">_xll.QSA.GetDF(Curves!B10,G5)</f>
        <v>0.96315483520193168</v>
      </c>
    </row>
    <row r="7" spans="2:7" x14ac:dyDescent="0.25">
      <c r="B7" s="1" t="s">
        <v>28</v>
      </c>
      <c r="C7" s="12" t="str">
        <f ca="1">_xll.QSA.ViewObjectPropertyValue(ZARFra!$B$10,B7)</f>
        <v>floatIndex.21:52:22-6</v>
      </c>
      <c r="F7" t="s">
        <v>33</v>
      </c>
      <c r="G7" s="15">
        <f ca="1">(G5-C5)/365</f>
        <v>0.25205479452054796</v>
      </c>
    </row>
    <row r="8" spans="2:7" x14ac:dyDescent="0.25">
      <c r="B8" s="1" t="s">
        <v>2</v>
      </c>
      <c r="C8" s="12" t="b">
        <f ca="1">_xll.QSA.ViewObjectPropertyValue(ZARFra!$B$10,B8)</f>
        <v>1</v>
      </c>
      <c r="F8" t="s">
        <v>39</v>
      </c>
      <c r="G8" s="16">
        <f ca="1">(G3/G6-1)/G7</f>
        <v>7.3166485093756339E-2</v>
      </c>
    </row>
    <row r="9" spans="2:7" x14ac:dyDescent="0.25">
      <c r="B9" s="1" t="s">
        <v>29</v>
      </c>
      <c r="C9" s="12" t="str">
        <f ca="1">_xll.QSA.ViewObjectPropertyValue(ZARFra!$B$10,B9)</f>
        <v>ccy.21:52:22-7</v>
      </c>
      <c r="F9" t="s">
        <v>34</v>
      </c>
      <c r="G9" s="15">
        <f ca="1">(G8-C4)*C2*C3/(1+G8*C3)</f>
        <v>-81.660677847241701</v>
      </c>
    </row>
    <row r="10" spans="2:7" x14ac:dyDescent="0.25">
      <c r="F10" t="s">
        <v>35</v>
      </c>
      <c r="G10" s="15">
        <f ca="1">G9*G3</f>
        <v>-80.102371743480589</v>
      </c>
    </row>
    <row r="11" spans="2:7" x14ac:dyDescent="0.25">
      <c r="F11" t="s">
        <v>40</v>
      </c>
      <c r="G11" s="17">
        <f ca="1">G10-ZARFra!C18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ZARFra</vt:lpstr>
      <vt:lpstr>Curves</vt:lpstr>
      <vt:lpstr>TradeInfo&amp;Test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2018-06-23T19:52:36Z</dcterms:modified>
</cp:coreProperties>
</file>