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860" windowHeight="11640" activeTab="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M7" i="3" l="1"/>
  <c r="M8" i="3" s="1"/>
  <c r="N4" i="3"/>
  <c r="O4" i="3" s="1"/>
  <c r="O7" i="3" s="1"/>
  <c r="O8" i="3" s="1"/>
  <c r="H7" i="3"/>
  <c r="H8" i="3" s="1"/>
  <c r="I4" i="3"/>
  <c r="J4" i="3" s="1"/>
  <c r="J7" i="3" s="1"/>
  <c r="J8" i="3" s="1"/>
  <c r="D4" i="3"/>
  <c r="E4" i="3" s="1"/>
  <c r="E7" i="3" s="1"/>
  <c r="E8" i="3" s="1"/>
  <c r="C7" i="3"/>
  <c r="C8" i="3" s="1"/>
  <c r="J15" i="1"/>
  <c r="B17" i="1"/>
  <c r="B15" i="1"/>
  <c r="I9" i="2"/>
  <c r="H9" i="2"/>
  <c r="G9" i="2"/>
  <c r="F9" i="2"/>
  <c r="I6" i="2"/>
  <c r="H6" i="2"/>
  <c r="G6" i="2"/>
  <c r="F6" i="2"/>
  <c r="F12" i="2"/>
  <c r="C10" i="2"/>
  <c r="C9" i="2"/>
  <c r="C6" i="2"/>
  <c r="I11" i="1"/>
  <c r="K11" i="1" s="1"/>
  <c r="M11" i="1" s="1"/>
  <c r="N11" i="1" s="1"/>
  <c r="I10" i="1"/>
  <c r="K10" i="1" s="1"/>
  <c r="M10" i="1" s="1"/>
  <c r="N10" i="1" s="1"/>
  <c r="I9" i="1"/>
  <c r="K9" i="1" s="1"/>
  <c r="M9" i="1" s="1"/>
  <c r="N9" i="1" s="1"/>
  <c r="I8" i="1"/>
  <c r="K8" i="1" s="1"/>
  <c r="M8" i="1" s="1"/>
  <c r="N8" i="1" s="1"/>
  <c r="I7" i="1"/>
  <c r="K7" i="1" s="1"/>
  <c r="M7" i="1" s="1"/>
  <c r="N7" i="1" s="1"/>
  <c r="I6" i="1"/>
  <c r="K6" i="1" s="1"/>
  <c r="M6" i="1" s="1"/>
  <c r="N6" i="1" s="1"/>
  <c r="I5" i="1"/>
  <c r="K5" i="1" s="1"/>
  <c r="M5" i="1" s="1"/>
  <c r="N5" i="1" s="1"/>
  <c r="I4" i="1"/>
  <c r="K4" i="1" s="1"/>
  <c r="M4" i="1" s="1"/>
  <c r="N4" i="1" s="1"/>
  <c r="D7" i="3" l="1"/>
  <c r="D8" i="3" s="1"/>
  <c r="I7" i="3"/>
  <c r="I8" i="3" s="1"/>
  <c r="N7" i="3"/>
  <c r="N8" i="3" s="1"/>
  <c r="G12" i="2"/>
  <c r="H12" i="2" s="1"/>
  <c r="I12" i="2"/>
</calcChain>
</file>

<file path=xl/sharedStrings.xml><?xml version="1.0" encoding="utf-8"?>
<sst xmlns="http://schemas.openxmlformats.org/spreadsheetml/2006/main" count="99" uniqueCount="70">
  <si>
    <t>Media Venue</t>
  </si>
  <si>
    <t>Key Code</t>
  </si>
  <si>
    <t>Offer ID</t>
  </si>
  <si>
    <t>Ad Size</t>
  </si>
  <si>
    <t>Circulation</t>
  </si>
  <si>
    <t>Media Cost</t>
  </si>
  <si>
    <t>Response %</t>
  </si>
  <si>
    <t>Year One Marketing Plan and Ratios</t>
  </si>
  <si>
    <t>Breakeven Analysis</t>
  </si>
  <si>
    <t>Average daily volumn per user</t>
  </si>
  <si>
    <t>Average transaction fee per user</t>
  </si>
  <si>
    <t>Average Daily revenue per user</t>
  </si>
  <si>
    <t>Cost to setup Exchange</t>
  </si>
  <si>
    <t>Marketing Cost</t>
  </si>
  <si>
    <t>Total Cost</t>
  </si>
  <si>
    <t>User Trading days to break even</t>
  </si>
  <si>
    <t>First Quarter</t>
  </si>
  <si>
    <t>Second Quarter</t>
  </si>
  <si>
    <t>Third Quarter</t>
  </si>
  <si>
    <t>Fourth Quarter</t>
  </si>
  <si>
    <t>Trading Days</t>
  </si>
  <si>
    <t>Total Revenue</t>
  </si>
  <si>
    <t>Year 1</t>
  </si>
  <si>
    <t>Year 2</t>
  </si>
  <si>
    <t>Year 3</t>
  </si>
  <si>
    <t>Average fee per customer</t>
  </si>
  <si>
    <t>Annual volume</t>
  </si>
  <si>
    <t>Annual Revenue</t>
  </si>
  <si>
    <t>New Customers</t>
  </si>
  <si>
    <t>Life Time Value*</t>
  </si>
  <si>
    <t>*Value = Projected Annual revenue for Customer gain durning year</t>
  </si>
  <si>
    <t>Social Media</t>
  </si>
  <si>
    <t>Bitcoin Conferences</t>
  </si>
  <si>
    <t>Print Media</t>
  </si>
  <si>
    <t>SM001</t>
  </si>
  <si>
    <t>BC001</t>
  </si>
  <si>
    <t>MZ001</t>
  </si>
  <si>
    <t>NP001</t>
  </si>
  <si>
    <t>P1</t>
  </si>
  <si>
    <t>NA</t>
  </si>
  <si>
    <t>Total Daily Volumn</t>
  </si>
  <si>
    <t>Average Daily Volume / Customer</t>
  </si>
  <si>
    <t>Daily Revenue</t>
  </si>
  <si>
    <t>Cost / Daily Revenue</t>
  </si>
  <si>
    <t>Rank by Daily Revenue</t>
  </si>
  <si>
    <t>Rank by Cost / Daily Revenue</t>
  </si>
  <si>
    <t>Facebook</t>
  </si>
  <si>
    <t>Twitter</t>
  </si>
  <si>
    <t>Reddit</t>
  </si>
  <si>
    <t>LinkedIn</t>
  </si>
  <si>
    <t>Bitcoin conference</t>
  </si>
  <si>
    <t>Magazine</t>
  </si>
  <si>
    <t>News paper</t>
  </si>
  <si>
    <t>Email</t>
  </si>
  <si>
    <t>EM001</t>
  </si>
  <si>
    <t>SM002</t>
  </si>
  <si>
    <t>SM003</t>
  </si>
  <si>
    <t>SM004</t>
  </si>
  <si>
    <t>P2</t>
  </si>
  <si>
    <t>P3</t>
  </si>
  <si>
    <t>P4</t>
  </si>
  <si>
    <t>8x10</t>
  </si>
  <si>
    <t>4x5</t>
  </si>
  <si>
    <t>Average Daily Revenue / Customer</t>
  </si>
  <si>
    <t>Year One Break Even Projection</t>
  </si>
  <si>
    <t>NET</t>
  </si>
  <si>
    <t>Setup Cost</t>
  </si>
  <si>
    <t>Total Customers</t>
  </si>
  <si>
    <t>Annual volume / customer</t>
  </si>
  <si>
    <t>Average fee /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</si>
</sst>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8" formatCode="_(* #,##0_);_(* \(#,##0\);_(* &quot;-&quot;??_);_(@_)"/>
    <numFmt numFmtId="170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43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vertical="center"/>
    </xf>
    <xf numFmtId="170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2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J15" sqref="J15"/>
    </sheetView>
  </sheetViews>
  <sheetFormatPr defaultRowHeight="24.95" customHeight="1" x14ac:dyDescent="0.25"/>
  <cols>
    <col min="2" max="2" width="24.28515625" customWidth="1"/>
    <col min="3" max="3" width="13.140625" customWidth="1"/>
    <col min="4" max="4" width="13.42578125" customWidth="1"/>
    <col min="5" max="5" width="8.7109375" customWidth="1"/>
    <col min="6" max="6" width="12.7109375" customWidth="1"/>
    <col min="7" max="7" width="13.7109375" customWidth="1"/>
    <col min="8" max="8" width="11.5703125" bestFit="1" customWidth="1"/>
    <col min="9" max="9" width="17.85546875" customWidth="1"/>
    <col min="10" max="10" width="17.140625" customWidth="1"/>
    <col min="11" max="11" width="16.140625" customWidth="1"/>
    <col min="12" max="12" width="18.5703125" customWidth="1"/>
    <col min="13" max="13" width="17.42578125" customWidth="1"/>
    <col min="14" max="14" width="16" customWidth="1"/>
    <col min="15" max="15" width="14.140625" customWidth="1"/>
    <col min="16" max="16" width="21.140625" customWidth="1"/>
  </cols>
  <sheetData>
    <row r="1" spans="2:16" ht="24.95" customHeight="1" x14ac:dyDescent="0.25">
      <c r="B1" t="s">
        <v>7</v>
      </c>
    </row>
    <row r="3" spans="2:16" s="6" customFormat="1" ht="50.1" customHeight="1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28</v>
      </c>
      <c r="J3" s="7" t="s">
        <v>41</v>
      </c>
      <c r="K3" s="7" t="s">
        <v>40</v>
      </c>
      <c r="L3" s="7" t="s">
        <v>25</v>
      </c>
      <c r="M3" s="7" t="s">
        <v>42</v>
      </c>
      <c r="N3" s="7" t="s">
        <v>43</v>
      </c>
      <c r="O3" s="7" t="s">
        <v>44</v>
      </c>
      <c r="P3" s="7" t="s">
        <v>45</v>
      </c>
    </row>
    <row r="4" spans="2:16" ht="24.95" customHeight="1" x14ac:dyDescent="0.25">
      <c r="B4" t="s">
        <v>46</v>
      </c>
      <c r="C4" t="s">
        <v>34</v>
      </c>
      <c r="D4" t="s">
        <v>38</v>
      </c>
      <c r="E4" t="s">
        <v>39</v>
      </c>
      <c r="F4" s="2">
        <v>10000000</v>
      </c>
      <c r="G4" s="2">
        <v>18400</v>
      </c>
      <c r="H4" s="3">
        <v>1.6299999999999999E-3</v>
      </c>
      <c r="I4" s="2">
        <f>F4*H4</f>
        <v>16300</v>
      </c>
      <c r="J4">
        <v>13.5</v>
      </c>
      <c r="K4" s="2">
        <f>I4*J4</f>
        <v>220050</v>
      </c>
      <c r="L4">
        <v>2E-3</v>
      </c>
      <c r="M4" s="1">
        <f>K4*L4</f>
        <v>440.1</v>
      </c>
      <c r="N4" s="4">
        <f>G4/M4</f>
        <v>41.808679845489657</v>
      </c>
      <c r="O4">
        <v>3</v>
      </c>
      <c r="P4">
        <v>3</v>
      </c>
    </row>
    <row r="5" spans="2:16" ht="24.95" customHeight="1" x14ac:dyDescent="0.25">
      <c r="B5" t="s">
        <v>47</v>
      </c>
      <c r="C5" t="s">
        <v>55</v>
      </c>
      <c r="D5" t="s">
        <v>38</v>
      </c>
      <c r="E5" t="s">
        <v>39</v>
      </c>
      <c r="F5" s="2">
        <v>15000000</v>
      </c>
      <c r="G5" s="2">
        <v>18400</v>
      </c>
      <c r="H5" s="3">
        <v>1.08E-3</v>
      </c>
      <c r="I5" s="2">
        <f>F5*H5</f>
        <v>16200</v>
      </c>
      <c r="J5">
        <v>13.5</v>
      </c>
      <c r="K5" s="2">
        <f>I5*J5</f>
        <v>218700</v>
      </c>
      <c r="L5">
        <v>2E-3</v>
      </c>
      <c r="M5" s="1">
        <f>K5*L5</f>
        <v>437.40000000000003</v>
      </c>
      <c r="N5" s="4">
        <f>G5/M5</f>
        <v>42.066758116140832</v>
      </c>
      <c r="O5">
        <v>4</v>
      </c>
      <c r="P5">
        <v>4</v>
      </c>
    </row>
    <row r="6" spans="2:16" ht="24.95" customHeight="1" x14ac:dyDescent="0.25">
      <c r="B6" t="s">
        <v>48</v>
      </c>
      <c r="C6" t="s">
        <v>56</v>
      </c>
      <c r="D6" t="s">
        <v>58</v>
      </c>
      <c r="E6" t="s">
        <v>39</v>
      </c>
      <c r="F6" s="2">
        <v>20000000</v>
      </c>
      <c r="G6" s="2">
        <v>18400</v>
      </c>
      <c r="H6" s="3">
        <v>8.250000000000001E-4</v>
      </c>
      <c r="I6" s="2">
        <f>F6*H6</f>
        <v>16500.000000000004</v>
      </c>
      <c r="J6">
        <v>13.5</v>
      </c>
      <c r="K6" s="2">
        <f>I6*J6</f>
        <v>222750.00000000006</v>
      </c>
      <c r="L6">
        <v>2E-3</v>
      </c>
      <c r="M6" s="1">
        <f>K6*L6</f>
        <v>445.50000000000011</v>
      </c>
      <c r="N6" s="4">
        <f>G6/M6</f>
        <v>41.301907968574625</v>
      </c>
      <c r="O6">
        <v>2</v>
      </c>
      <c r="P6">
        <v>2</v>
      </c>
    </row>
    <row r="7" spans="2:16" ht="24.95" customHeight="1" x14ac:dyDescent="0.25">
      <c r="B7" t="s">
        <v>49</v>
      </c>
      <c r="C7" t="s">
        <v>57</v>
      </c>
      <c r="D7" t="s">
        <v>38</v>
      </c>
      <c r="E7" t="s">
        <v>39</v>
      </c>
      <c r="F7" s="2">
        <v>5000000</v>
      </c>
      <c r="G7" s="2">
        <v>18400</v>
      </c>
      <c r="H7" s="3">
        <v>3.2399999999999998E-3</v>
      </c>
      <c r="I7" s="2">
        <f>F7*H7</f>
        <v>16200</v>
      </c>
      <c r="J7">
        <v>13.5</v>
      </c>
      <c r="K7" s="2">
        <f>I7*J7</f>
        <v>218700</v>
      </c>
      <c r="L7">
        <v>2E-3</v>
      </c>
      <c r="M7" s="1">
        <f>K7*L7</f>
        <v>437.40000000000003</v>
      </c>
      <c r="N7" s="4">
        <f>G7/M7</f>
        <v>42.066758116140832</v>
      </c>
      <c r="O7">
        <v>4</v>
      </c>
      <c r="P7">
        <v>4</v>
      </c>
    </row>
    <row r="8" spans="2:16" ht="24.95" customHeight="1" x14ac:dyDescent="0.25">
      <c r="B8" t="s">
        <v>50</v>
      </c>
      <c r="C8" t="s">
        <v>35</v>
      </c>
      <c r="D8" t="s">
        <v>59</v>
      </c>
      <c r="E8" t="s">
        <v>61</v>
      </c>
      <c r="F8" s="2">
        <v>100000</v>
      </c>
      <c r="G8" s="2">
        <v>8000</v>
      </c>
      <c r="H8" s="3">
        <v>0.2</v>
      </c>
      <c r="I8" s="2">
        <f>F8*H8</f>
        <v>20000</v>
      </c>
      <c r="J8">
        <v>13.5</v>
      </c>
      <c r="K8" s="2">
        <f>I8*J8</f>
        <v>270000</v>
      </c>
      <c r="L8">
        <v>2E-3</v>
      </c>
      <c r="M8" s="1">
        <f>K8*L8</f>
        <v>540</v>
      </c>
      <c r="N8" s="4">
        <f>G8/M8</f>
        <v>14.814814814814815</v>
      </c>
      <c r="O8">
        <v>1</v>
      </c>
      <c r="P8">
        <v>1</v>
      </c>
    </row>
    <row r="9" spans="2:16" ht="24.95" customHeight="1" x14ac:dyDescent="0.25">
      <c r="B9" t="s">
        <v>51</v>
      </c>
      <c r="C9" t="s">
        <v>36</v>
      </c>
      <c r="D9" t="s">
        <v>60</v>
      </c>
      <c r="E9" t="s">
        <v>62</v>
      </c>
      <c r="F9" s="2">
        <v>200000</v>
      </c>
      <c r="G9" s="2">
        <v>20000</v>
      </c>
      <c r="H9" s="3">
        <v>1.2500000000000001E-2</v>
      </c>
      <c r="I9" s="2">
        <f>F9*H9</f>
        <v>2500</v>
      </c>
      <c r="J9">
        <v>13.5</v>
      </c>
      <c r="K9" s="2">
        <f>I9*J9</f>
        <v>33750</v>
      </c>
      <c r="L9">
        <v>2E-3</v>
      </c>
      <c r="M9" s="1">
        <f>K9*L9</f>
        <v>67.5</v>
      </c>
      <c r="N9" s="4">
        <f>G9/M9</f>
        <v>296.2962962962963</v>
      </c>
      <c r="O9">
        <v>6</v>
      </c>
      <c r="P9">
        <v>5</v>
      </c>
    </row>
    <row r="10" spans="2:16" ht="24.95" customHeight="1" x14ac:dyDescent="0.25">
      <c r="B10" t="s">
        <v>52</v>
      </c>
      <c r="C10" t="s">
        <v>37</v>
      </c>
      <c r="D10" t="s">
        <v>60</v>
      </c>
      <c r="E10" t="s">
        <v>62</v>
      </c>
      <c r="F10" s="2">
        <v>300000</v>
      </c>
      <c r="G10" s="2">
        <v>20000</v>
      </c>
      <c r="H10" s="3">
        <v>8.3333333333333332E-3</v>
      </c>
      <c r="I10" s="2">
        <f>F10*H10</f>
        <v>2500</v>
      </c>
      <c r="J10">
        <v>13.5</v>
      </c>
      <c r="K10" s="2">
        <f>I10*J10</f>
        <v>33750</v>
      </c>
      <c r="L10">
        <v>2E-3</v>
      </c>
      <c r="M10" s="1">
        <f>K10*L10</f>
        <v>67.5</v>
      </c>
      <c r="N10" s="4">
        <f>G10/M10</f>
        <v>296.2962962962963</v>
      </c>
      <c r="O10">
        <v>6</v>
      </c>
      <c r="P10">
        <v>5</v>
      </c>
    </row>
    <row r="11" spans="2:16" ht="24.95" customHeight="1" x14ac:dyDescent="0.25">
      <c r="B11" t="s">
        <v>53</v>
      </c>
      <c r="C11" t="s">
        <v>54</v>
      </c>
      <c r="D11" t="s">
        <v>60</v>
      </c>
      <c r="E11" t="s">
        <v>39</v>
      </c>
      <c r="F11" s="2">
        <v>300000</v>
      </c>
      <c r="G11" s="2">
        <v>4000</v>
      </c>
      <c r="H11" s="3">
        <v>3.333333333333334E-2</v>
      </c>
      <c r="I11" s="2">
        <f>F11*H11</f>
        <v>10000.000000000002</v>
      </c>
      <c r="J11">
        <v>13.5</v>
      </c>
      <c r="K11" s="2">
        <f>I11*J11</f>
        <v>135000.00000000003</v>
      </c>
      <c r="L11">
        <v>2E-3</v>
      </c>
      <c r="M11" s="1">
        <f>K11*L11</f>
        <v>270.00000000000006</v>
      </c>
      <c r="N11" s="4">
        <f>G11/M11</f>
        <v>14.814814814814811</v>
      </c>
      <c r="O11">
        <v>5</v>
      </c>
      <c r="P11">
        <v>1</v>
      </c>
    </row>
    <row r="12" spans="2:16" ht="24.95" customHeight="1" x14ac:dyDescent="0.25">
      <c r="G12" s="8"/>
      <c r="I12" s="2"/>
    </row>
    <row r="13" spans="2:16" ht="24.95" customHeight="1" x14ac:dyDescent="0.25">
      <c r="M13" s="5"/>
    </row>
    <row r="15" spans="2:16" ht="24.95" customHeight="1" x14ac:dyDescent="0.25">
      <c r="B15" s="8">
        <f>SUM(I4:I7)</f>
        <v>65200</v>
      </c>
      <c r="J15">
        <f>J11*365</f>
        <v>4927.5</v>
      </c>
    </row>
    <row r="16" spans="2:16" ht="24.95" customHeight="1" x14ac:dyDescent="0.25">
      <c r="B16">
        <v>20000</v>
      </c>
    </row>
    <row r="17" spans="2:2" ht="24.95" customHeight="1" x14ac:dyDescent="0.25">
      <c r="B17" s="8">
        <f>SUM(I9:I11)</f>
        <v>15000.000000000002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E12" sqref="E12"/>
    </sheetView>
  </sheetViews>
  <sheetFormatPr defaultRowHeight="24.95" customHeight="1" x14ac:dyDescent="0.25"/>
  <cols>
    <col min="2" max="2" width="35" customWidth="1"/>
    <col min="3" max="3" width="15" customWidth="1"/>
    <col min="4" max="4" width="11.42578125" customWidth="1"/>
    <col min="5" max="5" width="32.7109375" customWidth="1"/>
    <col min="6" max="6" width="17.5703125" customWidth="1"/>
    <col min="7" max="7" width="17.28515625" customWidth="1"/>
    <col min="8" max="8" width="19.7109375" customWidth="1"/>
    <col min="9" max="9" width="20.140625" customWidth="1"/>
  </cols>
  <sheetData>
    <row r="3" spans="2:9" ht="24.95" customHeight="1" x14ac:dyDescent="0.25">
      <c r="B3" s="12" t="s">
        <v>8</v>
      </c>
      <c r="C3" s="12"/>
      <c r="E3" s="19" t="s">
        <v>64</v>
      </c>
      <c r="F3" s="19"/>
      <c r="G3" s="19"/>
      <c r="H3" s="19"/>
      <c r="I3" s="19"/>
    </row>
    <row r="4" spans="2:9" ht="24.95" customHeight="1" x14ac:dyDescent="0.25">
      <c r="B4" s="13" t="s">
        <v>9</v>
      </c>
      <c r="C4" s="14">
        <v>13.5</v>
      </c>
      <c r="F4" s="18" t="s">
        <v>16</v>
      </c>
      <c r="G4" s="18" t="s">
        <v>17</v>
      </c>
      <c r="H4" s="18" t="s">
        <v>18</v>
      </c>
      <c r="I4" s="18" t="s">
        <v>19</v>
      </c>
    </row>
    <row r="5" spans="2:9" ht="24.95" customHeight="1" x14ac:dyDescent="0.25">
      <c r="B5" s="13" t="s">
        <v>10</v>
      </c>
      <c r="C5" s="14">
        <v>2E-3</v>
      </c>
      <c r="E5" t="s">
        <v>28</v>
      </c>
      <c r="F5" s="10">
        <v>25050</v>
      </c>
      <c r="G5" s="10">
        <v>25050</v>
      </c>
      <c r="H5" s="10">
        <v>25050</v>
      </c>
      <c r="I5" s="10">
        <v>25050</v>
      </c>
    </row>
    <row r="6" spans="2:9" ht="24.95" customHeight="1" x14ac:dyDescent="0.25">
      <c r="B6" s="13" t="s">
        <v>11</v>
      </c>
      <c r="C6" s="14">
        <f>C4*C5</f>
        <v>2.7E-2</v>
      </c>
      <c r="E6" t="s">
        <v>67</v>
      </c>
      <c r="F6" s="11">
        <f>F5</f>
        <v>25050</v>
      </c>
      <c r="G6" s="11">
        <f>F6+G5</f>
        <v>50100</v>
      </c>
      <c r="H6" s="11">
        <f>G6+H5</f>
        <v>75150</v>
      </c>
      <c r="I6" s="11">
        <f>H6+I5</f>
        <v>100200</v>
      </c>
    </row>
    <row r="7" spans="2:9" ht="24.95" customHeight="1" x14ac:dyDescent="0.25">
      <c r="B7" s="13" t="s">
        <v>12</v>
      </c>
      <c r="C7" s="15">
        <v>193750</v>
      </c>
      <c r="E7" t="s">
        <v>63</v>
      </c>
      <c r="F7" s="9">
        <v>2.7E-2</v>
      </c>
      <c r="G7" s="9">
        <v>2.7E-2</v>
      </c>
      <c r="H7" s="9">
        <v>2.7E-2</v>
      </c>
      <c r="I7" s="9">
        <v>2.7E-2</v>
      </c>
    </row>
    <row r="8" spans="2:9" ht="24.95" customHeight="1" x14ac:dyDescent="0.25">
      <c r="B8" s="13" t="s">
        <v>13</v>
      </c>
      <c r="C8" s="16">
        <v>125600</v>
      </c>
      <c r="E8" t="s">
        <v>20</v>
      </c>
      <c r="F8" s="9">
        <v>91.5</v>
      </c>
      <c r="G8" s="9">
        <v>91.5</v>
      </c>
      <c r="H8" s="9">
        <v>91.5</v>
      </c>
      <c r="I8" s="9">
        <v>91.5</v>
      </c>
    </row>
    <row r="9" spans="2:9" ht="24.95" customHeight="1" x14ac:dyDescent="0.25">
      <c r="B9" s="13" t="s">
        <v>14</v>
      </c>
      <c r="C9" s="15">
        <f>C7+C8</f>
        <v>319350</v>
      </c>
      <c r="E9" t="s">
        <v>21</v>
      </c>
      <c r="F9" s="9">
        <f>F6*F7*F8</f>
        <v>61886.025000000001</v>
      </c>
      <c r="G9" s="9">
        <f>G6*G7*G8</f>
        <v>123772.05</v>
      </c>
      <c r="H9" s="9">
        <f>H6*H7*H8</f>
        <v>185658.07499999998</v>
      </c>
      <c r="I9" s="9">
        <f>I6*I7*I8</f>
        <v>247544.1</v>
      </c>
    </row>
    <row r="10" spans="2:9" ht="24.95" customHeight="1" x14ac:dyDescent="0.25">
      <c r="B10" s="13" t="s">
        <v>15</v>
      </c>
      <c r="C10" s="17">
        <f>C9/C6</f>
        <v>11827777.777777778</v>
      </c>
      <c r="E10" t="s">
        <v>66</v>
      </c>
      <c r="F10" s="9">
        <v>193750</v>
      </c>
      <c r="G10" s="9">
        <v>0</v>
      </c>
      <c r="H10" s="9">
        <v>0</v>
      </c>
      <c r="I10" s="9">
        <v>0</v>
      </c>
    </row>
    <row r="11" spans="2:9" ht="24.95" customHeight="1" x14ac:dyDescent="0.25">
      <c r="E11" t="s">
        <v>13</v>
      </c>
      <c r="F11" s="5">
        <v>31400</v>
      </c>
      <c r="G11" s="5">
        <v>31400</v>
      </c>
      <c r="H11" s="5">
        <v>31400</v>
      </c>
      <c r="I11" s="5">
        <v>31400</v>
      </c>
    </row>
    <row r="12" spans="2:9" ht="24.95" customHeight="1" x14ac:dyDescent="0.25">
      <c r="E12" t="s">
        <v>65</v>
      </c>
      <c r="F12" s="5">
        <f>F9-F10-F11</f>
        <v>-163263.97500000001</v>
      </c>
      <c r="G12" s="5">
        <f>F12+G9-G11</f>
        <v>-70891.925000000003</v>
      </c>
      <c r="H12" s="5">
        <f>G12+H9-H11</f>
        <v>83366.14999999998</v>
      </c>
      <c r="I12" s="5">
        <f>H12+I9-I11</f>
        <v>299510.25</v>
      </c>
    </row>
    <row r="16" spans="2:9" ht="24.95" customHeight="1" x14ac:dyDescent="0.25">
      <c r="F16" s="10"/>
      <c r="G16" s="10"/>
      <c r="H16" s="10"/>
      <c r="I16" s="10"/>
    </row>
  </sheetData>
  <mergeCells count="2">
    <mergeCell ref="B3:C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abSelected="1" workbookViewId="0"/>
  </sheetViews>
  <sheetFormatPr defaultRowHeight="24.95" customHeight="1" x14ac:dyDescent="0.25"/>
  <cols>
    <col min="1" max="1" width="9.140625" style="20"/>
    <col min="2" max="2" width="26.28515625" style="20" customWidth="1"/>
    <col min="3" max="3" width="12.7109375" style="20" customWidth="1"/>
    <col min="4" max="4" width="12.28515625" style="20" customWidth="1"/>
    <col min="5" max="5" width="14" style="20" customWidth="1"/>
    <col min="6" max="6" width="9.140625" style="20"/>
    <col min="7" max="7" width="26.140625" style="20" customWidth="1"/>
    <col min="8" max="8" width="14" style="20" customWidth="1"/>
    <col min="9" max="9" width="16.140625" style="20" customWidth="1"/>
    <col min="10" max="10" width="13.140625" style="20" customWidth="1"/>
    <col min="11" max="11" width="29.140625" style="20" customWidth="1"/>
    <col min="12" max="12" width="26.85546875" style="20" customWidth="1"/>
    <col min="13" max="13" width="14.28515625" style="20" customWidth="1"/>
    <col min="14" max="15" width="13.140625" style="20" customWidth="1"/>
    <col min="16" max="16384" width="9.140625" style="20"/>
  </cols>
  <sheetData>
    <row r="2" spans="2:15" ht="24.95" customHeight="1" x14ac:dyDescent="0.25">
      <c r="B2" s="25" t="s">
        <v>31</v>
      </c>
      <c r="C2" s="25"/>
      <c r="D2" s="25"/>
      <c r="E2" s="25"/>
      <c r="G2" s="25" t="s">
        <v>32</v>
      </c>
      <c r="H2" s="25"/>
      <c r="I2" s="25"/>
      <c r="J2" s="25"/>
      <c r="L2" s="25" t="s">
        <v>33</v>
      </c>
      <c r="M2" s="25"/>
      <c r="N2" s="25"/>
      <c r="O2" s="25"/>
    </row>
    <row r="3" spans="2:15" ht="24.95" customHeight="1" x14ac:dyDescent="0.25">
      <c r="C3" s="23" t="s">
        <v>22</v>
      </c>
      <c r="D3" s="23" t="s">
        <v>23</v>
      </c>
      <c r="E3" s="23" t="s">
        <v>24</v>
      </c>
      <c r="H3" s="23" t="s">
        <v>22</v>
      </c>
      <c r="I3" s="23" t="s">
        <v>23</v>
      </c>
      <c r="J3" s="23" t="s">
        <v>24</v>
      </c>
      <c r="M3" s="23" t="s">
        <v>22</v>
      </c>
      <c r="N3" s="23" t="s">
        <v>23</v>
      </c>
      <c r="O3" s="23" t="s">
        <v>24</v>
      </c>
    </row>
    <row r="4" spans="2:15" ht="24.95" customHeight="1" x14ac:dyDescent="0.25">
      <c r="B4" s="20" t="s">
        <v>28</v>
      </c>
      <c r="C4" s="17">
        <v>65200</v>
      </c>
      <c r="D4" s="17">
        <f>C4*0.25</f>
        <v>16300</v>
      </c>
      <c r="E4" s="17">
        <f>(C4+D4)*0.25</f>
        <v>20375</v>
      </c>
      <c r="G4" s="20" t="s">
        <v>28</v>
      </c>
      <c r="H4" s="17">
        <v>20000</v>
      </c>
      <c r="I4" s="17">
        <f>H4*0.25</f>
        <v>5000</v>
      </c>
      <c r="J4" s="17">
        <f>(H4+I4)*0.25</f>
        <v>6250</v>
      </c>
      <c r="L4" s="20" t="s">
        <v>28</v>
      </c>
      <c r="M4" s="17">
        <v>15000</v>
      </c>
      <c r="N4" s="17">
        <f>M4*0.25</f>
        <v>3750</v>
      </c>
      <c r="O4" s="17">
        <f>(M4+N4)*0.25</f>
        <v>4687.5</v>
      </c>
    </row>
    <row r="5" spans="2:15" ht="24.95" customHeight="1" x14ac:dyDescent="0.25">
      <c r="B5" s="20" t="s">
        <v>68</v>
      </c>
      <c r="C5" s="17">
        <v>4927</v>
      </c>
      <c r="D5" s="17">
        <v>4927</v>
      </c>
      <c r="E5" s="17">
        <v>4927</v>
      </c>
      <c r="G5" s="20" t="s">
        <v>26</v>
      </c>
      <c r="H5" s="17">
        <v>4927</v>
      </c>
      <c r="I5" s="17">
        <v>4927</v>
      </c>
      <c r="J5" s="17">
        <v>4927</v>
      </c>
      <c r="L5" s="20" t="s">
        <v>26</v>
      </c>
      <c r="M5" s="17">
        <v>4927</v>
      </c>
      <c r="N5" s="17">
        <v>4927</v>
      </c>
      <c r="O5" s="17">
        <v>4927</v>
      </c>
    </row>
    <row r="6" spans="2:15" ht="24.95" customHeight="1" x14ac:dyDescent="0.25">
      <c r="B6" s="20" t="s">
        <v>69</v>
      </c>
      <c r="C6" s="21">
        <v>2E-3</v>
      </c>
      <c r="D6" s="21">
        <v>2E-3</v>
      </c>
      <c r="E6" s="21">
        <v>2E-3</v>
      </c>
      <c r="G6" s="20" t="s">
        <v>25</v>
      </c>
      <c r="H6" s="21">
        <v>2E-3</v>
      </c>
      <c r="I6" s="21">
        <v>2E-3</v>
      </c>
      <c r="J6" s="21">
        <v>2E-3</v>
      </c>
      <c r="L6" s="20" t="s">
        <v>25</v>
      </c>
      <c r="M6" s="21">
        <v>2E-3</v>
      </c>
      <c r="N6" s="21">
        <v>2E-3</v>
      </c>
      <c r="O6" s="21">
        <v>2E-3</v>
      </c>
    </row>
    <row r="7" spans="2:15" ht="24.95" customHeight="1" x14ac:dyDescent="0.25">
      <c r="B7" s="20" t="s">
        <v>27</v>
      </c>
      <c r="C7" s="17">
        <f>C4*C5*C6</f>
        <v>642480.80000000005</v>
      </c>
      <c r="D7" s="17">
        <f>D4*D5*D6</f>
        <v>160620.20000000001</v>
      </c>
      <c r="E7" s="17">
        <f>E4*E5*E6</f>
        <v>200775.25</v>
      </c>
      <c r="G7" s="20" t="s">
        <v>27</v>
      </c>
      <c r="H7" s="17">
        <f>H4*H5*H6</f>
        <v>197080</v>
      </c>
      <c r="I7" s="17">
        <f>I4*I5*I6</f>
        <v>49270</v>
      </c>
      <c r="J7" s="17">
        <f>J4*J5*J6</f>
        <v>61587.5</v>
      </c>
      <c r="L7" s="20" t="s">
        <v>27</v>
      </c>
      <c r="M7" s="17">
        <f>M4*M5*M6</f>
        <v>147810</v>
      </c>
      <c r="N7" s="17">
        <f>N4*N5*N6</f>
        <v>36952.5</v>
      </c>
      <c r="O7" s="17">
        <f>O4*O5*O6</f>
        <v>46190.625</v>
      </c>
    </row>
    <row r="8" spans="2:15" ht="24.95" customHeight="1" x14ac:dyDescent="0.25">
      <c r="B8" s="20" t="s">
        <v>29</v>
      </c>
      <c r="C8" s="22">
        <f>C7</f>
        <v>642480.80000000005</v>
      </c>
      <c r="D8" s="22">
        <f>D7</f>
        <v>160620.20000000001</v>
      </c>
      <c r="E8" s="22">
        <f>E7</f>
        <v>200775.25</v>
      </c>
      <c r="G8" s="20" t="s">
        <v>29</v>
      </c>
      <c r="H8" s="22">
        <f>H7</f>
        <v>197080</v>
      </c>
      <c r="I8" s="22">
        <f>I7</f>
        <v>49270</v>
      </c>
      <c r="J8" s="22">
        <f>J7</f>
        <v>61587.5</v>
      </c>
      <c r="L8" s="20" t="s">
        <v>29</v>
      </c>
      <c r="M8" s="22">
        <f>M7</f>
        <v>147810</v>
      </c>
      <c r="N8" s="22">
        <f>N7</f>
        <v>36952.5</v>
      </c>
      <c r="O8" s="22">
        <f>O7</f>
        <v>46190.625</v>
      </c>
    </row>
    <row r="9" spans="2:15" ht="24.95" customHeight="1" x14ac:dyDescent="0.25">
      <c r="B9" s="24" t="s">
        <v>30</v>
      </c>
      <c r="C9" s="24"/>
      <c r="D9" s="24"/>
      <c r="E9" s="24"/>
      <c r="G9" s="24" t="s">
        <v>30</v>
      </c>
      <c r="H9" s="24"/>
      <c r="I9" s="24"/>
      <c r="J9" s="24"/>
      <c r="L9" s="24" t="s">
        <v>30</v>
      </c>
      <c r="M9" s="24"/>
      <c r="N9" s="24"/>
      <c r="O9" s="24"/>
    </row>
  </sheetData>
  <mergeCells count="6">
    <mergeCell ref="B2:E2"/>
    <mergeCell ref="G2:J2"/>
    <mergeCell ref="L2:O2"/>
    <mergeCell ref="B9:E9"/>
    <mergeCell ref="G9:J9"/>
    <mergeCell ref="L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2015-12-17T15:19:14Z</dcterms:created>
  <dcterms:modified xsi:type="dcterms:W3CDTF">2015-12-17T18:26:11Z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7218fd8c-9c1e-4dcb-8054-44f730283392</vt:lpwstr>
  </property>
</Properties>
</file>