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updateLinks="never" codeName="ThisWorkbook"/>
  <bookViews>
    <workbookView xWindow="-135" yWindow="120" windowWidth="16155" windowHeight="12300" tabRatio="908"/>
  </bookViews>
  <sheets>
    <sheet name="CASHFLOW Year 1" sheetId="1" r:id="rId1"/>
    <sheet name="CASHFLOW Year 2" sheetId="14" r:id="rId2"/>
    <sheet name="CASHFLOW Year 3" sheetId="15" r:id="rId3"/>
    <sheet name="Income Proj Yr 1" sheetId="2" r:id="rId4"/>
    <sheet name="Income Proj Yr 2" sheetId="3" r:id="rId5"/>
    <sheet name="Income Proj Yr 3" sheetId="6" r:id="rId6"/>
    <sheet name="Projections" sheetId="11" r:id="rId7"/>
    <sheet name="BE-Analysis" sheetId="13" r:id="rId8"/>
    <sheet name="Profit &amp; Loss" sheetId="10" r:id="rId9"/>
    <sheet name="Sources and Uses" sheetId="7" r:id="rId10"/>
    <sheet name="Bal Sheet" sheetId="5" r:id="rId11"/>
    <sheet name="Loan Cal." sheetId="9" r:id="rId12"/>
    <sheet name="Ratios" sheetId="8" r:id="rId13"/>
  </sheets>
  <externalReferences>
    <externalReference r:id="rId14"/>
    <externalReference r:id="rId15"/>
  </externalReferences>
  <definedNames>
    <definedName name="_xlnm._FilterDatabase" localSheetId="6" hidden="1">Projections!$L$3:$L$15</definedName>
    <definedName name="Beg_Bal">#REF!</definedName>
    <definedName name="End_Bal">'[1]Amortization Table'!$I$18:$I$377</definedName>
    <definedName name="Extra_Pay">#REF!</definedName>
    <definedName name="frow" localSheetId="1">IF('CASHFLOW Year 2'!Values_Entered,Header_Row+'CASHFLOW Year 2'!Number_of_Payments,Header_Row)</definedName>
    <definedName name="frow" localSheetId="2">IF('CASHFLOW Year 3'!Values_Entered,Header_Row+'CASHFLOW Year 3'!Number_of_Payments,Header_Row)</definedName>
    <definedName name="frow" localSheetId="8">IF('Profit &amp; Loss'!Values_Entered,Header_Row+'Profit &amp; Loss'!Number_of_Payments,Header_Row)</definedName>
    <definedName name="frow" localSheetId="6">IF(Projections!Values_Entered,Header_Row+Projections!Number_of_Payments,Header_Row)</definedName>
    <definedName name="frow">IF(Values_Entered,Header_Row+Number_of_Payments,Header_Row)</definedName>
    <definedName name="Header_Row">ROW('[1]Amortization Table'!$A$17:$IV$17)</definedName>
    <definedName name="Int">#REF!</definedName>
    <definedName name="Interest_Rate">'[1]Amortization Table'!$D$5</definedName>
    <definedName name="Last_Row" localSheetId="1">IF('CASHFLOW Year 2'!Values_Entered,Header_Row+'CASHFLOW Year 2'!Number_of_Payments,Header_Row)</definedName>
    <definedName name="Last_Row" localSheetId="2">IF('CASHFLOW Year 3'!Values_Entered,Header_Row+'CASHFLOW Year 3'!Number_of_Payments,Header_Row)</definedName>
    <definedName name="Last_Row" localSheetId="8">IF('Profit &amp; Loss'!Values_Entered,Header_Row+'Profit &amp; Loss'!Number_of_Payments,Header_Row)</definedName>
    <definedName name="Last_Row" localSheetId="6">IF(Projections!Values_Entered,Header_Row+Projections!Number_of_Payments,Header_Row)</definedName>
    <definedName name="Last_Row">IF(Values_Entered,Header_Row+Number_of_Payments,Header_Row)</definedName>
    <definedName name="Loan_Amount">'[1]Amortization Table'!$D$4</definedName>
    <definedName name="Loan_Start">'[1]Amortization Table'!$D$7</definedName>
    <definedName name="Loan_Years">'[1]Amortization Table'!$D$6</definedName>
    <definedName name="Number_of_Payments" localSheetId="1">MATCH(0.01,End_Bal,-1)+1</definedName>
    <definedName name="Number_of_Payments" localSheetId="2">MATCH(0.01,End_Bal,-1)+1</definedName>
    <definedName name="Number_of_Payments" localSheetId="8">MATCH(0.01,End_Bal,-1)+1</definedName>
    <definedName name="Number_of_Payments" localSheetId="6">MATCH(0.01,End_Bal,-1)+1</definedName>
    <definedName name="Number_of_Payments">MATCH(0.01,End_Bal,-1)+1</definedName>
    <definedName name="Pay_Num">#REF!</definedName>
    <definedName name="ppp" localSheetId="8">'[2]Loan Cal.'!#REF!</definedName>
    <definedName name="ppp" localSheetId="6">'[2]Loan Cal.'!#REF!</definedName>
    <definedName name="ppp">'Loan Cal.'!#REF!</definedName>
    <definedName name="Princ">#REF!</definedName>
    <definedName name="Sched_Pay">#REF!</definedName>
    <definedName name="Scheduled_Extra_Payments">#REF!</definedName>
    <definedName name="Scheduled_Monthly_Payment">#REF!</definedName>
    <definedName name="Total_Pay">#REF!</definedName>
    <definedName name="Values_Entered" localSheetId="1">IF(Loan_Amount*Interest_Rate*Loan_Years*Loan_Start&gt;0,1,0)</definedName>
    <definedName name="Values_Entered" localSheetId="2">IF(Loan_Amount*Interest_Rate*Loan_Years*Loan_Start&gt;0,1,0)</definedName>
    <definedName name="Values_Entered" localSheetId="8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</definedNames>
  <calcPr calcId="125725"/>
</workbook>
</file>

<file path=xl/calcChain.xml><?xml version="1.0" encoding="utf-8"?>
<calcChain xmlns="http://schemas.openxmlformats.org/spreadsheetml/2006/main">
  <c r="E24" i="1"/>
  <c r="B20"/>
  <c r="D4" i="9"/>
  <c r="B14" i="14"/>
  <c r="B13" i="15"/>
  <c r="B14"/>
  <c r="B15"/>
  <c r="F14" i="7"/>
  <c r="B13" i="14"/>
  <c r="B15" s="1"/>
  <c r="F20"/>
  <c r="B27" i="1"/>
  <c r="C19" i="6"/>
  <c r="C20"/>
  <c r="C21"/>
  <c r="C22"/>
  <c r="C23"/>
  <c r="C24"/>
  <c r="C16" i="9"/>
  <c r="F16"/>
  <c r="C18" i="3"/>
  <c r="C19"/>
  <c r="C20"/>
  <c r="C21"/>
  <c r="C22"/>
  <c r="C23"/>
  <c r="N30" i="1"/>
  <c r="C13" i="2"/>
  <c r="N31" i="1"/>
  <c r="C14" i="2"/>
  <c r="N32" i="1"/>
  <c r="C15" i="2"/>
  <c r="N33" i="1"/>
  <c r="C16" i="2"/>
  <c r="N34" i="1"/>
  <c r="C17" i="2"/>
  <c r="C18"/>
  <c r="C19"/>
  <c r="C20"/>
  <c r="C21"/>
  <c r="C22"/>
  <c r="C23"/>
  <c r="N41" i="1"/>
  <c r="C24" i="2"/>
  <c r="N26" i="1"/>
  <c r="C10" i="2"/>
  <c r="C27" i="1"/>
  <c r="D27"/>
  <c r="E27"/>
  <c r="F27"/>
  <c r="G27"/>
  <c r="H27"/>
  <c r="I27"/>
  <c r="J27"/>
  <c r="K27"/>
  <c r="L27"/>
  <c r="M27"/>
  <c r="N27"/>
  <c r="C11" i="2"/>
  <c r="N29" i="1"/>
  <c r="C12" i="2"/>
  <c r="B60" i="1"/>
  <c r="C60"/>
  <c r="D60"/>
  <c r="E60"/>
  <c r="F60"/>
  <c r="G60"/>
  <c r="H60"/>
  <c r="I60"/>
  <c r="J60"/>
  <c r="K60"/>
  <c r="L60"/>
  <c r="M60"/>
  <c r="N60"/>
  <c r="C26" i="2" s="1"/>
  <c r="C13" i="15"/>
  <c r="D13"/>
  <c r="E13"/>
  <c r="F13"/>
  <c r="G13"/>
  <c r="H13"/>
  <c r="I13"/>
  <c r="J13"/>
  <c r="K13"/>
  <c r="L13"/>
  <c r="M13"/>
  <c r="C13" i="14"/>
  <c r="D13"/>
  <c r="E13"/>
  <c r="F13"/>
  <c r="G13"/>
  <c r="H13"/>
  <c r="I13"/>
  <c r="J13"/>
  <c r="K13"/>
  <c r="L13"/>
  <c r="M13"/>
  <c r="C13" i="1"/>
  <c r="D13"/>
  <c r="E13"/>
  <c r="F13"/>
  <c r="G13"/>
  <c r="H13"/>
  <c r="I13"/>
  <c r="J13"/>
  <c r="K13"/>
  <c r="L13"/>
  <c r="M13"/>
  <c r="B13"/>
  <c r="D12" i="9"/>
  <c r="D11" s="1"/>
  <c r="H22" i="5"/>
  <c r="B15"/>
  <c r="B16"/>
  <c r="B17"/>
  <c r="B18"/>
  <c r="B19"/>
  <c r="B20"/>
  <c r="B21"/>
  <c r="B22"/>
  <c r="N53" i="1"/>
  <c r="B8" i="5"/>
  <c r="C14" i="15"/>
  <c r="D14"/>
  <c r="E14"/>
  <c r="F14"/>
  <c r="G14"/>
  <c r="H14"/>
  <c r="I14"/>
  <c r="J14"/>
  <c r="K14"/>
  <c r="L14"/>
  <c r="M14"/>
  <c r="N14"/>
  <c r="N13"/>
  <c r="N15"/>
  <c r="C4" i="6"/>
  <c r="B9" i="11"/>
  <c r="D39" i="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C27" i="15"/>
  <c r="D27"/>
  <c r="E27"/>
  <c r="F27"/>
  <c r="G27"/>
  <c r="H27"/>
  <c r="I27"/>
  <c r="J27"/>
  <c r="K27"/>
  <c r="L27"/>
  <c r="M27"/>
  <c r="N10" i="1"/>
  <c r="N11"/>
  <c r="C27" i="14"/>
  <c r="D27"/>
  <c r="E27"/>
  <c r="F27"/>
  <c r="G27"/>
  <c r="H27"/>
  <c r="I27"/>
  <c r="J27"/>
  <c r="K27"/>
  <c r="L27"/>
  <c r="M27"/>
  <c r="K14" i="1"/>
  <c r="L14"/>
  <c r="M14"/>
  <c r="J14"/>
  <c r="N35" i="15"/>
  <c r="C18" i="6" s="1"/>
  <c r="B23" i="11"/>
  <c r="N32" i="15"/>
  <c r="C15" i="6" s="1"/>
  <c r="B20" i="11"/>
  <c r="N33" i="15"/>
  <c r="C16" i="6" s="1"/>
  <c r="B21" i="11"/>
  <c r="N34" i="15"/>
  <c r="C17" i="6" s="1"/>
  <c r="B22" i="11"/>
  <c r="B27" i="15"/>
  <c r="B27" i="14"/>
  <c r="N27"/>
  <c r="C11" i="3" s="1"/>
  <c r="H14" i="14"/>
  <c r="I14"/>
  <c r="J14"/>
  <c r="K14"/>
  <c r="L14"/>
  <c r="M14"/>
  <c r="D14"/>
  <c r="E14"/>
  <c r="F14"/>
  <c r="G14"/>
  <c r="N31" i="15"/>
  <c r="C14" i="6" s="1"/>
  <c r="C26" i="3"/>
  <c r="C26" i="6"/>
  <c r="N30" i="15"/>
  <c r="C13" i="6" s="1"/>
  <c r="N29" i="15"/>
  <c r="C12" i="6"/>
  <c r="N27" i="15"/>
  <c r="C11" i="6"/>
  <c r="N26" i="15"/>
  <c r="C10" i="6"/>
  <c r="N25" i="15"/>
  <c r="C9" i="6"/>
  <c r="N28" i="15"/>
  <c r="C5" i="6"/>
  <c r="N31" i="14"/>
  <c r="C14" i="3" s="1"/>
  <c r="N32" i="14"/>
  <c r="C15" i="3" s="1"/>
  <c r="N33" i="14"/>
  <c r="C16" i="3" s="1"/>
  <c r="N34" i="14"/>
  <c r="C17" i="3" s="1"/>
  <c r="N41" i="14"/>
  <c r="C24" i="3" s="1"/>
  <c r="N30" i="14"/>
  <c r="C13" i="3" s="1"/>
  <c r="N29" i="14"/>
  <c r="C12" i="3" s="1"/>
  <c r="N26" i="14"/>
  <c r="C10" i="3" s="1"/>
  <c r="N25" i="14"/>
  <c r="C9" i="3"/>
  <c r="N28" i="14"/>
  <c r="C5" i="3"/>
  <c r="N13" i="14"/>
  <c r="C14"/>
  <c r="N14"/>
  <c r="N15"/>
  <c r="C4" i="3"/>
  <c r="N49" i="1"/>
  <c r="B42" i="14"/>
  <c r="B60"/>
  <c r="B20"/>
  <c r="C42"/>
  <c r="C60"/>
  <c r="C15"/>
  <c r="C20"/>
  <c r="C22"/>
  <c r="C65"/>
  <c r="D42"/>
  <c r="D60"/>
  <c r="D15"/>
  <c r="D20"/>
  <c r="D22"/>
  <c r="D65"/>
  <c r="E42"/>
  <c r="E60"/>
  <c r="E15"/>
  <c r="E20"/>
  <c r="E22"/>
  <c r="E65"/>
  <c r="F42"/>
  <c r="F60"/>
  <c r="F15"/>
  <c r="F22" s="1"/>
  <c r="F65" s="1"/>
  <c r="G42"/>
  <c r="G60"/>
  <c r="G15"/>
  <c r="G20"/>
  <c r="G22"/>
  <c r="G65"/>
  <c r="H42"/>
  <c r="H60"/>
  <c r="H15"/>
  <c r="H20"/>
  <c r="H22"/>
  <c r="H65"/>
  <c r="I42"/>
  <c r="I60"/>
  <c r="I15"/>
  <c r="I20"/>
  <c r="I22"/>
  <c r="I65"/>
  <c r="J42"/>
  <c r="J60"/>
  <c r="J15"/>
  <c r="J20"/>
  <c r="J22"/>
  <c r="J65"/>
  <c r="K42"/>
  <c r="K60"/>
  <c r="K15"/>
  <c r="K20"/>
  <c r="K22"/>
  <c r="K65"/>
  <c r="L42"/>
  <c r="L60"/>
  <c r="L15"/>
  <c r="L20"/>
  <c r="L22"/>
  <c r="L65"/>
  <c r="M42"/>
  <c r="M60"/>
  <c r="M15"/>
  <c r="M20"/>
  <c r="M22"/>
  <c r="M65"/>
  <c r="B42" i="1"/>
  <c r="B15"/>
  <c r="B22" s="1"/>
  <c r="B65" s="1"/>
  <c r="C42"/>
  <c r="C14"/>
  <c r="C15"/>
  <c r="C20"/>
  <c r="C22"/>
  <c r="C65"/>
  <c r="D42"/>
  <c r="D15"/>
  <c r="D20"/>
  <c r="D22"/>
  <c r="D65"/>
  <c r="E42"/>
  <c r="E15"/>
  <c r="E20"/>
  <c r="E22"/>
  <c r="E65"/>
  <c r="F42"/>
  <c r="F15"/>
  <c r="F20"/>
  <c r="F22"/>
  <c r="F65"/>
  <c r="G42"/>
  <c r="G15"/>
  <c r="G20"/>
  <c r="G22"/>
  <c r="G65"/>
  <c r="H42"/>
  <c r="H15"/>
  <c r="H20"/>
  <c r="H22"/>
  <c r="H65"/>
  <c r="I42"/>
  <c r="I15"/>
  <c r="I20"/>
  <c r="I22"/>
  <c r="I65"/>
  <c r="J42"/>
  <c r="J15"/>
  <c r="J20"/>
  <c r="J22"/>
  <c r="J65"/>
  <c r="K42"/>
  <c r="K15"/>
  <c r="K20"/>
  <c r="K22"/>
  <c r="K65"/>
  <c r="L42"/>
  <c r="L15"/>
  <c r="L20"/>
  <c r="L22"/>
  <c r="L65"/>
  <c r="M42"/>
  <c r="M15"/>
  <c r="M20"/>
  <c r="M22"/>
  <c r="M65"/>
  <c r="B60" i="15"/>
  <c r="B42"/>
  <c r="B20"/>
  <c r="B22" s="1"/>
  <c r="B65" s="1"/>
  <c r="C42"/>
  <c r="C60"/>
  <c r="C15"/>
  <c r="C20"/>
  <c r="C22"/>
  <c r="C65"/>
  <c r="D42"/>
  <c r="D60"/>
  <c r="D15"/>
  <c r="D20"/>
  <c r="D22"/>
  <c r="D65"/>
  <c r="E42"/>
  <c r="E60"/>
  <c r="E15"/>
  <c r="E20"/>
  <c r="E22"/>
  <c r="E65"/>
  <c r="F42"/>
  <c r="F60"/>
  <c r="F15"/>
  <c r="F20"/>
  <c r="F22"/>
  <c r="F65"/>
  <c r="G42"/>
  <c r="G60"/>
  <c r="G15"/>
  <c r="G20"/>
  <c r="G22"/>
  <c r="G65"/>
  <c r="H42"/>
  <c r="H60"/>
  <c r="H15"/>
  <c r="H20"/>
  <c r="H22"/>
  <c r="H65"/>
  <c r="I42"/>
  <c r="I60"/>
  <c r="I15"/>
  <c r="I20"/>
  <c r="I22"/>
  <c r="I65"/>
  <c r="J42"/>
  <c r="J60"/>
  <c r="J15"/>
  <c r="J20"/>
  <c r="J22"/>
  <c r="J65"/>
  <c r="K42"/>
  <c r="K60"/>
  <c r="K15"/>
  <c r="K20"/>
  <c r="K22"/>
  <c r="K65"/>
  <c r="L42"/>
  <c r="L60"/>
  <c r="L15"/>
  <c r="L20"/>
  <c r="L22"/>
  <c r="L65"/>
  <c r="M42"/>
  <c r="M60"/>
  <c r="M15"/>
  <c r="M20"/>
  <c r="M22"/>
  <c r="M65"/>
  <c r="N10"/>
  <c r="N11"/>
  <c r="N12"/>
  <c r="N17"/>
  <c r="N18"/>
  <c r="N19"/>
  <c r="N20"/>
  <c r="N22"/>
  <c r="B24"/>
  <c r="C24"/>
  <c r="D24"/>
  <c r="E24"/>
  <c r="F24"/>
  <c r="G24"/>
  <c r="H24"/>
  <c r="I24"/>
  <c r="J24"/>
  <c r="K24"/>
  <c r="L24"/>
  <c r="M24"/>
  <c r="N42"/>
  <c r="N50"/>
  <c r="N51"/>
  <c r="N52"/>
  <c r="N53"/>
  <c r="N54"/>
  <c r="N55"/>
  <c r="N56"/>
  <c r="N57"/>
  <c r="N58"/>
  <c r="N59"/>
  <c r="N60"/>
  <c r="B64"/>
  <c r="C64"/>
  <c r="D64"/>
  <c r="E64"/>
  <c r="F64"/>
  <c r="G64"/>
  <c r="H64"/>
  <c r="I64"/>
  <c r="J64"/>
  <c r="K64"/>
  <c r="L64"/>
  <c r="M64"/>
  <c r="N65"/>
  <c r="N10" i="14"/>
  <c r="N11"/>
  <c r="N12"/>
  <c r="N17"/>
  <c r="N18"/>
  <c r="N19"/>
  <c r="N20"/>
  <c r="N22"/>
  <c r="B24"/>
  <c r="C24"/>
  <c r="D24"/>
  <c r="E24"/>
  <c r="F24"/>
  <c r="G24"/>
  <c r="H24"/>
  <c r="I24"/>
  <c r="J24"/>
  <c r="K24"/>
  <c r="L24"/>
  <c r="M24"/>
  <c r="N42"/>
  <c r="N50"/>
  <c r="N51"/>
  <c r="N52"/>
  <c r="N53"/>
  <c r="N54"/>
  <c r="N55"/>
  <c r="N56"/>
  <c r="N57"/>
  <c r="N58"/>
  <c r="N59"/>
  <c r="N60"/>
  <c r="B64"/>
  <c r="C64"/>
  <c r="D64"/>
  <c r="E64"/>
  <c r="F64"/>
  <c r="G64"/>
  <c r="H64"/>
  <c r="I64"/>
  <c r="J64"/>
  <c r="K64"/>
  <c r="L64"/>
  <c r="M64"/>
  <c r="N13" i="1"/>
  <c r="N14"/>
  <c r="N15"/>
  <c r="C4" i="2"/>
  <c r="N58" i="1"/>
  <c r="N57"/>
  <c r="N56"/>
  <c r="N28"/>
  <c r="C5" i="2"/>
  <c r="C13" i="8"/>
  <c r="N25" i="1"/>
  <c r="C9" i="2"/>
  <c r="R26" i="6"/>
  <c r="R25"/>
  <c r="R19" i="3"/>
  <c r="R26"/>
  <c r="F7" i="7"/>
  <c r="F19"/>
  <c r="B7"/>
  <c r="B8"/>
  <c r="B9"/>
  <c r="B10"/>
  <c r="B11"/>
  <c r="B12"/>
  <c r="B13"/>
  <c r="B14"/>
  <c r="B15"/>
  <c r="B17"/>
  <c r="C6" i="2"/>
  <c r="N17" i="1"/>
  <c r="C31" i="8"/>
  <c r="C22"/>
  <c r="C37"/>
  <c r="C35"/>
  <c r="C11"/>
  <c r="N12" i="1"/>
  <c r="C9" i="8"/>
  <c r="B6" i="13"/>
  <c r="B5"/>
  <c r="B10" i="11"/>
  <c r="C10"/>
  <c r="D10"/>
  <c r="B14"/>
  <c r="C14"/>
  <c r="D14"/>
  <c r="B16"/>
  <c r="C16"/>
  <c r="D16"/>
  <c r="B17"/>
  <c r="C17"/>
  <c r="D17"/>
  <c r="B18"/>
  <c r="C18"/>
  <c r="D18"/>
  <c r="B19"/>
  <c r="C19"/>
  <c r="D19"/>
  <c r="C20"/>
  <c r="D20"/>
  <c r="C21"/>
  <c r="D21"/>
  <c r="C22"/>
  <c r="D22"/>
  <c r="C23"/>
  <c r="D23"/>
  <c r="B25"/>
  <c r="C25"/>
  <c r="D25"/>
  <c r="B15"/>
  <c r="C15"/>
  <c r="D15"/>
  <c r="C9"/>
  <c r="D9"/>
  <c r="F18" i="10"/>
  <c r="E10" i="11"/>
  <c r="E14"/>
  <c r="E16"/>
  <c r="E17"/>
  <c r="E18"/>
  <c r="E19"/>
  <c r="E20"/>
  <c r="E21"/>
  <c r="E22"/>
  <c r="E23"/>
  <c r="E25"/>
  <c r="E15"/>
  <c r="E9"/>
  <c r="G18" i="10"/>
  <c r="F10" i="11"/>
  <c r="F14"/>
  <c r="F16"/>
  <c r="F17"/>
  <c r="F18"/>
  <c r="F19"/>
  <c r="F20"/>
  <c r="F21"/>
  <c r="F22"/>
  <c r="F23"/>
  <c r="F25"/>
  <c r="F15"/>
  <c r="D99" i="9"/>
  <c r="F9" i="11"/>
  <c r="H18" i="10"/>
  <c r="G10" i="11"/>
  <c r="G14"/>
  <c r="G16"/>
  <c r="G17"/>
  <c r="G18"/>
  <c r="G19"/>
  <c r="G20"/>
  <c r="G21"/>
  <c r="G22"/>
  <c r="G23"/>
  <c r="G25"/>
  <c r="G15"/>
  <c r="G9"/>
  <c r="I18" i="10"/>
  <c r="H10" i="11"/>
  <c r="H14"/>
  <c r="H16"/>
  <c r="H17"/>
  <c r="H18"/>
  <c r="H19"/>
  <c r="H20"/>
  <c r="H21"/>
  <c r="H22"/>
  <c r="H23"/>
  <c r="H25"/>
  <c r="H15"/>
  <c r="H9"/>
  <c r="J18" i="10"/>
  <c r="L15" i="11"/>
  <c r="L14"/>
  <c r="L13"/>
  <c r="I15"/>
  <c r="I16"/>
  <c r="I17"/>
  <c r="I18"/>
  <c r="I19"/>
  <c r="I20"/>
  <c r="I21"/>
  <c r="I22"/>
  <c r="I23"/>
  <c r="I14"/>
  <c r="I10"/>
  <c r="I9"/>
  <c r="B4" i="10"/>
  <c r="B6"/>
  <c r="K18"/>
  <c r="E18"/>
  <c r="D18"/>
  <c r="C18"/>
  <c r="B18"/>
  <c r="I25" i="11"/>
  <c r="B13" i="10"/>
  <c r="B11" i="11"/>
  <c r="C11"/>
  <c r="D11"/>
  <c r="E11"/>
  <c r="F11"/>
  <c r="G11"/>
  <c r="H11"/>
  <c r="I11"/>
  <c r="M9" i="10"/>
  <c r="L9"/>
  <c r="K9"/>
  <c r="J9"/>
  <c r="I9"/>
  <c r="H9"/>
  <c r="G9"/>
  <c r="F9"/>
  <c r="E9"/>
  <c r="D9"/>
  <c r="C9"/>
  <c r="M6"/>
  <c r="L6"/>
  <c r="K6"/>
  <c r="J6"/>
  <c r="I6"/>
  <c r="H6"/>
  <c r="G6"/>
  <c r="F6"/>
  <c r="E6"/>
  <c r="D6"/>
  <c r="C6"/>
  <c r="B9"/>
  <c r="N42" i="1"/>
  <c r="C6" i="3"/>
  <c r="A16" i="5"/>
  <c r="A15"/>
  <c r="A7" i="7"/>
  <c r="A8"/>
  <c r="A9"/>
  <c r="A10"/>
  <c r="A11"/>
  <c r="A12"/>
  <c r="A13"/>
  <c r="A14"/>
  <c r="A17" i="5"/>
  <c r="A18"/>
  <c r="A19"/>
  <c r="A20"/>
  <c r="A21"/>
  <c r="N50" i="1"/>
  <c r="N51"/>
  <c r="N52"/>
  <c r="N54"/>
  <c r="N55"/>
  <c r="N59"/>
  <c r="D64"/>
  <c r="E64"/>
  <c r="F64"/>
  <c r="G64"/>
  <c r="H64"/>
  <c r="I64"/>
  <c r="J64"/>
  <c r="K64"/>
  <c r="L64"/>
  <c r="M64"/>
  <c r="C64"/>
  <c r="B64"/>
  <c r="C24"/>
  <c r="D24"/>
  <c r="F24"/>
  <c r="G24"/>
  <c r="H24"/>
  <c r="I24"/>
  <c r="J24"/>
  <c r="K24"/>
  <c r="L24"/>
  <c r="M24"/>
  <c r="B24"/>
  <c r="N19"/>
  <c r="C6" i="6"/>
  <c r="A16" i="9"/>
  <c r="N18" i="1"/>
  <c r="N20"/>
  <c r="N22"/>
  <c r="N65"/>
  <c r="B45" l="1"/>
  <c r="B45" i="14"/>
  <c r="B45" i="15"/>
  <c r="D16" i="9"/>
  <c r="D17"/>
  <c r="D18"/>
  <c r="D19"/>
  <c r="D20"/>
  <c r="D21"/>
  <c r="D22"/>
  <c r="D23"/>
  <c r="D24"/>
  <c r="D25"/>
  <c r="D26"/>
  <c r="D27"/>
  <c r="D28"/>
  <c r="D29"/>
  <c r="D30"/>
  <c r="D31"/>
  <c r="D32"/>
  <c r="D38"/>
  <c r="D37"/>
  <c r="D36"/>
  <c r="D35"/>
  <c r="D34"/>
  <c r="D33"/>
  <c r="B22" i="14"/>
  <c r="B65" s="1"/>
  <c r="N65" l="1"/>
  <c r="E16" i="9"/>
  <c r="D100"/>
  <c r="B46" i="15"/>
  <c r="C45"/>
  <c r="B46" i="14"/>
  <c r="C45"/>
  <c r="B46" i="1"/>
  <c r="C45"/>
  <c r="B5" i="10"/>
  <c r="B8" s="1"/>
  <c r="B10" s="1"/>
  <c r="C7" s="1"/>
  <c r="C46" i="1" l="1"/>
  <c r="C62" s="1"/>
  <c r="C66" s="1"/>
  <c r="C67" s="1"/>
  <c r="D45"/>
  <c r="C5" i="10"/>
  <c r="C8" s="1"/>
  <c r="C10" s="1"/>
  <c r="D7" s="1"/>
  <c r="B62" i="1"/>
  <c r="C46" i="14"/>
  <c r="C62" s="1"/>
  <c r="C66" s="1"/>
  <c r="C67" s="1"/>
  <c r="D45"/>
  <c r="B62"/>
  <c r="C46" i="15"/>
  <c r="C62" s="1"/>
  <c r="C66" s="1"/>
  <c r="C67" s="1"/>
  <c r="D45"/>
  <c r="B62"/>
  <c r="G16" i="9"/>
  <c r="C17" s="1"/>
  <c r="F17" l="1"/>
  <c r="B66" i="15"/>
  <c r="D46"/>
  <c r="E45"/>
  <c r="B66" i="14"/>
  <c r="D46"/>
  <c r="E45"/>
  <c r="B66" i="1"/>
  <c r="D46"/>
  <c r="E45"/>
  <c r="D5" i="10"/>
  <c r="D8" s="1"/>
  <c r="D10" s="1"/>
  <c r="E7" s="1"/>
  <c r="E46" i="1" l="1"/>
  <c r="E62" s="1"/>
  <c r="E66" s="1"/>
  <c r="E67" s="1"/>
  <c r="F45"/>
  <c r="E5" i="10"/>
  <c r="E8" s="1"/>
  <c r="E10" s="1"/>
  <c r="F7" s="1"/>
  <c r="D62" i="1"/>
  <c r="B67"/>
  <c r="E46" i="14"/>
  <c r="E62" s="1"/>
  <c r="E66" s="1"/>
  <c r="E67" s="1"/>
  <c r="F45"/>
  <c r="D62"/>
  <c r="B67"/>
  <c r="E46" i="15"/>
  <c r="E62" s="1"/>
  <c r="E66" s="1"/>
  <c r="E67" s="1"/>
  <c r="F45"/>
  <c r="D62"/>
  <c r="B67"/>
  <c r="E17" i="9"/>
  <c r="G17" l="1"/>
  <c r="C18" s="1"/>
  <c r="D66" i="15"/>
  <c r="F46"/>
  <c r="G45"/>
  <c r="D66" i="14"/>
  <c r="F46"/>
  <c r="G45"/>
  <c r="C5" i="1"/>
  <c r="D5" s="1"/>
  <c r="D66"/>
  <c r="F46"/>
  <c r="G45"/>
  <c r="F5" i="10"/>
  <c r="F8" s="1"/>
  <c r="F10" s="1"/>
  <c r="G7" s="1"/>
  <c r="G46" i="1" l="1"/>
  <c r="G62" s="1"/>
  <c r="G66" s="1"/>
  <c r="G67" s="1"/>
  <c r="H45"/>
  <c r="G5" i="10"/>
  <c r="G8" s="1"/>
  <c r="G10" s="1"/>
  <c r="H7" s="1"/>
  <c r="F62" i="1"/>
  <c r="D67"/>
  <c r="G46" i="14"/>
  <c r="G62" s="1"/>
  <c r="G66" s="1"/>
  <c r="G67" s="1"/>
  <c r="H45"/>
  <c r="F62"/>
  <c r="D67"/>
  <c r="G46" i="15"/>
  <c r="G62" s="1"/>
  <c r="G66" s="1"/>
  <c r="G67" s="1"/>
  <c r="H45"/>
  <c r="F62"/>
  <c r="D67"/>
  <c r="F18" i="9"/>
  <c r="E5" i="1"/>
  <c r="F5" s="1"/>
  <c r="E18" i="9" l="1"/>
  <c r="F66" i="15"/>
  <c r="H46"/>
  <c r="I45"/>
  <c r="F66" i="14"/>
  <c r="H46"/>
  <c r="I45"/>
  <c r="F66" i="1"/>
  <c r="H46"/>
  <c r="I45"/>
  <c r="H5" i="10"/>
  <c r="H8" s="1"/>
  <c r="H10" s="1"/>
  <c r="I7" s="1"/>
  <c r="I46" i="1" l="1"/>
  <c r="I62" s="1"/>
  <c r="I66" s="1"/>
  <c r="I67" s="1"/>
  <c r="J45"/>
  <c r="I5" i="10"/>
  <c r="I8" s="1"/>
  <c r="I10" s="1"/>
  <c r="J7" s="1"/>
  <c r="H62" i="1"/>
  <c r="F67"/>
  <c r="I46" i="14"/>
  <c r="I62" s="1"/>
  <c r="I66" s="1"/>
  <c r="I67" s="1"/>
  <c r="J45"/>
  <c r="H62"/>
  <c r="F67"/>
  <c r="I46" i="15"/>
  <c r="I62" s="1"/>
  <c r="I66" s="1"/>
  <c r="I67" s="1"/>
  <c r="J45"/>
  <c r="H62"/>
  <c r="F67"/>
  <c r="G18" i="9"/>
  <c r="C19" s="1"/>
  <c r="F19" l="1"/>
  <c r="H66" i="15"/>
  <c r="J46"/>
  <c r="K45"/>
  <c r="H66" i="14"/>
  <c r="J46"/>
  <c r="K45"/>
  <c r="G5" i="1"/>
  <c r="H5" s="1"/>
  <c r="H66"/>
  <c r="J46"/>
  <c r="K45"/>
  <c r="J5" i="10"/>
  <c r="J8" s="1"/>
  <c r="J10" s="1"/>
  <c r="K7" s="1"/>
  <c r="K46" i="1" l="1"/>
  <c r="K62" s="1"/>
  <c r="K66" s="1"/>
  <c r="K67" s="1"/>
  <c r="L45"/>
  <c r="K5" i="10"/>
  <c r="K8" s="1"/>
  <c r="K10" s="1"/>
  <c r="L7" s="1"/>
  <c r="J62" i="1"/>
  <c r="H67"/>
  <c r="K46" i="14"/>
  <c r="K62" s="1"/>
  <c r="K66" s="1"/>
  <c r="K67" s="1"/>
  <c r="L45"/>
  <c r="J62"/>
  <c r="H67"/>
  <c r="K46" i="15"/>
  <c r="K62" s="1"/>
  <c r="K66" s="1"/>
  <c r="K67" s="1"/>
  <c r="L45"/>
  <c r="J62"/>
  <c r="H67"/>
  <c r="E19" i="9"/>
  <c r="I5" i="1"/>
  <c r="J5" s="1"/>
  <c r="G19" i="9" l="1"/>
  <c r="C20" s="1"/>
  <c r="J66" i="15"/>
  <c r="L46"/>
  <c r="L62" s="1"/>
  <c r="L66" s="1"/>
  <c r="L67" s="1"/>
  <c r="M45"/>
  <c r="J66" i="14"/>
  <c r="L46"/>
  <c r="L62" s="1"/>
  <c r="L66" s="1"/>
  <c r="L67" s="1"/>
  <c r="M45"/>
  <c r="J66" i="1"/>
  <c r="L46"/>
  <c r="L62" s="1"/>
  <c r="L66" s="1"/>
  <c r="L67" s="1"/>
  <c r="M45"/>
  <c r="L5" i="10"/>
  <c r="L8" s="1"/>
  <c r="L10" s="1"/>
  <c r="M7" s="1"/>
  <c r="M46" i="1" l="1"/>
  <c r="M5" i="10"/>
  <c r="M8" s="1"/>
  <c r="M10" s="1"/>
  <c r="N45" i="1"/>
  <c r="J67"/>
  <c r="K5" s="1"/>
  <c r="L5" s="1"/>
  <c r="M5" s="1"/>
  <c r="M46" i="14"/>
  <c r="N45"/>
  <c r="J67"/>
  <c r="M46" i="15"/>
  <c r="N45"/>
  <c r="J67"/>
  <c r="F20" i="9"/>
  <c r="E20" l="1"/>
  <c r="M62" i="15"/>
  <c r="N46"/>
  <c r="M62" i="14"/>
  <c r="N46"/>
  <c r="M62" i="1"/>
  <c r="N46"/>
  <c r="M66" l="1"/>
  <c r="N62"/>
  <c r="M66" i="14"/>
  <c r="N62"/>
  <c r="M66" i="15"/>
  <c r="N62"/>
  <c r="G20" i="9"/>
  <c r="C21" s="1"/>
  <c r="F21" l="1"/>
  <c r="M67" i="15"/>
  <c r="N67" s="1"/>
  <c r="N66"/>
  <c r="M67" i="14"/>
  <c r="N67" s="1"/>
  <c r="N66"/>
  <c r="M67" i="1"/>
  <c r="N66"/>
  <c r="N67" l="1"/>
  <c r="N5"/>
  <c r="B5" i="14" s="1"/>
  <c r="C5" s="1"/>
  <c r="D5" s="1"/>
  <c r="E5" s="1"/>
  <c r="F5" s="1"/>
  <c r="G5" s="1"/>
  <c r="H5" s="1"/>
  <c r="I5" s="1"/>
  <c r="J5" s="1"/>
  <c r="K5" s="1"/>
  <c r="L5" s="1"/>
  <c r="M5" s="1"/>
  <c r="N5" s="1"/>
  <c r="B5" i="15" s="1"/>
  <c r="C5" s="1"/>
  <c r="D5" s="1"/>
  <c r="E5" s="1"/>
  <c r="F5" s="1"/>
  <c r="G5" s="1"/>
  <c r="H5" s="1"/>
  <c r="I5" s="1"/>
  <c r="J5" s="1"/>
  <c r="K5" s="1"/>
  <c r="L5" s="1"/>
  <c r="M5" s="1"/>
  <c r="N5" s="1"/>
  <c r="E21" i="9"/>
  <c r="G21" s="1"/>
  <c r="C22" s="1"/>
  <c r="F22" l="1"/>
  <c r="E22" s="1"/>
  <c r="G22"/>
  <c r="C23" s="1"/>
  <c r="F23" l="1"/>
  <c r="E23" s="1"/>
  <c r="G23"/>
  <c r="C24" s="1"/>
  <c r="F24" l="1"/>
  <c r="E24" s="1"/>
  <c r="G24"/>
  <c r="C25" s="1"/>
  <c r="F25" l="1"/>
  <c r="E25" s="1"/>
  <c r="G25"/>
  <c r="C26" s="1"/>
  <c r="F26" l="1"/>
  <c r="E26" s="1"/>
  <c r="G26"/>
  <c r="C27" s="1"/>
  <c r="F27" l="1"/>
  <c r="E27" l="1"/>
  <c r="C25" i="2"/>
  <c r="C27" s="1"/>
  <c r="B14" i="10"/>
  <c r="C29" i="2" l="1"/>
  <c r="B4" i="13"/>
  <c r="B15" i="10"/>
  <c r="H7" i="5"/>
  <c r="G27" i="9"/>
  <c r="C28" s="1"/>
  <c r="B17" i="10"/>
  <c r="B19" s="1"/>
  <c r="C16" s="1"/>
  <c r="F28" i="9" l="1"/>
  <c r="H14" i="5"/>
  <c r="H11"/>
  <c r="H4" i="13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2"/>
  <c r="C26" i="8"/>
  <c r="C19"/>
  <c r="C17"/>
  <c r="AI2" i="13" l="1"/>
  <c r="AI3" s="1"/>
  <c r="AI4" s="1"/>
  <c r="C10"/>
  <c r="D10"/>
  <c r="E10"/>
  <c r="F10"/>
  <c r="G10"/>
  <c r="H10"/>
  <c r="I10"/>
  <c r="J10"/>
  <c r="K10"/>
  <c r="L10"/>
  <c r="M10"/>
  <c r="B10"/>
  <c r="E28" i="9"/>
  <c r="G28" s="1"/>
  <c r="C29" s="1"/>
  <c r="H21" i="5"/>
  <c r="H24" s="1"/>
  <c r="B7" l="1"/>
  <c r="C24" i="8"/>
  <c r="F29" i="9"/>
  <c r="AB3" i="1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2"/>
  <c r="AF2" l="1"/>
  <c r="AD2"/>
  <c r="AE2" s="1"/>
  <c r="AF101"/>
  <c r="AD101"/>
  <c r="AE101" s="1"/>
  <c r="AF100"/>
  <c r="AD100"/>
  <c r="AE100" s="1"/>
  <c r="AF99"/>
  <c r="AD99"/>
  <c r="AE99" s="1"/>
  <c r="AF98"/>
  <c r="AD98"/>
  <c r="AE98" s="1"/>
  <c r="AF97"/>
  <c r="AD97"/>
  <c r="AE97" s="1"/>
  <c r="AF96"/>
  <c r="AD96"/>
  <c r="AE96" s="1"/>
  <c r="AF95"/>
  <c r="AD95"/>
  <c r="AE95" s="1"/>
  <c r="AF94"/>
  <c r="AD94"/>
  <c r="AE94" s="1"/>
  <c r="AF93"/>
  <c r="AD93"/>
  <c r="AE93" s="1"/>
  <c r="AF92"/>
  <c r="AD92"/>
  <c r="AE92" s="1"/>
  <c r="AF91"/>
  <c r="AD91"/>
  <c r="AE91" s="1"/>
  <c r="AF90"/>
  <c r="AD90"/>
  <c r="AE90" s="1"/>
  <c r="AF89"/>
  <c r="AD89"/>
  <c r="AE89" s="1"/>
  <c r="AF88"/>
  <c r="AD88"/>
  <c r="AE88" s="1"/>
  <c r="AF87"/>
  <c r="AD87"/>
  <c r="AE87" s="1"/>
  <c r="AF86"/>
  <c r="AD86"/>
  <c r="AE86" s="1"/>
  <c r="AF85"/>
  <c r="AD85"/>
  <c r="AE85" s="1"/>
  <c r="AF84"/>
  <c r="AD84"/>
  <c r="AE84" s="1"/>
  <c r="AF83"/>
  <c r="AD83"/>
  <c r="AE83" s="1"/>
  <c r="AF82"/>
  <c r="AD82"/>
  <c r="AE82" s="1"/>
  <c r="AF81"/>
  <c r="AD81"/>
  <c r="AE81" s="1"/>
  <c r="AF80"/>
  <c r="AD80"/>
  <c r="AE80" s="1"/>
  <c r="AF79"/>
  <c r="AD79"/>
  <c r="AE79" s="1"/>
  <c r="AF78"/>
  <c r="AD78"/>
  <c r="AE78" s="1"/>
  <c r="AF77"/>
  <c r="AD77"/>
  <c r="AE77" s="1"/>
  <c r="AF76"/>
  <c r="AD76"/>
  <c r="AE76" s="1"/>
  <c r="AF75"/>
  <c r="AD75"/>
  <c r="AE75" s="1"/>
  <c r="AF74"/>
  <c r="AD74"/>
  <c r="AE74" s="1"/>
  <c r="AF73"/>
  <c r="AD73"/>
  <c r="AE73" s="1"/>
  <c r="AF72"/>
  <c r="AD72"/>
  <c r="AE72" s="1"/>
  <c r="AF71"/>
  <c r="AD71"/>
  <c r="AE71" s="1"/>
  <c r="AF70"/>
  <c r="AD70"/>
  <c r="AE70" s="1"/>
  <c r="AF69"/>
  <c r="AD69"/>
  <c r="AE69" s="1"/>
  <c r="AF68"/>
  <c r="AD68"/>
  <c r="AE68" s="1"/>
  <c r="AF67"/>
  <c r="AD67"/>
  <c r="AE67" s="1"/>
  <c r="AF66"/>
  <c r="AD66"/>
  <c r="AE66" s="1"/>
  <c r="AF65"/>
  <c r="AD65"/>
  <c r="AE65" s="1"/>
  <c r="AF64"/>
  <c r="AD64"/>
  <c r="AE64" s="1"/>
  <c r="AF63"/>
  <c r="AD63"/>
  <c r="AE63" s="1"/>
  <c r="AF62"/>
  <c r="AD62"/>
  <c r="AE62" s="1"/>
  <c r="AF61"/>
  <c r="AD61"/>
  <c r="AE61" s="1"/>
  <c r="AF60"/>
  <c r="AD60"/>
  <c r="AE60" s="1"/>
  <c r="AF59"/>
  <c r="AD59"/>
  <c r="AE59" s="1"/>
  <c r="AF58"/>
  <c r="AD58"/>
  <c r="AE58" s="1"/>
  <c r="AF57"/>
  <c r="AD57"/>
  <c r="AE57" s="1"/>
  <c r="AF56"/>
  <c r="AD56"/>
  <c r="AE56" s="1"/>
  <c r="AF55"/>
  <c r="AD55"/>
  <c r="AE55" s="1"/>
  <c r="AF54"/>
  <c r="AD54"/>
  <c r="AE54" s="1"/>
  <c r="AF53"/>
  <c r="AD53"/>
  <c r="AE53" s="1"/>
  <c r="AF52"/>
  <c r="AD52"/>
  <c r="AE52" s="1"/>
  <c r="AF51"/>
  <c r="AD51"/>
  <c r="AE51" s="1"/>
  <c r="AF50"/>
  <c r="AD50"/>
  <c r="AE50" s="1"/>
  <c r="AF49"/>
  <c r="AD49"/>
  <c r="AE49" s="1"/>
  <c r="AF48"/>
  <c r="AD48"/>
  <c r="AE48" s="1"/>
  <c r="AF47"/>
  <c r="AD47"/>
  <c r="AE47" s="1"/>
  <c r="AF46"/>
  <c r="AD46"/>
  <c r="AE46" s="1"/>
  <c r="AF45"/>
  <c r="AD45"/>
  <c r="AE45" s="1"/>
  <c r="AF44"/>
  <c r="AD44"/>
  <c r="AE44" s="1"/>
  <c r="AF43"/>
  <c r="AD43"/>
  <c r="AE43" s="1"/>
  <c r="AF42"/>
  <c r="AD42"/>
  <c r="AE42" s="1"/>
  <c r="AF41"/>
  <c r="AD41"/>
  <c r="AE41" s="1"/>
  <c r="AF40"/>
  <c r="AD40"/>
  <c r="AE40" s="1"/>
  <c r="AF39"/>
  <c r="AD39"/>
  <c r="AE39" s="1"/>
  <c r="AF38"/>
  <c r="AD38"/>
  <c r="AE38" s="1"/>
  <c r="AF37"/>
  <c r="AD37"/>
  <c r="AE37" s="1"/>
  <c r="AF36"/>
  <c r="AD36"/>
  <c r="AE36" s="1"/>
  <c r="AF35"/>
  <c r="AD35"/>
  <c r="AE35" s="1"/>
  <c r="AF34"/>
  <c r="AD34"/>
  <c r="AE34" s="1"/>
  <c r="AF33"/>
  <c r="AD33"/>
  <c r="AE33" s="1"/>
  <c r="AF32"/>
  <c r="AD32"/>
  <c r="AE32" s="1"/>
  <c r="AF31"/>
  <c r="AD31"/>
  <c r="AE31" s="1"/>
  <c r="AF30"/>
  <c r="AD30"/>
  <c r="AE30" s="1"/>
  <c r="AF29"/>
  <c r="AD29"/>
  <c r="AE29" s="1"/>
  <c r="AF28"/>
  <c r="AD28"/>
  <c r="AE28" s="1"/>
  <c r="AF27"/>
  <c r="AD27"/>
  <c r="AE27" s="1"/>
  <c r="AF26"/>
  <c r="AD26"/>
  <c r="AE26" s="1"/>
  <c r="AF25"/>
  <c r="AD25"/>
  <c r="AE25" s="1"/>
  <c r="AF24"/>
  <c r="AD24"/>
  <c r="AE24" s="1"/>
  <c r="AF23"/>
  <c r="AD23"/>
  <c r="AE23" s="1"/>
  <c r="AF22"/>
  <c r="AD22"/>
  <c r="AE22" s="1"/>
  <c r="AF21"/>
  <c r="AD21"/>
  <c r="AE21" s="1"/>
  <c r="AF20"/>
  <c r="AD20"/>
  <c r="AE20" s="1"/>
  <c r="AF19"/>
  <c r="AD19"/>
  <c r="AE19" s="1"/>
  <c r="AF18"/>
  <c r="AD18"/>
  <c r="AE18" s="1"/>
  <c r="AF17"/>
  <c r="AD17"/>
  <c r="AE17" s="1"/>
  <c r="AF16"/>
  <c r="AD16"/>
  <c r="AE16" s="1"/>
  <c r="AF15"/>
  <c r="AD15"/>
  <c r="AE15" s="1"/>
  <c r="AF14"/>
  <c r="AD14"/>
  <c r="AE14" s="1"/>
  <c r="AF13"/>
  <c r="AD13"/>
  <c r="AE13" s="1"/>
  <c r="AF12"/>
  <c r="AD12"/>
  <c r="AE12" s="1"/>
  <c r="AF11"/>
  <c r="AD11"/>
  <c r="AE11" s="1"/>
  <c r="AF10"/>
  <c r="AD10"/>
  <c r="AE10" s="1"/>
  <c r="AF9"/>
  <c r="AD9"/>
  <c r="AE9" s="1"/>
  <c r="AF8"/>
  <c r="AD8"/>
  <c r="AE8" s="1"/>
  <c r="AF7"/>
  <c r="AD7"/>
  <c r="AE7" s="1"/>
  <c r="AF6"/>
  <c r="AD6"/>
  <c r="AE6" s="1"/>
  <c r="AF5"/>
  <c r="AD5"/>
  <c r="AE5" s="1"/>
  <c r="AF4"/>
  <c r="AD4"/>
  <c r="AE4" s="1"/>
  <c r="AF3"/>
  <c r="AD3"/>
  <c r="AE3" s="1"/>
  <c r="E29" i="9"/>
  <c r="G29" s="1"/>
  <c r="C30" s="1"/>
  <c r="B11" i="5"/>
  <c r="C7" i="8"/>
  <c r="B12" i="5" l="1"/>
  <c r="C15" i="8" s="1"/>
  <c r="B24" i="5"/>
  <c r="C5" i="8"/>
  <c r="F30" i="9"/>
  <c r="E30" l="1"/>
  <c r="G30" s="1"/>
  <c r="C31" s="1"/>
  <c r="C33" i="8"/>
  <c r="C29"/>
  <c r="F31" i="9" l="1"/>
  <c r="E31" l="1"/>
  <c r="G31" s="1"/>
  <c r="C32" s="1"/>
  <c r="F32" l="1"/>
  <c r="E32" l="1"/>
  <c r="G32" s="1"/>
  <c r="C33" s="1"/>
  <c r="F33" l="1"/>
  <c r="E33" s="1"/>
  <c r="G33"/>
  <c r="C34" s="1"/>
  <c r="F34" l="1"/>
  <c r="E34" s="1"/>
  <c r="G34"/>
  <c r="C35" s="1"/>
  <c r="F35" l="1"/>
  <c r="E35" s="1"/>
  <c r="G35"/>
  <c r="C36" s="1"/>
  <c r="F36" l="1"/>
  <c r="E36" s="1"/>
  <c r="G36"/>
  <c r="C37" s="1"/>
  <c r="F37" l="1"/>
  <c r="E37" s="1"/>
  <c r="G37"/>
  <c r="C38" s="1"/>
  <c r="F38" l="1"/>
  <c r="E38" s="1"/>
  <c r="G38"/>
  <c r="C39" s="1"/>
  <c r="F39" l="1"/>
  <c r="E39" l="1"/>
  <c r="G39" s="1"/>
  <c r="C40" s="1"/>
  <c r="C25" i="3"/>
  <c r="C27" s="1"/>
  <c r="C14" i="10"/>
  <c r="C15" l="1"/>
  <c r="C29" i="3"/>
  <c r="F40" i="9"/>
  <c r="C17" i="10"/>
  <c r="C19" s="1"/>
  <c r="D16" s="1"/>
  <c r="E40" i="9" l="1"/>
  <c r="G40" s="1"/>
  <c r="C41" s="1"/>
  <c r="F41" l="1"/>
  <c r="E41" l="1"/>
  <c r="G41" s="1"/>
  <c r="C42" s="1"/>
  <c r="F42" l="1"/>
  <c r="E42" l="1"/>
  <c r="G42" s="1"/>
  <c r="C43" s="1"/>
  <c r="F43" l="1"/>
  <c r="E43" l="1"/>
  <c r="G43" s="1"/>
  <c r="C44" s="1"/>
  <c r="F44" l="1"/>
  <c r="E44" l="1"/>
  <c r="G44" s="1"/>
  <c r="C45" s="1"/>
  <c r="F45" l="1"/>
  <c r="E45" s="1"/>
  <c r="G45"/>
  <c r="C46" s="1"/>
  <c r="F46" l="1"/>
  <c r="E46" s="1"/>
  <c r="G46"/>
  <c r="C47" s="1"/>
  <c r="F47" l="1"/>
  <c r="E47" s="1"/>
  <c r="G47"/>
  <c r="C48" s="1"/>
  <c r="F48" l="1"/>
  <c r="E48" s="1"/>
  <c r="G48"/>
  <c r="C49" s="1"/>
  <c r="F49" l="1"/>
  <c r="E49" s="1"/>
  <c r="G49"/>
  <c r="C50" s="1"/>
  <c r="F50" l="1"/>
  <c r="E50" s="1"/>
  <c r="G50"/>
  <c r="C51" s="1"/>
  <c r="F51" l="1"/>
  <c r="E51" l="1"/>
  <c r="G51" s="1"/>
  <c r="C52" s="1"/>
  <c r="D14" i="10"/>
  <c r="C25" i="6"/>
  <c r="B24" i="11" l="1"/>
  <c r="C27" i="6"/>
  <c r="F52" i="9"/>
  <c r="E52" l="1"/>
  <c r="G52" s="1"/>
  <c r="C53" s="1"/>
  <c r="D15" i="10"/>
  <c r="D17" s="1"/>
  <c r="D19" s="1"/>
  <c r="E16" s="1"/>
  <c r="C29" i="6"/>
  <c r="C24" i="11"/>
  <c r="B26"/>
  <c r="B28" s="1"/>
  <c r="D24" l="1"/>
  <c r="C26"/>
  <c r="F53" i="9"/>
  <c r="E53" l="1"/>
  <c r="G53" s="1"/>
  <c r="C54" s="1"/>
  <c r="E15" i="10"/>
  <c r="C28" i="11"/>
  <c r="D26"/>
  <c r="E24"/>
  <c r="E26" l="1"/>
  <c r="F24"/>
  <c r="F15" i="10"/>
  <c r="D28" i="11"/>
  <c r="F54" i="9"/>
  <c r="E54" l="1"/>
  <c r="G54" s="1"/>
  <c r="C55" s="1"/>
  <c r="F26" i="11"/>
  <c r="G24"/>
  <c r="G15" i="10"/>
  <c r="E28" i="11"/>
  <c r="G26" l="1"/>
  <c r="H24"/>
  <c r="H15" i="10"/>
  <c r="F28" i="11"/>
  <c r="F55" i="9"/>
  <c r="E55" l="1"/>
  <c r="G55" s="1"/>
  <c r="C56" s="1"/>
  <c r="H26" i="11"/>
  <c r="I24"/>
  <c r="I26" s="1"/>
  <c r="I15" i="10"/>
  <c r="I17" s="1"/>
  <c r="I19" s="1"/>
  <c r="G28" i="11"/>
  <c r="K15" i="10" l="1"/>
  <c r="K17" s="1"/>
  <c r="K19" s="1"/>
  <c r="I28" i="11"/>
  <c r="J15" i="10"/>
  <c r="J17" s="1"/>
  <c r="J19" s="1"/>
  <c r="H28" i="11"/>
  <c r="F56" i="9"/>
  <c r="E56" l="1"/>
  <c r="G56" s="1"/>
  <c r="C57" s="1"/>
  <c r="F57" l="1"/>
  <c r="E57" s="1"/>
  <c r="G57"/>
  <c r="C58" s="1"/>
  <c r="F58" l="1"/>
  <c r="E58" s="1"/>
  <c r="G58"/>
  <c r="C59" s="1"/>
  <c r="F59" l="1"/>
  <c r="E59" s="1"/>
  <c r="G59"/>
  <c r="C60" s="1"/>
  <c r="F60" l="1"/>
  <c r="E60" s="1"/>
  <c r="G60"/>
  <c r="C61" s="1"/>
  <c r="F61" l="1"/>
  <c r="E61" s="1"/>
  <c r="G61"/>
  <c r="C62" s="1"/>
  <c r="F62" l="1"/>
  <c r="E62" s="1"/>
  <c r="G62"/>
  <c r="C63" s="1"/>
  <c r="F63" l="1"/>
  <c r="E63" l="1"/>
  <c r="G63" s="1"/>
  <c r="C64" s="1"/>
  <c r="E14" i="10"/>
  <c r="E17" s="1"/>
  <c r="E19" s="1"/>
  <c r="F64" i="9" l="1"/>
  <c r="E64" l="1"/>
  <c r="G64" s="1"/>
  <c r="C65" s="1"/>
  <c r="F65" l="1"/>
  <c r="E65" l="1"/>
  <c r="G65" s="1"/>
  <c r="C66" s="1"/>
  <c r="F66" l="1"/>
  <c r="E66" l="1"/>
  <c r="G66" s="1"/>
  <c r="C67" s="1"/>
  <c r="F67" l="1"/>
  <c r="E67" l="1"/>
  <c r="G67" s="1"/>
  <c r="C68" s="1"/>
  <c r="F68" l="1"/>
  <c r="E68" l="1"/>
  <c r="G68" s="1"/>
  <c r="C69" s="1"/>
  <c r="F69" l="1"/>
  <c r="E69" s="1"/>
  <c r="G69"/>
  <c r="C70" s="1"/>
  <c r="F70" l="1"/>
  <c r="E70" s="1"/>
  <c r="G70"/>
  <c r="C71" s="1"/>
  <c r="F71" l="1"/>
  <c r="E71" s="1"/>
  <c r="G71"/>
  <c r="C72" s="1"/>
  <c r="F72" l="1"/>
  <c r="E72" s="1"/>
  <c r="G72"/>
  <c r="C73" s="1"/>
  <c r="F73" l="1"/>
  <c r="E73" s="1"/>
  <c r="G73"/>
  <c r="C74" s="1"/>
  <c r="F74" l="1"/>
  <c r="E74" s="1"/>
  <c r="G74"/>
  <c r="C75" s="1"/>
  <c r="F75" l="1"/>
  <c r="E75" l="1"/>
  <c r="G75" s="1"/>
  <c r="C76" s="1"/>
  <c r="F14" i="10"/>
  <c r="F17" s="1"/>
  <c r="F19" s="1"/>
  <c r="F76" i="9" l="1"/>
  <c r="E76" l="1"/>
  <c r="G76" s="1"/>
  <c r="C77" s="1"/>
  <c r="F77" l="1"/>
  <c r="E77" l="1"/>
  <c r="G77" s="1"/>
  <c r="C78" s="1"/>
  <c r="F78" l="1"/>
  <c r="E78" l="1"/>
  <c r="G78" s="1"/>
  <c r="C79" s="1"/>
  <c r="F79" l="1"/>
  <c r="E79" l="1"/>
  <c r="G79" s="1"/>
  <c r="C80" s="1"/>
  <c r="F80" l="1"/>
  <c r="E80" l="1"/>
  <c r="G80" s="1"/>
  <c r="C81" s="1"/>
  <c r="F81" l="1"/>
  <c r="E81" s="1"/>
  <c r="G81"/>
  <c r="C82" s="1"/>
  <c r="F82" l="1"/>
  <c r="E82" s="1"/>
  <c r="G82"/>
  <c r="C83" s="1"/>
  <c r="F83" l="1"/>
  <c r="E83" s="1"/>
  <c r="G83"/>
  <c r="C84" s="1"/>
  <c r="F84" l="1"/>
  <c r="E84" s="1"/>
  <c r="G84"/>
  <c r="C85" s="1"/>
  <c r="F85" l="1"/>
  <c r="E85" s="1"/>
  <c r="G85"/>
  <c r="C86" s="1"/>
  <c r="F86" l="1"/>
  <c r="E86" s="1"/>
  <c r="G86"/>
  <c r="C87" s="1"/>
  <c r="F87" l="1"/>
  <c r="E87" l="1"/>
  <c r="G87" s="1"/>
  <c r="C88" s="1"/>
  <c r="G14" i="10"/>
  <c r="G17" s="1"/>
  <c r="G19" s="1"/>
  <c r="F88" i="9" l="1"/>
  <c r="E88" l="1"/>
  <c r="G88" s="1"/>
  <c r="C89" s="1"/>
  <c r="F89" l="1"/>
  <c r="E89" l="1"/>
  <c r="G89" s="1"/>
  <c r="C90" s="1"/>
  <c r="F90" l="1"/>
  <c r="E90" l="1"/>
  <c r="G90" s="1"/>
  <c r="C91" s="1"/>
  <c r="F91" l="1"/>
  <c r="E91" l="1"/>
  <c r="G91" s="1"/>
  <c r="C92" s="1"/>
  <c r="F92" l="1"/>
  <c r="E92" l="1"/>
  <c r="G92" s="1"/>
  <c r="C93" s="1"/>
  <c r="F93" l="1"/>
  <c r="E93" s="1"/>
  <c r="G93"/>
  <c r="C94" s="1"/>
  <c r="F94" l="1"/>
  <c r="E94" s="1"/>
  <c r="G94"/>
  <c r="C95" s="1"/>
  <c r="F95" l="1"/>
  <c r="E95" s="1"/>
  <c r="G95"/>
  <c r="C96" s="1"/>
  <c r="F96" l="1"/>
  <c r="E96" s="1"/>
  <c r="G96"/>
  <c r="C97" s="1"/>
  <c r="F97" l="1"/>
  <c r="E97" s="1"/>
  <c r="G97"/>
  <c r="C98" s="1"/>
  <c r="F98" l="1"/>
  <c r="E98" s="1"/>
  <c r="G98"/>
  <c r="C99" s="1"/>
  <c r="F99" l="1"/>
  <c r="E99" l="1"/>
  <c r="F100"/>
  <c r="D13"/>
  <c r="H14" i="10"/>
  <c r="H17" s="1"/>
  <c r="H19" s="1"/>
  <c r="E100" i="9" l="1"/>
  <c r="G99"/>
</calcChain>
</file>

<file path=xl/comments1.xml><?xml version="1.0" encoding="utf-8"?>
<comments xmlns="http://schemas.openxmlformats.org/spreadsheetml/2006/main">
  <authors>
    <author xml:space="preserve"> Baruch College</author>
    <author>Alaad</author>
    <author>fieldfellow</author>
  </authors>
  <commentList>
    <comment ref="B5" authorId="0">
      <text>
        <r>
          <rPr>
            <b/>
            <sz val="8"/>
            <color indexed="81"/>
            <rFont val="Tahoma"/>
          </rPr>
          <t xml:space="preserve">Fieldfellow: 
</t>
        </r>
        <r>
          <rPr>
            <sz val="8"/>
            <color indexed="81"/>
            <rFont val="Tahoma"/>
            <family val="2"/>
          </rPr>
          <t>Insert the cash balance from the previous year. Applicable only if the business was in existence.</t>
        </r>
        <r>
          <rPr>
            <sz val="8"/>
            <color indexed="81"/>
            <rFont val="Tahoma"/>
          </rPr>
          <t xml:space="preserve">
</t>
        </r>
      </text>
    </comment>
    <comment ref="B17" authorId="1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0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  <r>
          <rPr>
            <sz val="8"/>
            <color indexed="81"/>
            <rFont val="Tahoma"/>
          </rPr>
          <t xml:space="preserve">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  <comment ref="B29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</commentList>
</comments>
</file>

<file path=xl/comments2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3.xml><?xml version="1.0" encoding="utf-8"?>
<comments xmlns="http://schemas.openxmlformats.org/spreadsheetml/2006/main">
  <authors>
    <author>Alaad</author>
    <author xml:space="preserve"> Baruch College</author>
    <author>fieldfellow</author>
  </authors>
  <commentList>
    <comment ref="B17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Add the total Loan amount obtained</t>
        </r>
      </text>
    </comment>
    <comment ref="B18" authorId="1">
      <text>
        <r>
          <rPr>
            <b/>
            <sz val="8"/>
            <color indexed="81"/>
            <rFont val="Tahoma"/>
          </rPr>
          <t xml:space="preserve">Fieldfellow:
</t>
        </r>
        <r>
          <rPr>
            <sz val="8"/>
            <color indexed="81"/>
            <rFont val="Tahoma"/>
            <family val="2"/>
          </rPr>
          <t xml:space="preserve">owner's equity
Punch in Cash/Equity amount
</t>
        </r>
      </text>
    </comment>
    <comment ref="B25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Salaries paid to employees.
</t>
        </r>
      </text>
    </comment>
    <comment ref="B26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Owner's withdrawals from the business.
</t>
        </r>
      </text>
    </comment>
    <comment ref="B27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Assumed 11.25% of employees salaries &amp; 7% of owners draw.
</t>
        </r>
      </text>
    </comment>
    <comment ref="B28" authorId="2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Calculated as a percentage of sales.
</t>
        </r>
      </text>
    </comment>
  </commentList>
</comments>
</file>

<file path=xl/comments4.xml><?xml version="1.0" encoding="utf-8"?>
<comments xmlns="http://schemas.openxmlformats.org/spreadsheetml/2006/main">
  <authors>
    <author>fieldfellow</author>
  </authors>
  <commentList>
    <comment ref="C26" authorId="0">
      <text>
        <r>
          <rPr>
            <sz val="8"/>
            <color indexed="81"/>
            <rFont val="Tahoma"/>
          </rPr>
          <t>Total of non-recurring expenses divided by period of lease.</t>
        </r>
      </text>
    </comment>
  </commentList>
</comments>
</file>

<file path=xl/comments5.xml><?xml version="1.0" encoding="utf-8"?>
<comments xmlns="http://schemas.openxmlformats.org/spreadsheetml/2006/main">
  <authors>
    <author>fieldfellow</author>
  </authors>
  <commentList>
    <comment ref="C25" authorId="0">
      <text>
        <r>
          <rPr>
            <b/>
            <sz val="8"/>
            <color indexed="81"/>
            <rFont val="Tahoma"/>
          </rPr>
          <t>fieldfellow:</t>
        </r>
        <r>
          <rPr>
            <sz val="8"/>
            <color indexed="81"/>
            <rFont val="Tahoma"/>
          </rPr>
          <t xml:space="preserve">
Total amount of interest paid in the year. Taken from Interest column of Loan Calculator.</t>
        </r>
      </text>
    </comment>
  </commentList>
</comments>
</file>

<file path=xl/comments6.xml><?xml version="1.0" encoding="utf-8"?>
<comments xmlns="http://schemas.openxmlformats.org/spreadsheetml/2006/main">
  <authors>
    <author>Alaad</author>
  </authors>
  <commentList>
    <comment ref="J4" authorId="0">
      <text>
        <r>
          <rPr>
            <b/>
            <sz val="8"/>
            <color indexed="81"/>
            <rFont val="Tahoma"/>
          </rPr>
          <t>Put Custom Values of growth percentage (other than the ones provided in the dropdown list) in these cells and then select them from the dropdown list.</t>
        </r>
      </text>
    </comment>
  </commentList>
</comments>
</file>

<file path=xl/comments7.xml><?xml version="1.0" encoding="utf-8"?>
<comments xmlns="http://schemas.openxmlformats.org/spreadsheetml/2006/main">
  <authors>
    <author>Alaad</author>
  </authors>
  <commentList>
    <comment ref="B3" authorId="0">
      <text>
        <r>
          <rPr>
            <b/>
            <sz val="8"/>
            <color indexed="81"/>
            <rFont val="Tahoma"/>
          </rPr>
          <t>Alaad:</t>
        </r>
        <r>
          <rPr>
            <sz val="8"/>
            <color indexed="81"/>
            <rFont val="Tahoma"/>
          </rPr>
          <t xml:space="preserve">
Please enter the Average price per unit of the product sold</t>
        </r>
      </text>
    </comment>
  </commentList>
</comments>
</file>

<file path=xl/sharedStrings.xml><?xml version="1.0" encoding="utf-8"?>
<sst xmlns="http://schemas.openxmlformats.org/spreadsheetml/2006/main" count="531" uniqueCount="214">
  <si>
    <t>Equity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</si>
  <si>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</si>
  <si>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</si>
  <si>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</si>
  <si>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</si>
  <si>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</si>
  <si>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</si>
  <si>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</si>
  <si>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</si>
  <si>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</si>
  <si>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</si>
  <si>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</si>
  <si>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</si>
  <si>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BEGINNING CASH BALANCE</t>
  </si>
  <si>
    <t>TOTAL</t>
  </si>
  <si>
    <t>Inflows from Operations</t>
  </si>
  <si>
    <t xml:space="preserve">         Less:  Credit Sales</t>
  </si>
  <si>
    <t>Total Cash Inflows from Net Sales</t>
  </si>
  <si>
    <t>Total Cash Inflows from Financing</t>
  </si>
  <si>
    <t>TOTAL CASH INFLOWS</t>
  </si>
  <si>
    <t>Outflows from Operations</t>
  </si>
  <si>
    <t>Total Outflows from Operations</t>
  </si>
  <si>
    <t>Outflows from Financing</t>
  </si>
  <si>
    <t>Total Outflows from Financing</t>
  </si>
  <si>
    <t>Outflows from Non-Recurring Expenses</t>
  </si>
  <si>
    <t>Total Non-Recurring Expenses</t>
  </si>
  <si>
    <t>TOTAL OUTFLOWS</t>
  </si>
  <si>
    <t>TOTAL INFLOWS</t>
  </si>
  <si>
    <t>NET CASH FLOWS</t>
  </si>
  <si>
    <t xml:space="preserve">   Loan Payments</t>
  </si>
  <si>
    <t>Estimated Sales or Revenue</t>
  </si>
  <si>
    <t>Minus:  Cost of Goods Sold</t>
  </si>
  <si>
    <t>Estimated Gross Profit</t>
  </si>
  <si>
    <t>Estimated Operating Expenses</t>
  </si>
  <si>
    <t>Interest</t>
  </si>
  <si>
    <t>Depreciation</t>
  </si>
  <si>
    <t xml:space="preserve">   Total Estimated Operating Expenses</t>
  </si>
  <si>
    <t xml:space="preserve">   Estimated Net Profit or Loss</t>
  </si>
  <si>
    <t>Cash</t>
  </si>
  <si>
    <t>Total Current Assets</t>
  </si>
  <si>
    <t>Total Fixed Assets</t>
  </si>
  <si>
    <t>Total Assets</t>
  </si>
  <si>
    <t>Total Current Liabilities</t>
  </si>
  <si>
    <t>Total Liabilities</t>
  </si>
  <si>
    <t>Current Assets</t>
  </si>
  <si>
    <t>Current Liabilities</t>
  </si>
  <si>
    <t>Current Portion Long Term Debt</t>
  </si>
  <si>
    <t>Inventory</t>
  </si>
  <si>
    <t>Long Term Debt</t>
  </si>
  <si>
    <t>Fixed Assets</t>
  </si>
  <si>
    <t>Total Debt</t>
  </si>
  <si>
    <t>Sources and Uses of Funds</t>
  </si>
  <si>
    <t>Uses</t>
  </si>
  <si>
    <t>Sources</t>
  </si>
  <si>
    <t>Long Term Loan</t>
  </si>
  <si>
    <t>Base Inventory</t>
  </si>
  <si>
    <t>Licensing</t>
  </si>
  <si>
    <t xml:space="preserve">YEAR THREE PROJECTION OF INCOME &amp; EXPENSE  </t>
  </si>
  <si>
    <t xml:space="preserve">YEAR TWO PROJECTION OF INCOME &amp; EXPENSE  </t>
  </si>
  <si>
    <t xml:space="preserve">YEAR ONE PROJECTION OF INCOME &amp; EXPENSE  </t>
  </si>
  <si>
    <t>RATIOS</t>
  </si>
  <si>
    <t>Quick</t>
  </si>
  <si>
    <t>Current</t>
  </si>
  <si>
    <t>Sales / Receivables</t>
  </si>
  <si>
    <t>Cost of Sales / Inventory</t>
  </si>
  <si>
    <t>Cost of Sales / Payables</t>
  </si>
  <si>
    <t>Sales / Working Capital</t>
  </si>
  <si>
    <t>EBIT / Interest</t>
  </si>
  <si>
    <t>Net Profit + Depr.,Depr</t>
  </si>
  <si>
    <t xml:space="preserve"> Amort/ Cur.Mat L/T/D</t>
  </si>
  <si>
    <t>Type</t>
  </si>
  <si>
    <t>S No.</t>
  </si>
  <si>
    <t>Fixed / Worth</t>
  </si>
  <si>
    <t>Debt / Worth</t>
  </si>
  <si>
    <t>% Profit Before Taxes / Tangible</t>
  </si>
  <si>
    <t>% Profit Before Taxes / Total Assets</t>
  </si>
  <si>
    <t>Sales / Net Fixed Assets</t>
  </si>
  <si>
    <t>Sales / Total Assets</t>
  </si>
  <si>
    <t>% Depr.,Dep.,Amor. / Sales</t>
  </si>
  <si>
    <t>% Officers',Directors',Owners' Comp / Sales</t>
  </si>
  <si>
    <t xml:space="preserve">                                       Net Worth</t>
  </si>
  <si>
    <t>Enter Values</t>
  </si>
  <si>
    <t>Loan Amount</t>
  </si>
  <si>
    <t>Annual Interest Rate</t>
  </si>
  <si>
    <t>Loan Period in Years</t>
  </si>
  <si>
    <t>Start Date of Loan</t>
  </si>
  <si>
    <t>Scheduled Monthly Payment</t>
  </si>
  <si>
    <t>Scheduled Number of Payments</t>
  </si>
  <si>
    <t>Total Interest</t>
  </si>
  <si>
    <t>No.</t>
  </si>
  <si>
    <t>Payment Date</t>
  </si>
  <si>
    <t>Beginning Balance</t>
  </si>
  <si>
    <t>Scheduled Payment</t>
  </si>
  <si>
    <t>Principal</t>
  </si>
  <si>
    <t>Ending Balance</t>
  </si>
  <si>
    <t xml:space="preserve">Loan Calculator </t>
  </si>
  <si>
    <t xml:space="preserve">Proforma Statement Of Cash Flows </t>
  </si>
  <si>
    <t xml:space="preserve"> </t>
  </si>
  <si>
    <t>Cost of Sales</t>
  </si>
  <si>
    <t>Leasehold Improvements</t>
  </si>
  <si>
    <t>Utility &amp; Lease Deposits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</si>
  <si>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</si>
  <si>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</si>
  <si>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</si>
  <si>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</si>
  <si>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</si>
  <si>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</si>
  <si>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</si>
  <si>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</si>
  <si>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</si>
  <si>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</si>
  <si>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</si>
  <si>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</si>
  <si>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2</t>
  </si>
  <si>
    <t xml:space="preserve">Advertising </t>
  </si>
  <si>
    <t>Miscellaneous</t>
  </si>
  <si>
    <t>Employees</t>
  </si>
  <si>
    <t>Owner's Draw</t>
  </si>
  <si>
    <t>Monthly Analysis(Year 1)</t>
  </si>
  <si>
    <t>Non Recurring Expenses</t>
  </si>
  <si>
    <t>Loan Expenses</t>
  </si>
  <si>
    <t>Total Variable Cost</t>
  </si>
  <si>
    <t>Loss from last month</t>
  </si>
  <si>
    <t>Total   Cost</t>
  </si>
  <si>
    <t>Total Revenue</t>
  </si>
  <si>
    <t>Profit/ Loss</t>
  </si>
  <si>
    <t>Yearly Analysis</t>
  </si>
  <si>
    <t>Year 1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</si>
  <si>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</si>
  <si>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</si>
  <si>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</si>
  <si>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</si>
  <si>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</si>
  <si>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</si>
  <si>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</si>
  <si>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</si>
  <si>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Loss from last Year</t>
  </si>
  <si>
    <t>year 10</t>
  </si>
  <si>
    <t>year 3</t>
  </si>
  <si>
    <t>year 4</t>
  </si>
  <si>
    <t>year 5</t>
  </si>
  <si>
    <t>year 6</t>
  </si>
  <si>
    <t>year 7</t>
  </si>
  <si>
    <t>year 8</t>
  </si>
  <si>
    <t>year 9</t>
  </si>
  <si>
    <t>Total Estimated Operating Expenses</t>
  </si>
  <si>
    <t>Estimated Net Profit or Loss</t>
  </si>
  <si>
    <t xml:space="preserve">Select the percentage increase from the drop down list </t>
  </si>
  <si>
    <t>(Click on the cell you want to modify)</t>
  </si>
  <si>
    <t>Total Cash Inflows from Current Sales</t>
  </si>
  <si>
    <t>Plus:  Collections on Prior Sales</t>
  </si>
  <si>
    <r>
      <t xml:space="preserve">Percentage Increase in </t>
    </r>
    <r>
      <rPr>
        <b/>
        <sz val="12"/>
        <color indexed="12"/>
        <rFont val="Arial Narrow"/>
        <family val="2"/>
      </rPr>
      <t>Revenues</t>
    </r>
  </si>
  <si>
    <r>
      <t xml:space="preserve">Percentage Increase in </t>
    </r>
    <r>
      <rPr>
        <b/>
        <sz val="12"/>
        <color indexed="12"/>
        <rFont val="Arial Narrow"/>
        <family val="2"/>
      </rPr>
      <t>COGS</t>
    </r>
  </si>
  <si>
    <r>
      <t xml:space="preserve">Percentage Cost Increase of </t>
    </r>
    <r>
      <rPr>
        <b/>
        <sz val="12"/>
        <color indexed="12"/>
        <rFont val="Arial Narrow"/>
        <family val="2"/>
      </rPr>
      <t>Operations</t>
    </r>
  </si>
  <si>
    <t>Custom Values</t>
  </si>
  <si>
    <t>Fixed Cost</t>
  </si>
  <si>
    <t>Variable Cost</t>
  </si>
  <si>
    <t>Units</t>
  </si>
  <si>
    <t>FC</t>
  </si>
  <si>
    <t>VC</t>
  </si>
  <si>
    <t>Sales</t>
  </si>
  <si>
    <t>TC</t>
  </si>
  <si>
    <t>Break-Even Point</t>
  </si>
  <si>
    <t>Average Price per unit sold=</t>
  </si>
  <si>
    <t>Average Number of units sold=</t>
  </si>
  <si>
    <t>Profit and Loss Analysis:</t>
  </si>
  <si>
    <t>Break Even Analysis</t>
  </si>
  <si>
    <t>Units (To be sold Every Year for Break Even)</t>
  </si>
  <si>
    <t>Average Unit Sales Projection</t>
  </si>
  <si>
    <t xml:space="preserve">BreakEven Sales Level </t>
  </si>
  <si>
    <t>Calculations</t>
  </si>
  <si>
    <t>range</t>
  </si>
  <si>
    <t>step</t>
  </si>
  <si>
    <t>diff</t>
  </si>
  <si>
    <t>count</t>
  </si>
  <si>
    <t>Net Working Capital</t>
  </si>
  <si>
    <t>Inflows from Financing (Loan)</t>
  </si>
  <si>
    <t>Line of Credit</t>
  </si>
  <si>
    <t>Cash in Hand</t>
  </si>
  <si>
    <t>Business Liability Insurance</t>
  </si>
  <si>
    <t>Professional Fees</t>
  </si>
  <si>
    <t>Contracted Services</t>
  </si>
  <si>
    <t xml:space="preserve">Payroll Taxes </t>
  </si>
  <si>
    <t>Fixtures &amp; Equipments</t>
  </si>
  <si>
    <t>Realtor</t>
  </si>
  <si>
    <t xml:space="preserve">   Employees</t>
  </si>
  <si>
    <t xml:space="preserve">   Owner's Draw</t>
  </si>
  <si>
    <t xml:space="preserve">   Payroll Taxes</t>
  </si>
  <si>
    <t xml:space="preserve">   Supplies</t>
  </si>
  <si>
    <t xml:space="preserve">   Auto, entertainment, food </t>
  </si>
  <si>
    <t xml:space="preserve">   Rent</t>
  </si>
  <si>
    <t xml:space="preserve">   Advertising &amp; Promotion</t>
  </si>
  <si>
    <t xml:space="preserve">   Telephone ,Utilities &amp; web</t>
  </si>
  <si>
    <t xml:space="preserve">   Professional Fees</t>
  </si>
  <si>
    <t xml:space="preserve">   Miscellaneous</t>
  </si>
  <si>
    <t>Opening Day Balance Sheet</t>
  </si>
  <si>
    <t>Wholesale Client Sales</t>
  </si>
  <si>
    <t>Retail Client Sales</t>
  </si>
  <si>
    <t>Supplies</t>
  </si>
  <si>
    <t>Insurance</t>
  </si>
  <si>
    <t>Rent</t>
  </si>
  <si>
    <t>Advertising &amp; Promotion</t>
  </si>
  <si>
    <t>Telephone &amp; Utilities</t>
  </si>
  <si>
    <t>Legal &amp; other Professional Fees</t>
  </si>
  <si>
    <t>Employee Benefits</t>
  </si>
  <si>
    <t>Office Expenses</t>
  </si>
  <si>
    <t>Repairs and Maintenance</t>
  </si>
  <si>
    <t xml:space="preserve">Travel </t>
  </si>
  <si>
    <t>Miscellaneous1</t>
  </si>
  <si>
    <t>Miscellaneous2</t>
  </si>
  <si>
    <t>Miscellaneous3</t>
  </si>
  <si>
    <t xml:space="preserve">Inflows from Equity </t>
  </si>
  <si>
    <t>Inflows from Equity</t>
  </si>
  <si>
    <t>Important: If you are asked to enter a password at any point while using this software, the password is SBDC</t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</si>
</sst>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7" formatCode="&quot;$&quot;#,##0.00_);\(&quot;$&quot;#,##0.00\)"/>
    <numFmt numFmtId="164" formatCode="&quot;$&quot;#,##0\ ;\(&quot;$&quot;#,##0\)"/>
    <numFmt numFmtId="165" formatCode="&quot;$&quot;#,##0.00\ ;\(&quot;$&quot;#,##0.00\)"/>
    <numFmt numFmtId="166" formatCode="&quot;$&quot;#,##0"/>
    <numFmt numFmtId="167" formatCode="&quot;$&quot;#,##0.00"/>
    <numFmt numFmtId="168" formatCode="#,##0.0000"/>
    <numFmt numFmtId="169" formatCode="&quot;$&quot;#,##0.0\ ;\(&quot;$&quot;#,##0.0\)"/>
    <numFmt numFmtId="170" formatCode="0.0%"/>
    <numFmt numFmtId="171" formatCode="0.0"/>
  </numFmts>
  <fonts count="53">
    <font>
      <sz val="10"/>
      <color indexed="24"/>
      <name val="Geneva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color indexed="24"/>
      <name val="Book Antiqua"/>
      <family val="1"/>
    </font>
    <font>
      <b/>
      <i/>
      <sz val="10"/>
      <name val="Book Antiqua"/>
      <family val="1"/>
    </font>
    <font>
      <sz val="11"/>
      <name val="Book Antiqua"/>
      <family val="1"/>
    </font>
    <font>
      <i/>
      <sz val="10"/>
      <name val="Book Antiqua"/>
      <family val="1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i/>
      <sz val="10"/>
      <color indexed="24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0"/>
      <name val="Geneva"/>
    </font>
    <font>
      <b/>
      <sz val="10"/>
      <name val="Geneva"/>
    </font>
    <font>
      <sz val="12"/>
      <color indexed="24"/>
      <name val="Times New Roman"/>
      <family val="1"/>
    </font>
    <font>
      <b/>
      <sz val="12"/>
      <color indexed="2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8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23"/>
      <name val="Century Gothic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1"/>
      <name val="Book Antiqua"/>
      <family val="1"/>
    </font>
    <font>
      <sz val="11"/>
      <name val="Times New Roman"/>
      <family val="1"/>
    </font>
    <font>
      <b/>
      <sz val="10"/>
      <color indexed="40"/>
      <name val="Book Antiqua"/>
      <family val="1"/>
    </font>
    <font>
      <sz val="11"/>
      <color indexed="48"/>
      <name val="Book Antiqua"/>
      <family val="1"/>
    </font>
    <font>
      <sz val="10"/>
      <color indexed="48"/>
      <name val="Book Antiqua"/>
      <family val="1"/>
    </font>
    <font>
      <sz val="8"/>
      <name val="Geneva"/>
    </font>
    <font>
      <b/>
      <u/>
      <sz val="10"/>
      <name val="Geneva"/>
    </font>
    <font>
      <b/>
      <sz val="10"/>
      <color indexed="12"/>
      <name val="Geneva"/>
    </font>
    <font>
      <b/>
      <sz val="10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sz val="12"/>
      <color indexed="24"/>
      <name val="Geneva"/>
    </font>
    <font>
      <b/>
      <sz val="10"/>
      <color indexed="24"/>
      <name val="Book Antiqua"/>
      <family val="1"/>
    </font>
    <font>
      <sz val="12"/>
      <color indexed="48"/>
      <name val="Arial Narrow"/>
      <family val="2"/>
    </font>
    <font>
      <b/>
      <sz val="10"/>
      <color indexed="10"/>
      <name val="Geneva"/>
    </font>
    <font>
      <b/>
      <sz val="12"/>
      <name val="Arial Narrow"/>
      <family val="2"/>
    </font>
    <font>
      <b/>
      <sz val="12"/>
      <color indexed="12"/>
      <name val="Arial Narrow"/>
      <family val="2"/>
    </font>
    <font>
      <sz val="10"/>
      <color indexed="12"/>
      <name val="Book Antiqua"/>
      <family val="1"/>
    </font>
    <font>
      <b/>
      <sz val="14"/>
      <name val="Geneva"/>
    </font>
    <font>
      <b/>
      <sz val="10"/>
      <color indexed="9"/>
      <name val="Geneva"/>
    </font>
    <font>
      <sz val="10"/>
      <name val="Arial"/>
      <family val="2"/>
    </font>
    <font>
      <sz val="8"/>
      <color indexed="81"/>
      <name val="Tahoma"/>
      <family val="2"/>
    </font>
    <font>
      <sz val="10"/>
      <color indexed="24"/>
      <name val="Geneva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1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1" fillId="0" borderId="0" applyFont="0" applyFill="0" applyBorder="0" applyAlignment="0" applyProtection="0"/>
  </cellStyleXfs>
  <cellXfs count="374">
    <xf numFmtId="0" fontId="0" fillId="0" borderId="0" xfId="0"/>
    <xf numFmtId="0" fontId="25" fillId="0" borderId="1" xfId="0" applyFont="1" applyFill="1" applyBorder="1" applyAlignment="1" applyProtection="1">
      <alignment horizontal="left" wrapText="1"/>
    </xf>
    <xf numFmtId="0" fontId="25" fillId="0" borderId="1" xfId="0" applyFont="1" applyFill="1" applyBorder="1" applyAlignment="1" applyProtection="1">
      <alignment horizontal="left" wrapText="1" indent="2"/>
    </xf>
    <xf numFmtId="0" fontId="25" fillId="0" borderId="1" xfId="0" applyFont="1" applyFill="1" applyBorder="1" applyAlignment="1" applyProtection="1">
      <alignment horizontal="left" wrapText="1" indent="3"/>
    </xf>
    <xf numFmtId="3" fontId="4" fillId="2" borderId="0" xfId="0" applyNumberFormat="1" applyFont="1" applyFill="1" applyBorder="1" applyProtection="1">
      <protection locked="0"/>
    </xf>
    <xf numFmtId="3" fontId="4" fillId="2" borderId="0" xfId="0" applyNumberFormat="1" applyFont="1" applyFill="1" applyBorder="1" applyAlignment="1" applyProtection="1">
      <alignment wrapText="1"/>
      <protection locked="0"/>
    </xf>
    <xf numFmtId="3" fontId="31" fillId="0" borderId="2" xfId="2" applyNumberFormat="1" applyFont="1" applyBorder="1" applyAlignment="1" applyProtection="1">
      <protection locked="0"/>
    </xf>
    <xf numFmtId="3" fontId="33" fillId="0" borderId="0" xfId="0" applyNumberFormat="1" applyFont="1" applyBorder="1" applyAlignment="1" applyProtection="1">
      <protection locked="0"/>
    </xf>
    <xf numFmtId="3" fontId="9" fillId="0" borderId="0" xfId="2" applyNumberFormat="1" applyFont="1" applyBorder="1" applyAlignment="1" applyProtection="1">
      <protection locked="0"/>
    </xf>
    <xf numFmtId="3" fontId="32" fillId="0" borderId="3" xfId="2" applyNumberFormat="1" applyFont="1" applyBorder="1" applyAlignment="1" applyProtection="1">
      <protection locked="0"/>
    </xf>
    <xf numFmtId="3" fontId="6" fillId="0" borderId="0" xfId="2" applyNumberFormat="1" applyFont="1" applyBorder="1" applyAlignment="1" applyProtection="1">
      <protection locked="0"/>
    </xf>
    <xf numFmtId="3" fontId="6" fillId="0" borderId="0" xfId="2" applyNumberFormat="1" applyFont="1" applyBorder="1" applyProtection="1">
      <protection locked="0"/>
    </xf>
    <xf numFmtId="3" fontId="32" fillId="0" borderId="0" xfId="0" applyNumberFormat="1" applyFont="1" applyBorder="1" applyProtection="1">
      <protection locked="0"/>
    </xf>
    <xf numFmtId="168" fontId="9" fillId="0" borderId="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0" xfId="2" applyNumberFormat="1" applyFont="1" applyBorder="1" applyProtection="1">
      <protection locked="0"/>
    </xf>
    <xf numFmtId="3" fontId="32" fillId="0" borderId="0" xfId="2" applyNumberFormat="1" applyFont="1" applyBorder="1" applyProtection="1">
      <protection locked="0"/>
    </xf>
    <xf numFmtId="3" fontId="6" fillId="3" borderId="0" xfId="2" applyNumberFormat="1" applyFont="1" applyFill="1" applyBorder="1" applyAlignment="1" applyProtection="1">
      <protection locked="0"/>
    </xf>
    <xf numFmtId="3" fontId="9" fillId="3" borderId="0" xfId="2" applyNumberFormat="1" applyFont="1" applyFill="1" applyBorder="1" applyProtection="1">
      <protection locked="0"/>
    </xf>
    <xf numFmtId="3" fontId="32" fillId="0" borderId="0" xfId="2" applyNumberFormat="1" applyFont="1" applyBorder="1" applyAlignment="1" applyProtection="1">
      <protection locked="0"/>
    </xf>
    <xf numFmtId="3" fontId="9" fillId="3" borderId="0" xfId="2" applyNumberFormat="1" applyFont="1" applyFill="1" applyBorder="1" applyAlignment="1" applyProtection="1">
      <protection locked="0"/>
    </xf>
    <xf numFmtId="170" fontId="0" fillId="0" borderId="0" xfId="0" applyNumberFormat="1" applyProtection="1">
      <protection locked="0"/>
    </xf>
    <xf numFmtId="170" fontId="42" fillId="0" borderId="4" xfId="0" applyNumberFormat="1" applyFont="1" applyBorder="1" applyProtection="1">
      <protection locked="0"/>
    </xf>
    <xf numFmtId="10" fontId="40" fillId="4" borderId="4" xfId="0" applyNumberFormat="1" applyFont="1" applyFill="1" applyBorder="1" applyProtection="1">
      <protection locked="0"/>
    </xf>
    <xf numFmtId="3" fontId="3" fillId="5" borderId="5" xfId="0" applyNumberFormat="1" applyFont="1" applyFill="1" applyBorder="1" applyProtection="1">
      <protection locked="0"/>
    </xf>
    <xf numFmtId="3" fontId="2" fillId="5" borderId="6" xfId="0" applyNumberFormat="1" applyFont="1" applyFill="1" applyBorder="1" applyProtection="1">
      <protection locked="0"/>
    </xf>
    <xf numFmtId="3" fontId="3" fillId="5" borderId="6" xfId="0" applyNumberFormat="1" applyFont="1" applyFill="1" applyBorder="1" applyProtection="1">
      <protection locked="0"/>
    </xf>
    <xf numFmtId="3" fontId="0" fillId="5" borderId="7" xfId="0" applyNumberFormat="1" applyFill="1" applyBorder="1" applyProtection="1">
      <protection locked="0"/>
    </xf>
    <xf numFmtId="3" fontId="2" fillId="5" borderId="8" xfId="0" applyNumberFormat="1" applyFont="1" applyFill="1" applyBorder="1" applyProtection="1">
      <protection locked="0"/>
    </xf>
    <xf numFmtId="3" fontId="2" fillId="6" borderId="0" xfId="0" applyNumberFormat="1" applyFont="1" applyFill="1" applyBorder="1" applyProtection="1">
      <protection locked="0"/>
    </xf>
    <xf numFmtId="3" fontId="2" fillId="6" borderId="0" xfId="0" applyNumberFormat="1" applyFont="1" applyFill="1" applyBorder="1" applyAlignment="1" applyProtection="1">
      <alignment horizontal="right"/>
      <protection locked="0"/>
    </xf>
    <xf numFmtId="3" fontId="2" fillId="5" borderId="0" xfId="0" applyNumberFormat="1" applyFont="1" applyFill="1" applyBorder="1" applyProtection="1">
      <protection locked="0"/>
    </xf>
    <xf numFmtId="3" fontId="2" fillId="6" borderId="9" xfId="0" applyNumberFormat="1" applyFont="1" applyFill="1" applyBorder="1" applyProtection="1">
      <protection locked="0"/>
    </xf>
    <xf numFmtId="3" fontId="2" fillId="6" borderId="9" xfId="0" applyNumberFormat="1" applyFont="1" applyFill="1" applyBorder="1" applyAlignment="1" applyProtection="1">
      <alignment horizontal="right"/>
      <protection locked="0"/>
    </xf>
    <xf numFmtId="10" fontId="24" fillId="7" borderId="0" xfId="0" applyNumberFormat="1" applyFont="1" applyFill="1" applyBorder="1" applyAlignment="1" applyProtection="1">
      <alignment horizontal="right"/>
      <protection locked="0"/>
    </xf>
    <xf numFmtId="0" fontId="24" fillId="7" borderId="0" xfId="0" applyFont="1" applyFill="1" applyBorder="1" applyAlignment="1" applyProtection="1">
      <alignment horizontal="right"/>
      <protection locked="0"/>
    </xf>
    <xf numFmtId="14" fontId="24" fillId="7" borderId="0" xfId="0" applyNumberFormat="1" applyFont="1" applyFill="1" applyBorder="1" applyAlignment="1" applyProtection="1">
      <alignment horizontal="right"/>
      <protection locked="0"/>
    </xf>
    <xf numFmtId="3" fontId="8" fillId="3" borderId="0" xfId="0" applyNumberFormat="1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3" fontId="5" fillId="3" borderId="0" xfId="0" applyNumberFormat="1" applyFont="1" applyFill="1" applyBorder="1" applyAlignment="1" applyProtection="1">
      <protection locked="0"/>
    </xf>
    <xf numFmtId="3" fontId="6" fillId="3" borderId="0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wrapText="1"/>
      <protection locked="0"/>
    </xf>
    <xf numFmtId="3" fontId="6" fillId="3" borderId="0" xfId="0" applyNumberFormat="1" applyFont="1" applyFill="1" applyBorder="1" applyAlignment="1" applyProtection="1">
      <protection locked="0"/>
    </xf>
    <xf numFmtId="3" fontId="7" fillId="3" borderId="0" xfId="0" applyNumberFormat="1" applyFont="1" applyFill="1" applyBorder="1" applyProtection="1"/>
    <xf numFmtId="3" fontId="7" fillId="0" borderId="0" xfId="0" applyNumberFormat="1" applyFont="1" applyBorder="1" applyProtection="1"/>
    <xf numFmtId="3" fontId="7" fillId="3" borderId="0" xfId="0" applyNumberFormat="1" applyFont="1" applyFill="1" applyBorder="1" applyAlignment="1" applyProtection="1">
      <alignment wrapText="1"/>
    </xf>
    <xf numFmtId="3" fontId="7" fillId="0" borderId="0" xfId="0" applyNumberFormat="1" applyFont="1" applyBorder="1" applyAlignment="1" applyProtection="1">
      <alignment wrapText="1"/>
    </xf>
    <xf numFmtId="3" fontId="8" fillId="5" borderId="10" xfId="0" applyNumberFormat="1" applyFont="1" applyFill="1" applyBorder="1" applyAlignment="1" applyProtection="1">
      <alignment horizontal="center"/>
    </xf>
    <xf numFmtId="3" fontId="5" fillId="6" borderId="2" xfId="2" applyNumberFormat="1" applyFont="1" applyFill="1" applyBorder="1" applyProtection="1"/>
    <xf numFmtId="3" fontId="8" fillId="6" borderId="0" xfId="0" applyNumberFormat="1" applyFont="1" applyFill="1" applyBorder="1" applyProtection="1"/>
    <xf numFmtId="3" fontId="5" fillId="6" borderId="0" xfId="2" applyNumberFormat="1" applyFont="1" applyFill="1" applyBorder="1" applyAlignment="1" applyProtection="1"/>
    <xf numFmtId="3" fontId="5" fillId="6" borderId="0" xfId="2" applyNumberFormat="1" applyFont="1" applyFill="1" applyBorder="1" applyProtection="1"/>
    <xf numFmtId="3" fontId="7" fillId="6" borderId="0" xfId="0" applyNumberFormat="1" applyFont="1" applyFill="1" applyBorder="1" applyProtection="1"/>
    <xf numFmtId="3" fontId="6" fillId="6" borderId="0" xfId="2" applyNumberFormat="1" applyFont="1" applyFill="1" applyBorder="1" applyProtection="1"/>
    <xf numFmtId="3" fontId="5" fillId="6" borderId="0" xfId="0" applyNumberFormat="1" applyFont="1" applyFill="1" applyBorder="1" applyProtection="1"/>
    <xf numFmtId="3" fontId="5" fillId="6" borderId="11" xfId="0" applyNumberFormat="1" applyFont="1" applyFill="1" applyBorder="1" applyAlignment="1" applyProtection="1">
      <alignment horizontal="center"/>
    </xf>
    <xf numFmtId="3" fontId="6" fillId="6" borderId="0" xfId="0" applyNumberFormat="1" applyFont="1" applyFill="1" applyBorder="1" applyAlignment="1" applyProtection="1"/>
    <xf numFmtId="3" fontId="6" fillId="6" borderId="0" xfId="0" applyNumberFormat="1" applyFont="1" applyFill="1" applyBorder="1" applyProtection="1"/>
    <xf numFmtId="3" fontId="9" fillId="6" borderId="0" xfId="0" applyNumberFormat="1" applyFont="1" applyFill="1" applyBorder="1" applyProtection="1"/>
    <xf numFmtId="3" fontId="9" fillId="6" borderId="0" xfId="2" applyNumberFormat="1" applyFont="1" applyFill="1" applyBorder="1" applyProtection="1"/>
    <xf numFmtId="3" fontId="9" fillId="6" borderId="3" xfId="0" applyNumberFormat="1" applyFont="1" applyFill="1" applyBorder="1" applyProtection="1"/>
    <xf numFmtId="3" fontId="9" fillId="6" borderId="0" xfId="0" applyNumberFormat="1" applyFont="1" applyFill="1" applyBorder="1" applyAlignment="1" applyProtection="1">
      <alignment horizontal="left"/>
    </xf>
    <xf numFmtId="3" fontId="9" fillId="6" borderId="0" xfId="2" applyNumberFormat="1" applyFont="1" applyFill="1" applyBorder="1" applyAlignment="1" applyProtection="1"/>
    <xf numFmtId="3" fontId="8" fillId="6" borderId="12" xfId="0" applyNumberFormat="1" applyFont="1" applyFill="1" applyBorder="1" applyProtection="1"/>
    <xf numFmtId="3" fontId="6" fillId="6" borderId="12" xfId="2" applyNumberFormat="1" applyFont="1" applyFill="1" applyBorder="1" applyAlignment="1" applyProtection="1"/>
    <xf numFmtId="3" fontId="6" fillId="6" borderId="12" xfId="2" applyNumberFormat="1" applyFont="1" applyFill="1" applyBorder="1" applyProtection="1"/>
    <xf numFmtId="3" fontId="10" fillId="6" borderId="0" xfId="0" applyNumberFormat="1" applyFont="1" applyFill="1" applyBorder="1" applyProtection="1"/>
    <xf numFmtId="3" fontId="6" fillId="0" borderId="0" xfId="2" applyNumberFormat="1" applyFont="1" applyBorder="1" applyProtection="1"/>
    <xf numFmtId="3" fontId="11" fillId="5" borderId="0" xfId="0" applyNumberFormat="1" applyFont="1" applyFill="1" applyBorder="1" applyAlignment="1" applyProtection="1">
      <alignment horizontal="center"/>
    </xf>
    <xf numFmtId="3" fontId="9" fillId="0" borderId="0" xfId="0" applyNumberFormat="1" applyFont="1" applyBorder="1" applyProtection="1"/>
    <xf numFmtId="3" fontId="9" fillId="0" borderId="0" xfId="2" applyNumberFormat="1" applyFont="1" applyBorder="1" applyProtection="1"/>
    <xf numFmtId="3" fontId="11" fillId="6" borderId="12" xfId="0" applyNumberFormat="1" applyFont="1" applyFill="1" applyBorder="1" applyAlignment="1" applyProtection="1">
      <alignment horizontal="left"/>
    </xf>
    <xf numFmtId="3" fontId="9" fillId="6" borderId="12" xfId="2" applyNumberFormat="1" applyFont="1" applyFill="1" applyBorder="1" applyAlignment="1" applyProtection="1"/>
    <xf numFmtId="3" fontId="6" fillId="6" borderId="0" xfId="2" applyNumberFormat="1" applyFont="1" applyFill="1" applyBorder="1" applyAlignment="1" applyProtection="1"/>
    <xf numFmtId="3" fontId="8" fillId="6" borderId="10" xfId="0" applyNumberFormat="1" applyFont="1" applyFill="1" applyBorder="1" applyAlignment="1" applyProtection="1">
      <alignment horizontal="left"/>
    </xf>
    <xf numFmtId="3" fontId="5" fillId="6" borderId="2" xfId="2" applyNumberFormat="1" applyFont="1" applyFill="1" applyBorder="1" applyAlignment="1" applyProtection="1"/>
    <xf numFmtId="3" fontId="8" fillId="6" borderId="0" xfId="0" applyNumberFormat="1" applyFont="1" applyFill="1" applyBorder="1" applyAlignment="1" applyProtection="1">
      <alignment horizontal="left"/>
    </xf>
    <xf numFmtId="3" fontId="5" fillId="0" borderId="11" xfId="0" applyNumberFormat="1" applyFont="1" applyBorder="1" applyAlignment="1" applyProtection="1">
      <alignment horizontal="center"/>
    </xf>
    <xf numFmtId="3" fontId="9" fillId="6" borderId="0" xfId="0" applyNumberFormat="1" applyFont="1" applyFill="1" applyBorder="1" applyAlignment="1" applyProtection="1">
      <alignment horizontal="right"/>
    </xf>
    <xf numFmtId="3" fontId="9" fillId="3" borderId="0" xfId="2" applyNumberFormat="1" applyFont="1" applyFill="1" applyBorder="1" applyProtection="1"/>
    <xf numFmtId="3" fontId="11" fillId="6" borderId="12" xfId="0" applyNumberFormat="1" applyFont="1" applyFill="1" applyBorder="1" applyAlignment="1" applyProtection="1">
      <alignment horizontal="right"/>
    </xf>
    <xf numFmtId="3" fontId="12" fillId="6" borderId="12" xfId="2" applyNumberFormat="1" applyFont="1" applyFill="1" applyBorder="1" applyAlignment="1" applyProtection="1"/>
    <xf numFmtId="3" fontId="12" fillId="6" borderId="0" xfId="2" applyNumberFormat="1" applyFont="1" applyFill="1" applyBorder="1" applyProtection="1"/>
    <xf numFmtId="3" fontId="41" fillId="3" borderId="0" xfId="0" applyNumberFormat="1" applyFont="1" applyFill="1" applyBorder="1" applyProtection="1"/>
    <xf numFmtId="3" fontId="41" fillId="0" borderId="0" xfId="0" applyNumberFormat="1" applyFont="1" applyBorder="1" applyProtection="1"/>
    <xf numFmtId="3" fontId="11" fillId="6" borderId="0" xfId="0" applyNumberFormat="1" applyFont="1" applyFill="1" applyBorder="1" applyProtection="1"/>
    <xf numFmtId="3" fontId="9" fillId="0" borderId="0" xfId="2" applyNumberFormat="1" applyFont="1" applyBorder="1" applyAlignment="1" applyProtection="1"/>
    <xf numFmtId="3" fontId="9" fillId="6" borderId="12" xfId="2" applyNumberFormat="1" applyFont="1" applyFill="1" applyBorder="1" applyProtection="1"/>
    <xf numFmtId="3" fontId="30" fillId="6" borderId="0" xfId="0" applyNumberFormat="1" applyFont="1" applyFill="1" applyBorder="1" applyAlignment="1" applyProtection="1">
      <alignment horizontal="right"/>
    </xf>
    <xf numFmtId="3" fontId="11" fillId="6" borderId="10" xfId="0" applyNumberFormat="1" applyFont="1" applyFill="1" applyBorder="1" applyAlignment="1" applyProtection="1">
      <alignment horizontal="right"/>
    </xf>
    <xf numFmtId="3" fontId="5" fillId="6" borderId="13" xfId="2" applyNumberFormat="1" applyFont="1" applyFill="1" applyBorder="1" applyProtection="1"/>
    <xf numFmtId="3" fontId="8" fillId="6" borderId="0" xfId="0" applyNumberFormat="1" applyFont="1" applyFill="1" applyBorder="1" applyAlignment="1" applyProtection="1">
      <alignment horizontal="right"/>
    </xf>
    <xf numFmtId="3" fontId="6" fillId="6" borderId="0" xfId="0" applyNumberFormat="1" applyFont="1" applyFill="1" applyBorder="1" applyAlignment="1" applyProtection="1">
      <alignment horizontal="right"/>
    </xf>
    <xf numFmtId="3" fontId="11" fillId="6" borderId="0" xfId="0" applyNumberFormat="1" applyFont="1" applyFill="1" applyBorder="1" applyAlignment="1" applyProtection="1">
      <alignment horizontal="right"/>
    </xf>
    <xf numFmtId="3" fontId="9" fillId="6" borderId="14" xfId="2" applyNumberFormat="1" applyFont="1" applyFill="1" applyBorder="1" applyProtection="1"/>
    <xf numFmtId="3" fontId="12" fillId="6" borderId="2" xfId="2" applyNumberFormat="1" applyFont="1" applyFill="1" applyBorder="1" applyProtection="1"/>
    <xf numFmtId="3" fontId="8" fillId="3" borderId="0" xfId="0" applyNumberFormat="1" applyFont="1" applyFill="1" applyBorder="1" applyProtection="1"/>
    <xf numFmtId="3" fontId="6" fillId="3" borderId="0" xfId="2" applyNumberFormat="1" applyFont="1" applyFill="1" applyBorder="1" applyAlignment="1" applyProtection="1"/>
    <xf numFmtId="3" fontId="6" fillId="3" borderId="0" xfId="2" applyNumberFormat="1" applyFont="1" applyFill="1" applyBorder="1" applyProtection="1"/>
    <xf numFmtId="3" fontId="29" fillId="3" borderId="0" xfId="0" applyNumberFormat="1" applyFont="1" applyFill="1" applyBorder="1" applyProtection="1"/>
    <xf numFmtId="164" fontId="6" fillId="3" borderId="0" xfId="2" applyFont="1" applyFill="1" applyBorder="1" applyAlignment="1" applyProtection="1"/>
    <xf numFmtId="3" fontId="6" fillId="3" borderId="0" xfId="0" applyNumberFormat="1" applyFont="1" applyFill="1" applyBorder="1" applyProtection="1"/>
    <xf numFmtId="164" fontId="6" fillId="3" borderId="0" xfId="2" applyFont="1" applyFill="1" applyBorder="1" applyProtection="1"/>
    <xf numFmtId="1" fontId="6" fillId="3" borderId="0" xfId="2" applyNumberFormat="1" applyFont="1" applyFill="1" applyBorder="1" applyProtection="1"/>
    <xf numFmtId="171" fontId="6" fillId="3" borderId="0" xfId="2" applyNumberFormat="1" applyFont="1" applyFill="1" applyBorder="1" applyAlignment="1" applyProtection="1"/>
    <xf numFmtId="169" fontId="6" fillId="3" borderId="0" xfId="2" applyNumberFormat="1" applyFont="1" applyFill="1" applyBorder="1" applyAlignment="1" applyProtection="1"/>
    <xf numFmtId="0" fontId="6" fillId="3" borderId="0" xfId="0" applyFont="1" applyFill="1" applyBorder="1" applyProtection="1"/>
    <xf numFmtId="4" fontId="6" fillId="3" borderId="0" xfId="2" applyNumberFormat="1" applyFont="1" applyFill="1" applyBorder="1" applyProtection="1"/>
    <xf numFmtId="4" fontId="6" fillId="3" borderId="0" xfId="0" applyNumberFormat="1" applyFont="1" applyFill="1" applyBorder="1" applyAlignment="1" applyProtection="1">
      <alignment horizontal="right"/>
    </xf>
    <xf numFmtId="3" fontId="5" fillId="3" borderId="0" xfId="2" applyNumberFormat="1" applyFont="1" applyFill="1" applyBorder="1" applyProtection="1"/>
    <xf numFmtId="165" fontId="6" fillId="3" borderId="0" xfId="2" applyNumberFormat="1" applyFont="1" applyFill="1" applyBorder="1" applyAlignment="1" applyProtection="1">
      <alignment horizontal="center"/>
    </xf>
    <xf numFmtId="165" fontId="7" fillId="3" borderId="0" xfId="2" applyNumberFormat="1" applyFont="1" applyFill="1" applyBorder="1" applyAlignment="1" applyProtection="1"/>
    <xf numFmtId="3" fontId="9" fillId="3" borderId="0" xfId="2" applyNumberFormat="1" applyFont="1" applyFill="1" applyBorder="1" applyAlignment="1" applyProtection="1"/>
    <xf numFmtId="4" fontId="6" fillId="3" borderId="0" xfId="0" applyNumberFormat="1" applyFont="1" applyFill="1" applyBorder="1" applyProtection="1"/>
    <xf numFmtId="3" fontId="9" fillId="3" borderId="0" xfId="0" applyNumberFormat="1" applyFont="1" applyFill="1" applyBorder="1" applyProtection="1"/>
    <xf numFmtId="4" fontId="10" fillId="3" borderId="0" xfId="0" applyNumberFormat="1" applyFont="1" applyFill="1" applyBorder="1" applyProtection="1"/>
    <xf numFmtId="3" fontId="9" fillId="3" borderId="0" xfId="0" applyNumberFormat="1" applyFont="1" applyFill="1" applyBorder="1" applyAlignment="1" applyProtection="1">
      <alignment horizontal="left"/>
    </xf>
    <xf numFmtId="3" fontId="12" fillId="3" borderId="0" xfId="2" applyNumberFormat="1" applyFont="1" applyFill="1" applyBorder="1" applyAlignment="1" applyProtection="1"/>
    <xf numFmtId="164" fontId="9" fillId="3" borderId="0" xfId="2" applyFont="1" applyFill="1" applyBorder="1" applyAlignment="1" applyProtection="1"/>
    <xf numFmtId="164" fontId="7" fillId="3" borderId="0" xfId="2" applyFont="1" applyFill="1" applyBorder="1" applyAlignment="1" applyProtection="1"/>
    <xf numFmtId="4" fontId="9" fillId="3" borderId="0" xfId="2" applyNumberFormat="1" applyFont="1" applyFill="1" applyBorder="1" applyAlignment="1" applyProtection="1"/>
    <xf numFmtId="3" fontId="10" fillId="3" borderId="0" xfId="0" applyNumberFormat="1" applyFont="1" applyFill="1" applyBorder="1" applyProtection="1"/>
    <xf numFmtId="3" fontId="8" fillId="3" borderId="0" xfId="0" applyNumberFormat="1" applyFont="1" applyFill="1" applyBorder="1" applyAlignment="1" applyProtection="1">
      <alignment horizontal="left"/>
    </xf>
    <xf numFmtId="3" fontId="5" fillId="3" borderId="0" xfId="0" applyNumberFormat="1" applyFont="1" applyFill="1" applyBorder="1" applyProtection="1"/>
    <xf numFmtId="3" fontId="5" fillId="3" borderId="0" xfId="0" applyNumberFormat="1" applyFont="1" applyFill="1" applyBorder="1" applyAlignment="1" applyProtection="1">
      <alignment horizontal="right"/>
    </xf>
    <xf numFmtId="3" fontId="5" fillId="3" borderId="0" xfId="0" applyNumberFormat="1" applyFont="1" applyFill="1" applyBorder="1" applyAlignment="1" applyProtection="1">
      <alignment horizontal="center"/>
    </xf>
    <xf numFmtId="3" fontId="11" fillId="3" borderId="0" xfId="0" applyNumberFormat="1" applyFont="1" applyFill="1" applyBorder="1" applyProtection="1"/>
    <xf numFmtId="4" fontId="9" fillId="3" borderId="0" xfId="2" applyNumberFormat="1" applyFont="1" applyFill="1" applyBorder="1" applyProtection="1"/>
    <xf numFmtId="3" fontId="11" fillId="0" borderId="0" xfId="0" applyNumberFormat="1" applyFont="1" applyBorder="1" applyProtection="1"/>
    <xf numFmtId="3" fontId="8" fillId="0" borderId="0" xfId="0" applyNumberFormat="1" applyFont="1" applyBorder="1" applyProtection="1"/>
    <xf numFmtId="3" fontId="6" fillId="0" borderId="0" xfId="2" applyNumberFormat="1" applyFont="1" applyBorder="1" applyAlignment="1" applyProtection="1"/>
    <xf numFmtId="3" fontId="10" fillId="0" borderId="0" xfId="0" applyNumberFormat="1" applyFont="1" applyBorder="1" applyProtection="1"/>
    <xf numFmtId="3" fontId="5" fillId="0" borderId="0" xfId="2" applyNumberFormat="1" applyFont="1" applyBorder="1" applyAlignment="1" applyProtection="1"/>
    <xf numFmtId="3" fontId="5" fillId="0" borderId="0" xfId="2" applyNumberFormat="1" applyFont="1" applyBorder="1" applyProtection="1"/>
    <xf numFmtId="3" fontId="6" fillId="0" borderId="0" xfId="0" applyNumberFormat="1" applyFont="1" applyBorder="1" applyProtection="1"/>
    <xf numFmtId="3" fontId="5" fillId="0" borderId="0" xfId="0" applyNumberFormat="1" applyFont="1" applyBorder="1" applyAlignment="1" applyProtection="1">
      <alignment horizontal="center"/>
    </xf>
    <xf numFmtId="3" fontId="12" fillId="0" borderId="0" xfId="2" applyNumberFormat="1" applyFont="1" applyBorder="1" applyProtection="1"/>
    <xf numFmtId="3" fontId="4" fillId="0" borderId="0" xfId="0" applyNumberFormat="1" applyFont="1" applyBorder="1" applyProtection="1"/>
    <xf numFmtId="3" fontId="5" fillId="0" borderId="0" xfId="0" applyNumberFormat="1" applyFont="1" applyBorder="1" applyAlignment="1" applyProtection="1"/>
    <xf numFmtId="3" fontId="6" fillId="0" borderId="0" xfId="0" applyNumberFormat="1" applyFont="1" applyBorder="1" applyAlignment="1" applyProtection="1"/>
    <xf numFmtId="0" fontId="6" fillId="0" borderId="0" xfId="0" applyFont="1" applyBorder="1" applyProtection="1"/>
    <xf numFmtId="3" fontId="5" fillId="0" borderId="0" xfId="0" applyNumberFormat="1" applyFont="1" applyBorder="1" applyProtection="1"/>
    <xf numFmtId="3" fontId="6" fillId="0" borderId="0" xfId="0" applyNumberFormat="1" applyFont="1" applyBorder="1" applyAlignment="1" applyProtection="1">
      <alignment horizontal="left"/>
    </xf>
    <xf numFmtId="3" fontId="8" fillId="0" borderId="0" xfId="0" applyNumberFormat="1" applyFont="1" applyBorder="1" applyAlignment="1" applyProtection="1">
      <alignment horizontal="left"/>
    </xf>
    <xf numFmtId="3" fontId="13" fillId="0" borderId="0" xfId="0" applyNumberFormat="1" applyFont="1" applyBorder="1" applyProtection="1"/>
    <xf numFmtId="3" fontId="7" fillId="0" borderId="0" xfId="2" applyNumberFormat="1" applyFont="1" applyBorder="1" applyAlignment="1" applyProtection="1"/>
    <xf numFmtId="3" fontId="7" fillId="0" borderId="0" xfId="2" applyNumberFormat="1" applyFont="1" applyBorder="1" applyProtection="1"/>
    <xf numFmtId="3" fontId="7" fillId="0" borderId="0" xfId="0" applyNumberFormat="1" applyFont="1" applyBorder="1" applyAlignment="1" applyProtection="1"/>
    <xf numFmtId="0" fontId="7" fillId="3" borderId="0" xfId="0" applyFont="1" applyFill="1" applyBorder="1" applyProtection="1"/>
    <xf numFmtId="3" fontId="4" fillId="3" borderId="0" xfId="0" applyNumberFormat="1" applyFont="1" applyFill="1" applyBorder="1" applyProtection="1"/>
    <xf numFmtId="0" fontId="7" fillId="3" borderId="0" xfId="0" applyFont="1" applyFill="1" applyProtection="1"/>
    <xf numFmtId="0" fontId="7" fillId="0" borderId="0" xfId="0" applyFont="1" applyProtection="1"/>
    <xf numFmtId="0" fontId="15" fillId="5" borderId="4" xfId="0" applyFont="1" applyFill="1" applyBorder="1" applyAlignment="1" applyProtection="1">
      <alignment horizontal="right"/>
    </xf>
    <xf numFmtId="166" fontId="15" fillId="6" borderId="15" xfId="0" applyNumberFormat="1" applyFont="1" applyFill="1" applyBorder="1" applyProtection="1"/>
    <xf numFmtId="166" fontId="15" fillId="6" borderId="16" xfId="0" applyNumberFormat="1" applyFont="1" applyFill="1" applyBorder="1" applyProtection="1"/>
    <xf numFmtId="0" fontId="16" fillId="5" borderId="4" xfId="0" applyFont="1" applyFill="1" applyBorder="1" applyAlignment="1" applyProtection="1">
      <alignment horizontal="right"/>
    </xf>
    <xf numFmtId="166" fontId="16" fillId="6" borderId="17" xfId="0" applyNumberFormat="1" applyFont="1" applyFill="1" applyBorder="1" applyProtection="1"/>
    <xf numFmtId="0" fontId="7" fillId="5" borderId="0" xfId="0" applyFont="1" applyFill="1" applyBorder="1" applyAlignment="1" applyProtection="1">
      <alignment horizontal="right"/>
    </xf>
    <xf numFmtId="0" fontId="6" fillId="6" borderId="0" xfId="0" applyFont="1" applyFill="1" applyBorder="1" applyProtection="1"/>
    <xf numFmtId="0" fontId="16" fillId="5" borderId="0" xfId="0" applyFont="1" applyFill="1" applyBorder="1" applyAlignment="1" applyProtection="1">
      <alignment horizontal="right"/>
    </xf>
    <xf numFmtId="166" fontId="16" fillId="6" borderId="0" xfId="0" applyNumberFormat="1" applyFont="1" applyFill="1" applyBorder="1" applyProtection="1"/>
    <xf numFmtId="166" fontId="7" fillId="3" borderId="0" xfId="0" applyNumberFormat="1" applyFont="1" applyFill="1" applyBorder="1" applyProtection="1"/>
    <xf numFmtId="166" fontId="16" fillId="3" borderId="0" xfId="0" applyNumberFormat="1" applyFont="1" applyFill="1" applyBorder="1" applyProtection="1"/>
    <xf numFmtId="166" fontId="16" fillId="6" borderId="4" xfId="0" applyNumberFormat="1" applyFont="1" applyFill="1" applyBorder="1" applyProtection="1"/>
    <xf numFmtId="166" fontId="7" fillId="3" borderId="0" xfId="0" applyNumberFormat="1" applyFont="1" applyFill="1" applyProtection="1"/>
    <xf numFmtId="9" fontId="7" fillId="3" borderId="0" xfId="0" applyNumberFormat="1" applyFont="1" applyFill="1" applyBorder="1" applyProtection="1"/>
    <xf numFmtId="0" fontId="0" fillId="0" borderId="0" xfId="0" applyProtection="1"/>
    <xf numFmtId="0" fontId="36" fillId="2" borderId="0" xfId="0" applyFont="1" applyFill="1" applyProtection="1"/>
    <xf numFmtId="0" fontId="0" fillId="5" borderId="0" xfId="0" applyFill="1" applyProtection="1"/>
    <xf numFmtId="0" fontId="0" fillId="8" borderId="0" xfId="0" applyFill="1" applyProtection="1"/>
    <xf numFmtId="0" fontId="18" fillId="8" borderId="4" xfId="0" applyFont="1" applyFill="1" applyBorder="1" applyProtection="1"/>
    <xf numFmtId="0" fontId="18" fillId="8" borderId="16" xfId="0" applyFont="1" applyFill="1" applyBorder="1" applyProtection="1"/>
    <xf numFmtId="0" fontId="44" fillId="5" borderId="0" xfId="0" applyFont="1" applyFill="1" applyAlignment="1" applyProtection="1">
      <alignment horizontal="right"/>
    </xf>
    <xf numFmtId="0" fontId="39" fillId="0" borderId="0" xfId="0" applyFont="1" applyProtection="1"/>
    <xf numFmtId="0" fontId="40" fillId="0" borderId="0" xfId="0" applyFont="1" applyProtection="1"/>
    <xf numFmtId="0" fontId="0" fillId="0" borderId="0" xfId="0" applyAlignment="1" applyProtection="1">
      <alignment horizontal="right"/>
    </xf>
    <xf numFmtId="0" fontId="17" fillId="5" borderId="0" xfId="0" applyFont="1" applyFill="1" applyAlignment="1" applyProtection="1">
      <alignment horizontal="right"/>
    </xf>
    <xf numFmtId="0" fontId="18" fillId="8" borderId="0" xfId="0" applyFont="1" applyFill="1" applyAlignment="1" applyProtection="1">
      <alignment horizontal="right"/>
    </xf>
    <xf numFmtId="166" fontId="17" fillId="6" borderId="0" xfId="0" applyNumberFormat="1" applyFont="1" applyFill="1" applyProtection="1"/>
    <xf numFmtId="167" fontId="17" fillId="6" borderId="0" xfId="0" applyNumberFormat="1" applyFont="1" applyFill="1" applyProtection="1"/>
    <xf numFmtId="0" fontId="17" fillId="6" borderId="0" xfId="0" applyFont="1" applyFill="1" applyProtection="1"/>
    <xf numFmtId="0" fontId="18" fillId="5" borderId="0" xfId="0" applyFont="1" applyFill="1" applyAlignment="1" applyProtection="1">
      <alignment horizontal="right"/>
    </xf>
    <xf numFmtId="3" fontId="17" fillId="5" borderId="0" xfId="0" applyNumberFormat="1" applyFont="1" applyFill="1" applyAlignment="1" applyProtection="1">
      <alignment horizontal="right"/>
    </xf>
    <xf numFmtId="166" fontId="18" fillId="6" borderId="0" xfId="0" applyNumberFormat="1" applyFont="1" applyFill="1" applyProtection="1"/>
    <xf numFmtId="0" fontId="47" fillId="6" borderId="5" xfId="0" applyFont="1" applyFill="1" applyBorder="1" applyProtection="1"/>
    <xf numFmtId="0" fontId="0" fillId="6" borderId="6" xfId="0" applyFill="1" applyBorder="1" applyProtection="1"/>
    <xf numFmtId="0" fontId="0" fillId="6" borderId="7" xfId="0" applyFill="1" applyBorder="1" applyProtection="1"/>
    <xf numFmtId="0" fontId="0" fillId="3" borderId="0" xfId="0" applyFill="1" applyProtection="1"/>
    <xf numFmtId="0" fontId="0" fillId="3" borderId="0" xfId="0" applyFill="1" applyAlignment="1" applyProtection="1">
      <alignment horizontal="center"/>
    </xf>
    <xf numFmtId="0" fontId="0" fillId="6" borderId="8" xfId="0" applyFill="1" applyBorder="1" applyProtection="1"/>
    <xf numFmtId="0" fontId="0" fillId="6" borderId="0" xfId="0" applyFill="1" applyBorder="1" applyProtection="1"/>
    <xf numFmtId="0" fontId="0" fillId="6" borderId="9" xfId="0" applyFill="1" applyBorder="1" applyProtection="1"/>
    <xf numFmtId="166" fontId="0" fillId="3" borderId="0" xfId="0" applyNumberFormat="1" applyFill="1" applyProtection="1"/>
    <xf numFmtId="5" fontId="0" fillId="3" borderId="0" xfId="0" applyNumberFormat="1" applyFill="1" applyProtection="1"/>
    <xf numFmtId="0" fontId="5" fillId="9" borderId="18" xfId="0" applyFont="1" applyFill="1" applyBorder="1" applyProtection="1"/>
    <xf numFmtId="0" fontId="0" fillId="10" borderId="5" xfId="0" applyFill="1" applyBorder="1" applyProtection="1"/>
    <xf numFmtId="0" fontId="0" fillId="10" borderId="6" xfId="0" applyFill="1" applyBorder="1" applyProtection="1"/>
    <xf numFmtId="0" fontId="0" fillId="10" borderId="7" xfId="0" applyFill="1" applyBorder="1" applyProtection="1"/>
    <xf numFmtId="0" fontId="5" fillId="11" borderId="17" xfId="0" applyFont="1" applyFill="1" applyBorder="1" applyProtection="1"/>
    <xf numFmtId="166" fontId="6" fillId="11" borderId="17" xfId="0" applyNumberFormat="1" applyFont="1" applyFill="1" applyBorder="1" applyProtection="1"/>
    <xf numFmtId="0" fontId="17" fillId="10" borderId="19" xfId="0" applyFont="1" applyFill="1" applyBorder="1" applyProtection="1"/>
    <xf numFmtId="0" fontId="17" fillId="10" borderId="20" xfId="0" applyFont="1" applyFill="1" applyBorder="1" applyProtection="1"/>
    <xf numFmtId="0" fontId="18" fillId="2" borderId="0" xfId="0" applyNumberFormat="1" applyFont="1" applyFill="1" applyBorder="1" applyProtection="1"/>
    <xf numFmtId="0" fontId="17" fillId="10" borderId="0" xfId="0" applyFont="1" applyFill="1" applyBorder="1" applyProtection="1"/>
    <xf numFmtId="0" fontId="17" fillId="10" borderId="9" xfId="0" applyFont="1" applyFill="1" applyBorder="1" applyProtection="1"/>
    <xf numFmtId="0" fontId="5" fillId="11" borderId="4" xfId="0" applyFont="1" applyFill="1" applyBorder="1" applyProtection="1"/>
    <xf numFmtId="0" fontId="6" fillId="11" borderId="4" xfId="0" applyNumberFormat="1" applyFont="1" applyFill="1" applyBorder="1" applyProtection="1"/>
    <xf numFmtId="0" fontId="0" fillId="10" borderId="21" xfId="0" applyFill="1" applyBorder="1" applyProtection="1"/>
    <xf numFmtId="0" fontId="0" fillId="10" borderId="22" xfId="0" applyFill="1" applyBorder="1" applyProtection="1"/>
    <xf numFmtId="0" fontId="0" fillId="10" borderId="23" xfId="0" applyFill="1" applyBorder="1" applyProtection="1"/>
    <xf numFmtId="0" fontId="6" fillId="11" borderId="4" xfId="0" applyFont="1" applyFill="1" applyBorder="1" applyProtection="1"/>
    <xf numFmtId="0" fontId="48" fillId="12" borderId="8" xfId="0" applyFont="1" applyFill="1" applyBorder="1" applyProtection="1"/>
    <xf numFmtId="0" fontId="17" fillId="6" borderId="4" xfId="0" applyFont="1" applyFill="1" applyBorder="1" applyProtection="1"/>
    <xf numFmtId="0" fontId="18" fillId="6" borderId="4" xfId="0" applyFont="1" applyFill="1" applyBorder="1" applyProtection="1"/>
    <xf numFmtId="0" fontId="0" fillId="6" borderId="0" xfId="0" applyFill="1" applyProtection="1"/>
    <xf numFmtId="0" fontId="0" fillId="2" borderId="0" xfId="0" applyFill="1" applyProtection="1"/>
    <xf numFmtId="0" fontId="0" fillId="6" borderId="21" xfId="0" applyFill="1" applyBorder="1" applyProtection="1"/>
    <xf numFmtId="0" fontId="0" fillId="6" borderId="22" xfId="0" applyFill="1" applyBorder="1" applyProtection="1"/>
    <xf numFmtId="0" fontId="0" fillId="6" borderId="23" xfId="0" applyFill="1" applyBorder="1" applyProtection="1"/>
    <xf numFmtId="0" fontId="35" fillId="2" borderId="0" xfId="0" applyFont="1" applyFill="1" applyProtection="1"/>
    <xf numFmtId="0" fontId="43" fillId="5" borderId="4" xfId="0" applyFont="1" applyFill="1" applyBorder="1" applyAlignment="1" applyProtection="1">
      <alignment horizontal="center"/>
    </xf>
    <xf numFmtId="3" fontId="37" fillId="5" borderId="4" xfId="0" applyNumberFormat="1" applyFont="1" applyFill="1" applyBorder="1" applyAlignment="1" applyProtection="1">
      <alignment horizontal="center"/>
    </xf>
    <xf numFmtId="0" fontId="18" fillId="5" borderId="4" xfId="0" applyFont="1" applyFill="1" applyBorder="1" applyAlignment="1" applyProtection="1">
      <alignment horizontal="right"/>
    </xf>
    <xf numFmtId="3" fontId="17" fillId="6" borderId="5" xfId="0" applyNumberFormat="1" applyFont="1" applyFill="1" applyBorder="1" applyAlignment="1" applyProtection="1">
      <alignment horizontal="right"/>
    </xf>
    <xf numFmtId="0" fontId="17" fillId="6" borderId="6" xfId="0" applyFont="1" applyFill="1" applyBorder="1" applyAlignment="1" applyProtection="1">
      <alignment horizontal="right"/>
    </xf>
    <xf numFmtId="0" fontId="17" fillId="6" borderId="7" xfId="0" applyFont="1" applyFill="1" applyBorder="1" applyAlignment="1" applyProtection="1">
      <alignment horizontal="right"/>
    </xf>
    <xf numFmtId="3" fontId="17" fillId="6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Alignment="1" applyProtection="1">
      <alignment horizontal="right"/>
    </xf>
    <xf numFmtId="3" fontId="17" fillId="6" borderId="9" xfId="0" applyNumberFormat="1" applyFont="1" applyFill="1" applyBorder="1" applyAlignment="1" applyProtection="1">
      <alignment horizontal="right"/>
    </xf>
    <xf numFmtId="3" fontId="38" fillId="6" borderId="8" xfId="2" applyNumberFormat="1" applyFont="1" applyFill="1" applyBorder="1" applyAlignment="1" applyProtection="1">
      <alignment horizontal="right"/>
    </xf>
    <xf numFmtId="3" fontId="38" fillId="6" borderId="0" xfId="2" applyNumberFormat="1" applyFont="1" applyFill="1" applyBorder="1" applyAlignment="1" applyProtection="1">
      <alignment horizontal="right"/>
    </xf>
    <xf numFmtId="3" fontId="38" fillId="6" borderId="9" xfId="2" applyNumberFormat="1" applyFont="1" applyFill="1" applyBorder="1" applyAlignment="1" applyProtection="1">
      <alignment horizontal="right"/>
    </xf>
    <xf numFmtId="3" fontId="18" fillId="6" borderId="19" xfId="0" applyNumberFormat="1" applyFont="1" applyFill="1" applyBorder="1" applyAlignment="1" applyProtection="1">
      <alignment horizontal="right"/>
    </xf>
    <xf numFmtId="3" fontId="18" fillId="6" borderId="24" xfId="0" applyNumberFormat="1" applyFont="1" applyFill="1" applyBorder="1" applyAlignment="1" applyProtection="1">
      <alignment horizontal="right"/>
    </xf>
    <xf numFmtId="3" fontId="18" fillId="6" borderId="20" xfId="0" applyNumberFormat="1" applyFont="1" applyFill="1" applyBorder="1" applyAlignment="1" applyProtection="1">
      <alignment horizontal="right"/>
    </xf>
    <xf numFmtId="0" fontId="18" fillId="3" borderId="0" xfId="0" applyFont="1" applyFill="1" applyBorder="1" applyAlignment="1" applyProtection="1">
      <alignment horizontal="right"/>
    </xf>
    <xf numFmtId="0" fontId="18" fillId="5" borderId="4" xfId="0" applyFont="1" applyFill="1" applyBorder="1" applyAlignment="1" applyProtection="1">
      <alignment horizontal="center"/>
    </xf>
    <xf numFmtId="3" fontId="17" fillId="6" borderId="6" xfId="0" applyNumberFormat="1" applyFont="1" applyFill="1" applyBorder="1" applyAlignment="1" applyProtection="1">
      <alignment horizontal="right"/>
    </xf>
    <xf numFmtId="3" fontId="17" fillId="6" borderId="7" xfId="0" applyNumberFormat="1" applyFont="1" applyFill="1" applyBorder="1" applyAlignment="1" applyProtection="1">
      <alignment horizontal="right"/>
    </xf>
    <xf numFmtId="0" fontId="17" fillId="3" borderId="0" xfId="0" applyFont="1" applyFill="1" applyProtection="1"/>
    <xf numFmtId="0" fontId="17" fillId="0" borderId="0" xfId="0" applyFont="1" applyProtection="1"/>
    <xf numFmtId="0" fontId="17" fillId="2" borderId="5" xfId="0" applyFont="1" applyFill="1" applyBorder="1" applyProtection="1"/>
    <xf numFmtId="0" fontId="17" fillId="2" borderId="6" xfId="0" applyFont="1" applyFill="1" applyBorder="1" applyProtection="1"/>
    <xf numFmtId="0" fontId="17" fillId="2" borderId="7" xfId="0" applyFont="1" applyFill="1" applyBorder="1" applyProtection="1"/>
    <xf numFmtId="0" fontId="18" fillId="2" borderId="8" xfId="0" applyFont="1" applyFill="1" applyBorder="1" applyProtection="1"/>
    <xf numFmtId="0" fontId="17" fillId="2" borderId="0" xfId="0" applyFont="1" applyFill="1" applyBorder="1" applyProtection="1"/>
    <xf numFmtId="0" fontId="17" fillId="2" borderId="9" xfId="0" applyFont="1" applyFill="1" applyBorder="1" applyProtection="1"/>
    <xf numFmtId="0" fontId="17" fillId="2" borderId="21" xfId="0" applyFont="1" applyFill="1" applyBorder="1" applyProtection="1"/>
    <xf numFmtId="0" fontId="17" fillId="2" borderId="22" xfId="0" applyFont="1" applyFill="1" applyBorder="1" applyProtection="1"/>
    <xf numFmtId="0" fontId="17" fillId="2" borderId="23" xfId="0" applyFont="1" applyFill="1" applyBorder="1" applyProtection="1"/>
    <xf numFmtId="0" fontId="18" fillId="5" borderId="5" xfId="0" applyFont="1" applyFill="1" applyBorder="1" applyProtection="1"/>
    <xf numFmtId="0" fontId="18" fillId="5" borderId="6" xfId="0" applyFont="1" applyFill="1" applyBorder="1" applyAlignment="1" applyProtection="1">
      <alignment horizontal="center"/>
    </xf>
    <xf numFmtId="0" fontId="18" fillId="5" borderId="7" xfId="0" applyFont="1" applyFill="1" applyBorder="1" applyAlignment="1" applyProtection="1">
      <alignment horizontal="center"/>
    </xf>
    <xf numFmtId="0" fontId="18" fillId="3" borderId="0" xfId="0" applyFont="1" applyFill="1" applyProtection="1"/>
    <xf numFmtId="0" fontId="18" fillId="0" borderId="0" xfId="0" applyFont="1" applyProtection="1"/>
    <xf numFmtId="3" fontId="17" fillId="5" borderId="8" xfId="0" applyNumberFormat="1" applyFont="1" applyFill="1" applyBorder="1" applyAlignment="1" applyProtection="1">
      <alignment horizontal="right"/>
    </xf>
    <xf numFmtId="3" fontId="17" fillId="6" borderId="0" xfId="0" applyNumberFormat="1" applyFont="1" applyFill="1" applyBorder="1" applyProtection="1"/>
    <xf numFmtId="0" fontId="17" fillId="6" borderId="0" xfId="0" applyFont="1" applyFill="1" applyBorder="1" applyProtection="1"/>
    <xf numFmtId="0" fontId="17" fillId="5" borderId="0" xfId="0" applyFont="1" applyFill="1" applyBorder="1" applyProtection="1"/>
    <xf numFmtId="3" fontId="17" fillId="6" borderId="9" xfId="0" applyNumberFormat="1" applyFont="1" applyFill="1" applyBorder="1" applyProtection="1"/>
    <xf numFmtId="0" fontId="20" fillId="3" borderId="0" xfId="0" applyFont="1" applyFill="1" applyProtection="1"/>
    <xf numFmtId="3" fontId="17" fillId="3" borderId="0" xfId="0" applyNumberFormat="1" applyFont="1" applyFill="1" applyProtection="1"/>
    <xf numFmtId="0" fontId="19" fillId="3" borderId="0" xfId="0" applyFont="1" applyFill="1" applyProtection="1"/>
    <xf numFmtId="0" fontId="17" fillId="6" borderId="9" xfId="0" applyFont="1" applyFill="1" applyBorder="1" applyProtection="1"/>
    <xf numFmtId="0" fontId="17" fillId="5" borderId="8" xfId="0" applyFont="1" applyFill="1" applyBorder="1" applyAlignment="1" applyProtection="1">
      <alignment horizontal="right"/>
    </xf>
    <xf numFmtId="3" fontId="17" fillId="5" borderId="21" xfId="0" applyNumberFormat="1" applyFont="1" applyFill="1" applyBorder="1" applyAlignment="1" applyProtection="1">
      <alignment horizontal="right"/>
    </xf>
    <xf numFmtId="0" fontId="17" fillId="6" borderId="22" xfId="0" applyFont="1" applyFill="1" applyBorder="1" applyProtection="1"/>
    <xf numFmtId="3" fontId="18" fillId="6" borderId="24" xfId="0" applyNumberFormat="1" applyFont="1" applyFill="1" applyBorder="1" applyProtection="1"/>
    <xf numFmtId="3" fontId="18" fillId="6" borderId="20" xfId="0" applyNumberFormat="1" applyFont="1" applyFill="1" applyBorder="1" applyProtection="1"/>
    <xf numFmtId="3" fontId="0" fillId="3" borderId="0" xfId="0" applyNumberFormat="1" applyFill="1" applyProtection="1"/>
    <xf numFmtId="3" fontId="0" fillId="0" borderId="0" xfId="0" applyNumberFormat="1" applyProtection="1"/>
    <xf numFmtId="3" fontId="2" fillId="3" borderId="0" xfId="0" applyNumberFormat="1" applyFont="1" applyFill="1" applyProtection="1"/>
    <xf numFmtId="3" fontId="3" fillId="5" borderId="8" xfId="0" applyNumberFormat="1" applyFont="1" applyFill="1" applyBorder="1" applyProtection="1"/>
    <xf numFmtId="3" fontId="3" fillId="6" borderId="0" xfId="0" applyNumberFormat="1" applyFont="1" applyFill="1" applyBorder="1" applyProtection="1"/>
    <xf numFmtId="3" fontId="3" fillId="6" borderId="0" xfId="0" applyNumberFormat="1" applyFont="1" applyFill="1" applyBorder="1" applyAlignment="1" applyProtection="1">
      <alignment horizontal="right"/>
    </xf>
    <xf numFmtId="3" fontId="2" fillId="6" borderId="0" xfId="0" applyNumberFormat="1" applyFont="1" applyFill="1" applyBorder="1" applyProtection="1"/>
    <xf numFmtId="3" fontId="3" fillId="5" borderId="0" xfId="0" applyNumberFormat="1" applyFont="1" applyFill="1" applyBorder="1" applyProtection="1"/>
    <xf numFmtId="3" fontId="2" fillId="5" borderId="0" xfId="0" applyNumberFormat="1" applyFont="1" applyFill="1" applyBorder="1" applyProtection="1"/>
    <xf numFmtId="3" fontId="3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Protection="1"/>
    <xf numFmtId="3" fontId="2" fillId="6" borderId="0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Protection="1"/>
    <xf numFmtId="3" fontId="0" fillId="5" borderId="0" xfId="0" applyNumberFormat="1" applyFill="1" applyBorder="1" applyProtection="1"/>
    <xf numFmtId="3" fontId="0" fillId="6" borderId="9" xfId="0" applyNumberFormat="1" applyFill="1" applyBorder="1" applyProtection="1"/>
    <xf numFmtId="3" fontId="3" fillId="5" borderId="8" xfId="0" applyNumberFormat="1" applyFont="1" applyFill="1" applyBorder="1" applyAlignment="1" applyProtection="1">
      <alignment horizontal="right"/>
    </xf>
    <xf numFmtId="3" fontId="2" fillId="6" borderId="9" xfId="0" applyNumberFormat="1" applyFont="1" applyFill="1" applyBorder="1" applyAlignment="1" applyProtection="1">
      <alignment horizontal="right"/>
    </xf>
    <xf numFmtId="3" fontId="2" fillId="5" borderId="8" xfId="0" applyNumberFormat="1" applyFont="1" applyFill="1" applyBorder="1" applyAlignment="1" applyProtection="1">
      <alignment horizontal="right"/>
    </xf>
    <xf numFmtId="3" fontId="3" fillId="5" borderId="21" xfId="0" applyNumberFormat="1" applyFont="1" applyFill="1" applyBorder="1" applyAlignment="1" applyProtection="1">
      <alignment horizontal="right"/>
    </xf>
    <xf numFmtId="3" fontId="3" fillId="6" borderId="22" xfId="0" applyNumberFormat="1" applyFont="1" applyFill="1" applyBorder="1" applyProtection="1"/>
    <xf numFmtId="3" fontId="3" fillId="6" borderId="22" xfId="0" applyNumberFormat="1" applyFont="1" applyFill="1" applyBorder="1" applyAlignment="1" applyProtection="1">
      <alignment horizontal="right"/>
    </xf>
    <xf numFmtId="3" fontId="2" fillId="6" borderId="22" xfId="0" applyNumberFormat="1" applyFont="1" applyFill="1" applyBorder="1" applyProtection="1"/>
    <xf numFmtId="3" fontId="3" fillId="5" borderId="22" xfId="0" applyNumberFormat="1" applyFont="1" applyFill="1" applyBorder="1" applyProtection="1"/>
    <xf numFmtId="3" fontId="2" fillId="5" borderId="22" xfId="0" applyNumberFormat="1" applyFont="1" applyFill="1" applyBorder="1" applyProtection="1"/>
    <xf numFmtId="3" fontId="3" fillId="6" borderId="23" xfId="0" applyNumberFormat="1" applyFont="1" applyFill="1" applyBorder="1" applyAlignment="1" applyProtection="1">
      <alignment horizontal="right"/>
    </xf>
    <xf numFmtId="0" fontId="23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left"/>
    </xf>
    <xf numFmtId="0" fontId="24" fillId="0" borderId="0" xfId="0" applyFont="1" applyBorder="1" applyAlignment="1" applyProtection="1">
      <alignment horizontal="center"/>
    </xf>
    <xf numFmtId="0" fontId="24" fillId="0" borderId="0" xfId="0" applyFont="1" applyBorder="1" applyProtection="1"/>
    <xf numFmtId="0" fontId="24" fillId="0" borderId="25" xfId="0" applyFont="1" applyBorder="1" applyAlignment="1" applyProtection="1">
      <alignment horizontal="left"/>
    </xf>
    <xf numFmtId="0" fontId="25" fillId="0" borderId="25" xfId="0" applyFont="1" applyBorder="1" applyAlignment="1" applyProtection="1">
      <alignment horizontal="right"/>
    </xf>
    <xf numFmtId="0" fontId="25" fillId="0" borderId="25" xfId="0" applyFont="1" applyBorder="1" applyAlignment="1" applyProtection="1">
      <alignment horizontal="left"/>
    </xf>
    <xf numFmtId="0" fontId="24" fillId="0" borderId="0" xfId="0" applyNumberFormat="1" applyFont="1" applyBorder="1" applyAlignment="1" applyProtection="1">
      <alignment horizontal="left"/>
    </xf>
    <xf numFmtId="7" fontId="24" fillId="7" borderId="0" xfId="0" applyNumberFormat="1" applyFont="1" applyFill="1" applyBorder="1" applyAlignment="1" applyProtection="1">
      <alignment horizontal="right"/>
    </xf>
    <xf numFmtId="7" fontId="24" fillId="0" borderId="0" xfId="0" applyNumberFormat="1" applyFont="1" applyFill="1" applyBorder="1" applyAlignment="1" applyProtection="1">
      <alignment horizontal="left"/>
    </xf>
    <xf numFmtId="10" fontId="24" fillId="0" borderId="0" xfId="0" applyNumberFormat="1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left"/>
    </xf>
    <xf numFmtId="14" fontId="24" fillId="0" borderId="0" xfId="0" applyNumberFormat="1" applyFont="1" applyBorder="1" applyAlignment="1" applyProtection="1">
      <alignment horizontal="left"/>
    </xf>
    <xf numFmtId="0" fontId="24" fillId="0" borderId="25" xfId="0" applyNumberFormat="1" applyFont="1" applyBorder="1" applyAlignment="1" applyProtection="1">
      <alignment horizontal="left"/>
    </xf>
    <xf numFmtId="164" fontId="24" fillId="0" borderId="0" xfId="2" applyFont="1" applyFill="1" applyBorder="1" applyAlignment="1" applyProtection="1">
      <alignment horizontal="right"/>
    </xf>
    <xf numFmtId="0" fontId="24" fillId="0" borderId="0" xfId="0" applyNumberFormat="1" applyFont="1" applyFill="1" applyBorder="1" applyAlignment="1" applyProtection="1">
      <alignment horizontal="right"/>
    </xf>
    <xf numFmtId="0" fontId="24" fillId="0" borderId="0" xfId="0" applyNumberFormat="1" applyFont="1" applyBorder="1" applyAlignment="1" applyProtection="1">
      <alignment wrapText="1"/>
    </xf>
    <xf numFmtId="0" fontId="24" fillId="0" borderId="0" xfId="0" applyFont="1" applyBorder="1" applyAlignment="1" applyProtection="1">
      <alignment wrapText="1"/>
    </xf>
    <xf numFmtId="0" fontId="26" fillId="0" borderId="0" xfId="0" applyFont="1" applyFill="1" applyBorder="1" applyAlignment="1" applyProtection="1">
      <alignment horizontal="right"/>
    </xf>
    <xf numFmtId="14" fontId="26" fillId="0" borderId="0" xfId="0" applyNumberFormat="1" applyFont="1" applyFill="1" applyBorder="1" applyAlignment="1" applyProtection="1">
      <alignment horizontal="right"/>
    </xf>
    <xf numFmtId="164" fontId="26" fillId="0" borderId="0" xfId="2" applyFont="1" applyFill="1" applyBorder="1" applyAlignment="1" applyProtection="1">
      <alignment horizontal="right"/>
    </xf>
    <xf numFmtId="39" fontId="26" fillId="0" borderId="0" xfId="2" applyNumberFormat="1" applyFont="1" applyFill="1" applyBorder="1" applyAlignment="1" applyProtection="1">
      <alignment horizontal="right"/>
    </xf>
    <xf numFmtId="164" fontId="24" fillId="0" borderId="0" xfId="0" applyNumberFormat="1" applyFont="1" applyBorder="1" applyAlignment="1" applyProtection="1">
      <alignment horizontal="center"/>
    </xf>
    <xf numFmtId="0" fontId="24" fillId="0" borderId="0" xfId="0" applyNumberFormat="1" applyFont="1" applyBorder="1" applyAlignment="1" applyProtection="1">
      <alignment horizontal="center"/>
    </xf>
    <xf numFmtId="1" fontId="24" fillId="0" borderId="0" xfId="0" applyNumberFormat="1" applyFont="1" applyBorder="1" applyAlignment="1" applyProtection="1">
      <alignment horizontal="center"/>
    </xf>
    <xf numFmtId="2" fontId="24" fillId="0" borderId="0" xfId="0" applyNumberFormat="1" applyFont="1" applyBorder="1" applyAlignment="1" applyProtection="1">
      <alignment horizontal="center"/>
    </xf>
    <xf numFmtId="0" fontId="17" fillId="0" borderId="0" xfId="0" applyFont="1" applyAlignment="1" applyProtection="1">
      <alignment horizontal="right"/>
    </xf>
    <xf numFmtId="0" fontId="22" fillId="0" borderId="0" xfId="0" applyFont="1" applyAlignment="1" applyProtection="1">
      <alignment horizontal="center"/>
    </xf>
    <xf numFmtId="2" fontId="17" fillId="0" borderId="0" xfId="0" applyNumberFormat="1" applyFont="1" applyProtection="1"/>
    <xf numFmtId="0" fontId="18" fillId="5" borderId="26" xfId="0" applyFont="1" applyFill="1" applyBorder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17" fillId="5" borderId="17" xfId="0" applyFont="1" applyFill="1" applyBorder="1" applyAlignment="1" applyProtection="1">
      <alignment horizontal="right"/>
    </xf>
    <xf numFmtId="0" fontId="17" fillId="5" borderId="27" xfId="0" applyFont="1" applyFill="1" applyBorder="1" applyAlignment="1" applyProtection="1">
      <alignment horizontal="right"/>
    </xf>
    <xf numFmtId="2" fontId="17" fillId="6" borderId="28" xfId="0" applyNumberFormat="1" applyFont="1" applyFill="1" applyBorder="1" applyAlignment="1" applyProtection="1">
      <alignment horizontal="center"/>
    </xf>
    <xf numFmtId="0" fontId="17" fillId="5" borderId="4" xfId="0" applyFont="1" applyFill="1" applyBorder="1" applyAlignment="1" applyProtection="1">
      <alignment horizontal="right"/>
    </xf>
    <xf numFmtId="2" fontId="17" fillId="6" borderId="9" xfId="0" applyNumberFormat="1" applyFont="1" applyFill="1" applyBorder="1" applyAlignment="1" applyProtection="1">
      <alignment horizontal="center"/>
    </xf>
    <xf numFmtId="0" fontId="17" fillId="5" borderId="15" xfId="0" applyFont="1" applyFill="1" applyBorder="1" applyAlignment="1" applyProtection="1">
      <alignment horizontal="right"/>
    </xf>
    <xf numFmtId="0" fontId="17" fillId="5" borderId="21" xfId="0" applyFont="1" applyFill="1" applyBorder="1" applyAlignment="1" applyProtection="1">
      <alignment horizontal="right"/>
    </xf>
    <xf numFmtId="2" fontId="0" fillId="0" borderId="0" xfId="0" applyNumberFormat="1" applyProtection="1"/>
    <xf numFmtId="0" fontId="40" fillId="3" borderId="0" xfId="0" applyFont="1" applyFill="1" applyProtection="1"/>
    <xf numFmtId="170" fontId="40" fillId="3" borderId="0" xfId="0" applyNumberFormat="1" applyFont="1" applyFill="1" applyProtection="1">
      <protection locked="0"/>
    </xf>
    <xf numFmtId="170" fontId="0" fillId="3" borderId="0" xfId="0" applyNumberFormat="1" applyFill="1" applyProtection="1">
      <protection locked="0"/>
    </xf>
    <xf numFmtId="0" fontId="0" fillId="3" borderId="0" xfId="0" applyFill="1" applyAlignment="1" applyProtection="1">
      <alignment horizontal="right"/>
    </xf>
    <xf numFmtId="10" fontId="0" fillId="3" borderId="0" xfId="0" applyNumberFormat="1" applyFill="1" applyProtection="1">
      <protection locked="0"/>
    </xf>
    <xf numFmtId="3" fontId="49" fillId="0" borderId="0" xfId="0" applyNumberFormat="1" applyFont="1" applyFill="1" applyBorder="1" applyProtection="1"/>
    <xf numFmtId="0" fontId="7" fillId="0" borderId="0" xfId="0" applyFont="1" applyFill="1" applyBorder="1" applyProtection="1"/>
    <xf numFmtId="166" fontId="7" fillId="0" borderId="0" xfId="0" applyNumberFormat="1" applyFont="1" applyFill="1" applyBorder="1" applyProtection="1"/>
    <xf numFmtId="0" fontId="17" fillId="0" borderId="0" xfId="0" applyFont="1" applyFill="1" applyAlignment="1" applyProtection="1">
      <alignment horizontal="left"/>
    </xf>
    <xf numFmtId="10" fontId="17" fillId="6" borderId="9" xfId="0" applyNumberFormat="1" applyFont="1" applyFill="1" applyBorder="1" applyAlignment="1" applyProtection="1">
      <alignment horizontal="center"/>
    </xf>
    <xf numFmtId="10" fontId="17" fillId="6" borderId="23" xfId="0" applyNumberFormat="1" applyFont="1" applyFill="1" applyBorder="1" applyAlignment="1" applyProtection="1">
      <alignment horizontal="center"/>
    </xf>
    <xf numFmtId="7" fontId="46" fillId="9" borderId="29" xfId="0" applyNumberFormat="1" applyFont="1" applyFill="1" applyBorder="1" applyProtection="1">
      <protection locked="0"/>
    </xf>
    <xf numFmtId="170" fontId="7" fillId="0" borderId="0" xfId="0" applyNumberFormat="1" applyFont="1" applyProtection="1"/>
    <xf numFmtId="169" fontId="9" fillId="3" borderId="0" xfId="2" applyNumberFormat="1" applyFont="1" applyFill="1" applyBorder="1" applyAlignment="1" applyProtection="1"/>
    <xf numFmtId="3" fontId="9" fillId="6" borderId="0" xfId="0" applyNumberFormat="1" applyFont="1" applyFill="1" applyBorder="1" applyAlignment="1">
      <alignment horizontal="right"/>
    </xf>
    <xf numFmtId="3" fontId="32" fillId="0" borderId="0" xfId="2" applyNumberFormat="1" applyFont="1" applyBorder="1" applyAlignment="1"/>
    <xf numFmtId="3" fontId="32" fillId="0" borderId="0" xfId="2" applyNumberFormat="1" applyFont="1" applyBorder="1"/>
    <xf numFmtId="3" fontId="9" fillId="5" borderId="0" xfId="0" applyNumberFormat="1" applyFont="1" applyFill="1" applyBorder="1" applyAlignment="1" applyProtection="1">
      <alignment horizontal="right"/>
    </xf>
    <xf numFmtId="3" fontId="9" fillId="5" borderId="0" xfId="0" applyNumberFormat="1" applyFont="1" applyFill="1" applyBorder="1" applyAlignment="1">
      <alignment horizontal="right"/>
    </xf>
    <xf numFmtId="0" fontId="18" fillId="3" borderId="0" xfId="0" applyFont="1" applyFill="1" applyBorder="1" applyProtection="1"/>
    <xf numFmtId="170" fontId="42" fillId="3" borderId="0" xfId="0" applyNumberFormat="1" applyFont="1" applyFill="1" applyBorder="1" applyProtection="1">
      <protection locked="0"/>
    </xf>
    <xf numFmtId="3" fontId="32" fillId="6" borderId="0" xfId="2" applyNumberFormat="1" applyFont="1" applyFill="1" applyBorder="1"/>
    <xf numFmtId="3" fontId="9" fillId="6" borderId="0" xfId="2" applyNumberFormat="1" applyFont="1" applyFill="1" applyBorder="1"/>
    <xf numFmtId="3" fontId="9" fillId="6" borderId="0" xfId="0" applyNumberFormat="1" applyFont="1" applyFill="1" applyBorder="1" applyProtection="1">
      <protection locked="0"/>
    </xf>
    <xf numFmtId="3" fontId="9" fillId="6" borderId="0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 applyProtection="1">
      <alignment horizontal="right"/>
      <protection locked="0"/>
    </xf>
    <xf numFmtId="3" fontId="9" fillId="5" borderId="4" xfId="0" applyNumberFormat="1" applyFont="1" applyFill="1" applyBorder="1" applyAlignment="1">
      <alignment horizontal="right"/>
    </xf>
    <xf numFmtId="3" fontId="9" fillId="5" borderId="4" xfId="0" applyNumberFormat="1" applyFont="1" applyFill="1" applyBorder="1" applyAlignment="1" applyProtection="1">
      <alignment horizontal="right"/>
    </xf>
    <xf numFmtId="0" fontId="6" fillId="6" borderId="6" xfId="0" applyFont="1" applyFill="1" applyBorder="1" applyProtection="1"/>
    <xf numFmtId="166" fontId="16" fillId="6" borderId="22" xfId="0" applyNumberFormat="1" applyFont="1" applyFill="1" applyBorder="1" applyProtection="1"/>
    <xf numFmtId="0" fontId="7" fillId="5" borderId="6" xfId="0" applyFont="1" applyFill="1" applyBorder="1" applyAlignment="1" applyProtection="1">
      <alignment horizontal="right"/>
    </xf>
    <xf numFmtId="0" fontId="16" fillId="5" borderId="22" xfId="0" applyFont="1" applyFill="1" applyBorder="1" applyAlignment="1" applyProtection="1">
      <alignment horizontal="right"/>
    </xf>
    <xf numFmtId="3" fontId="8" fillId="5" borderId="0" xfId="0" applyNumberFormat="1" applyFont="1" applyFill="1" applyBorder="1" applyAlignment="1" applyProtection="1">
      <alignment horizontal="center"/>
    </xf>
    <xf numFmtId="3" fontId="5" fillId="0" borderId="11" xfId="0" applyNumberFormat="1" applyFont="1" applyBorder="1" applyAlignment="1" applyProtection="1">
      <alignment horizontal="center"/>
      <protection locked="0"/>
    </xf>
    <xf numFmtId="3" fontId="5" fillId="6" borderId="11" xfId="0" applyNumberFormat="1" applyFont="1" applyFill="1" applyBorder="1" applyAlignment="1" applyProtection="1">
      <alignment horizontal="center"/>
      <protection locked="0"/>
    </xf>
    <xf numFmtId="3" fontId="52" fillId="3" borderId="0" xfId="0" applyNumberFormat="1" applyFont="1" applyFill="1" applyBorder="1" applyAlignment="1" applyProtection="1">
      <alignment horizontal="center" wrapText="1"/>
      <protection locked="0"/>
    </xf>
    <xf numFmtId="3" fontId="6" fillId="3" borderId="0" xfId="0" applyNumberFormat="1" applyFont="1" applyFill="1" applyBorder="1" applyAlignment="1" applyProtection="1">
      <alignment horizontal="center" wrapText="1"/>
      <protection locked="0"/>
    </xf>
    <xf numFmtId="0" fontId="14" fillId="2" borderId="0" xfId="0" applyFont="1" applyFill="1" applyBorder="1" applyAlignment="1" applyProtection="1">
      <alignment horizontal="center"/>
    </xf>
    <xf numFmtId="3" fontId="1" fillId="2" borderId="19" xfId="0" applyNumberFormat="1" applyFont="1" applyFill="1" applyBorder="1" applyAlignment="1" applyProtection="1">
      <alignment horizontal="center"/>
    </xf>
    <xf numFmtId="3" fontId="1" fillId="2" borderId="24" xfId="0" applyNumberFormat="1" applyFont="1" applyFill="1" applyBorder="1" applyAlignment="1" applyProtection="1">
      <alignment horizontal="center"/>
    </xf>
    <xf numFmtId="3" fontId="1" fillId="2" borderId="20" xfId="0" applyNumberFormat="1" applyFont="1" applyFill="1" applyBorder="1" applyAlignment="1" applyProtection="1">
      <alignment horizontal="center"/>
    </xf>
  </cellXfs>
  <cellStyles count="4">
    <cellStyle name="Comma0" xfId="1"/>
    <cellStyle name="Currency" xfId="2" builtinId="4"/>
    <cellStyle name="Currency0" xfId="3"/>
    <cellStyle name="Normal" xfId="0" builtinId="0"/>
  </cellStyles>
  <dxfs count="2">
    <dxf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 Even Analysis</a:t>
            </a:r>
          </a:p>
        </c:rich>
      </c:tx>
      <c:layout>
        <c:manualLayout>
          <c:xMode val="edge"/>
          <c:yMode val="edge"/>
          <c:x val="0.40783066743241142"/>
          <c:y val="1.62866708549707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197456156211949E-2"/>
          <c:y val="8.1433354274853501E-2"/>
          <c:w val="0.89559614568157508"/>
          <c:h val="0.71009884927672251"/>
        </c:manualLayout>
      </c:layout>
      <c:lineChart>
        <c:grouping val="standard"/>
        <c:ser>
          <c:idx val="1"/>
          <c:order val="0"/>
          <c:tx>
            <c:strRef>
              <c:f>'BE-Analysis'!$AC$1</c:f>
              <c:strCache>
                <c:ptCount val="1"/>
                <c:pt idx="0">
                  <c:v>FC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'BE-Analysis'!$AC$2:$AC$101</c:f>
              <c:numCache>
                <c:formatCode>"$"#,##0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1"/>
          <c:tx>
            <c:strRef>
              <c:f>'BE-Analysis'!$AD$1</c:f>
              <c:strCache>
                <c:ptCount val="1"/>
                <c:pt idx="0">
                  <c:v>VC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'BE-Analysis'!$AD$2:$AD$101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2"/>
          <c:tx>
            <c:strRef>
              <c:f>'BE-Analysis'!$AE$1</c:f>
              <c:strCache>
                <c:ptCount val="1"/>
                <c:pt idx="0">
                  <c:v>TC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'BE-Analysis'!$AE$2:$AE$101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3"/>
          <c:tx>
            <c:strRef>
              <c:f>'BE-Analysis'!$AF$1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'BE-Analysis'!$AB$2:$AB$101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'BE-Analysis'!$AF$2:$AF$101</c:f>
              <c:numCache>
                <c:formatCode>"$"#,##0_);\("$"#,##0\)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55817728"/>
        <c:axId val="55819648"/>
      </c:lineChart>
      <c:catAx>
        <c:axId val="5581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Units Sold</a:t>
                </a:r>
              </a:p>
            </c:rich>
          </c:tx>
          <c:layout>
            <c:manualLayout>
              <c:xMode val="edge"/>
              <c:yMode val="edge"/>
              <c:x val="0.45840167019403033"/>
              <c:y val="0.918568236220347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19648"/>
        <c:crosses val="autoZero"/>
        <c:auto val="1"/>
        <c:lblAlgn val="ctr"/>
        <c:lblOffset val="100"/>
        <c:tickLblSkip val="4"/>
        <c:tickMarkSkip val="1"/>
      </c:catAx>
      <c:valAx>
        <c:axId val="55819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($)</a:t>
                </a:r>
              </a:p>
            </c:rich>
          </c:tx>
          <c:layout>
            <c:manualLayout>
              <c:xMode val="edge"/>
              <c:yMode val="edge"/>
              <c:x val="8.1566133486482319E-3"/>
              <c:y val="0.37459342966432596"/>
            </c:manualLayout>
          </c:layout>
          <c:spPr>
            <a:noFill/>
            <a:ln w="25400">
              <a:noFill/>
            </a:ln>
          </c:spPr>
        </c:title>
        <c:numFmt formatCode="&quot;$&quot;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1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566133486482319E-3"/>
          <c:y val="0.91856823622034722"/>
          <c:w val="0.32137056593674046"/>
          <c:h val="7.1661351761871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(Yearly)</a:t>
            </a:r>
          </a:p>
        </c:rich>
      </c:tx>
      <c:layout>
        <c:manualLayout>
          <c:xMode val="edge"/>
          <c:yMode val="edge"/>
          <c:x val="0.32759307863646847"/>
          <c:y val="1.82286304613944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75249100571984"/>
          <c:y val="0.13853759150659756"/>
          <c:w val="0.87016911512811956"/>
          <c:h val="0.5650875443032265"/>
        </c:manualLayout>
      </c:layout>
      <c:lineChart>
        <c:grouping val="standard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'Profit &amp; Loss'!$B$17:$K$17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'Profit &amp; Loss'!$B$18:$K$18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5861632"/>
        <c:axId val="55863936"/>
      </c:lineChart>
      <c:catAx>
        <c:axId val="5586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 Of Years</a:t>
                </a:r>
              </a:p>
            </c:rich>
          </c:tx>
          <c:layout>
            <c:manualLayout>
              <c:xMode val="edge"/>
              <c:yMode val="edge"/>
              <c:x val="0.45863031009105576"/>
              <c:y val="0.78747683593223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63936"/>
        <c:crosses val="autoZero"/>
        <c:auto val="1"/>
        <c:lblAlgn val="ctr"/>
        <c:lblOffset val="100"/>
        <c:tickLblSkip val="1"/>
        <c:tickMarkSkip val="1"/>
      </c:catAx>
      <c:valAx>
        <c:axId val="55863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37283707389638E-2"/>
              <c:y val="0.26978373082863721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6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79313088927082"/>
          <c:y val="0.88591144042376824"/>
          <c:w val="0.44429811290071025"/>
          <c:h val="8.74974262146931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and Loss (Monthly)</a:t>
            </a:r>
          </a:p>
        </c:rich>
      </c:tx>
      <c:layout>
        <c:manualLayout>
          <c:xMode val="edge"/>
          <c:yMode val="edge"/>
          <c:x val="0.316069864502737"/>
          <c:y val="1.82286304613944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930130820566507"/>
          <c:y val="0.12760041322976085"/>
          <c:w val="0.86200872137110063"/>
          <c:h val="0.47759011808853336"/>
        </c:manualLayout>
      </c:layout>
      <c:lineChart>
        <c:grouping val="standard"/>
        <c:ser>
          <c:idx val="0"/>
          <c:order val="0"/>
          <c:tx>
            <c:v>Total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Loss'!$B$8:$M$8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Total 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'Profit &amp; Loss'!$B$3:$M$3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'Profit &amp; Loss'!$B$9:$M$9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5884800"/>
        <c:axId val="55895552"/>
      </c:lineChart>
      <c:catAx>
        <c:axId val="5588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9668121564715806"/>
              <c:y val="0.85309990559325843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95552"/>
        <c:crosses val="autoZero"/>
        <c:auto val="1"/>
        <c:lblAlgn val="ctr"/>
        <c:lblOffset val="100"/>
        <c:tickLblSkip val="1"/>
        <c:tickMarkSkip val="1"/>
      </c:catAx>
      <c:valAx>
        <c:axId val="55895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($) Dollars</a:t>
                </a:r>
              </a:p>
            </c:rich>
          </c:tx>
          <c:layout>
            <c:manualLayout>
              <c:xMode val="edge"/>
              <c:yMode val="edge"/>
              <c:x val="1.02620085877512E-2"/>
              <c:y val="0.21509783944445407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8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445414599177042"/>
          <c:y val="0.88591144042376824"/>
          <c:w val="0.44537117270840204"/>
          <c:h val="8.74974262146931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57150</xdr:rowOff>
    </xdr:from>
    <xdr:to>
      <xdr:col>3</xdr:col>
      <xdr:colOff>9525</xdr:colOff>
      <xdr:row>33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9075" y="5781675"/>
          <a:ext cx="4267200" cy="342900"/>
        </a:xfrm>
        <a:prstGeom prst="rect">
          <a:avLst/>
        </a:prstGeom>
        <a:solidFill>
          <a:srgbClr val="00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43</xdr:row>
      <xdr:rowOff>28575</xdr:rowOff>
    </xdr:from>
    <xdr:to>
      <xdr:col>3</xdr:col>
      <xdr:colOff>514350</xdr:colOff>
      <xdr:row>43</xdr:row>
      <xdr:rowOff>114300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5619750" y="7791450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990600" y="6629400"/>
          <a:ext cx="4267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  <xdr:twoCellAnchor>
    <xdr:from>
      <xdr:col>3</xdr:col>
      <xdr:colOff>361950</xdr:colOff>
      <xdr:row>42</xdr:row>
      <xdr:rowOff>28575</xdr:rowOff>
    </xdr:from>
    <xdr:to>
      <xdr:col>3</xdr:col>
      <xdr:colOff>514350</xdr:colOff>
      <xdr:row>42</xdr:row>
      <xdr:rowOff>114300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5619750" y="7629525"/>
          <a:ext cx="152400" cy="8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990600" y="5924550"/>
          <a:ext cx="4267200" cy="381000"/>
        </a:xfrm>
        <a:prstGeom prst="rect">
          <a:avLst/>
        </a:prstGeom>
        <a:solidFill>
          <a:srgbClr val="69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*Please explain in your covering letter or on a separate sheet of paper assumptions on how you will achieve sales volume and expenses.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152400</xdr:rowOff>
    </xdr:from>
    <xdr:to>
      <xdr:col>7</xdr:col>
      <xdr:colOff>247650</xdr:colOff>
      <xdr:row>29</xdr:row>
      <xdr:rowOff>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29</xdr:row>
      <xdr:rowOff>28575</xdr:rowOff>
    </xdr:from>
    <xdr:to>
      <xdr:col>6</xdr:col>
      <xdr:colOff>190500</xdr:colOff>
      <xdr:row>30</xdr:row>
      <xdr:rowOff>38100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476250" y="4991100"/>
          <a:ext cx="48196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Note: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FIXED COST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includes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INTEREST</a:t>
          </a:r>
          <a:r>
            <a:rPr lang="en-US" sz="1000" b="0" i="0" u="none" strike="noStrike" baseline="0">
              <a:solidFill>
                <a:srgbClr val="8080FF"/>
              </a:solidFill>
              <a:latin typeface="Geneva"/>
            </a:rPr>
            <a:t> payments and the </a:t>
          </a:r>
          <a:r>
            <a:rPr lang="en-US" sz="1000" b="1" i="0" u="none" strike="noStrike" baseline="0">
              <a:solidFill>
                <a:srgbClr val="FF0000"/>
              </a:solidFill>
              <a:latin typeface="Geneva"/>
            </a:rPr>
            <a:t>DEPRECIATION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</xdr:rowOff>
    </xdr:from>
    <xdr:to>
      <xdr:col>13</xdr:col>
      <xdr:colOff>152400</xdr:colOff>
      <xdr:row>36</xdr:row>
      <xdr:rowOff>114300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5</xdr:col>
      <xdr:colOff>428625</xdr:colOff>
      <xdr:row>36</xdr:row>
      <xdr:rowOff>114300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ieldfellow\Local%20Settings\Temporary%20Internet%20Files\Content.IE5\OPEB816N\Class\Loan%20calculator-Amortiz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PMirpuri\LOCALS~1\Temp\notesE1EF34\Cashflow+Valuation-SBD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mortization Table"/>
      <sheetName val="Inventory Assumptions"/>
      <sheetName val="YEAR 1"/>
      <sheetName val="5-YR PLAN"/>
      <sheetName val="Loan Repayment"/>
      <sheetName val="Assumptions"/>
      <sheetName val="Working sheet - Inventory"/>
      <sheetName val="Cash flow - Year 1"/>
      <sheetName val="Annual cash flow"/>
      <sheetName val="Charts"/>
    </sheetNames>
    <sheetDataSet>
      <sheetData sheetId="0" refreshError="1">
        <row r="4">
          <cell r="D4">
            <v>50000</v>
          </cell>
        </row>
        <row r="5">
          <cell r="D5">
            <v>7.0000000000000007E-2</v>
          </cell>
        </row>
        <row r="6">
          <cell r="D6">
            <v>7</v>
          </cell>
        </row>
        <row r="7">
          <cell r="D7">
            <v>38231</v>
          </cell>
        </row>
        <row r="17">
          <cell r="A17" t="str">
            <v>No.</v>
          </cell>
          <cell r="B17" t="str">
            <v>Payment Date</v>
          </cell>
          <cell r="C17" t="str">
            <v>Beginning Balance</v>
          </cell>
          <cell r="D17" t="str">
            <v>Scheduled Payment</v>
          </cell>
          <cell r="E17" t="str">
            <v>Extra Payment</v>
          </cell>
          <cell r="F17" t="str">
            <v>Total Payment</v>
          </cell>
          <cell r="G17" t="str">
            <v>Principal</v>
          </cell>
          <cell r="H17" t="str">
            <v>Interest</v>
          </cell>
          <cell r="I17" t="str">
            <v>Ending Balance</v>
          </cell>
        </row>
        <row r="18">
          <cell r="I18">
            <v>49537.0326675572</v>
          </cell>
        </row>
        <row r="19">
          <cell r="I19">
            <v>49071.364692341813</v>
          </cell>
        </row>
        <row r="20">
          <cell r="I20">
            <v>48602.980320604336</v>
          </cell>
        </row>
        <row r="21">
          <cell r="I21">
            <v>48131.863706698394</v>
          </cell>
        </row>
        <row r="22">
          <cell r="I22">
            <v>47657.998912544666</v>
          </cell>
        </row>
        <row r="23">
          <cell r="I23">
            <v>47181.369907091706</v>
          </cell>
        </row>
        <row r="24">
          <cell r="I24">
            <v>46701.96056577361</v>
          </cell>
        </row>
        <row r="25">
          <cell r="I25">
            <v>46219.754669964488</v>
          </cell>
        </row>
        <row r="26">
          <cell r="I26">
            <v>45734.735906429814</v>
          </cell>
        </row>
        <row r="27">
          <cell r="I27">
            <v>45246.887866774523</v>
          </cell>
        </row>
        <row r="28">
          <cell r="I28">
            <v>44756.194046887904</v>
          </cell>
        </row>
        <row r="29">
          <cell r="I29">
            <v>44262.637846385282</v>
          </cell>
        </row>
        <row r="30">
          <cell r="I30">
            <v>43766.202568046392</v>
          </cell>
        </row>
        <row r="31">
          <cell r="I31">
            <v>43266.871417250528</v>
          </cell>
        </row>
        <row r="32">
          <cell r="I32">
            <v>42764.627501408351</v>
          </cell>
        </row>
        <row r="33">
          <cell r="I33">
            <v>42259.453829390433</v>
          </cell>
        </row>
        <row r="34">
          <cell r="I34">
            <v>41751.33331095241</v>
          </cell>
        </row>
        <row r="35">
          <cell r="I35">
            <v>41240.248756156834</v>
          </cell>
        </row>
        <row r="36">
          <cell r="I36">
            <v>40726.182874791615</v>
          </cell>
        </row>
        <row r="37">
          <cell r="I37">
            <v>40209.118275785098</v>
          </cell>
        </row>
        <row r="38">
          <cell r="I38">
            <v>39689.037466617709</v>
          </cell>
        </row>
        <row r="39">
          <cell r="I39">
            <v>39165.922852730175</v>
          </cell>
        </row>
        <row r="40">
          <cell r="I40">
            <v>38639.756736928299</v>
          </cell>
        </row>
        <row r="41">
          <cell r="I41">
            <v>38110.521318784246</v>
          </cell>
        </row>
        <row r="42">
          <cell r="I42">
            <v>37578.198694034356</v>
          </cell>
        </row>
        <row r="43">
          <cell r="I43">
            <v>37042.770853973423</v>
          </cell>
        </row>
        <row r="44">
          <cell r="I44">
            <v>36504.21968484547</v>
          </cell>
        </row>
        <row r="45">
          <cell r="I45">
            <v>35962.526967230937</v>
          </cell>
        </row>
        <row r="46">
          <cell r="I46">
            <v>35417.674375430317</v>
          </cell>
        </row>
        <row r="47">
          <cell r="I47">
            <v>34869.64347684419</v>
          </cell>
        </row>
        <row r="48">
          <cell r="I48">
            <v>34318.415731349647</v>
          </cell>
        </row>
        <row r="49">
          <cell r="I49">
            <v>33763.972490673055</v>
          </cell>
        </row>
        <row r="50">
          <cell r="I50">
            <v>33206.294997759178</v>
          </cell>
        </row>
        <row r="51">
          <cell r="I51">
            <v>32645.36438613664</v>
          </cell>
        </row>
        <row r="52">
          <cell r="I52">
            <v>32081.161679279634</v>
          </cell>
        </row>
        <row r="53">
          <cell r="I53">
            <v>31513.667789965963</v>
          </cell>
        </row>
        <row r="54">
          <cell r="I54">
            <v>30942.863519631297</v>
          </cell>
        </row>
        <row r="55">
          <cell r="I55">
            <v>30368.729557719678</v>
          </cell>
        </row>
        <row r="56">
          <cell r="I56">
            <v>29791.246481030241</v>
          </cell>
        </row>
        <row r="57">
          <cell r="I57">
            <v>29210.394753060114</v>
          </cell>
        </row>
        <row r="58">
          <cell r="I58">
            <v>28626.154723343498</v>
          </cell>
        </row>
        <row r="59">
          <cell r="I59">
            <v>28038.506626786868</v>
          </cell>
        </row>
        <row r="60">
          <cell r="I60">
            <v>27447.430583000325</v>
          </cell>
        </row>
        <row r="61">
          <cell r="I61">
            <v>26852.906595625027</v>
          </cell>
        </row>
        <row r="62">
          <cell r="I62">
            <v>26254.914551656704</v>
          </cell>
        </row>
        <row r="63">
          <cell r="I63">
            <v>25653.434220765233</v>
          </cell>
        </row>
        <row r="64">
          <cell r="I64">
            <v>25048.445254610229</v>
          </cell>
        </row>
        <row r="65">
          <cell r="I65">
            <v>24439.927186152654</v>
          </cell>
        </row>
        <row r="66">
          <cell r="I66">
            <v>23827.859428962409</v>
          </cell>
        </row>
        <row r="67">
          <cell r="I67">
            <v>23212.221276521886</v>
          </cell>
        </row>
        <row r="68">
          <cell r="I68">
            <v>22592.991901525464</v>
          </cell>
        </row>
        <row r="69">
          <cell r="I69">
            <v>21970.150355174894</v>
          </cell>
        </row>
        <row r="70">
          <cell r="I70">
            <v>21343.675566470614</v>
          </cell>
        </row>
        <row r="71">
          <cell r="I71">
            <v>20713.546341498892</v>
          </cell>
        </row>
        <row r="72">
          <cell r="I72">
            <v>20079.741362714834</v>
          </cell>
        </row>
        <row r="73">
          <cell r="I73">
            <v>19442.239188221203</v>
          </cell>
        </row>
        <row r="74">
          <cell r="I74">
            <v>18801.018251043024</v>
          </cell>
        </row>
        <row r="75">
          <cell r="I75">
            <v>18156.056858397973</v>
          </cell>
        </row>
        <row r="76">
          <cell r="I76">
            <v>17507.333190962494</v>
          </cell>
        </row>
        <row r="77">
          <cell r="I77">
            <v>16854.825302133642</v>
          </cell>
        </row>
        <row r="78">
          <cell r="I78">
            <v>16198.51111728662</v>
          </cell>
        </row>
        <row r="79">
          <cell r="I79">
            <v>15538.36843302799</v>
          </cell>
        </row>
        <row r="80">
          <cell r="I80">
            <v>14874.374916444518</v>
          </cell>
        </row>
        <row r="81">
          <cell r="I81">
            <v>14206.508104347644</v>
          </cell>
        </row>
        <row r="82">
          <cell r="I82">
            <v>13534.745402513538</v>
          </cell>
        </row>
        <row r="83">
          <cell r="I83">
            <v>12859.064084918731</v>
          </cell>
        </row>
        <row r="84">
          <cell r="I84">
            <v>12179.441292971289</v>
          </cell>
        </row>
        <row r="85">
          <cell r="I85">
            <v>11495.854034737487</v>
          </cell>
        </row>
        <row r="86">
          <cell r="I86">
            <v>10808.279184163988</v>
          </cell>
        </row>
        <row r="87">
          <cell r="I87">
            <v>10116.693480295477</v>
          </cell>
        </row>
        <row r="88">
          <cell r="I88">
            <v>9421.073526487733</v>
          </cell>
        </row>
        <row r="89">
          <cell r="I89">
            <v>8721.3957896161101</v>
          </cell>
        </row>
        <row r="90">
          <cell r="I90">
            <v>8017.6365992794026</v>
          </cell>
        </row>
        <row r="91">
          <cell r="I91">
            <v>7309.7721469990647</v>
          </cell>
        </row>
        <row r="92">
          <cell r="I92">
            <v>6597.7784854137581</v>
          </cell>
        </row>
        <row r="93">
          <cell r="I93">
            <v>5881.6315274692042</v>
          </cell>
        </row>
        <row r="94">
          <cell r="I94">
            <v>5161.3070456033065</v>
          </cell>
        </row>
        <row r="95">
          <cell r="I95">
            <v>4436.7806709265242</v>
          </cell>
        </row>
        <row r="96">
          <cell r="I96">
            <v>3708.0278923974611</v>
          </cell>
        </row>
        <row r="97">
          <cell r="I97">
            <v>2975.0240559936451</v>
          </cell>
        </row>
        <row r="98">
          <cell r="I98">
            <v>2237.7443638774735</v>
          </cell>
        </row>
        <row r="99">
          <cell r="I99">
            <v>1496.1638735572908</v>
          </cell>
        </row>
        <row r="100">
          <cell r="I100">
            <v>750.25749704357372</v>
          </cell>
        </row>
        <row r="101">
          <cell r="I101">
            <v>1.9326762412674725E-10</v>
          </cell>
        </row>
        <row r="102">
          <cell r="I102">
            <v>-754.63399910927353</v>
          </cell>
        </row>
        <row r="103">
          <cell r="I103">
            <v>-1513.6700298802123</v>
          </cell>
        </row>
        <row r="104">
          <cell r="I104">
            <v>-2277.1337708306482</v>
          </cell>
        </row>
        <row r="105">
          <cell r="I105">
            <v>-3045.0510502699617</v>
          </cell>
        </row>
        <row r="106">
          <cell r="I106">
            <v>-3817.4478471726711</v>
          </cell>
        </row>
        <row r="107">
          <cell r="I107">
            <v>-4594.3502920573128</v>
          </cell>
        </row>
        <row r="108">
          <cell r="I108">
            <v>-5375.7846678704482</v>
          </cell>
        </row>
        <row r="109">
          <cell r="I109">
            <v>-6161.7774108758267</v>
          </cell>
        </row>
        <row r="110">
          <cell r="I110">
            <v>-6952.3551115487371</v>
          </cell>
        </row>
        <row r="111">
          <cell r="I111">
            <v>-7747.5445154755726</v>
          </cell>
        </row>
        <row r="112">
          <cell r="I112">
            <v>-8547.3725242586479</v>
          </cell>
        </row>
        <row r="113">
          <cell r="I113">
            <v>-9351.8661964262919</v>
          </cell>
        </row>
        <row r="114">
          <cell r="I114">
            <v>-10161.052748348247</v>
          </cell>
        </row>
        <row r="115">
          <cell r="I115">
            <v>-10974.959555156413</v>
          </cell>
        </row>
        <row r="116">
          <cell r="I116">
            <v>-11793.614151670959</v>
          </cell>
        </row>
        <row r="117">
          <cell r="I117">
            <v>-12617.044233331841</v>
          </cell>
        </row>
        <row r="118">
          <cell r="I118">
            <v>-13445.277657135744</v>
          </cell>
        </row>
        <row r="119">
          <cell r="I119">
            <v>-14278.342442578505</v>
          </cell>
        </row>
        <row r="120">
          <cell r="I120">
            <v>-15116.266772603014</v>
          </cell>
        </row>
        <row r="121">
          <cell r="I121">
            <v>-15959.078994552667</v>
          </cell>
        </row>
        <row r="122">
          <cell r="I122">
            <v>-16806.80762113036</v>
          </cell>
        </row>
        <row r="123">
          <cell r="I123">
            <v>-17659.481331363088</v>
          </cell>
        </row>
        <row r="124">
          <cell r="I124">
            <v>-18517.128971572172</v>
          </cell>
        </row>
        <row r="125">
          <cell r="I125">
            <v>-19379.779556349145</v>
          </cell>
        </row>
        <row r="126">
          <cell r="I126">
            <v>-20247.462269537318</v>
          </cell>
        </row>
        <row r="127">
          <cell r="I127">
            <v>-21120.206465219086</v>
          </cell>
        </row>
        <row r="128">
          <cell r="I128">
            <v>-21998.041668708996</v>
          </cell>
        </row>
        <row r="129">
          <cell r="I129">
            <v>-22880.9975775526</v>
          </cell>
        </row>
        <row r="130">
          <cell r="I130">
            <v>-23769.104062531125</v>
          </cell>
        </row>
        <row r="131">
          <cell r="I131">
            <v>-24662.391168672024</v>
          </cell>
        </row>
        <row r="132">
          <cell r="I132">
            <v>-25560.889116265411</v>
          </cell>
        </row>
        <row r="133">
          <cell r="I133">
            <v>-26464.628301886427</v>
          </cell>
        </row>
        <row r="134">
          <cell r="I134">
            <v>-27373.639299423565</v>
          </cell>
        </row>
        <row r="135">
          <cell r="I135">
            <v>-28287.952861113004</v>
          </cell>
        </row>
        <row r="136">
          <cell r="I136">
            <v>-29207.599918578966</v>
          </cell>
        </row>
        <row r="137">
          <cell r="I137">
            <v>-30132.611583880145</v>
          </cell>
        </row>
        <row r="138">
          <cell r="I138">
            <v>-31063.019150562246</v>
          </cell>
        </row>
        <row r="139">
          <cell r="I139">
            <v>-31998.854094716662</v>
          </cell>
        </row>
        <row r="140">
          <cell r="I140">
            <v>-32940.148076045312</v>
          </cell>
        </row>
        <row r="141">
          <cell r="I141">
            <v>-33886.932938931714</v>
          </cell>
        </row>
        <row r="142">
          <cell r="I142">
            <v>-34839.24071351828</v>
          </cell>
        </row>
        <row r="143">
          <cell r="I143">
            <v>-35797.103616789936</v>
          </cell>
        </row>
        <row r="144">
          <cell r="I144">
            <v>-36760.554053664011</v>
          </cell>
        </row>
        <row r="145">
          <cell r="I145">
            <v>-37729.62461808652</v>
          </cell>
        </row>
        <row r="146">
          <cell r="I146">
            <v>-38704.348094134824</v>
          </cell>
        </row>
        <row r="147">
          <cell r="I147">
            <v>-39684.757457126747</v>
          </cell>
        </row>
        <row r="148">
          <cell r="I148">
            <v>-40670.885874736123</v>
          </cell>
        </row>
        <row r="149">
          <cell r="I149">
            <v>-41662.766708114883</v>
          </cell>
        </row>
        <row r="150">
          <cell r="I150">
            <v>-42660.433513021686</v>
          </cell>
        </row>
        <row r="151">
          <cell r="I151">
            <v>-43663.920040957113</v>
          </cell>
        </row>
        <row r="152">
          <cell r="I152">
            <v>-44673.260240305499</v>
          </cell>
        </row>
        <row r="153">
          <cell r="I153">
            <v>-45688.488257483419</v>
          </cell>
        </row>
        <row r="154">
          <cell r="I154">
            <v>-46709.638438094873</v>
          </cell>
        </row>
        <row r="155">
          <cell r="I155">
            <v>-47736.745328093224</v>
          </cell>
        </row>
        <row r="156">
          <cell r="I156">
            <v>-48769.843674949901</v>
          </cell>
        </row>
        <row r="157">
          <cell r="I157">
            <v>-49808.96842882991</v>
          </cell>
        </row>
        <row r="158">
          <cell r="I158">
            <v>-50854.154743774219</v>
          </cell>
        </row>
        <row r="159">
          <cell r="I159">
            <v>-51905.437978889036</v>
          </cell>
        </row>
        <row r="160">
          <cell r="I160">
            <v>-52962.853699542022</v>
          </cell>
        </row>
        <row r="161">
          <cell r="I161">
            <v>-54026.437678565482</v>
          </cell>
        </row>
        <row r="162">
          <cell r="I162">
            <v>-55096.225897466582</v>
          </cell>
        </row>
        <row r="163">
          <cell r="I163">
            <v>-56172.254547644603</v>
          </cell>
        </row>
        <row r="164">
          <cell r="I164">
            <v>-57254.560031615329</v>
          </cell>
        </row>
        <row r="165">
          <cell r="I165">
            <v>-58343.17896424255</v>
          </cell>
        </row>
        <row r="166">
          <cell r="I166">
            <v>-59438.14817397677</v>
          </cell>
        </row>
        <row r="167">
          <cell r="I167">
            <v>-60539.504704101098</v>
          </cell>
        </row>
        <row r="168">
          <cell r="I168">
            <v>-61647.28581398449</v>
          </cell>
        </row>
        <row r="169">
          <cell r="I169">
            <v>-62761.528980342198</v>
          </cell>
        </row>
        <row r="170">
          <cell r="I170">
            <v>-63882.271898503663</v>
          </cell>
        </row>
        <row r="171">
          <cell r="I171">
            <v>-65009.552483687738</v>
          </cell>
        </row>
        <row r="172">
          <cell r="I172">
            <v>-66143.408872285378</v>
          </cell>
        </row>
        <row r="173">
          <cell r="I173">
            <v>-67283.879423149847</v>
          </cell>
        </row>
        <row r="174">
          <cell r="I174">
            <v>-68431.00271889435</v>
          </cell>
        </row>
        <row r="175">
          <cell r="I175">
            <v>-69584.817567197373</v>
          </cell>
        </row>
        <row r="176">
          <cell r="I176">
            <v>-70745.363002115497</v>
          </cell>
        </row>
        <row r="177">
          <cell r="I177">
            <v>-71912.678285403977</v>
          </cell>
        </row>
        <row r="178">
          <cell r="I178">
            <v>-73086.802907844962</v>
          </cell>
        </row>
        <row r="179">
          <cell r="I179">
            <v>-74267.776590583526</v>
          </cell>
        </row>
        <row r="180">
          <cell r="I180">
            <v>-75455.6392864714</v>
          </cell>
        </row>
        <row r="181">
          <cell r="I181">
            <v>-76650.431181418622</v>
          </cell>
        </row>
        <row r="182">
          <cell r="I182">
            <v>-77852.192695753038</v>
          </cell>
        </row>
        <row r="183">
          <cell r="I183">
            <v>-79060.964485587727</v>
          </cell>
        </row>
        <row r="184">
          <cell r="I184">
            <v>-80276.787444196452</v>
          </cell>
        </row>
        <row r="185">
          <cell r="I185">
            <v>-81499.702703397066</v>
          </cell>
        </row>
        <row r="186">
          <cell r="I186">
            <v>-82729.751634943023</v>
          </cell>
        </row>
        <row r="187">
          <cell r="I187">
            <v>-83966.975851922994</v>
          </cell>
        </row>
        <row r="188">
          <cell r="I188">
            <v>-85211.417210168685</v>
          </cell>
        </row>
        <row r="189">
          <cell r="I189">
            <v>-86463.117809670803</v>
          </cell>
        </row>
        <row r="190">
          <cell r="I190">
            <v>-87722.119996003355</v>
          </cell>
        </row>
        <row r="191">
          <cell r="I191">
            <v>-88988.466361756175</v>
          </cell>
        </row>
        <row r="192">
          <cell r="I192">
            <v>-90262.199747975887</v>
          </cell>
        </row>
        <row r="193">
          <cell r="I193">
            <v>-91543.363245615212</v>
          </cell>
        </row>
        <row r="194">
          <cell r="I194">
            <v>-92832.000196990775</v>
          </cell>
        </row>
        <row r="195">
          <cell r="I195">
            <v>-94128.154197249358</v>
          </cell>
        </row>
        <row r="196">
          <cell r="I196">
            <v>-95431.869095842776</v>
          </cell>
        </row>
        <row r="197">
          <cell r="I197">
            <v>-96743.188998011334</v>
          </cell>
        </row>
        <row r="198">
          <cell r="I198">
            <v>-98062.158266275874</v>
          </cell>
        </row>
        <row r="199">
          <cell r="I199">
            <v>-99388.821521938618</v>
          </cell>
        </row>
        <row r="200">
          <cell r="I200">
            <v>-100723.22364659273</v>
          </cell>
        </row>
        <row r="201">
          <cell r="I201">
            <v>-102065.40978364066</v>
          </cell>
        </row>
        <row r="202">
          <cell r="I202">
            <v>-103415.42533982136</v>
          </cell>
        </row>
        <row r="203">
          <cell r="I203">
            <v>-104773.31598674646</v>
          </cell>
        </row>
        <row r="204">
          <cell r="I204">
            <v>-106139.12766244527</v>
          </cell>
        </row>
        <row r="205">
          <cell r="I205">
            <v>-107512.906572919</v>
          </cell>
        </row>
        <row r="206">
          <cell r="I206">
            <v>-108894.69919370384</v>
          </cell>
        </row>
        <row r="207">
          <cell r="I207">
            <v>-110284.55227144324</v>
          </cell>
        </row>
        <row r="208">
          <cell r="I208">
            <v>-111682.51282546947</v>
          </cell>
        </row>
        <row r="209">
          <cell r="I209">
            <v>-113088.62814939418</v>
          </cell>
        </row>
        <row r="210">
          <cell r="I210">
            <v>-114502.94581270845</v>
          </cell>
        </row>
        <row r="211">
          <cell r="I211">
            <v>-115925.51366239206</v>
          </cell>
        </row>
        <row r="212">
          <cell r="I212">
            <v>-117356.37982453214</v>
          </cell>
        </row>
        <row r="213">
          <cell r="I213">
            <v>-118795.59270595138</v>
          </cell>
        </row>
        <row r="214">
          <cell r="I214">
            <v>-120243.20099584556</v>
          </cell>
        </row>
        <row r="215">
          <cell r="I215">
            <v>-121699.25366743079</v>
          </cell>
        </row>
        <row r="216">
          <cell r="I216">
            <v>-123163.79997960027</v>
          </cell>
        </row>
        <row r="217">
          <cell r="I217">
            <v>-124636.88947859073</v>
          </cell>
        </row>
        <row r="218">
          <cell r="I218">
            <v>-126118.57199965864</v>
          </cell>
        </row>
        <row r="219">
          <cell r="I219">
            <v>-127608.89766876612</v>
          </cell>
        </row>
        <row r="220">
          <cell r="I220">
            <v>-129107.91690427672</v>
          </cell>
        </row>
        <row r="221">
          <cell r="I221">
            <v>-130615.68041866113</v>
          </cell>
        </row>
        <row r="222">
          <cell r="I222">
            <v>-132132.2392202128</v>
          </cell>
        </row>
        <row r="223">
          <cell r="I223">
            <v>-133657.64461477351</v>
          </cell>
        </row>
        <row r="224">
          <cell r="I224">
            <v>-135191.94820746916</v>
          </cell>
        </row>
        <row r="225">
          <cell r="I225">
            <v>-136735.20190445552</v>
          </cell>
        </row>
        <row r="226">
          <cell r="I226">
            <v>-138287.45791467431</v>
          </cell>
        </row>
        <row r="227">
          <cell r="I227">
            <v>-139848.76875161938</v>
          </cell>
        </row>
        <row r="228">
          <cell r="I228">
            <v>-141419.18723511329</v>
          </cell>
        </row>
        <row r="229">
          <cell r="I229">
            <v>-142998.76649309424</v>
          </cell>
        </row>
        <row r="230">
          <cell r="I230">
            <v>-144587.55996341343</v>
          </cell>
        </row>
        <row r="231">
          <cell r="I231">
            <v>-146185.62139564281</v>
          </cell>
        </row>
        <row r="232">
          <cell r="I232">
            <v>-147793.00485289353</v>
          </cell>
        </row>
        <row r="233">
          <cell r="I233">
            <v>-149409.76471364486</v>
          </cell>
        </row>
        <row r="234">
          <cell r="I234">
            <v>-151035.95567358393</v>
          </cell>
        </row>
        <row r="235">
          <cell r="I235">
            <v>-152671.63274745597</v>
          </cell>
        </row>
        <row r="236">
          <cell r="I236">
            <v>-154316.8512709256</v>
          </cell>
        </row>
        <row r="237">
          <cell r="I237">
            <v>-155971.66690244881</v>
          </cell>
        </row>
        <row r="238">
          <cell r="I238">
            <v>-157636.1356251559</v>
          </cell>
        </row>
        <row r="239">
          <cell r="I239">
            <v>-159310.31374874545</v>
          </cell>
        </row>
        <row r="240">
          <cell r="I240">
            <v>-160994.25791138926</v>
          </cell>
        </row>
        <row r="241">
          <cell r="I241">
            <v>-162688.02508164849</v>
          </cell>
        </row>
        <row r="242">
          <cell r="I242">
            <v>-164391.67256040091</v>
          </cell>
        </row>
        <row r="243">
          <cell r="I243">
            <v>-166105.25798277938</v>
          </cell>
        </row>
        <row r="244">
          <cell r="I244">
            <v>-167828.83932012174</v>
          </cell>
        </row>
        <row r="245">
          <cell r="I245">
            <v>-169562.47488193191</v>
          </cell>
        </row>
        <row r="246">
          <cell r="I246">
            <v>-171306.22331785265</v>
          </cell>
        </row>
        <row r="247">
          <cell r="I247">
            <v>-173060.14361964961</v>
          </cell>
        </row>
        <row r="248">
          <cell r="I248">
            <v>-174824.29512320703</v>
          </cell>
        </row>
        <row r="249">
          <cell r="I249">
            <v>-176598.7375105352</v>
          </cell>
        </row>
        <row r="250">
          <cell r="I250">
            <v>-178383.53081178945</v>
          </cell>
        </row>
        <row r="251">
          <cell r="I251">
            <v>-180178.73540730102</v>
          </cell>
        </row>
        <row r="252">
          <cell r="I252">
            <v>-181984.41202961974</v>
          </cell>
        </row>
        <row r="253">
          <cell r="I253">
            <v>-183800.62176556865</v>
          </cell>
        </row>
        <row r="254">
          <cell r="I254">
            <v>-185627.42605831061</v>
          </cell>
        </row>
        <row r="255">
          <cell r="I255">
            <v>-187464.88670942688</v>
          </cell>
        </row>
        <row r="256">
          <cell r="I256">
            <v>-189313.06588100799</v>
          </cell>
        </row>
        <row r="257">
          <cell r="I257">
            <v>-191172.02609775666</v>
          </cell>
        </row>
        <row r="258">
          <cell r="I258">
            <v>-193041.83024910305</v>
          </cell>
        </row>
        <row r="259">
          <cell r="I259">
            <v>-194922.54159133229</v>
          </cell>
        </row>
        <row r="260">
          <cell r="I260">
            <v>-196814.22374972454</v>
          </cell>
        </row>
        <row r="261">
          <cell r="I261">
            <v>-198716.94072070741</v>
          </cell>
        </row>
        <row r="262">
          <cell r="I262">
            <v>-200630.756874021</v>
          </cell>
        </row>
        <row r="263">
          <cell r="I263">
            <v>-202555.73695489558</v>
          </cell>
        </row>
        <row r="264">
          <cell r="I264">
            <v>-204491.94608624192</v>
          </cell>
        </row>
        <row r="265">
          <cell r="I265">
            <v>-206439.44977085447</v>
          </cell>
        </row>
        <row r="266">
          <cell r="I266">
            <v>-208398.31389362726</v>
          </cell>
        </row>
        <row r="267">
          <cell r="I267">
            <v>-210368.60472378289</v>
          </cell>
        </row>
        <row r="268">
          <cell r="I268">
            <v>-212350.38891711441</v>
          </cell>
        </row>
        <row r="269">
          <cell r="I269">
            <v>-214343.73351824039</v>
          </cell>
        </row>
        <row r="270">
          <cell r="I270">
            <v>-216348.70596287292</v>
          </cell>
        </row>
        <row r="271">
          <cell r="I271">
            <v>-218365.37408009914</v>
          </cell>
        </row>
        <row r="272">
          <cell r="I272">
            <v>-220393.80609467585</v>
          </cell>
        </row>
        <row r="273">
          <cell r="I273">
            <v>-222434.0706293376</v>
          </cell>
        </row>
        <row r="274">
          <cell r="I274">
            <v>-224486.23670711819</v>
          </cell>
        </row>
        <row r="275">
          <cell r="I275">
            <v>-226550.37375368585</v>
          </cell>
        </row>
        <row r="276">
          <cell r="I276">
            <v>-228626.55159969183</v>
          </cell>
        </row>
        <row r="277">
          <cell r="I277">
            <v>-230714.84048313284</v>
          </cell>
        </row>
        <row r="278">
          <cell r="I278">
            <v>-232815.31105172724</v>
          </cell>
        </row>
        <row r="279">
          <cell r="I279">
            <v>-234928.03436530512</v>
          </cell>
        </row>
        <row r="280">
          <cell r="I280">
            <v>-237053.0818982122</v>
          </cell>
        </row>
        <row r="281">
          <cell r="I281">
            <v>-239190.5255417279</v>
          </cell>
        </row>
        <row r="282">
          <cell r="I282">
            <v>-241340.43760649743</v>
          </cell>
        </row>
        <row r="283">
          <cell r="I283">
            <v>-243502.89082497812</v>
          </cell>
        </row>
        <row r="284">
          <cell r="I284">
            <v>-245677.95835389997</v>
          </cell>
        </row>
        <row r="285">
          <cell r="I285">
            <v>-247865.71377674054</v>
          </cell>
        </row>
        <row r="286">
          <cell r="I286">
            <v>-250066.23110621431</v>
          </cell>
        </row>
        <row r="287">
          <cell r="I287">
            <v>-252279.58478677669</v>
          </cell>
        </row>
        <row r="288">
          <cell r="I288">
            <v>-254505.84969714234</v>
          </cell>
        </row>
        <row r="289">
          <cell r="I289">
            <v>-256745.10115281848</v>
          </cell>
        </row>
        <row r="290">
          <cell r="I290">
            <v>-258997.41490865272</v>
          </cell>
        </row>
        <row r="291">
          <cell r="I291">
            <v>-261262.86716139599</v>
          </cell>
        </row>
        <row r="292">
          <cell r="I292">
            <v>-263541.53455228027</v>
          </cell>
        </row>
        <row r="293">
          <cell r="I293">
            <v>-265833.49416961137</v>
          </cell>
        </row>
        <row r="294">
          <cell r="I294">
            <v>-268138.82355137687</v>
          </cell>
        </row>
        <row r="295">
          <cell r="I295">
            <v>-270457.60068786936</v>
          </cell>
        </row>
        <row r="296">
          <cell r="I296">
            <v>-272789.90402432473</v>
          </cell>
        </row>
        <row r="297">
          <cell r="I297">
            <v>-275135.81246357609</v>
          </cell>
        </row>
        <row r="298">
          <cell r="I298">
            <v>-277495.40536872309</v>
          </cell>
        </row>
        <row r="299">
          <cell r="I299">
            <v>-279868.76256581675</v>
          </cell>
        </row>
        <row r="300">
          <cell r="I300">
            <v>-282255.96434656013</v>
          </cell>
        </row>
        <row r="301">
          <cell r="I301">
            <v>-284657.09147102456</v>
          </cell>
        </row>
        <row r="302">
          <cell r="I302">
            <v>-287072.22517038166</v>
          </cell>
        </row>
        <row r="303">
          <cell r="I303">
            <v>-289501.44714965171</v>
          </cell>
        </row>
        <row r="304">
          <cell r="I304">
            <v>-291944.83959046745</v>
          </cell>
        </row>
        <row r="305">
          <cell r="I305">
            <v>-294402.48515385465</v>
          </cell>
        </row>
        <row r="306">
          <cell r="I306">
            <v>-296874.46698302828</v>
          </cell>
        </row>
        <row r="307">
          <cell r="I307">
            <v>-299360.86870620539</v>
          </cell>
        </row>
        <row r="308">
          <cell r="I308">
            <v>-301861.7744394344</v>
          </cell>
        </row>
        <row r="309">
          <cell r="I309">
            <v>-304377.26878944057</v>
          </cell>
        </row>
        <row r="310">
          <cell r="I310">
            <v>-306907.43685648846</v>
          </cell>
        </row>
        <row r="311">
          <cell r="I311">
            <v>-309452.36423726077</v>
          </cell>
        </row>
        <row r="312">
          <cell r="I312">
            <v>-312012.13702775427</v>
          </cell>
        </row>
        <row r="313">
          <cell r="I313">
            <v>-314586.84182619234</v>
          </cell>
        </row>
        <row r="314">
          <cell r="I314">
            <v>-317176.56573595462</v>
          </cell>
        </row>
        <row r="315">
          <cell r="I315">
            <v>-319781.39636852383</v>
          </cell>
        </row>
        <row r="316">
          <cell r="I316">
            <v>-322401.42184644967</v>
          </cell>
        </row>
        <row r="317">
          <cell r="I317">
            <v>-325036.7308063301</v>
          </cell>
        </row>
        <row r="318">
          <cell r="I318">
            <v>-327687.41240180982</v>
          </cell>
        </row>
        <row r="319">
          <cell r="I319">
            <v>-330353.5563065965</v>
          </cell>
        </row>
        <row r="320">
          <cell r="I320">
            <v>-333035.25271749444</v>
          </cell>
        </row>
        <row r="321">
          <cell r="I321">
            <v>-335732.59235745599</v>
          </cell>
        </row>
        <row r="322">
          <cell r="I322">
            <v>-338445.66647865059</v>
          </cell>
        </row>
        <row r="323">
          <cell r="I323">
            <v>-341174.56686555216</v>
          </cell>
        </row>
        <row r="324">
          <cell r="I324">
            <v>-343919.38583804399</v>
          </cell>
        </row>
        <row r="325">
          <cell r="I325">
            <v>-346680.21625454206</v>
          </cell>
        </row>
        <row r="326">
          <cell r="I326">
            <v>-349457.15151513636</v>
          </cell>
        </row>
        <row r="327">
          <cell r="I327">
            <v>-352250.28556475078</v>
          </cell>
        </row>
        <row r="328">
          <cell r="I328">
            <v>-355059.71289632132</v>
          </cell>
        </row>
        <row r="329">
          <cell r="I329">
            <v>-357885.52855399268</v>
          </cell>
        </row>
        <row r="330">
          <cell r="I330">
            <v>-360727.82813633379</v>
          </cell>
        </row>
        <row r="331">
          <cell r="I331">
            <v>-363586.70779957186</v>
          </cell>
        </row>
        <row r="332">
          <cell r="I332">
            <v>-366462.26426084549</v>
          </cell>
        </row>
        <row r="333">
          <cell r="I333">
            <v>-369354.59480147657</v>
          </cell>
        </row>
        <row r="334">
          <cell r="I334">
            <v>-372263.79727026133</v>
          </cell>
        </row>
        <row r="335">
          <cell r="I335">
            <v>-375189.97008678067</v>
          </cell>
        </row>
        <row r="336">
          <cell r="I336">
            <v>-378133.21224472969</v>
          </cell>
        </row>
        <row r="337">
          <cell r="I337">
            <v>-381093.62331526674</v>
          </cell>
        </row>
        <row r="338">
          <cell r="I338">
            <v>-384071.30345038191</v>
          </cell>
        </row>
        <row r="339">
          <cell r="I339">
            <v>-387066.35338628525</v>
          </cell>
        </row>
        <row r="340">
          <cell r="I340">
            <v>-390078.87444681471</v>
          </cell>
        </row>
        <row r="341">
          <cell r="I341">
            <v>-393108.96854686394</v>
          </cell>
        </row>
        <row r="342">
          <cell r="I342">
            <v>-396156.73819583008</v>
          </cell>
        </row>
        <row r="343">
          <cell r="I343">
            <v>-399222.28650108189</v>
          </cell>
        </row>
        <row r="344">
          <cell r="I344">
            <v>-402305.7171714477</v>
          </cell>
        </row>
        <row r="345">
          <cell r="I345">
            <v>-405407.13452072395</v>
          </cell>
        </row>
        <row r="346">
          <cell r="I346">
            <v>-408526.64347120433</v>
          </cell>
        </row>
        <row r="347">
          <cell r="I347">
            <v>-411664.34955722914</v>
          </cell>
        </row>
        <row r="348">
          <cell r="I348">
            <v>-414820.3589287558</v>
          </cell>
        </row>
        <row r="349">
          <cell r="I349">
            <v>-417994.77835494967</v>
          </cell>
        </row>
        <row r="350">
          <cell r="I350">
            <v>-421187.71522779635</v>
          </cell>
        </row>
        <row r="351">
          <cell r="I351">
            <v>-424399.27756573464</v>
          </cell>
        </row>
        <row r="352">
          <cell r="I352">
            <v>-427629.57401731086</v>
          </cell>
        </row>
        <row r="353">
          <cell r="I353">
            <v>-430878.71386485465</v>
          </cell>
        </row>
        <row r="354">
          <cell r="I354">
            <v>-434146.8070281758</v>
          </cell>
        </row>
        <row r="355">
          <cell r="I355">
            <v>-437433.96406828298</v>
          </cell>
        </row>
        <row r="356">
          <cell r="I356">
            <v>-440740.29619112407</v>
          </cell>
        </row>
        <row r="357">
          <cell r="I357">
            <v>-444065.9152513484</v>
          </cell>
        </row>
        <row r="358">
          <cell r="I358">
            <v>-447410.93375609076</v>
          </cell>
        </row>
        <row r="359">
          <cell r="I359">
            <v>-450775.46486877743</v>
          </cell>
        </row>
        <row r="360">
          <cell r="I360">
            <v>-454159.62241295475</v>
          </cell>
        </row>
        <row r="361">
          <cell r="I361">
            <v>-457563.52087613981</v>
          </cell>
        </row>
        <row r="362">
          <cell r="I362">
            <v>-460987.27541369345</v>
          </cell>
        </row>
        <row r="363">
          <cell r="I363">
            <v>-464431.00185271614</v>
          </cell>
        </row>
        <row r="364">
          <cell r="I364">
            <v>-467894.81669596647</v>
          </cell>
        </row>
        <row r="365">
          <cell r="I365">
            <v>-471378.83712580241</v>
          </cell>
        </row>
        <row r="366">
          <cell r="I366">
            <v>-474883.18100814574</v>
          </cell>
        </row>
        <row r="367">
          <cell r="I367">
            <v>-478407.96689646941</v>
          </cell>
        </row>
        <row r="368">
          <cell r="I368">
            <v>-481953.31403580826</v>
          </cell>
        </row>
        <row r="369">
          <cell r="I369">
            <v>-485519.34236679325</v>
          </cell>
        </row>
        <row r="370">
          <cell r="I370">
            <v>-489106.172529709</v>
          </cell>
        </row>
        <row r="371">
          <cell r="I371">
            <v>-492713.92586857511</v>
          </cell>
        </row>
        <row r="372">
          <cell r="I372">
            <v>-496342.72443525126</v>
          </cell>
        </row>
        <row r="373">
          <cell r="I373">
            <v>-499992.69099356636</v>
          </cell>
        </row>
        <row r="374">
          <cell r="I374">
            <v>-503663.94902347162</v>
          </cell>
        </row>
        <row r="375">
          <cell r="I375">
            <v>-507356.62272521801</v>
          </cell>
        </row>
        <row r="376">
          <cell r="I376">
            <v>-511070.83702355792</v>
          </cell>
        </row>
        <row r="377">
          <cell r="I377">
            <v>-514806.71757197147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SHFLOW"/>
      <sheetName val="Firm Estimated Value"/>
      <sheetName val="Income Proj Yr 1"/>
      <sheetName val="Income Proj Yr 2"/>
      <sheetName val="Income Proj 3"/>
      <sheetName val="Valuation"/>
      <sheetName val="Sources and Uses"/>
      <sheetName val="Bal Sheet"/>
      <sheetName val="Ratios"/>
      <sheetName val="Loan Cal."/>
      <sheetName val="IS"/>
      <sheetName val="WACC"/>
      <sheetName val="DCF"/>
      <sheetName val="projections"/>
      <sheetName val="Break Eve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186"/>
  <sheetViews>
    <sheetView showGridLines="0" tabSelected="1" zoomScale="85" zoomScaleNormal="100" zoomScaleSheetLayoutView="75" workbookViewId="0">
      <pane xSplit="1" topLeftCell="B1" activePane="topRight" state="frozen"/>
      <selection activeCell="A7" sqref="A7"/>
      <selection pane="topRight" activeCell="B2" sqref="B2:N2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368" t="s">
        <v>213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6"/>
      <c r="C5" s="48">
        <f>B5+B67</f>
        <v>0</v>
      </c>
      <c r="D5" s="48">
        <f>C5+C67</f>
        <v>0</v>
      </c>
      <c r="E5" s="48">
        <f t="shared" ref="E5:N5" si="0">D5+D67</f>
        <v>0</v>
      </c>
      <c r="F5" s="48">
        <f t="shared" si="0"/>
        <v>0</v>
      </c>
      <c r="G5" s="48">
        <f t="shared" si="0"/>
        <v>0</v>
      </c>
      <c r="H5" s="48">
        <f t="shared" si="0"/>
        <v>0</v>
      </c>
      <c r="I5" s="48">
        <f t="shared" si="0"/>
        <v>0</v>
      </c>
      <c r="J5" s="48">
        <f t="shared" si="0"/>
        <v>0</v>
      </c>
      <c r="K5" s="48">
        <f t="shared" si="0"/>
        <v>0</v>
      </c>
      <c r="L5" s="48">
        <f t="shared" si="0"/>
        <v>0</v>
      </c>
      <c r="M5" s="48">
        <f t="shared" si="0"/>
        <v>0</v>
      </c>
      <c r="N5" s="48">
        <f t="shared" si="0"/>
        <v>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348">
        <v>0</v>
      </c>
      <c r="C11" s="348">
        <v>0</v>
      </c>
      <c r="D11" s="348">
        <v>0</v>
      </c>
      <c r="E11" s="348">
        <v>0</v>
      </c>
      <c r="F11" s="348">
        <v>0</v>
      </c>
      <c r="G11" s="348">
        <v>0</v>
      </c>
      <c r="H11" s="348">
        <v>0</v>
      </c>
      <c r="I11" s="348">
        <v>0</v>
      </c>
      <c r="J11" s="348">
        <v>0</v>
      </c>
      <c r="K11" s="348">
        <v>0</v>
      </c>
      <c r="L11" s="348">
        <v>0</v>
      </c>
      <c r="M11" s="348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/>
      <c r="C14" s="62">
        <f>B12</f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f>I12</f>
        <v>0</v>
      </c>
      <c r="K14" s="62">
        <f>J12</f>
        <v>0</v>
      </c>
      <c r="L14" s="62">
        <f>K12</f>
        <v>0</v>
      </c>
      <c r="M14" s="62">
        <f>L12</f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>B13+B14</f>
        <v>0</v>
      </c>
      <c r="C15" s="64">
        <f t="shared" ref="C15:M15" si="2">C13+C14</f>
        <v>0</v>
      </c>
      <c r="D15" s="64">
        <f>D13+D14</f>
        <v>0</v>
      </c>
      <c r="E15" s="64">
        <f t="shared" si="2"/>
        <v>0</v>
      </c>
      <c r="F15" s="64">
        <f t="shared" si="2"/>
        <v>0</v>
      </c>
      <c r="G15" s="64">
        <f t="shared" si="2"/>
        <v>0</v>
      </c>
      <c r="H15" s="64">
        <f t="shared" si="2"/>
        <v>0</v>
      </c>
      <c r="I15" s="64">
        <f t="shared" si="2"/>
        <v>0</v>
      </c>
      <c r="J15" s="64">
        <f t="shared" si="2"/>
        <v>0</v>
      </c>
      <c r="K15" s="64">
        <f t="shared" si="2"/>
        <v>0</v>
      </c>
      <c r="L15" s="64">
        <f t="shared" si="2"/>
        <v>0</v>
      </c>
      <c r="M15" s="64">
        <f t="shared" si="2"/>
        <v>0</v>
      </c>
      <c r="N15" s="65">
        <f>N13+N14</f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5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59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211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59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59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>SUM(B17:B19)</f>
        <v>0</v>
      </c>
      <c r="C20" s="72">
        <f t="shared" ref="C20:M20" si="3">SUM(C17:C19)</f>
        <v>0</v>
      </c>
      <c r="D20" s="72">
        <f t="shared" si="3"/>
        <v>0</v>
      </c>
      <c r="E20" s="72">
        <f t="shared" si="3"/>
        <v>0</v>
      </c>
      <c r="F20" s="72">
        <f t="shared" si="3"/>
        <v>0</v>
      </c>
      <c r="G20" s="72">
        <f t="shared" si="3"/>
        <v>0</v>
      </c>
      <c r="H20" s="72">
        <f t="shared" si="3"/>
        <v>0</v>
      </c>
      <c r="I20" s="72">
        <f t="shared" si="3"/>
        <v>0</v>
      </c>
      <c r="J20" s="72">
        <f t="shared" si="3"/>
        <v>0</v>
      </c>
      <c r="K20" s="72">
        <f t="shared" si="3"/>
        <v>0</v>
      </c>
      <c r="L20" s="72">
        <f t="shared" si="3"/>
        <v>0</v>
      </c>
      <c r="M20" s="72">
        <f t="shared" si="3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4">+C15+C20</f>
        <v>0</v>
      </c>
      <c r="D22" s="75">
        <f t="shared" si="4"/>
        <v>0</v>
      </c>
      <c r="E22" s="75">
        <f t="shared" si="4"/>
        <v>0</v>
      </c>
      <c r="F22" s="75">
        <f t="shared" si="4"/>
        <v>0</v>
      </c>
      <c r="G22" s="75">
        <f t="shared" si="4"/>
        <v>0</v>
      </c>
      <c r="H22" s="75">
        <f t="shared" si="4"/>
        <v>0</v>
      </c>
      <c r="I22" s="75">
        <f t="shared" si="4"/>
        <v>0</v>
      </c>
      <c r="J22" s="75">
        <f t="shared" si="4"/>
        <v>0</v>
      </c>
      <c r="K22" s="75">
        <f t="shared" si="4"/>
        <v>0</v>
      </c>
      <c r="L22" s="75">
        <f t="shared" si="4"/>
        <v>0</v>
      </c>
      <c r="M22" s="75">
        <f t="shared" si="4"/>
        <v>0</v>
      </c>
      <c r="N22" s="75">
        <f t="shared" si="4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>B7</f>
        <v>Month 1</v>
      </c>
      <c r="C24" s="366" t="str">
        <f t="shared" ref="C24:M24" si="5">C7</f>
        <v>Month 2</v>
      </c>
      <c r="D24" s="366" t="str">
        <f t="shared" si="5"/>
        <v>Month 3</v>
      </c>
      <c r="E24" s="366" t="str">
        <f t="shared" si="5"/>
        <v>Month 4</v>
      </c>
      <c r="F24" s="366" t="str">
        <f t="shared" si="5"/>
        <v>Month 5</v>
      </c>
      <c r="G24" s="366" t="str">
        <f t="shared" si="5"/>
        <v>Month 6</v>
      </c>
      <c r="H24" s="366" t="str">
        <f t="shared" si="5"/>
        <v>Month 7</v>
      </c>
      <c r="I24" s="366" t="str">
        <f t="shared" si="5"/>
        <v>Month 8</v>
      </c>
      <c r="J24" s="366" t="str">
        <f t="shared" si="5"/>
        <v>Month 9</v>
      </c>
      <c r="K24" s="366" t="str">
        <f t="shared" si="5"/>
        <v>Month 10</v>
      </c>
      <c r="L24" s="366" t="str">
        <f t="shared" si="5"/>
        <v>Month 11</v>
      </c>
      <c r="M24" s="366" t="str">
        <f t="shared" si="5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16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16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ref="N26:N42" si="6">SUM(B26:M26)</f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59">
        <f>(B26*0.1125)+(B25*0.075)</f>
        <v>0</v>
      </c>
      <c r="C27" s="355">
        <f t="shared" ref="C27:M27" si="7">0.1125*C25+0.07*C26</f>
        <v>0</v>
      </c>
      <c r="D27" s="355">
        <f t="shared" si="7"/>
        <v>0</v>
      </c>
      <c r="E27" s="355">
        <f t="shared" si="7"/>
        <v>0</v>
      </c>
      <c r="F27" s="355">
        <f t="shared" si="7"/>
        <v>0</v>
      </c>
      <c r="G27" s="355">
        <f t="shared" si="7"/>
        <v>0</v>
      </c>
      <c r="H27" s="355">
        <f t="shared" si="7"/>
        <v>0</v>
      </c>
      <c r="I27" s="355">
        <f t="shared" si="7"/>
        <v>0</v>
      </c>
      <c r="J27" s="355">
        <f t="shared" si="7"/>
        <v>0</v>
      </c>
      <c r="K27" s="355">
        <f t="shared" si="7"/>
        <v>0</v>
      </c>
      <c r="L27" s="355">
        <f t="shared" si="7"/>
        <v>0</v>
      </c>
      <c r="M27" s="355">
        <f t="shared" si="7"/>
        <v>0</v>
      </c>
      <c r="N27" s="59">
        <f t="shared" si="6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59">
        <f t="shared" si="6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59">
        <f t="shared" si="6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59">
        <f t="shared" si="6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59">
        <f>SUM(B31:M31)</f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59">
        <f t="shared" si="6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59">
        <f t="shared" si="6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59">
        <f t="shared" si="6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59">
        <f t="shared" si="6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8">SUM(B25:B41)</f>
        <v>0</v>
      </c>
      <c r="C42" s="81">
        <f t="shared" si="8"/>
        <v>0</v>
      </c>
      <c r="D42" s="81">
        <f t="shared" si="8"/>
        <v>0</v>
      </c>
      <c r="E42" s="81">
        <f t="shared" si="8"/>
        <v>0</v>
      </c>
      <c r="F42" s="81">
        <f t="shared" si="8"/>
        <v>0</v>
      </c>
      <c r="G42" s="81">
        <f t="shared" si="8"/>
        <v>0</v>
      </c>
      <c r="H42" s="81">
        <f t="shared" si="8"/>
        <v>0</v>
      </c>
      <c r="I42" s="81">
        <f t="shared" si="8"/>
        <v>0</v>
      </c>
      <c r="J42" s="81">
        <f t="shared" si="8"/>
        <v>0</v>
      </c>
      <c r="K42" s="81">
        <f t="shared" si="8"/>
        <v>0</v>
      </c>
      <c r="L42" s="81">
        <f t="shared" si="8"/>
        <v>0</v>
      </c>
      <c r="M42" s="81">
        <f t="shared" si="8"/>
        <v>0</v>
      </c>
      <c r="N42" s="82">
        <f t="shared" si="6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62">
        <f>'Loan Cal.'!D11</f>
        <v>0</v>
      </c>
      <c r="C45" s="62">
        <f>B45</f>
        <v>0</v>
      </c>
      <c r="D45" s="62">
        <f t="shared" ref="D45:M45" si="9">C45</f>
        <v>0</v>
      </c>
      <c r="E45" s="62">
        <f t="shared" si="9"/>
        <v>0</v>
      </c>
      <c r="F45" s="62">
        <f t="shared" si="9"/>
        <v>0</v>
      </c>
      <c r="G45" s="62">
        <f t="shared" si="9"/>
        <v>0</v>
      </c>
      <c r="H45" s="62">
        <f t="shared" si="9"/>
        <v>0</v>
      </c>
      <c r="I45" s="62">
        <f t="shared" si="9"/>
        <v>0</v>
      </c>
      <c r="J45" s="62">
        <f t="shared" si="9"/>
        <v>0</v>
      </c>
      <c r="K45" s="62">
        <f t="shared" si="9"/>
        <v>0</v>
      </c>
      <c r="L45" s="62">
        <f t="shared" si="9"/>
        <v>0</v>
      </c>
      <c r="M45" s="62">
        <f t="shared" si="9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0">B45</f>
        <v>0</v>
      </c>
      <c r="C46" s="72">
        <f t="shared" si="10"/>
        <v>0</v>
      </c>
      <c r="D46" s="72">
        <f t="shared" si="10"/>
        <v>0</v>
      </c>
      <c r="E46" s="72">
        <f t="shared" si="10"/>
        <v>0</v>
      </c>
      <c r="F46" s="72">
        <f t="shared" si="10"/>
        <v>0</v>
      </c>
      <c r="G46" s="72">
        <f t="shared" si="10"/>
        <v>0</v>
      </c>
      <c r="H46" s="72">
        <f t="shared" si="10"/>
        <v>0</v>
      </c>
      <c r="I46" s="72">
        <f t="shared" si="10"/>
        <v>0</v>
      </c>
      <c r="J46" s="72">
        <f t="shared" si="10"/>
        <v>0</v>
      </c>
      <c r="K46" s="72">
        <f t="shared" si="10"/>
        <v>0</v>
      </c>
      <c r="L46" s="72">
        <f t="shared" si="10"/>
        <v>0</v>
      </c>
      <c r="M46" s="72">
        <f t="shared" si="10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>
        <f>SUM(B49:M49)</f>
        <v>0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1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1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1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1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1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1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1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1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1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1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2">SUM(C50:C59)</f>
        <v>0</v>
      </c>
      <c r="D60" s="72">
        <f t="shared" si="12"/>
        <v>0</v>
      </c>
      <c r="E60" s="72">
        <f t="shared" si="12"/>
        <v>0</v>
      </c>
      <c r="F60" s="72">
        <f t="shared" si="12"/>
        <v>0</v>
      </c>
      <c r="G60" s="72">
        <f t="shared" si="12"/>
        <v>0</v>
      </c>
      <c r="H60" s="72">
        <f t="shared" si="12"/>
        <v>0</v>
      </c>
      <c r="I60" s="72">
        <f t="shared" si="12"/>
        <v>0</v>
      </c>
      <c r="J60" s="72">
        <f t="shared" si="12"/>
        <v>0</v>
      </c>
      <c r="K60" s="72">
        <f t="shared" si="12"/>
        <v>0</v>
      </c>
      <c r="L60" s="72">
        <f t="shared" si="12"/>
        <v>0</v>
      </c>
      <c r="M60" s="72">
        <f t="shared" si="12"/>
        <v>0</v>
      </c>
      <c r="N60" s="87">
        <f t="shared" si="11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>B42+B46+B60</f>
        <v>0</v>
      </c>
      <c r="C62" s="75">
        <f t="shared" ref="C62:M62" si="13">C42+C46+C60</f>
        <v>0</v>
      </c>
      <c r="D62" s="75">
        <f t="shared" si="13"/>
        <v>0</v>
      </c>
      <c r="E62" s="75">
        <f t="shared" si="13"/>
        <v>0</v>
      </c>
      <c r="F62" s="75">
        <f t="shared" si="13"/>
        <v>0</v>
      </c>
      <c r="G62" s="75">
        <f t="shared" si="13"/>
        <v>0</v>
      </c>
      <c r="H62" s="75">
        <f t="shared" si="13"/>
        <v>0</v>
      </c>
      <c r="I62" s="75">
        <f t="shared" si="13"/>
        <v>0</v>
      </c>
      <c r="J62" s="75">
        <f t="shared" si="13"/>
        <v>0</v>
      </c>
      <c r="K62" s="75">
        <f t="shared" si="13"/>
        <v>0</v>
      </c>
      <c r="L62" s="75">
        <f t="shared" si="13"/>
        <v>0</v>
      </c>
      <c r="M62" s="75">
        <f t="shared" si="13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>B7</f>
        <v>Month 1</v>
      </c>
      <c r="C64" s="55" t="str">
        <f>C7</f>
        <v>Month 2</v>
      </c>
      <c r="D64" s="55" t="str">
        <f t="shared" ref="D64:M64" si="14">D7</f>
        <v>Month 3</v>
      </c>
      <c r="E64" s="55" t="str">
        <f t="shared" si="14"/>
        <v>Month 4</v>
      </c>
      <c r="F64" s="55" t="str">
        <f t="shared" si="14"/>
        <v>Month 5</v>
      </c>
      <c r="G64" s="55" t="str">
        <f t="shared" si="14"/>
        <v>Month 6</v>
      </c>
      <c r="H64" s="55" t="str">
        <f t="shared" si="14"/>
        <v>Month 7</v>
      </c>
      <c r="I64" s="55" t="str">
        <f t="shared" si="14"/>
        <v>Month 8</v>
      </c>
      <c r="J64" s="55" t="str">
        <f t="shared" si="14"/>
        <v>Month 9</v>
      </c>
      <c r="K64" s="55" t="str">
        <f t="shared" si="14"/>
        <v>Month 10</v>
      </c>
      <c r="L64" s="55" t="str">
        <f t="shared" si="14"/>
        <v>Month 11</v>
      </c>
      <c r="M64" s="55" t="str">
        <f t="shared" si="14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5">B22</f>
        <v>0</v>
      </c>
      <c r="C65" s="59">
        <f t="shared" si="15"/>
        <v>0</v>
      </c>
      <c r="D65" s="59">
        <f t="shared" si="15"/>
        <v>0</v>
      </c>
      <c r="E65" s="59">
        <f t="shared" si="15"/>
        <v>0</v>
      </c>
      <c r="F65" s="59">
        <f t="shared" si="15"/>
        <v>0</v>
      </c>
      <c r="G65" s="59">
        <f t="shared" si="15"/>
        <v>0</v>
      </c>
      <c r="H65" s="59">
        <f t="shared" si="15"/>
        <v>0</v>
      </c>
      <c r="I65" s="59">
        <f t="shared" si="15"/>
        <v>0</v>
      </c>
      <c r="J65" s="59">
        <f t="shared" si="15"/>
        <v>0</v>
      </c>
      <c r="K65" s="59">
        <f t="shared" si="15"/>
        <v>0</v>
      </c>
      <c r="L65" s="59">
        <f t="shared" si="15"/>
        <v>0</v>
      </c>
      <c r="M65" s="59">
        <f t="shared" si="15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6">B62</f>
        <v>0</v>
      </c>
      <c r="C66" s="59">
        <f t="shared" si="16"/>
        <v>0</v>
      </c>
      <c r="D66" s="59">
        <f t="shared" si="16"/>
        <v>0</v>
      </c>
      <c r="E66" s="59">
        <f t="shared" si="16"/>
        <v>0</v>
      </c>
      <c r="F66" s="59">
        <f t="shared" si="16"/>
        <v>0</v>
      </c>
      <c r="G66" s="59">
        <f t="shared" si="16"/>
        <v>0</v>
      </c>
      <c r="H66" s="59">
        <f t="shared" si="16"/>
        <v>0</v>
      </c>
      <c r="I66" s="59">
        <f t="shared" si="16"/>
        <v>0</v>
      </c>
      <c r="J66" s="59">
        <f t="shared" si="16"/>
        <v>0</v>
      </c>
      <c r="K66" s="59">
        <f t="shared" si="16"/>
        <v>0</v>
      </c>
      <c r="L66" s="59">
        <f t="shared" si="16"/>
        <v>0</v>
      </c>
      <c r="M66" s="59">
        <f t="shared" si="16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7">B65-B66</f>
        <v>0</v>
      </c>
      <c r="C67" s="95">
        <f t="shared" si="17"/>
        <v>0</v>
      </c>
      <c r="D67" s="95">
        <f t="shared" si="17"/>
        <v>0</v>
      </c>
      <c r="E67" s="95">
        <f t="shared" si="17"/>
        <v>0</v>
      </c>
      <c r="F67" s="95">
        <f t="shared" si="17"/>
        <v>0</v>
      </c>
      <c r="G67" s="95">
        <f t="shared" si="17"/>
        <v>0</v>
      </c>
      <c r="H67" s="95">
        <f t="shared" si="17"/>
        <v>0</v>
      </c>
      <c r="I67" s="95">
        <f t="shared" si="17"/>
        <v>0</v>
      </c>
      <c r="J67" s="95">
        <f t="shared" si="17"/>
        <v>0</v>
      </c>
      <c r="K67" s="95">
        <f t="shared" si="17"/>
        <v>0</v>
      </c>
      <c r="L67" s="95">
        <f t="shared" si="17"/>
        <v>0</v>
      </c>
      <c r="M67" s="95">
        <f t="shared" si="17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mergeCells count="1">
    <mergeCell ref="B2:N2"/>
  </mergeCells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AK72"/>
  <sheetViews>
    <sheetView zoomScale="115" workbookViewId="0">
      <selection activeCell="B7" sqref="B7"/>
    </sheetView>
  </sheetViews>
  <sheetFormatPr defaultRowHeight="12.75"/>
  <cols>
    <col min="1" max="1" width="23.5703125" style="240" bestFit="1" customWidth="1"/>
    <col min="2" max="16384" width="9.140625" style="240"/>
  </cols>
  <sheetData>
    <row r="1" spans="1:37" ht="15.75">
      <c r="A1" s="239"/>
      <c r="B1" s="239"/>
      <c r="C1" s="14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7">
      <c r="A2" s="239"/>
      <c r="B2" s="241"/>
      <c r="C2" s="242"/>
      <c r="D2" s="242"/>
      <c r="E2" s="243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</row>
    <row r="3" spans="1:37">
      <c r="A3" s="239"/>
      <c r="B3" s="244" t="s">
        <v>51</v>
      </c>
      <c r="C3" s="245"/>
      <c r="D3" s="245"/>
      <c r="E3" s="246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</row>
    <row r="4" spans="1:37">
      <c r="A4" s="239"/>
      <c r="B4" s="247"/>
      <c r="C4" s="248"/>
      <c r="D4" s="248"/>
      <c r="E4" s="24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</row>
    <row r="5" spans="1:37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</row>
    <row r="6" spans="1:37" s="254" customFormat="1">
      <c r="A6" s="250"/>
      <c r="B6" s="251" t="s">
        <v>52</v>
      </c>
      <c r="C6" s="251"/>
      <c r="D6" s="251"/>
      <c r="E6" s="251"/>
      <c r="F6" s="252" t="s">
        <v>53</v>
      </c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</row>
    <row r="7" spans="1:37" ht="15.75">
      <c r="A7" s="255" t="str">
        <f>'CASHFLOW Year 1'!A49</f>
        <v>Fixtures &amp; Equipments</v>
      </c>
      <c r="B7" s="256">
        <f>'CASHFLOW Year 1'!B49</f>
        <v>0</v>
      </c>
      <c r="C7" s="257"/>
      <c r="D7" s="258" t="s">
        <v>54</v>
      </c>
      <c r="E7" s="258"/>
      <c r="F7" s="259">
        <f>'CASHFLOW Year 1'!B17</f>
        <v>0</v>
      </c>
      <c r="G7" s="239"/>
      <c r="H7" s="260"/>
      <c r="I7" s="261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</row>
    <row r="8" spans="1:37" ht="15.75">
      <c r="A8" s="255" t="str">
        <f>'CASHFLOW Year 1'!A50</f>
        <v>Business Liability Insurance</v>
      </c>
      <c r="B8" s="256">
        <f>'CASHFLOW Year 1'!B50</f>
        <v>0</v>
      </c>
      <c r="C8" s="257"/>
      <c r="D8" s="257" t="s">
        <v>177</v>
      </c>
      <c r="E8" s="257"/>
      <c r="F8" s="259">
        <v>0</v>
      </c>
      <c r="G8" s="239"/>
      <c r="H8" s="262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</row>
    <row r="9" spans="1:37" ht="15.75">
      <c r="A9" s="255" t="str">
        <f>'CASHFLOW Year 1'!A51</f>
        <v>Leasehold Improvements</v>
      </c>
      <c r="B9" s="256">
        <f>'CASHFLOW Year 1'!B51</f>
        <v>0</v>
      </c>
      <c r="C9" s="257"/>
      <c r="D9" s="257"/>
      <c r="E9" s="257"/>
      <c r="F9" s="263"/>
      <c r="G9" s="239"/>
      <c r="H9" s="262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</row>
    <row r="10" spans="1:37" ht="15.75">
      <c r="A10" s="255" t="str">
        <f>'CASHFLOW Year 1'!A52</f>
        <v>Utility &amp; Lease Deposits</v>
      </c>
      <c r="B10" s="256">
        <f>'CASHFLOW Year 1'!B52</f>
        <v>0</v>
      </c>
      <c r="C10" s="257"/>
      <c r="D10" s="257"/>
      <c r="E10" s="257"/>
      <c r="F10" s="263"/>
      <c r="G10" s="239"/>
      <c r="H10" s="262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</row>
    <row r="11" spans="1:37" ht="15.75">
      <c r="A11" s="255" t="str">
        <f>'CASHFLOW Year 1'!A53</f>
        <v>Base Inventory</v>
      </c>
      <c r="B11" s="256">
        <f>'CASHFLOW Year 1'!B53</f>
        <v>0</v>
      </c>
      <c r="C11" s="257"/>
      <c r="D11" s="257"/>
      <c r="E11" s="257"/>
      <c r="F11" s="263"/>
      <c r="G11" s="239"/>
      <c r="H11" s="262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</row>
    <row r="12" spans="1:37" ht="15.75">
      <c r="A12" s="255" t="str">
        <f>'CASHFLOW Year 1'!A54</f>
        <v>Professional Fees</v>
      </c>
      <c r="B12" s="256">
        <f>'CASHFLOW Year 1'!B54</f>
        <v>0</v>
      </c>
      <c r="C12" s="257"/>
      <c r="D12" s="257"/>
      <c r="E12" s="257"/>
      <c r="F12" s="263"/>
      <c r="G12" s="239"/>
      <c r="H12" s="262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</row>
    <row r="13" spans="1:37" ht="15.75">
      <c r="A13" s="255" t="str">
        <f>'CASHFLOW Year 1'!A55</f>
        <v>Licensing</v>
      </c>
      <c r="B13" s="256">
        <f>'CASHFLOW Year 1'!B55</f>
        <v>0</v>
      </c>
      <c r="C13" s="257"/>
      <c r="D13" s="257"/>
      <c r="E13" s="257"/>
      <c r="F13" s="263"/>
      <c r="G13" s="239"/>
      <c r="H13" s="262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</row>
    <row r="14" spans="1:37" ht="15.75">
      <c r="A14" s="255" t="str">
        <f>'CASHFLOW Year 1'!A58</f>
        <v xml:space="preserve">Advertising </v>
      </c>
      <c r="B14" s="256">
        <f>'CASHFLOW Year 1'!B59</f>
        <v>0</v>
      </c>
      <c r="C14" s="257"/>
      <c r="D14" s="258" t="s">
        <v>0</v>
      </c>
      <c r="E14" s="257"/>
      <c r="F14" s="259">
        <f>'CASHFLOW Year 1'!B18</f>
        <v>0</v>
      </c>
      <c r="G14" s="239"/>
      <c r="H14" s="262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</row>
    <row r="15" spans="1:37" ht="15.75">
      <c r="A15" s="255"/>
      <c r="B15" s="267">
        <f>SUM(B7:B14)</f>
        <v>0</v>
      </c>
      <c r="C15" s="257"/>
      <c r="D15" s="257"/>
      <c r="E15" s="257"/>
      <c r="F15" s="263"/>
      <c r="G15" s="239"/>
      <c r="H15" s="262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</row>
    <row r="16" spans="1:37" ht="15.75">
      <c r="A16" s="264"/>
      <c r="B16" s="256"/>
      <c r="C16" s="257"/>
      <c r="D16" s="257"/>
      <c r="E16" s="257"/>
      <c r="F16" s="263"/>
      <c r="G16" s="239"/>
      <c r="H16" s="262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</row>
    <row r="17" spans="1:37" ht="15.75">
      <c r="A17" s="264" t="s">
        <v>178</v>
      </c>
      <c r="B17" s="267">
        <f>F19-B15</f>
        <v>0</v>
      </c>
      <c r="C17" s="257"/>
      <c r="D17" s="257"/>
      <c r="E17" s="257"/>
      <c r="F17" s="263"/>
      <c r="G17" s="239"/>
      <c r="H17" s="262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</row>
    <row r="18" spans="1:37" ht="15.75">
      <c r="A18" s="255"/>
      <c r="B18" s="256"/>
      <c r="C18" s="257"/>
      <c r="D18" s="257"/>
      <c r="E18" s="257"/>
      <c r="F18" s="263"/>
      <c r="G18" s="239"/>
      <c r="H18" s="262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</row>
    <row r="19" spans="1:37" ht="15.75">
      <c r="A19" s="265"/>
      <c r="B19" s="266"/>
      <c r="C19" s="266"/>
      <c r="D19" s="266"/>
      <c r="E19" s="266"/>
      <c r="F19" s="268">
        <f>SUM(F7:F16)</f>
        <v>0</v>
      </c>
      <c r="G19" s="239"/>
      <c r="H19" s="262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</row>
    <row r="20" spans="1:37" ht="15.75">
      <c r="A20" s="239"/>
      <c r="B20" s="239"/>
      <c r="C20" s="239"/>
      <c r="D20" s="239"/>
      <c r="E20" s="239"/>
      <c r="F20" s="239"/>
      <c r="G20" s="239"/>
      <c r="H20" s="262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</row>
    <row r="21" spans="1:37" ht="15.75">
      <c r="A21" s="262"/>
      <c r="B21" s="262"/>
      <c r="C21" s="262"/>
      <c r="D21" s="262"/>
      <c r="E21" s="262"/>
      <c r="F21" s="262"/>
      <c r="G21" s="239"/>
      <c r="H21" s="262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</row>
    <row r="22" spans="1:37">
      <c r="A22" s="239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</row>
    <row r="23" spans="1:37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</row>
    <row r="24" spans="1:37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</row>
    <row r="25" spans="1:37">
      <c r="A25" s="239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</row>
    <row r="26" spans="1:37">
      <c r="A26" s="239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</row>
    <row r="27" spans="1:37">
      <c r="A27" s="239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</row>
    <row r="28" spans="1:37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</row>
    <row r="29" spans="1:37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</row>
    <row r="30" spans="1:37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</row>
    <row r="31" spans="1:37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</row>
    <row r="32" spans="1:37">
      <c r="A32" s="239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</row>
    <row r="33" spans="1:37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</row>
    <row r="34" spans="1:37">
      <c r="A34" s="239"/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</row>
    <row r="35" spans="1:37">
      <c r="A35" s="239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</row>
    <row r="36" spans="1:37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</row>
    <row r="37" spans="1:37">
      <c r="A37" s="239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</row>
    <row r="38" spans="1:37">
      <c r="A38" s="239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</row>
    <row r="39" spans="1:37">
      <c r="A39" s="239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</row>
    <row r="40" spans="1:37">
      <c r="A40" s="239"/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</row>
    <row r="41" spans="1:37">
      <c r="A41" s="239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</row>
    <row r="42" spans="1:37">
      <c r="A42" s="239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37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</row>
    <row r="44" spans="1:37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</row>
    <row r="45" spans="1:37">
      <c r="A45" s="239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</row>
    <row r="46" spans="1:37">
      <c r="A46" s="239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</row>
    <row r="47" spans="1:37">
      <c r="A47" s="239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</row>
    <row r="48" spans="1:37">
      <c r="A48" s="239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</row>
    <row r="49" spans="1:37">
      <c r="A49" s="239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</row>
    <row r="50" spans="1:37">
      <c r="A50" s="239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</row>
    <row r="51" spans="1:37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>
      <c r="A54" s="239"/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>
      <c r="A55" s="239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>
      <c r="A56" s="239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>
      <c r="A60" s="239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>
      <c r="A61" s="239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  <row r="63" spans="1:37">
      <c r="A63" s="239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</row>
    <row r="64" spans="1:37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</row>
    <row r="65" spans="1:37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</row>
    <row r="66" spans="1:37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</row>
    <row r="67" spans="1:37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</row>
    <row r="68" spans="1:37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</row>
    <row r="69" spans="1:37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</row>
    <row r="70" spans="1:37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</row>
    <row r="71" spans="1:37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</row>
    <row r="72" spans="1:37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AH73"/>
  <sheetViews>
    <sheetView workbookViewId="0"/>
  </sheetViews>
  <sheetFormatPr defaultColWidth="8.7109375" defaultRowHeight="12.75"/>
  <cols>
    <col min="1" max="1" width="28.42578125" style="270" bestFit="1" customWidth="1"/>
    <col min="2" max="2" width="17.140625" style="270" customWidth="1"/>
    <col min="3" max="3" width="6.7109375" style="270" customWidth="1"/>
    <col min="4" max="4" width="8.7109375" style="270" customWidth="1"/>
    <col min="5" max="5" width="10" style="270" customWidth="1"/>
    <col min="6" max="6" width="8.7109375" style="270" customWidth="1"/>
    <col min="7" max="8" width="14.5703125" style="270" customWidth="1"/>
    <col min="9" max="16384" width="8.7109375" style="270"/>
  </cols>
  <sheetData>
    <row r="1" spans="1:34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</row>
    <row r="2" spans="1:34" ht="15.75">
      <c r="A2" s="269"/>
      <c r="B2" s="269"/>
      <c r="C2" s="14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</row>
    <row r="3" spans="1:34" ht="15.75">
      <c r="A3" s="371" t="s">
        <v>195</v>
      </c>
      <c r="B3" s="372"/>
      <c r="C3" s="372"/>
      <c r="D3" s="372"/>
      <c r="E3" s="372"/>
      <c r="F3" s="372"/>
      <c r="G3" s="372"/>
      <c r="H3" s="373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</row>
    <row r="4" spans="1:34" ht="15">
      <c r="A4" s="271"/>
      <c r="B4" s="271"/>
      <c r="C4" s="271"/>
      <c r="D4" s="271"/>
      <c r="E4" s="271"/>
      <c r="F4" s="271"/>
      <c r="G4" s="271"/>
      <c r="H4" s="271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</row>
    <row r="5" spans="1:34" ht="15">
      <c r="A5" s="271"/>
      <c r="B5" s="271"/>
      <c r="C5" s="271"/>
      <c r="D5" s="271"/>
      <c r="E5" s="271"/>
      <c r="F5" s="271"/>
      <c r="G5" s="271"/>
      <c r="H5" s="271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</row>
    <row r="6" spans="1:34" ht="15.75">
      <c r="A6" s="24" t="s">
        <v>44</v>
      </c>
      <c r="B6" s="25"/>
      <c r="C6" s="25"/>
      <c r="D6" s="25"/>
      <c r="E6" s="26" t="s">
        <v>45</v>
      </c>
      <c r="F6" s="25"/>
      <c r="G6" s="25"/>
      <c r="H6" s="27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</row>
    <row r="7" spans="1:34" ht="15">
      <c r="A7" s="28" t="s">
        <v>38</v>
      </c>
      <c r="B7" s="275">
        <f>H24-B22-B8</f>
        <v>0</v>
      </c>
      <c r="C7" s="30"/>
      <c r="D7" s="29"/>
      <c r="E7" s="31" t="s">
        <v>46</v>
      </c>
      <c r="F7" s="31"/>
      <c r="G7" s="31"/>
      <c r="H7" s="281">
        <f>SUM('Loan Cal.'!E16:E27)</f>
        <v>0</v>
      </c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</row>
    <row r="8" spans="1:34" ht="15">
      <c r="A8" s="28" t="s">
        <v>47</v>
      </c>
      <c r="B8" s="275">
        <f>'CASHFLOW Year 1'!N53</f>
        <v>0</v>
      </c>
      <c r="C8" s="30"/>
      <c r="D8" s="29"/>
      <c r="E8" s="31"/>
      <c r="F8" s="31"/>
      <c r="G8" s="31"/>
      <c r="H8" s="33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4" ht="15">
      <c r="A9" s="28"/>
      <c r="B9" s="275"/>
      <c r="C9" s="30"/>
      <c r="D9" s="29"/>
      <c r="E9" s="31"/>
      <c r="F9" s="31"/>
      <c r="G9" s="31"/>
      <c r="H9" s="33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4" ht="15">
      <c r="A10" s="28"/>
      <c r="B10" s="29"/>
      <c r="C10" s="29"/>
      <c r="D10" s="29"/>
      <c r="E10" s="31"/>
      <c r="F10" s="31"/>
      <c r="G10" s="31"/>
      <c r="H10" s="32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</row>
    <row r="11" spans="1:34" ht="15.75">
      <c r="A11" s="272" t="s">
        <v>39</v>
      </c>
      <c r="B11" s="273">
        <f>SUM(B7:B8)</f>
        <v>0</v>
      </c>
      <c r="C11" s="274"/>
      <c r="D11" s="275"/>
      <c r="E11" s="276" t="s">
        <v>42</v>
      </c>
      <c r="F11" s="277"/>
      <c r="G11" s="277"/>
      <c r="H11" s="278">
        <f>H7</f>
        <v>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</row>
    <row r="12" spans="1:34" ht="15.75">
      <c r="A12" s="272" t="s">
        <v>175</v>
      </c>
      <c r="B12" s="273">
        <f>B11-H11</f>
        <v>0</v>
      </c>
      <c r="C12" s="280"/>
      <c r="D12" s="275"/>
      <c r="E12" s="277"/>
      <c r="F12" s="277"/>
      <c r="G12" s="277"/>
      <c r="H12" s="281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</row>
    <row r="13" spans="1:34" ht="15">
      <c r="A13" s="279"/>
      <c r="B13" s="275"/>
      <c r="C13" s="280"/>
      <c r="D13" s="275"/>
      <c r="E13" s="282"/>
      <c r="F13" s="277"/>
      <c r="G13" s="277"/>
      <c r="H13" s="283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</row>
    <row r="14" spans="1:34" ht="15.75">
      <c r="A14" s="284" t="s">
        <v>49</v>
      </c>
      <c r="B14" s="275"/>
      <c r="C14" s="280"/>
      <c r="D14" s="275"/>
      <c r="E14" s="276" t="s">
        <v>48</v>
      </c>
      <c r="F14" s="277"/>
      <c r="G14" s="277"/>
      <c r="H14" s="285">
        <f>'CASHFLOW Year 1'!B17-H7</f>
        <v>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</row>
    <row r="15" spans="1:34" ht="15.75">
      <c r="A15" s="286" t="str">
        <f>'CASHFLOW Year 1'!A49</f>
        <v>Fixtures &amp; Equipments</v>
      </c>
      <c r="B15" s="275">
        <f>'CASHFLOW Year 1'!B49</f>
        <v>0</v>
      </c>
      <c r="C15" s="280"/>
      <c r="D15" s="275"/>
      <c r="E15" s="276"/>
      <c r="F15" s="277"/>
      <c r="G15" s="277"/>
      <c r="H15" s="285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</row>
    <row r="16" spans="1:34" ht="15">
      <c r="A16" s="286" t="str">
        <f>'CASHFLOW Year 1'!A50</f>
        <v>Business Liability Insurance</v>
      </c>
      <c r="B16" s="275">
        <f>'CASHFLOW Year 1'!B50</f>
        <v>0</v>
      </c>
      <c r="C16" s="280"/>
      <c r="D16" s="275"/>
      <c r="E16" s="282"/>
      <c r="F16" s="277"/>
      <c r="G16" s="277"/>
      <c r="H16" s="283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</row>
    <row r="17" spans="1:34" ht="15">
      <c r="A17" s="286" t="str">
        <f>'CASHFLOW Year 1'!A51</f>
        <v>Leasehold Improvements</v>
      </c>
      <c r="B17" s="275">
        <f>'CASHFLOW Year 1'!B51</f>
        <v>0</v>
      </c>
      <c r="C17" s="280"/>
      <c r="D17" s="275"/>
      <c r="E17" s="277"/>
      <c r="F17" s="277"/>
      <c r="G17" s="277"/>
      <c r="H17" s="285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</row>
    <row r="18" spans="1:34" ht="15">
      <c r="A18" s="286" t="str">
        <f>'CASHFLOW Year 1'!A52</f>
        <v>Utility &amp; Lease Deposits</v>
      </c>
      <c r="B18" s="275">
        <f>'CASHFLOW Year 1'!B52</f>
        <v>0</v>
      </c>
      <c r="C18" s="280"/>
      <c r="D18" s="275"/>
      <c r="E18" s="282"/>
      <c r="F18" s="277"/>
      <c r="G18" s="277"/>
      <c r="H18" s="283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</row>
    <row r="19" spans="1:34" ht="15.75">
      <c r="A19" s="286" t="str">
        <f>'CASHFLOW Year 1'!A54</f>
        <v>Professional Fees</v>
      </c>
      <c r="B19" s="275">
        <f>'CASHFLOW Year 1'!B54</f>
        <v>0</v>
      </c>
      <c r="C19" s="280"/>
      <c r="D19" s="275"/>
      <c r="E19" s="276"/>
      <c r="F19" s="277"/>
      <c r="G19" s="277"/>
      <c r="H19" s="278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</row>
    <row r="20" spans="1:34" ht="15.75">
      <c r="A20" s="286" t="str">
        <f>'CASHFLOW Year 1'!A55</f>
        <v>Licensing</v>
      </c>
      <c r="B20" s="275">
        <f>'CASHFLOW Year 1'!B55</f>
        <v>0</v>
      </c>
      <c r="C20" s="280"/>
      <c r="D20" s="275"/>
      <c r="E20" s="276"/>
      <c r="F20" s="277"/>
      <c r="G20" s="277"/>
      <c r="H20" s="278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</row>
    <row r="21" spans="1:34" ht="15.75">
      <c r="A21" s="286" t="str">
        <f>'CASHFLOW Year 1'!A58</f>
        <v xml:space="preserve">Advertising </v>
      </c>
      <c r="B21" s="275">
        <f>'CASHFLOW Year 1'!B59</f>
        <v>0</v>
      </c>
      <c r="C21" s="280"/>
      <c r="D21" s="275"/>
      <c r="E21" s="276" t="s">
        <v>50</v>
      </c>
      <c r="F21" s="277"/>
      <c r="G21" s="277"/>
      <c r="H21" s="278">
        <f>H14+H11+H15</f>
        <v>0</v>
      </c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</row>
    <row r="22" spans="1:34" ht="15.75">
      <c r="A22" s="284" t="s">
        <v>40</v>
      </c>
      <c r="B22" s="273">
        <f>SUM(B15:B21)</f>
        <v>0</v>
      </c>
      <c r="C22" s="273"/>
      <c r="D22" s="275"/>
      <c r="E22" s="276" t="s">
        <v>0</v>
      </c>
      <c r="F22" s="277"/>
      <c r="G22" s="277"/>
      <c r="H22" s="278">
        <f>'Sources and Uses'!F14</f>
        <v>0</v>
      </c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</row>
    <row r="23" spans="1:34" ht="15">
      <c r="A23" s="286"/>
      <c r="B23" s="275"/>
      <c r="C23" s="275"/>
      <c r="D23" s="275"/>
      <c r="E23" s="277"/>
      <c r="F23" s="277"/>
      <c r="G23" s="277"/>
      <c r="H23" s="285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</row>
    <row r="24" spans="1:34" ht="15.75">
      <c r="A24" s="287" t="s">
        <v>41</v>
      </c>
      <c r="B24" s="288">
        <f>B22+B11</f>
        <v>0</v>
      </c>
      <c r="C24" s="289"/>
      <c r="D24" s="290"/>
      <c r="E24" s="291" t="s">
        <v>43</v>
      </c>
      <c r="F24" s="292"/>
      <c r="G24" s="292"/>
      <c r="H24" s="293">
        <f>H22+H21</f>
        <v>0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</row>
    <row r="25" spans="1:34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</row>
    <row r="26" spans="1:34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</row>
    <row r="27" spans="1:34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</row>
    <row r="28" spans="1:34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</row>
    <row r="29" spans="1:34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</row>
    <row r="30" spans="1:34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</row>
    <row r="31" spans="1:34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</row>
    <row r="32" spans="1:34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</row>
    <row r="33" spans="1:34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</row>
    <row r="34" spans="1:34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</row>
    <row r="35" spans="1:34">
      <c r="A35" s="269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</row>
    <row r="36" spans="1:34">
      <c r="A36" s="269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</row>
    <row r="37" spans="1:34">
      <c r="A37" s="269"/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</row>
    <row r="38" spans="1:34">
      <c r="A38" s="269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</row>
    <row r="39" spans="1:34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</row>
    <row r="40" spans="1:34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</row>
    <row r="41" spans="1:34">
      <c r="A41" s="269"/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</row>
    <row r="42" spans="1:34">
      <c r="A42" s="269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</row>
    <row r="43" spans="1:34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</row>
    <row r="44" spans="1:34">
      <c r="A44" s="269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</row>
    <row r="45" spans="1:34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</row>
    <row r="46" spans="1:34">
      <c r="A46" s="269"/>
      <c r="B46" s="269"/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</row>
    <row r="47" spans="1:34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</row>
    <row r="48" spans="1:34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</row>
    <row r="49" spans="1:34">
      <c r="A49" s="269"/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</row>
    <row r="50" spans="1:34">
      <c r="A50" s="269"/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</row>
    <row r="51" spans="1:34">
      <c r="A51" s="269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</row>
    <row r="52" spans="1:34">
      <c r="A52" s="269"/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</row>
    <row r="53" spans="1:34">
      <c r="A53" s="269"/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</row>
    <row r="54" spans="1:34">
      <c r="A54" s="269"/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</row>
    <row r="55" spans="1:34">
      <c r="A55" s="269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</row>
    <row r="56" spans="1:34">
      <c r="A56" s="269"/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</row>
    <row r="57" spans="1:34">
      <c r="A57" s="269"/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</row>
    <row r="58" spans="1:34">
      <c r="A58" s="269"/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</row>
    <row r="59" spans="1:34">
      <c r="A59" s="269"/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</row>
    <row r="60" spans="1:34">
      <c r="A60" s="269"/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</row>
    <row r="61" spans="1:34">
      <c r="A61" s="269"/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</row>
    <row r="62" spans="1:34">
      <c r="A62" s="269"/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</row>
    <row r="63" spans="1:34">
      <c r="A63" s="269"/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</row>
    <row r="64" spans="1:34">
      <c r="A64" s="269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</row>
    <row r="65" spans="1:34">
      <c r="A65" s="269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</row>
    <row r="66" spans="1:34">
      <c r="A66" s="269"/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</row>
    <row r="67" spans="1:34">
      <c r="A67" s="269"/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</row>
    <row r="68" spans="1:34">
      <c r="A68" s="269"/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</row>
    <row r="69" spans="1:34">
      <c r="A69" s="269"/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</row>
    <row r="70" spans="1:34">
      <c r="A70" s="269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</row>
    <row r="71" spans="1:34">
      <c r="A71" s="269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</row>
    <row r="72" spans="1:34">
      <c r="A72" s="269"/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</row>
    <row r="73" spans="1:34"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</row>
  </sheetData>
  <mergeCells count="1">
    <mergeCell ref="A3:H3"/>
  </mergeCells>
  <phoneticPr fontId="0" type="noConversion"/>
  <pageMargins left="1.3" right="1.3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I113"/>
  <sheetViews>
    <sheetView topLeftCell="A70" workbookViewId="0"/>
  </sheetViews>
  <sheetFormatPr defaultRowHeight="13.5"/>
  <cols>
    <col min="1" max="1" width="5.28515625" style="296" customWidth="1"/>
    <col min="2" max="2" width="13" style="296" customWidth="1"/>
    <col min="3" max="3" width="15.42578125" style="296" customWidth="1"/>
    <col min="4" max="4" width="14.7109375" style="296" customWidth="1"/>
    <col min="5" max="6" width="13" style="296" customWidth="1"/>
    <col min="7" max="7" width="15.42578125" style="296" customWidth="1"/>
    <col min="8" max="8" width="6.140625" style="296" customWidth="1"/>
    <col min="9" max="9" width="9.140625" style="297"/>
    <col min="10" max="10" width="15.28515625" style="297" customWidth="1"/>
    <col min="11" max="16384" width="9.140625" style="297"/>
  </cols>
  <sheetData>
    <row r="1" spans="1:8" ht="33" customHeight="1">
      <c r="A1" s="294" t="s">
        <v>95</v>
      </c>
      <c r="B1" s="295"/>
      <c r="C1" s="295"/>
      <c r="D1" s="295"/>
      <c r="E1" s="295"/>
      <c r="F1" s="295"/>
      <c r="G1" s="295"/>
    </row>
    <row r="2" spans="1:8" ht="12.75" customHeight="1" thickBot="1">
      <c r="A2" s="295"/>
      <c r="B2" s="295"/>
      <c r="C2" s="295"/>
      <c r="D2" s="295"/>
      <c r="E2" s="295"/>
      <c r="F2" s="295"/>
      <c r="G2" s="295"/>
    </row>
    <row r="3" spans="1:8" ht="19.5" customHeight="1">
      <c r="A3" s="298"/>
      <c r="B3" s="298"/>
      <c r="C3" s="298"/>
      <c r="D3" s="299" t="s">
        <v>81</v>
      </c>
      <c r="E3" s="300"/>
      <c r="F3" s="298"/>
      <c r="G3" s="298"/>
      <c r="H3" s="301"/>
    </row>
    <row r="4" spans="1:8">
      <c r="A4" s="295" t="s">
        <v>82</v>
      </c>
      <c r="B4" s="295"/>
      <c r="C4" s="295"/>
      <c r="D4" s="302">
        <f>'CASHFLOW Year 1'!B17</f>
        <v>0</v>
      </c>
      <c r="E4" s="303"/>
      <c r="F4" s="295"/>
      <c r="G4" s="295"/>
      <c r="H4" s="301"/>
    </row>
    <row r="5" spans="1:8">
      <c r="A5" s="295" t="s">
        <v>83</v>
      </c>
      <c r="B5" s="295"/>
      <c r="C5" s="295"/>
      <c r="D5" s="34">
        <v>0.10249999999999999</v>
      </c>
      <c r="E5" s="304"/>
      <c r="F5" s="295"/>
      <c r="G5" s="301"/>
      <c r="H5" s="301"/>
    </row>
    <row r="6" spans="1:8">
      <c r="A6" s="295" t="s">
        <v>84</v>
      </c>
      <c r="B6" s="295"/>
      <c r="C6" s="295"/>
      <c r="D6" s="35">
        <v>10</v>
      </c>
      <c r="E6" s="305"/>
      <c r="F6" s="295"/>
      <c r="G6" s="301"/>
      <c r="H6" s="301"/>
    </row>
    <row r="7" spans="1:8">
      <c r="A7" s="295" t="s">
        <v>85</v>
      </c>
      <c r="B7" s="295"/>
      <c r="C7" s="295"/>
      <c r="D7" s="36">
        <v>38231</v>
      </c>
      <c r="E7" s="305"/>
      <c r="F7" s="295"/>
      <c r="G7" s="301"/>
      <c r="H7" s="301"/>
    </row>
    <row r="8" spans="1:8">
      <c r="A8" s="295"/>
      <c r="B8" s="295"/>
      <c r="C8" s="295"/>
      <c r="D8" s="302"/>
      <c r="E8" s="305"/>
      <c r="F8" s="295"/>
      <c r="G8" s="301"/>
      <c r="H8" s="301"/>
    </row>
    <row r="9" spans="1:8" ht="14.25" thickBot="1">
      <c r="A9" s="295"/>
      <c r="B9" s="295"/>
      <c r="C9" s="295"/>
      <c r="D9" s="306"/>
      <c r="E9" s="306"/>
      <c r="F9" s="295"/>
      <c r="G9" s="301"/>
      <c r="H9" s="301"/>
    </row>
    <row r="10" spans="1:8">
      <c r="A10" s="298"/>
      <c r="B10" s="298"/>
      <c r="C10" s="298"/>
      <c r="D10" s="298"/>
      <c r="E10" s="298"/>
      <c r="F10" s="298"/>
      <c r="G10" s="307"/>
      <c r="H10" s="301"/>
    </row>
    <row r="11" spans="1:8">
      <c r="A11" s="295" t="s">
        <v>86</v>
      </c>
      <c r="B11" s="295"/>
      <c r="C11" s="295"/>
      <c r="D11" s="308">
        <f>PMT(D5/12,D12,-D4,0)</f>
        <v>0</v>
      </c>
      <c r="E11" s="303"/>
      <c r="F11" s="295"/>
      <c r="G11" s="301"/>
      <c r="H11" s="301"/>
    </row>
    <row r="12" spans="1:8" ht="14.25" customHeight="1">
      <c r="A12" s="295" t="s">
        <v>87</v>
      </c>
      <c r="B12" s="295"/>
      <c r="C12" s="295"/>
      <c r="D12" s="309">
        <f>D6*12</f>
        <v>120</v>
      </c>
      <c r="E12" s="303"/>
      <c r="F12" s="295"/>
      <c r="G12" s="301"/>
      <c r="H12" s="301"/>
    </row>
    <row r="13" spans="1:8">
      <c r="A13" s="295" t="s">
        <v>88</v>
      </c>
      <c r="B13" s="295"/>
      <c r="C13" s="295"/>
      <c r="D13" s="308">
        <f>SUM(F16:F99)</f>
        <v>0</v>
      </c>
      <c r="E13" s="303"/>
      <c r="F13" s="295"/>
      <c r="G13" s="301"/>
      <c r="H13" s="301"/>
    </row>
    <row r="14" spans="1:8" ht="14.25" thickBot="1">
      <c r="A14" s="295"/>
      <c r="B14" s="295"/>
      <c r="C14" s="295"/>
      <c r="D14" s="295"/>
      <c r="E14" s="306"/>
      <c r="F14" s="295"/>
      <c r="G14" s="295"/>
      <c r="H14" s="301"/>
    </row>
    <row r="15" spans="1:8" s="311" customFormat="1" ht="31.5" customHeight="1" thickBot="1">
      <c r="A15" s="1" t="s">
        <v>89</v>
      </c>
      <c r="B15" s="2" t="s">
        <v>90</v>
      </c>
      <c r="C15" s="2" t="s">
        <v>91</v>
      </c>
      <c r="D15" s="2" t="s">
        <v>92</v>
      </c>
      <c r="E15" s="2" t="s">
        <v>93</v>
      </c>
      <c r="F15" s="2" t="s">
        <v>34</v>
      </c>
      <c r="G15" s="3" t="s">
        <v>94</v>
      </c>
      <c r="H15" s="310"/>
    </row>
    <row r="16" spans="1:8" s="311" customFormat="1">
      <c r="A16" s="312">
        <f>IF(Values_Entered,1,"")</f>
        <v>1</v>
      </c>
      <c r="B16" s="313" t="s">
        <v>2</v>
      </c>
      <c r="C16" s="314">
        <f>D4</f>
        <v>0</v>
      </c>
      <c r="D16" s="314">
        <f>$D$11</f>
        <v>0</v>
      </c>
      <c r="E16" s="314">
        <f t="shared" ref="E16:E47" si="0">D16-F16</f>
        <v>0</v>
      </c>
      <c r="F16" s="314">
        <f>(C16*($D$5/12))</f>
        <v>0</v>
      </c>
      <c r="G16" s="314">
        <f t="shared" ref="G16:G47" si="1">C16-E16</f>
        <v>0</v>
      </c>
    </row>
    <row r="17" spans="1:9" s="311" customFormat="1" ht="12.75" customHeight="1">
      <c r="A17" s="312">
        <v>2</v>
      </c>
      <c r="B17" s="313" t="s">
        <v>3</v>
      </c>
      <c r="C17" s="315">
        <f>G16</f>
        <v>0</v>
      </c>
      <c r="D17" s="314">
        <f>$D$11</f>
        <v>0</v>
      </c>
      <c r="E17" s="314">
        <f t="shared" si="0"/>
        <v>0</v>
      </c>
      <c r="F17" s="314">
        <f>(C17*($D$5/12))</f>
        <v>0</v>
      </c>
      <c r="G17" s="314">
        <f t="shared" si="1"/>
        <v>0</v>
      </c>
    </row>
    <row r="18" spans="1:9" s="311" customFormat="1" ht="12.75" customHeight="1">
      <c r="A18" s="312">
        <v>3</v>
      </c>
      <c r="B18" s="313" t="s">
        <v>4</v>
      </c>
      <c r="C18" s="315">
        <f t="shared" ref="C18:C81" si="2">G17</f>
        <v>0</v>
      </c>
      <c r="D18" s="314">
        <f t="shared" ref="D18:D81" si="3">$D$11</f>
        <v>0</v>
      </c>
      <c r="E18" s="314">
        <f t="shared" si="0"/>
        <v>0</v>
      </c>
      <c r="F18" s="314">
        <f t="shared" ref="F18:F81" si="4">(C18*($D$5/12))</f>
        <v>0</v>
      </c>
      <c r="G18" s="314">
        <f t="shared" si="1"/>
        <v>0</v>
      </c>
    </row>
    <row r="19" spans="1:9" s="311" customFormat="1">
      <c r="A19" s="312">
        <v>4</v>
      </c>
      <c r="B19" s="313" t="s">
        <v>5</v>
      </c>
      <c r="C19" s="315">
        <f t="shared" si="2"/>
        <v>0</v>
      </c>
      <c r="D19" s="314">
        <f t="shared" si="3"/>
        <v>0</v>
      </c>
      <c r="E19" s="314">
        <f t="shared" si="0"/>
        <v>0</v>
      </c>
      <c r="F19" s="314">
        <f t="shared" si="4"/>
        <v>0</v>
      </c>
      <c r="G19" s="314">
        <f t="shared" si="1"/>
        <v>0</v>
      </c>
    </row>
    <row r="20" spans="1:9" s="311" customFormat="1">
      <c r="A20" s="312">
        <v>5</v>
      </c>
      <c r="B20" s="313" t="s">
        <v>6</v>
      </c>
      <c r="C20" s="315">
        <f t="shared" si="2"/>
        <v>0</v>
      </c>
      <c r="D20" s="314">
        <f t="shared" si="3"/>
        <v>0</v>
      </c>
      <c r="E20" s="314">
        <f t="shared" si="0"/>
        <v>0</v>
      </c>
      <c r="F20" s="314">
        <f t="shared" si="4"/>
        <v>0</v>
      </c>
      <c r="G20" s="314">
        <f t="shared" si="1"/>
        <v>0</v>
      </c>
    </row>
    <row r="21" spans="1:9">
      <c r="A21" s="312">
        <v>6</v>
      </c>
      <c r="B21" s="313" t="s">
        <v>7</v>
      </c>
      <c r="C21" s="315">
        <f t="shared" si="2"/>
        <v>0</v>
      </c>
      <c r="D21" s="314">
        <f t="shared" si="3"/>
        <v>0</v>
      </c>
      <c r="E21" s="314">
        <f t="shared" si="0"/>
        <v>0</v>
      </c>
      <c r="F21" s="314">
        <f t="shared" si="4"/>
        <v>0</v>
      </c>
      <c r="G21" s="314">
        <f t="shared" si="1"/>
        <v>0</v>
      </c>
      <c r="H21" s="311"/>
      <c r="I21" s="311"/>
    </row>
    <row r="22" spans="1:9">
      <c r="A22" s="312">
        <v>7</v>
      </c>
      <c r="B22" s="313" t="s">
        <v>8</v>
      </c>
      <c r="C22" s="315">
        <f t="shared" si="2"/>
        <v>0</v>
      </c>
      <c r="D22" s="314">
        <f t="shared" si="3"/>
        <v>0</v>
      </c>
      <c r="E22" s="314">
        <f t="shared" si="0"/>
        <v>0</v>
      </c>
      <c r="F22" s="314">
        <f t="shared" si="4"/>
        <v>0</v>
      </c>
      <c r="G22" s="314">
        <f t="shared" si="1"/>
        <v>0</v>
      </c>
      <c r="H22" s="311"/>
      <c r="I22" s="311"/>
    </row>
    <row r="23" spans="1:9">
      <c r="A23" s="312">
        <v>8</v>
      </c>
      <c r="B23" s="313" t="s">
        <v>9</v>
      </c>
      <c r="C23" s="315">
        <f t="shared" si="2"/>
        <v>0</v>
      </c>
      <c r="D23" s="314">
        <f t="shared" si="3"/>
        <v>0</v>
      </c>
      <c r="E23" s="314">
        <f t="shared" si="0"/>
        <v>0</v>
      </c>
      <c r="F23" s="314">
        <f t="shared" si="4"/>
        <v>0</v>
      </c>
      <c r="G23" s="314">
        <f t="shared" si="1"/>
        <v>0</v>
      </c>
      <c r="H23" s="311"/>
      <c r="I23" s="311"/>
    </row>
    <row r="24" spans="1:9">
      <c r="A24" s="312">
        <v>9</v>
      </c>
      <c r="B24" s="313" t="s">
        <v>10</v>
      </c>
      <c r="C24" s="315">
        <f t="shared" si="2"/>
        <v>0</v>
      </c>
      <c r="D24" s="314">
        <f t="shared" si="3"/>
        <v>0</v>
      </c>
      <c r="E24" s="314">
        <f t="shared" si="0"/>
        <v>0</v>
      </c>
      <c r="F24" s="314">
        <f t="shared" si="4"/>
        <v>0</v>
      </c>
      <c r="G24" s="314">
        <f t="shared" si="1"/>
        <v>0</v>
      </c>
      <c r="H24" s="311"/>
      <c r="I24" s="311"/>
    </row>
    <row r="25" spans="1:9">
      <c r="A25" s="312">
        <v>10</v>
      </c>
      <c r="B25" s="313" t="s">
        <v>11</v>
      </c>
      <c r="C25" s="315">
        <f t="shared" si="2"/>
        <v>0</v>
      </c>
      <c r="D25" s="314">
        <f t="shared" si="3"/>
        <v>0</v>
      </c>
      <c r="E25" s="314">
        <f t="shared" si="0"/>
        <v>0</v>
      </c>
      <c r="F25" s="314">
        <f t="shared" si="4"/>
        <v>0</v>
      </c>
      <c r="G25" s="314">
        <f t="shared" si="1"/>
        <v>0</v>
      </c>
      <c r="H25" s="311"/>
      <c r="I25" s="311"/>
    </row>
    <row r="26" spans="1:9">
      <c r="A26" s="312">
        <v>11</v>
      </c>
      <c r="B26" s="313" t="s">
        <v>12</v>
      </c>
      <c r="C26" s="315">
        <f t="shared" si="2"/>
        <v>0</v>
      </c>
      <c r="D26" s="314">
        <f t="shared" si="3"/>
        <v>0</v>
      </c>
      <c r="E26" s="314">
        <f t="shared" si="0"/>
        <v>0</v>
      </c>
      <c r="F26" s="314">
        <f t="shared" si="4"/>
        <v>0</v>
      </c>
      <c r="G26" s="314">
        <f t="shared" si="1"/>
        <v>0</v>
      </c>
      <c r="H26" s="311"/>
      <c r="I26" s="311"/>
    </row>
    <row r="27" spans="1:9">
      <c r="A27" s="312">
        <v>12</v>
      </c>
      <c r="B27" s="313" t="s">
        <v>1</v>
      </c>
      <c r="C27" s="315">
        <f t="shared" si="2"/>
        <v>0</v>
      </c>
      <c r="D27" s="314">
        <f t="shared" si="3"/>
        <v>0</v>
      </c>
      <c r="E27" s="314">
        <f t="shared" si="0"/>
        <v>0</v>
      </c>
      <c r="F27" s="314">
        <f t="shared" si="4"/>
        <v>0</v>
      </c>
      <c r="G27" s="314">
        <f t="shared" si="1"/>
        <v>0</v>
      </c>
      <c r="H27" s="311"/>
      <c r="I27" s="311"/>
    </row>
    <row r="28" spans="1:9">
      <c r="A28" s="312">
        <v>13</v>
      </c>
      <c r="B28" s="313" t="s">
        <v>2</v>
      </c>
      <c r="C28" s="315">
        <f t="shared" si="2"/>
        <v>0</v>
      </c>
      <c r="D28" s="314">
        <f t="shared" si="3"/>
        <v>0</v>
      </c>
      <c r="E28" s="314">
        <f t="shared" si="0"/>
        <v>0</v>
      </c>
      <c r="F28" s="314">
        <f t="shared" si="4"/>
        <v>0</v>
      </c>
      <c r="G28" s="314">
        <f t="shared" si="1"/>
        <v>0</v>
      </c>
      <c r="H28" s="311"/>
      <c r="I28" s="311"/>
    </row>
    <row r="29" spans="1:9">
      <c r="A29" s="312">
        <v>14</v>
      </c>
      <c r="B29" s="313" t="s">
        <v>3</v>
      </c>
      <c r="C29" s="315">
        <f t="shared" si="2"/>
        <v>0</v>
      </c>
      <c r="D29" s="314">
        <f t="shared" si="3"/>
        <v>0</v>
      </c>
      <c r="E29" s="314">
        <f t="shared" si="0"/>
        <v>0</v>
      </c>
      <c r="F29" s="314">
        <f t="shared" si="4"/>
        <v>0</v>
      </c>
      <c r="G29" s="314">
        <f t="shared" si="1"/>
        <v>0</v>
      </c>
      <c r="H29" s="311"/>
      <c r="I29" s="311"/>
    </row>
    <row r="30" spans="1:9">
      <c r="A30" s="312">
        <v>15</v>
      </c>
      <c r="B30" s="313" t="s">
        <v>4</v>
      </c>
      <c r="C30" s="315">
        <f t="shared" si="2"/>
        <v>0</v>
      </c>
      <c r="D30" s="314">
        <f t="shared" si="3"/>
        <v>0</v>
      </c>
      <c r="E30" s="314">
        <f t="shared" si="0"/>
        <v>0</v>
      </c>
      <c r="F30" s="314">
        <f t="shared" si="4"/>
        <v>0</v>
      </c>
      <c r="G30" s="314">
        <f t="shared" si="1"/>
        <v>0</v>
      </c>
      <c r="H30" s="311"/>
      <c r="I30" s="311"/>
    </row>
    <row r="31" spans="1:9">
      <c r="A31" s="312">
        <v>16</v>
      </c>
      <c r="B31" s="313" t="s">
        <v>5</v>
      </c>
      <c r="C31" s="315">
        <f t="shared" si="2"/>
        <v>0</v>
      </c>
      <c r="D31" s="314">
        <f t="shared" si="3"/>
        <v>0</v>
      </c>
      <c r="E31" s="314">
        <f t="shared" si="0"/>
        <v>0</v>
      </c>
      <c r="F31" s="314">
        <f t="shared" si="4"/>
        <v>0</v>
      </c>
      <c r="G31" s="314">
        <f t="shared" si="1"/>
        <v>0</v>
      </c>
      <c r="H31" s="311"/>
      <c r="I31" s="311"/>
    </row>
    <row r="32" spans="1:9">
      <c r="A32" s="312">
        <v>17</v>
      </c>
      <c r="B32" s="313" t="s">
        <v>6</v>
      </c>
      <c r="C32" s="315">
        <f t="shared" si="2"/>
        <v>0</v>
      </c>
      <c r="D32" s="314">
        <f t="shared" si="3"/>
        <v>0</v>
      </c>
      <c r="E32" s="314">
        <f t="shared" si="0"/>
        <v>0</v>
      </c>
      <c r="F32" s="314">
        <f t="shared" si="4"/>
        <v>0</v>
      </c>
      <c r="G32" s="314">
        <f t="shared" si="1"/>
        <v>0</v>
      </c>
      <c r="H32" s="311"/>
      <c r="I32" s="311"/>
    </row>
    <row r="33" spans="1:9">
      <c r="A33" s="312">
        <v>18</v>
      </c>
      <c r="B33" s="313" t="s">
        <v>7</v>
      </c>
      <c r="C33" s="315">
        <f t="shared" si="2"/>
        <v>0</v>
      </c>
      <c r="D33" s="314">
        <f t="shared" si="3"/>
        <v>0</v>
      </c>
      <c r="E33" s="314">
        <f t="shared" si="0"/>
        <v>0</v>
      </c>
      <c r="F33" s="314">
        <f t="shared" si="4"/>
        <v>0</v>
      </c>
      <c r="G33" s="314">
        <f t="shared" si="1"/>
        <v>0</v>
      </c>
      <c r="H33" s="311"/>
      <c r="I33" s="311"/>
    </row>
    <row r="34" spans="1:9">
      <c r="A34" s="312">
        <v>19</v>
      </c>
      <c r="B34" s="313" t="s">
        <v>8</v>
      </c>
      <c r="C34" s="315">
        <f t="shared" si="2"/>
        <v>0</v>
      </c>
      <c r="D34" s="314">
        <f t="shared" si="3"/>
        <v>0</v>
      </c>
      <c r="E34" s="314">
        <f t="shared" si="0"/>
        <v>0</v>
      </c>
      <c r="F34" s="314">
        <f t="shared" si="4"/>
        <v>0</v>
      </c>
      <c r="G34" s="314">
        <f t="shared" si="1"/>
        <v>0</v>
      </c>
      <c r="H34" s="311"/>
      <c r="I34" s="311"/>
    </row>
    <row r="35" spans="1:9">
      <c r="A35" s="312">
        <v>20</v>
      </c>
      <c r="B35" s="313" t="s">
        <v>9</v>
      </c>
      <c r="C35" s="315">
        <f t="shared" si="2"/>
        <v>0</v>
      </c>
      <c r="D35" s="314">
        <f t="shared" si="3"/>
        <v>0</v>
      </c>
      <c r="E35" s="314">
        <f t="shared" si="0"/>
        <v>0</v>
      </c>
      <c r="F35" s="314">
        <f t="shared" si="4"/>
        <v>0</v>
      </c>
      <c r="G35" s="314">
        <f t="shared" si="1"/>
        <v>0</v>
      </c>
      <c r="H35" s="311"/>
      <c r="I35" s="311"/>
    </row>
    <row r="36" spans="1:9">
      <c r="A36" s="312">
        <v>21</v>
      </c>
      <c r="B36" s="313" t="s">
        <v>10</v>
      </c>
      <c r="C36" s="315">
        <f t="shared" si="2"/>
        <v>0</v>
      </c>
      <c r="D36" s="314">
        <f t="shared" si="3"/>
        <v>0</v>
      </c>
      <c r="E36" s="314">
        <f t="shared" si="0"/>
        <v>0</v>
      </c>
      <c r="F36" s="314">
        <f t="shared" si="4"/>
        <v>0</v>
      </c>
      <c r="G36" s="314">
        <f t="shared" si="1"/>
        <v>0</v>
      </c>
      <c r="H36" s="311"/>
      <c r="I36" s="311"/>
    </row>
    <row r="37" spans="1:9">
      <c r="A37" s="312">
        <v>22</v>
      </c>
      <c r="B37" s="313" t="s">
        <v>11</v>
      </c>
      <c r="C37" s="315">
        <f t="shared" si="2"/>
        <v>0</v>
      </c>
      <c r="D37" s="314">
        <f t="shared" si="3"/>
        <v>0</v>
      </c>
      <c r="E37" s="314">
        <f t="shared" si="0"/>
        <v>0</v>
      </c>
      <c r="F37" s="314">
        <f t="shared" si="4"/>
        <v>0</v>
      </c>
      <c r="G37" s="314">
        <f t="shared" si="1"/>
        <v>0</v>
      </c>
      <c r="H37" s="311"/>
      <c r="I37" s="311"/>
    </row>
    <row r="38" spans="1:9">
      <c r="A38" s="312">
        <v>23</v>
      </c>
      <c r="B38" s="313" t="s">
        <v>12</v>
      </c>
      <c r="C38" s="315">
        <f t="shared" si="2"/>
        <v>0</v>
      </c>
      <c r="D38" s="314">
        <f t="shared" si="3"/>
        <v>0</v>
      </c>
      <c r="E38" s="314">
        <f t="shared" si="0"/>
        <v>0</v>
      </c>
      <c r="F38" s="314">
        <f t="shared" si="4"/>
        <v>0</v>
      </c>
      <c r="G38" s="314">
        <f t="shared" si="1"/>
        <v>0</v>
      </c>
      <c r="H38" s="311"/>
      <c r="I38" s="311"/>
    </row>
    <row r="39" spans="1:9">
      <c r="A39" s="312">
        <v>24</v>
      </c>
      <c r="B39" s="313" t="s">
        <v>1</v>
      </c>
      <c r="C39" s="315">
        <f t="shared" si="2"/>
        <v>0</v>
      </c>
      <c r="D39" s="314">
        <f t="shared" si="3"/>
        <v>0</v>
      </c>
      <c r="E39" s="314">
        <f t="shared" si="0"/>
        <v>0</v>
      </c>
      <c r="F39" s="314">
        <f t="shared" si="4"/>
        <v>0</v>
      </c>
      <c r="G39" s="314">
        <f t="shared" si="1"/>
        <v>0</v>
      </c>
      <c r="H39" s="311"/>
      <c r="I39" s="311"/>
    </row>
    <row r="40" spans="1:9">
      <c r="A40" s="312">
        <v>25</v>
      </c>
      <c r="B40" s="313" t="s">
        <v>2</v>
      </c>
      <c r="C40" s="315">
        <f t="shared" si="2"/>
        <v>0</v>
      </c>
      <c r="D40" s="314">
        <f t="shared" si="3"/>
        <v>0</v>
      </c>
      <c r="E40" s="314">
        <f t="shared" si="0"/>
        <v>0</v>
      </c>
      <c r="F40" s="314">
        <f t="shared" si="4"/>
        <v>0</v>
      </c>
      <c r="G40" s="314">
        <f t="shared" si="1"/>
        <v>0</v>
      </c>
      <c r="H40" s="311"/>
      <c r="I40" s="311"/>
    </row>
    <row r="41" spans="1:9">
      <c r="A41" s="312">
        <v>26</v>
      </c>
      <c r="B41" s="313" t="s">
        <v>3</v>
      </c>
      <c r="C41" s="315">
        <f t="shared" si="2"/>
        <v>0</v>
      </c>
      <c r="D41" s="314">
        <f t="shared" si="3"/>
        <v>0</v>
      </c>
      <c r="E41" s="314">
        <f t="shared" si="0"/>
        <v>0</v>
      </c>
      <c r="F41" s="314">
        <f t="shared" si="4"/>
        <v>0</v>
      </c>
      <c r="G41" s="314">
        <f t="shared" si="1"/>
        <v>0</v>
      </c>
      <c r="H41" s="311"/>
      <c r="I41" s="311"/>
    </row>
    <row r="42" spans="1:9">
      <c r="A42" s="312">
        <v>27</v>
      </c>
      <c r="B42" s="313" t="s">
        <v>4</v>
      </c>
      <c r="C42" s="315">
        <f t="shared" si="2"/>
        <v>0</v>
      </c>
      <c r="D42" s="314">
        <f t="shared" si="3"/>
        <v>0</v>
      </c>
      <c r="E42" s="314">
        <f t="shared" si="0"/>
        <v>0</v>
      </c>
      <c r="F42" s="314">
        <f t="shared" si="4"/>
        <v>0</v>
      </c>
      <c r="G42" s="314">
        <f t="shared" si="1"/>
        <v>0</v>
      </c>
      <c r="H42" s="311"/>
      <c r="I42" s="311"/>
    </row>
    <row r="43" spans="1:9">
      <c r="A43" s="312">
        <v>28</v>
      </c>
      <c r="B43" s="313" t="s">
        <v>5</v>
      </c>
      <c r="C43" s="315">
        <f t="shared" si="2"/>
        <v>0</v>
      </c>
      <c r="D43" s="314">
        <f t="shared" si="3"/>
        <v>0</v>
      </c>
      <c r="E43" s="314">
        <f t="shared" si="0"/>
        <v>0</v>
      </c>
      <c r="F43" s="314">
        <f t="shared" si="4"/>
        <v>0</v>
      </c>
      <c r="G43" s="314">
        <f t="shared" si="1"/>
        <v>0</v>
      </c>
      <c r="H43" s="311"/>
      <c r="I43" s="311"/>
    </row>
    <row r="44" spans="1:9">
      <c r="A44" s="312">
        <v>29</v>
      </c>
      <c r="B44" s="313" t="s">
        <v>6</v>
      </c>
      <c r="C44" s="315">
        <f t="shared" si="2"/>
        <v>0</v>
      </c>
      <c r="D44" s="314">
        <f t="shared" si="3"/>
        <v>0</v>
      </c>
      <c r="E44" s="314">
        <f t="shared" si="0"/>
        <v>0</v>
      </c>
      <c r="F44" s="314">
        <f t="shared" si="4"/>
        <v>0</v>
      </c>
      <c r="G44" s="314">
        <f t="shared" si="1"/>
        <v>0</v>
      </c>
      <c r="H44" s="311"/>
      <c r="I44" s="311"/>
    </row>
    <row r="45" spans="1:9">
      <c r="A45" s="312">
        <v>30</v>
      </c>
      <c r="B45" s="313" t="s">
        <v>7</v>
      </c>
      <c r="C45" s="315">
        <f t="shared" si="2"/>
        <v>0</v>
      </c>
      <c r="D45" s="314">
        <f t="shared" si="3"/>
        <v>0</v>
      </c>
      <c r="E45" s="314">
        <f t="shared" si="0"/>
        <v>0</v>
      </c>
      <c r="F45" s="314">
        <f t="shared" si="4"/>
        <v>0</v>
      </c>
      <c r="G45" s="314">
        <f t="shared" si="1"/>
        <v>0</v>
      </c>
      <c r="H45" s="311"/>
      <c r="I45" s="311"/>
    </row>
    <row r="46" spans="1:9">
      <c r="A46" s="312">
        <v>31</v>
      </c>
      <c r="B46" s="313" t="s">
        <v>8</v>
      </c>
      <c r="C46" s="315">
        <f t="shared" si="2"/>
        <v>0</v>
      </c>
      <c r="D46" s="314">
        <f t="shared" si="3"/>
        <v>0</v>
      </c>
      <c r="E46" s="314">
        <f t="shared" si="0"/>
        <v>0</v>
      </c>
      <c r="F46" s="314">
        <f t="shared" si="4"/>
        <v>0</v>
      </c>
      <c r="G46" s="314">
        <f t="shared" si="1"/>
        <v>0</v>
      </c>
      <c r="H46" s="311"/>
      <c r="I46" s="311"/>
    </row>
    <row r="47" spans="1:9">
      <c r="A47" s="312">
        <v>32</v>
      </c>
      <c r="B47" s="313" t="s">
        <v>9</v>
      </c>
      <c r="C47" s="315">
        <f t="shared" si="2"/>
        <v>0</v>
      </c>
      <c r="D47" s="314">
        <f t="shared" si="3"/>
        <v>0</v>
      </c>
      <c r="E47" s="314">
        <f t="shared" si="0"/>
        <v>0</v>
      </c>
      <c r="F47" s="314">
        <f t="shared" si="4"/>
        <v>0</v>
      </c>
      <c r="G47" s="314">
        <f t="shared" si="1"/>
        <v>0</v>
      </c>
      <c r="H47" s="311"/>
      <c r="I47" s="311"/>
    </row>
    <row r="48" spans="1:9">
      <c r="A48" s="312">
        <v>33</v>
      </c>
      <c r="B48" s="313" t="s">
        <v>10</v>
      </c>
      <c r="C48" s="315">
        <f t="shared" si="2"/>
        <v>0</v>
      </c>
      <c r="D48" s="314">
        <f t="shared" si="3"/>
        <v>0</v>
      </c>
      <c r="E48" s="314">
        <f t="shared" ref="E48:E79" si="5">D48-F48</f>
        <v>0</v>
      </c>
      <c r="F48" s="314">
        <f t="shared" si="4"/>
        <v>0</v>
      </c>
      <c r="G48" s="314">
        <f t="shared" ref="G48:G79" si="6">C48-E48</f>
        <v>0</v>
      </c>
      <c r="H48" s="311"/>
      <c r="I48" s="311"/>
    </row>
    <row r="49" spans="1:9">
      <c r="A49" s="312">
        <v>34</v>
      </c>
      <c r="B49" s="313" t="s">
        <v>11</v>
      </c>
      <c r="C49" s="315">
        <f t="shared" si="2"/>
        <v>0</v>
      </c>
      <c r="D49" s="314">
        <f t="shared" si="3"/>
        <v>0</v>
      </c>
      <c r="E49" s="314">
        <f t="shared" si="5"/>
        <v>0</v>
      </c>
      <c r="F49" s="314">
        <f t="shared" si="4"/>
        <v>0</v>
      </c>
      <c r="G49" s="314">
        <f t="shared" si="6"/>
        <v>0</v>
      </c>
      <c r="H49" s="311"/>
      <c r="I49" s="311"/>
    </row>
    <row r="50" spans="1:9">
      <c r="A50" s="312">
        <v>35</v>
      </c>
      <c r="B50" s="313" t="s">
        <v>12</v>
      </c>
      <c r="C50" s="315">
        <f t="shared" si="2"/>
        <v>0</v>
      </c>
      <c r="D50" s="314">
        <f t="shared" si="3"/>
        <v>0</v>
      </c>
      <c r="E50" s="314">
        <f t="shared" si="5"/>
        <v>0</v>
      </c>
      <c r="F50" s="314">
        <f t="shared" si="4"/>
        <v>0</v>
      </c>
      <c r="G50" s="314">
        <f t="shared" si="6"/>
        <v>0</v>
      </c>
      <c r="H50" s="311"/>
      <c r="I50" s="311"/>
    </row>
    <row r="51" spans="1:9">
      <c r="A51" s="312">
        <v>36</v>
      </c>
      <c r="B51" s="313" t="s">
        <v>1</v>
      </c>
      <c r="C51" s="315">
        <f t="shared" si="2"/>
        <v>0</v>
      </c>
      <c r="D51" s="314">
        <f t="shared" si="3"/>
        <v>0</v>
      </c>
      <c r="E51" s="314">
        <f t="shared" si="5"/>
        <v>0</v>
      </c>
      <c r="F51" s="314">
        <f t="shared" si="4"/>
        <v>0</v>
      </c>
      <c r="G51" s="314">
        <f t="shared" si="6"/>
        <v>0</v>
      </c>
      <c r="H51" s="311"/>
      <c r="I51" s="311"/>
    </row>
    <row r="52" spans="1:9">
      <c r="A52" s="312">
        <v>37</v>
      </c>
      <c r="B52" s="313" t="s">
        <v>2</v>
      </c>
      <c r="C52" s="315">
        <f t="shared" si="2"/>
        <v>0</v>
      </c>
      <c r="D52" s="314">
        <f t="shared" si="3"/>
        <v>0</v>
      </c>
      <c r="E52" s="314">
        <f t="shared" si="5"/>
        <v>0</v>
      </c>
      <c r="F52" s="314">
        <f t="shared" si="4"/>
        <v>0</v>
      </c>
      <c r="G52" s="314">
        <f t="shared" si="6"/>
        <v>0</v>
      </c>
      <c r="H52" s="311"/>
      <c r="I52" s="311"/>
    </row>
    <row r="53" spans="1:9">
      <c r="A53" s="312">
        <v>38</v>
      </c>
      <c r="B53" s="313" t="s">
        <v>3</v>
      </c>
      <c r="C53" s="315">
        <f t="shared" si="2"/>
        <v>0</v>
      </c>
      <c r="D53" s="314">
        <f t="shared" si="3"/>
        <v>0</v>
      </c>
      <c r="E53" s="314">
        <f t="shared" si="5"/>
        <v>0</v>
      </c>
      <c r="F53" s="314">
        <f t="shared" si="4"/>
        <v>0</v>
      </c>
      <c r="G53" s="314">
        <f t="shared" si="6"/>
        <v>0</v>
      </c>
      <c r="H53" s="311"/>
      <c r="I53" s="311"/>
    </row>
    <row r="54" spans="1:9">
      <c r="A54" s="312">
        <v>39</v>
      </c>
      <c r="B54" s="313" t="s">
        <v>4</v>
      </c>
      <c r="C54" s="315">
        <f t="shared" si="2"/>
        <v>0</v>
      </c>
      <c r="D54" s="314">
        <f t="shared" si="3"/>
        <v>0</v>
      </c>
      <c r="E54" s="314">
        <f t="shared" si="5"/>
        <v>0</v>
      </c>
      <c r="F54" s="314">
        <f t="shared" si="4"/>
        <v>0</v>
      </c>
      <c r="G54" s="314">
        <f t="shared" si="6"/>
        <v>0</v>
      </c>
      <c r="H54" s="311"/>
      <c r="I54" s="311"/>
    </row>
    <row r="55" spans="1:9">
      <c r="A55" s="312">
        <v>40</v>
      </c>
      <c r="B55" s="313" t="s">
        <v>5</v>
      </c>
      <c r="C55" s="315">
        <f t="shared" si="2"/>
        <v>0</v>
      </c>
      <c r="D55" s="314">
        <f t="shared" si="3"/>
        <v>0</v>
      </c>
      <c r="E55" s="314">
        <f t="shared" si="5"/>
        <v>0</v>
      </c>
      <c r="F55" s="314">
        <f t="shared" si="4"/>
        <v>0</v>
      </c>
      <c r="G55" s="314">
        <f t="shared" si="6"/>
        <v>0</v>
      </c>
      <c r="H55" s="311"/>
      <c r="I55" s="311"/>
    </row>
    <row r="56" spans="1:9">
      <c r="A56" s="312">
        <v>41</v>
      </c>
      <c r="B56" s="313" t="s">
        <v>6</v>
      </c>
      <c r="C56" s="315">
        <f t="shared" si="2"/>
        <v>0</v>
      </c>
      <c r="D56" s="314">
        <f t="shared" si="3"/>
        <v>0</v>
      </c>
      <c r="E56" s="314">
        <f t="shared" si="5"/>
        <v>0</v>
      </c>
      <c r="F56" s="314">
        <f t="shared" si="4"/>
        <v>0</v>
      </c>
      <c r="G56" s="314">
        <f t="shared" si="6"/>
        <v>0</v>
      </c>
      <c r="H56" s="311"/>
      <c r="I56" s="311"/>
    </row>
    <row r="57" spans="1:9">
      <c r="A57" s="312">
        <v>42</v>
      </c>
      <c r="B57" s="313" t="s">
        <v>7</v>
      </c>
      <c r="C57" s="315">
        <f t="shared" si="2"/>
        <v>0</v>
      </c>
      <c r="D57" s="314">
        <f t="shared" si="3"/>
        <v>0</v>
      </c>
      <c r="E57" s="314">
        <f t="shared" si="5"/>
        <v>0</v>
      </c>
      <c r="F57" s="314">
        <f t="shared" si="4"/>
        <v>0</v>
      </c>
      <c r="G57" s="314">
        <f t="shared" si="6"/>
        <v>0</v>
      </c>
      <c r="H57" s="311"/>
      <c r="I57" s="311"/>
    </row>
    <row r="58" spans="1:9">
      <c r="A58" s="312">
        <v>43</v>
      </c>
      <c r="B58" s="313" t="s">
        <v>8</v>
      </c>
      <c r="C58" s="315">
        <f t="shared" si="2"/>
        <v>0</v>
      </c>
      <c r="D58" s="314">
        <f t="shared" si="3"/>
        <v>0</v>
      </c>
      <c r="E58" s="314">
        <f t="shared" si="5"/>
        <v>0</v>
      </c>
      <c r="F58" s="314">
        <f t="shared" si="4"/>
        <v>0</v>
      </c>
      <c r="G58" s="314">
        <f t="shared" si="6"/>
        <v>0</v>
      </c>
      <c r="H58" s="311"/>
      <c r="I58" s="311"/>
    </row>
    <row r="59" spans="1:9">
      <c r="A59" s="312">
        <v>44</v>
      </c>
      <c r="B59" s="313" t="s">
        <v>9</v>
      </c>
      <c r="C59" s="315">
        <f t="shared" si="2"/>
        <v>0</v>
      </c>
      <c r="D59" s="314">
        <f t="shared" si="3"/>
        <v>0</v>
      </c>
      <c r="E59" s="314">
        <f t="shared" si="5"/>
        <v>0</v>
      </c>
      <c r="F59" s="314">
        <f t="shared" si="4"/>
        <v>0</v>
      </c>
      <c r="G59" s="314">
        <f t="shared" si="6"/>
        <v>0</v>
      </c>
      <c r="H59" s="311"/>
      <c r="I59" s="311"/>
    </row>
    <row r="60" spans="1:9">
      <c r="A60" s="312">
        <v>45</v>
      </c>
      <c r="B60" s="313" t="s">
        <v>10</v>
      </c>
      <c r="C60" s="315">
        <f t="shared" si="2"/>
        <v>0</v>
      </c>
      <c r="D60" s="314">
        <f t="shared" si="3"/>
        <v>0</v>
      </c>
      <c r="E60" s="314">
        <f t="shared" si="5"/>
        <v>0</v>
      </c>
      <c r="F60" s="314">
        <f t="shared" si="4"/>
        <v>0</v>
      </c>
      <c r="G60" s="314">
        <f t="shared" si="6"/>
        <v>0</v>
      </c>
      <c r="H60" s="311"/>
      <c r="I60" s="311"/>
    </row>
    <row r="61" spans="1:9">
      <c r="A61" s="312">
        <v>46</v>
      </c>
      <c r="B61" s="313" t="s">
        <v>11</v>
      </c>
      <c r="C61" s="315">
        <f t="shared" si="2"/>
        <v>0</v>
      </c>
      <c r="D61" s="314">
        <f t="shared" si="3"/>
        <v>0</v>
      </c>
      <c r="E61" s="314">
        <f t="shared" si="5"/>
        <v>0</v>
      </c>
      <c r="F61" s="314">
        <f t="shared" si="4"/>
        <v>0</v>
      </c>
      <c r="G61" s="314">
        <f t="shared" si="6"/>
        <v>0</v>
      </c>
      <c r="H61" s="311"/>
      <c r="I61" s="311"/>
    </row>
    <row r="62" spans="1:9">
      <c r="A62" s="312">
        <v>47</v>
      </c>
      <c r="B62" s="313" t="s">
        <v>12</v>
      </c>
      <c r="C62" s="315">
        <f t="shared" si="2"/>
        <v>0</v>
      </c>
      <c r="D62" s="314">
        <f t="shared" si="3"/>
        <v>0</v>
      </c>
      <c r="E62" s="314">
        <f t="shared" si="5"/>
        <v>0</v>
      </c>
      <c r="F62" s="314">
        <f t="shared" si="4"/>
        <v>0</v>
      </c>
      <c r="G62" s="314">
        <f t="shared" si="6"/>
        <v>0</v>
      </c>
      <c r="H62" s="311"/>
      <c r="I62" s="311"/>
    </row>
    <row r="63" spans="1:9">
      <c r="A63" s="312">
        <v>48</v>
      </c>
      <c r="B63" s="313" t="s">
        <v>1</v>
      </c>
      <c r="C63" s="315">
        <f t="shared" si="2"/>
        <v>0</v>
      </c>
      <c r="D63" s="314">
        <f t="shared" si="3"/>
        <v>0</v>
      </c>
      <c r="E63" s="314">
        <f t="shared" si="5"/>
        <v>0</v>
      </c>
      <c r="F63" s="314">
        <f t="shared" si="4"/>
        <v>0</v>
      </c>
      <c r="G63" s="314">
        <f t="shared" si="6"/>
        <v>0</v>
      </c>
      <c r="H63" s="311"/>
      <c r="I63" s="311"/>
    </row>
    <row r="64" spans="1:9">
      <c r="A64" s="312">
        <v>49</v>
      </c>
      <c r="B64" s="313" t="s">
        <v>2</v>
      </c>
      <c r="C64" s="315">
        <f t="shared" si="2"/>
        <v>0</v>
      </c>
      <c r="D64" s="314">
        <f t="shared" si="3"/>
        <v>0</v>
      </c>
      <c r="E64" s="314">
        <f t="shared" si="5"/>
        <v>0</v>
      </c>
      <c r="F64" s="314">
        <f t="shared" si="4"/>
        <v>0</v>
      </c>
      <c r="G64" s="314">
        <f t="shared" si="6"/>
        <v>0</v>
      </c>
      <c r="H64" s="311"/>
      <c r="I64" s="311"/>
    </row>
    <row r="65" spans="1:9">
      <c r="A65" s="312">
        <v>50</v>
      </c>
      <c r="B65" s="313" t="s">
        <v>3</v>
      </c>
      <c r="C65" s="315">
        <f t="shared" si="2"/>
        <v>0</v>
      </c>
      <c r="D65" s="314">
        <f t="shared" si="3"/>
        <v>0</v>
      </c>
      <c r="E65" s="314">
        <f t="shared" si="5"/>
        <v>0</v>
      </c>
      <c r="F65" s="314">
        <f t="shared" si="4"/>
        <v>0</v>
      </c>
      <c r="G65" s="314">
        <f t="shared" si="6"/>
        <v>0</v>
      </c>
      <c r="H65" s="311"/>
      <c r="I65" s="311"/>
    </row>
    <row r="66" spans="1:9">
      <c r="A66" s="312">
        <v>51</v>
      </c>
      <c r="B66" s="313" t="s">
        <v>4</v>
      </c>
      <c r="C66" s="315">
        <f t="shared" si="2"/>
        <v>0</v>
      </c>
      <c r="D66" s="314">
        <f t="shared" si="3"/>
        <v>0</v>
      </c>
      <c r="E66" s="314">
        <f t="shared" si="5"/>
        <v>0</v>
      </c>
      <c r="F66" s="314">
        <f t="shared" si="4"/>
        <v>0</v>
      </c>
      <c r="G66" s="314">
        <f t="shared" si="6"/>
        <v>0</v>
      </c>
      <c r="H66" s="311"/>
      <c r="I66" s="311"/>
    </row>
    <row r="67" spans="1:9">
      <c r="A67" s="312">
        <v>52</v>
      </c>
      <c r="B67" s="313" t="s">
        <v>5</v>
      </c>
      <c r="C67" s="315">
        <f t="shared" si="2"/>
        <v>0</v>
      </c>
      <c r="D67" s="314">
        <f t="shared" si="3"/>
        <v>0</v>
      </c>
      <c r="E67" s="314">
        <f t="shared" si="5"/>
        <v>0</v>
      </c>
      <c r="F67" s="314">
        <f t="shared" si="4"/>
        <v>0</v>
      </c>
      <c r="G67" s="314">
        <f t="shared" si="6"/>
        <v>0</v>
      </c>
      <c r="H67" s="311"/>
      <c r="I67" s="311"/>
    </row>
    <row r="68" spans="1:9">
      <c r="A68" s="312">
        <v>53</v>
      </c>
      <c r="B68" s="313" t="s">
        <v>6</v>
      </c>
      <c r="C68" s="315">
        <f t="shared" si="2"/>
        <v>0</v>
      </c>
      <c r="D68" s="314">
        <f t="shared" si="3"/>
        <v>0</v>
      </c>
      <c r="E68" s="314">
        <f t="shared" si="5"/>
        <v>0</v>
      </c>
      <c r="F68" s="314">
        <f t="shared" si="4"/>
        <v>0</v>
      </c>
      <c r="G68" s="314">
        <f t="shared" si="6"/>
        <v>0</v>
      </c>
      <c r="H68" s="311"/>
      <c r="I68" s="311"/>
    </row>
    <row r="69" spans="1:9">
      <c r="A69" s="312">
        <v>54</v>
      </c>
      <c r="B69" s="313" t="s">
        <v>7</v>
      </c>
      <c r="C69" s="315">
        <f t="shared" si="2"/>
        <v>0</v>
      </c>
      <c r="D69" s="314">
        <f t="shared" si="3"/>
        <v>0</v>
      </c>
      <c r="E69" s="314">
        <f t="shared" si="5"/>
        <v>0</v>
      </c>
      <c r="F69" s="314">
        <f t="shared" si="4"/>
        <v>0</v>
      </c>
      <c r="G69" s="314">
        <f t="shared" si="6"/>
        <v>0</v>
      </c>
      <c r="H69" s="311"/>
      <c r="I69" s="311"/>
    </row>
    <row r="70" spans="1:9">
      <c r="A70" s="312">
        <v>55</v>
      </c>
      <c r="B70" s="313" t="s">
        <v>8</v>
      </c>
      <c r="C70" s="315">
        <f t="shared" si="2"/>
        <v>0</v>
      </c>
      <c r="D70" s="314">
        <f t="shared" si="3"/>
        <v>0</v>
      </c>
      <c r="E70" s="314">
        <f t="shared" si="5"/>
        <v>0</v>
      </c>
      <c r="F70" s="314">
        <f t="shared" si="4"/>
        <v>0</v>
      </c>
      <c r="G70" s="314">
        <f t="shared" si="6"/>
        <v>0</v>
      </c>
      <c r="H70" s="311"/>
      <c r="I70" s="311"/>
    </row>
    <row r="71" spans="1:9">
      <c r="A71" s="312">
        <v>56</v>
      </c>
      <c r="B71" s="313" t="s">
        <v>9</v>
      </c>
      <c r="C71" s="315">
        <f t="shared" si="2"/>
        <v>0</v>
      </c>
      <c r="D71" s="314">
        <f t="shared" si="3"/>
        <v>0</v>
      </c>
      <c r="E71" s="314">
        <f t="shared" si="5"/>
        <v>0</v>
      </c>
      <c r="F71" s="314">
        <f t="shared" si="4"/>
        <v>0</v>
      </c>
      <c r="G71" s="314">
        <f t="shared" si="6"/>
        <v>0</v>
      </c>
      <c r="H71" s="311"/>
      <c r="I71" s="311"/>
    </row>
    <row r="72" spans="1:9">
      <c r="A72" s="312">
        <v>57</v>
      </c>
      <c r="B72" s="313" t="s">
        <v>10</v>
      </c>
      <c r="C72" s="315">
        <f t="shared" si="2"/>
        <v>0</v>
      </c>
      <c r="D72" s="314">
        <f t="shared" si="3"/>
        <v>0</v>
      </c>
      <c r="E72" s="314">
        <f t="shared" si="5"/>
        <v>0</v>
      </c>
      <c r="F72" s="314">
        <f t="shared" si="4"/>
        <v>0</v>
      </c>
      <c r="G72" s="314">
        <f t="shared" si="6"/>
        <v>0</v>
      </c>
      <c r="H72" s="311"/>
      <c r="I72" s="311"/>
    </row>
    <row r="73" spans="1:9">
      <c r="A73" s="312">
        <v>58</v>
      </c>
      <c r="B73" s="313" t="s">
        <v>11</v>
      </c>
      <c r="C73" s="315">
        <f t="shared" si="2"/>
        <v>0</v>
      </c>
      <c r="D73" s="314">
        <f t="shared" si="3"/>
        <v>0</v>
      </c>
      <c r="E73" s="314">
        <f t="shared" si="5"/>
        <v>0</v>
      </c>
      <c r="F73" s="314">
        <f t="shared" si="4"/>
        <v>0</v>
      </c>
      <c r="G73" s="314">
        <f t="shared" si="6"/>
        <v>0</v>
      </c>
      <c r="H73" s="311"/>
      <c r="I73" s="311"/>
    </row>
    <row r="74" spans="1:9">
      <c r="A74" s="312">
        <v>59</v>
      </c>
      <c r="B74" s="313" t="s">
        <v>12</v>
      </c>
      <c r="C74" s="315">
        <f t="shared" si="2"/>
        <v>0</v>
      </c>
      <c r="D74" s="314">
        <f t="shared" si="3"/>
        <v>0</v>
      </c>
      <c r="E74" s="314">
        <f t="shared" si="5"/>
        <v>0</v>
      </c>
      <c r="F74" s="314">
        <f t="shared" si="4"/>
        <v>0</v>
      </c>
      <c r="G74" s="314">
        <f t="shared" si="6"/>
        <v>0</v>
      </c>
      <c r="H74" s="311"/>
      <c r="I74" s="311"/>
    </row>
    <row r="75" spans="1:9">
      <c r="A75" s="312">
        <v>60</v>
      </c>
      <c r="B75" s="313" t="s">
        <v>1</v>
      </c>
      <c r="C75" s="315">
        <f t="shared" si="2"/>
        <v>0</v>
      </c>
      <c r="D75" s="314">
        <f t="shared" si="3"/>
        <v>0</v>
      </c>
      <c r="E75" s="314">
        <f t="shared" si="5"/>
        <v>0</v>
      </c>
      <c r="F75" s="314">
        <f t="shared" si="4"/>
        <v>0</v>
      </c>
      <c r="G75" s="314">
        <f t="shared" si="6"/>
        <v>0</v>
      </c>
      <c r="H75" s="311"/>
      <c r="I75" s="311"/>
    </row>
    <row r="76" spans="1:9">
      <c r="A76" s="312">
        <v>61</v>
      </c>
      <c r="B76" s="313" t="s">
        <v>2</v>
      </c>
      <c r="C76" s="315">
        <f t="shared" si="2"/>
        <v>0</v>
      </c>
      <c r="D76" s="314">
        <f t="shared" si="3"/>
        <v>0</v>
      </c>
      <c r="E76" s="314">
        <f t="shared" si="5"/>
        <v>0</v>
      </c>
      <c r="F76" s="314">
        <f t="shared" si="4"/>
        <v>0</v>
      </c>
      <c r="G76" s="314">
        <f t="shared" si="6"/>
        <v>0</v>
      </c>
      <c r="H76" s="311"/>
      <c r="I76" s="311"/>
    </row>
    <row r="77" spans="1:9">
      <c r="A77" s="312">
        <v>62</v>
      </c>
      <c r="B77" s="313" t="s">
        <v>3</v>
      </c>
      <c r="C77" s="315">
        <f t="shared" si="2"/>
        <v>0</v>
      </c>
      <c r="D77" s="314">
        <f t="shared" si="3"/>
        <v>0</v>
      </c>
      <c r="E77" s="314">
        <f t="shared" si="5"/>
        <v>0</v>
      </c>
      <c r="F77" s="314">
        <f t="shared" si="4"/>
        <v>0</v>
      </c>
      <c r="G77" s="314">
        <f t="shared" si="6"/>
        <v>0</v>
      </c>
      <c r="H77" s="311"/>
      <c r="I77" s="311"/>
    </row>
    <row r="78" spans="1:9">
      <c r="A78" s="312">
        <v>63</v>
      </c>
      <c r="B78" s="313" t="s">
        <v>4</v>
      </c>
      <c r="C78" s="315">
        <f t="shared" si="2"/>
        <v>0</v>
      </c>
      <c r="D78" s="314">
        <f t="shared" si="3"/>
        <v>0</v>
      </c>
      <c r="E78" s="314">
        <f t="shared" si="5"/>
        <v>0</v>
      </c>
      <c r="F78" s="314">
        <f t="shared" si="4"/>
        <v>0</v>
      </c>
      <c r="G78" s="314">
        <f t="shared" si="6"/>
        <v>0</v>
      </c>
      <c r="H78" s="311"/>
      <c r="I78" s="311"/>
    </row>
    <row r="79" spans="1:9">
      <c r="A79" s="312">
        <v>64</v>
      </c>
      <c r="B79" s="313" t="s">
        <v>5</v>
      </c>
      <c r="C79" s="315">
        <f t="shared" si="2"/>
        <v>0</v>
      </c>
      <c r="D79" s="314">
        <f t="shared" si="3"/>
        <v>0</v>
      </c>
      <c r="E79" s="314">
        <f t="shared" si="5"/>
        <v>0</v>
      </c>
      <c r="F79" s="314">
        <f t="shared" si="4"/>
        <v>0</v>
      </c>
      <c r="G79" s="314">
        <f t="shared" si="6"/>
        <v>0</v>
      </c>
      <c r="H79" s="311"/>
      <c r="I79" s="311"/>
    </row>
    <row r="80" spans="1:9">
      <c r="A80" s="312">
        <v>65</v>
      </c>
      <c r="B80" s="313" t="s">
        <v>6</v>
      </c>
      <c r="C80" s="315">
        <f t="shared" si="2"/>
        <v>0</v>
      </c>
      <c r="D80" s="314">
        <f t="shared" si="3"/>
        <v>0</v>
      </c>
      <c r="E80" s="314">
        <f t="shared" ref="E80:E99" si="7">D80-F80</f>
        <v>0</v>
      </c>
      <c r="F80" s="314">
        <f t="shared" si="4"/>
        <v>0</v>
      </c>
      <c r="G80" s="314">
        <f t="shared" ref="G80:G99" si="8">C80-E80</f>
        <v>0</v>
      </c>
      <c r="H80" s="311"/>
      <c r="I80" s="311"/>
    </row>
    <row r="81" spans="1:9">
      <c r="A81" s="312">
        <v>66</v>
      </c>
      <c r="B81" s="313" t="s">
        <v>7</v>
      </c>
      <c r="C81" s="315">
        <f t="shared" si="2"/>
        <v>0</v>
      </c>
      <c r="D81" s="314">
        <f t="shared" si="3"/>
        <v>0</v>
      </c>
      <c r="E81" s="314">
        <f t="shared" si="7"/>
        <v>0</v>
      </c>
      <c r="F81" s="314">
        <f t="shared" si="4"/>
        <v>0</v>
      </c>
      <c r="G81" s="314">
        <f t="shared" si="8"/>
        <v>0</v>
      </c>
      <c r="H81" s="311"/>
      <c r="I81" s="311"/>
    </row>
    <row r="82" spans="1:9">
      <c r="A82" s="312">
        <v>67</v>
      </c>
      <c r="B82" s="313" t="s">
        <v>8</v>
      </c>
      <c r="C82" s="315">
        <f t="shared" ref="C82:C99" si="9">G81</f>
        <v>0</v>
      </c>
      <c r="D82" s="314">
        <f t="shared" ref="D82:D99" si="10">$D$11</f>
        <v>0</v>
      </c>
      <c r="E82" s="314">
        <f t="shared" si="7"/>
        <v>0</v>
      </c>
      <c r="F82" s="314">
        <f t="shared" ref="F82:F99" si="11">(C82*($D$5/12))</f>
        <v>0</v>
      </c>
      <c r="G82" s="314">
        <f t="shared" si="8"/>
        <v>0</v>
      </c>
      <c r="H82" s="311"/>
      <c r="I82" s="311"/>
    </row>
    <row r="83" spans="1:9">
      <c r="A83" s="312">
        <v>68</v>
      </c>
      <c r="B83" s="313" t="s">
        <v>9</v>
      </c>
      <c r="C83" s="315">
        <f t="shared" si="9"/>
        <v>0</v>
      </c>
      <c r="D83" s="314">
        <f t="shared" si="10"/>
        <v>0</v>
      </c>
      <c r="E83" s="314">
        <f t="shared" si="7"/>
        <v>0</v>
      </c>
      <c r="F83" s="314">
        <f t="shared" si="11"/>
        <v>0</v>
      </c>
      <c r="G83" s="314">
        <f t="shared" si="8"/>
        <v>0</v>
      </c>
      <c r="H83" s="311"/>
      <c r="I83" s="311"/>
    </row>
    <row r="84" spans="1:9">
      <c r="A84" s="312">
        <v>69</v>
      </c>
      <c r="B84" s="313" t="s">
        <v>10</v>
      </c>
      <c r="C84" s="315">
        <f t="shared" si="9"/>
        <v>0</v>
      </c>
      <c r="D84" s="314">
        <f t="shared" si="10"/>
        <v>0</v>
      </c>
      <c r="E84" s="314">
        <f t="shared" si="7"/>
        <v>0</v>
      </c>
      <c r="F84" s="314">
        <f t="shared" si="11"/>
        <v>0</v>
      </c>
      <c r="G84" s="314">
        <f t="shared" si="8"/>
        <v>0</v>
      </c>
      <c r="H84" s="311"/>
      <c r="I84" s="311"/>
    </row>
    <row r="85" spans="1:9">
      <c r="A85" s="312">
        <v>70</v>
      </c>
      <c r="B85" s="313" t="s">
        <v>11</v>
      </c>
      <c r="C85" s="315">
        <f t="shared" si="9"/>
        <v>0</v>
      </c>
      <c r="D85" s="314">
        <f t="shared" si="10"/>
        <v>0</v>
      </c>
      <c r="E85" s="314">
        <f t="shared" si="7"/>
        <v>0</v>
      </c>
      <c r="F85" s="314">
        <f t="shared" si="11"/>
        <v>0</v>
      </c>
      <c r="G85" s="314">
        <f t="shared" si="8"/>
        <v>0</v>
      </c>
      <c r="H85" s="311"/>
      <c r="I85" s="311"/>
    </row>
    <row r="86" spans="1:9">
      <c r="A86" s="312">
        <v>71</v>
      </c>
      <c r="B86" s="313" t="s">
        <v>12</v>
      </c>
      <c r="C86" s="315">
        <f t="shared" si="9"/>
        <v>0</v>
      </c>
      <c r="D86" s="314">
        <f t="shared" si="10"/>
        <v>0</v>
      </c>
      <c r="E86" s="314">
        <f t="shared" si="7"/>
        <v>0</v>
      </c>
      <c r="F86" s="314">
        <f t="shared" si="11"/>
        <v>0</v>
      </c>
      <c r="G86" s="314">
        <f t="shared" si="8"/>
        <v>0</v>
      </c>
      <c r="H86" s="311"/>
      <c r="I86" s="311"/>
    </row>
    <row r="87" spans="1:9">
      <c r="A87" s="312">
        <v>72</v>
      </c>
      <c r="B87" s="313" t="s">
        <v>1</v>
      </c>
      <c r="C87" s="315">
        <f t="shared" si="9"/>
        <v>0</v>
      </c>
      <c r="D87" s="314">
        <f t="shared" si="10"/>
        <v>0</v>
      </c>
      <c r="E87" s="314">
        <f t="shared" si="7"/>
        <v>0</v>
      </c>
      <c r="F87" s="314">
        <f t="shared" si="11"/>
        <v>0</v>
      </c>
      <c r="G87" s="314">
        <f t="shared" si="8"/>
        <v>0</v>
      </c>
      <c r="H87" s="311"/>
      <c r="I87" s="311"/>
    </row>
    <row r="88" spans="1:9">
      <c r="A88" s="312">
        <v>73</v>
      </c>
      <c r="B88" s="313" t="s">
        <v>2</v>
      </c>
      <c r="C88" s="315">
        <f t="shared" si="9"/>
        <v>0</v>
      </c>
      <c r="D88" s="314">
        <f t="shared" si="10"/>
        <v>0</v>
      </c>
      <c r="E88" s="314">
        <f t="shared" si="7"/>
        <v>0</v>
      </c>
      <c r="F88" s="314">
        <f t="shared" si="11"/>
        <v>0</v>
      </c>
      <c r="G88" s="314">
        <f t="shared" si="8"/>
        <v>0</v>
      </c>
      <c r="H88" s="311"/>
      <c r="I88" s="311"/>
    </row>
    <row r="89" spans="1:9">
      <c r="A89" s="312">
        <v>74</v>
      </c>
      <c r="B89" s="313" t="s">
        <v>3</v>
      </c>
      <c r="C89" s="315">
        <f t="shared" si="9"/>
        <v>0</v>
      </c>
      <c r="D89" s="314">
        <f t="shared" si="10"/>
        <v>0</v>
      </c>
      <c r="E89" s="314">
        <f t="shared" si="7"/>
        <v>0</v>
      </c>
      <c r="F89" s="314">
        <f t="shared" si="11"/>
        <v>0</v>
      </c>
      <c r="G89" s="314">
        <f t="shared" si="8"/>
        <v>0</v>
      </c>
      <c r="H89" s="311"/>
      <c r="I89" s="311"/>
    </row>
    <row r="90" spans="1:9">
      <c r="A90" s="312">
        <v>75</v>
      </c>
      <c r="B90" s="313" t="s">
        <v>4</v>
      </c>
      <c r="C90" s="315">
        <f t="shared" si="9"/>
        <v>0</v>
      </c>
      <c r="D90" s="314">
        <f t="shared" si="10"/>
        <v>0</v>
      </c>
      <c r="E90" s="314">
        <f t="shared" si="7"/>
        <v>0</v>
      </c>
      <c r="F90" s="314">
        <f t="shared" si="11"/>
        <v>0</v>
      </c>
      <c r="G90" s="314">
        <f t="shared" si="8"/>
        <v>0</v>
      </c>
      <c r="H90" s="311"/>
      <c r="I90" s="311"/>
    </row>
    <row r="91" spans="1:9">
      <c r="A91" s="312">
        <v>76</v>
      </c>
      <c r="B91" s="313" t="s">
        <v>5</v>
      </c>
      <c r="C91" s="315">
        <f t="shared" si="9"/>
        <v>0</v>
      </c>
      <c r="D91" s="314">
        <f t="shared" si="10"/>
        <v>0</v>
      </c>
      <c r="E91" s="314">
        <f t="shared" si="7"/>
        <v>0</v>
      </c>
      <c r="F91" s="314">
        <f t="shared" si="11"/>
        <v>0</v>
      </c>
      <c r="G91" s="314">
        <f t="shared" si="8"/>
        <v>0</v>
      </c>
      <c r="H91" s="311"/>
      <c r="I91" s="311"/>
    </row>
    <row r="92" spans="1:9">
      <c r="A92" s="312">
        <v>77</v>
      </c>
      <c r="B92" s="313" t="s">
        <v>6</v>
      </c>
      <c r="C92" s="315">
        <f t="shared" si="9"/>
        <v>0</v>
      </c>
      <c r="D92" s="314">
        <f t="shared" si="10"/>
        <v>0</v>
      </c>
      <c r="E92" s="314">
        <f t="shared" si="7"/>
        <v>0</v>
      </c>
      <c r="F92" s="314">
        <f t="shared" si="11"/>
        <v>0</v>
      </c>
      <c r="G92" s="314">
        <f t="shared" si="8"/>
        <v>0</v>
      </c>
      <c r="H92" s="311"/>
      <c r="I92" s="311"/>
    </row>
    <row r="93" spans="1:9">
      <c r="A93" s="312">
        <v>78</v>
      </c>
      <c r="B93" s="313" t="s">
        <v>7</v>
      </c>
      <c r="C93" s="315">
        <f t="shared" si="9"/>
        <v>0</v>
      </c>
      <c r="D93" s="314">
        <f t="shared" si="10"/>
        <v>0</v>
      </c>
      <c r="E93" s="314">
        <f t="shared" si="7"/>
        <v>0</v>
      </c>
      <c r="F93" s="314">
        <f t="shared" si="11"/>
        <v>0</v>
      </c>
      <c r="G93" s="314">
        <f t="shared" si="8"/>
        <v>0</v>
      </c>
      <c r="H93" s="311"/>
      <c r="I93" s="311"/>
    </row>
    <row r="94" spans="1:9">
      <c r="A94" s="312">
        <v>79</v>
      </c>
      <c r="B94" s="313" t="s">
        <v>8</v>
      </c>
      <c r="C94" s="315">
        <f t="shared" si="9"/>
        <v>0</v>
      </c>
      <c r="D94" s="314">
        <f t="shared" si="10"/>
        <v>0</v>
      </c>
      <c r="E94" s="314">
        <f t="shared" si="7"/>
        <v>0</v>
      </c>
      <c r="F94" s="314">
        <f t="shared" si="11"/>
        <v>0</v>
      </c>
      <c r="G94" s="314">
        <f t="shared" si="8"/>
        <v>0</v>
      </c>
      <c r="H94" s="311"/>
      <c r="I94" s="311"/>
    </row>
    <row r="95" spans="1:9">
      <c r="A95" s="312">
        <v>80</v>
      </c>
      <c r="B95" s="313" t="s">
        <v>9</v>
      </c>
      <c r="C95" s="315">
        <f t="shared" si="9"/>
        <v>0</v>
      </c>
      <c r="D95" s="314">
        <f t="shared" si="10"/>
        <v>0</v>
      </c>
      <c r="E95" s="314">
        <f t="shared" si="7"/>
        <v>0</v>
      </c>
      <c r="F95" s="314">
        <f t="shared" si="11"/>
        <v>0</v>
      </c>
      <c r="G95" s="314">
        <f t="shared" si="8"/>
        <v>0</v>
      </c>
      <c r="H95" s="311"/>
      <c r="I95" s="311"/>
    </row>
    <row r="96" spans="1:9">
      <c r="A96" s="312">
        <v>81</v>
      </c>
      <c r="B96" s="313" t="s">
        <v>10</v>
      </c>
      <c r="C96" s="315">
        <f t="shared" si="9"/>
        <v>0</v>
      </c>
      <c r="D96" s="314">
        <f t="shared" si="10"/>
        <v>0</v>
      </c>
      <c r="E96" s="314">
        <f t="shared" si="7"/>
        <v>0</v>
      </c>
      <c r="F96" s="314">
        <f t="shared" si="11"/>
        <v>0</v>
      </c>
      <c r="G96" s="314">
        <f t="shared" si="8"/>
        <v>0</v>
      </c>
      <c r="H96" s="311"/>
      <c r="I96" s="311"/>
    </row>
    <row r="97" spans="1:9">
      <c r="A97" s="312">
        <v>82</v>
      </c>
      <c r="B97" s="313" t="s">
        <v>11</v>
      </c>
      <c r="C97" s="315">
        <f t="shared" si="9"/>
        <v>0</v>
      </c>
      <c r="D97" s="314">
        <f t="shared" si="10"/>
        <v>0</v>
      </c>
      <c r="E97" s="314">
        <f t="shared" si="7"/>
        <v>0</v>
      </c>
      <c r="F97" s="314">
        <f t="shared" si="11"/>
        <v>0</v>
      </c>
      <c r="G97" s="314">
        <f t="shared" si="8"/>
        <v>0</v>
      </c>
      <c r="H97" s="311"/>
      <c r="I97" s="311"/>
    </row>
    <row r="98" spans="1:9">
      <c r="A98" s="312">
        <v>83</v>
      </c>
      <c r="B98" s="313" t="s">
        <v>12</v>
      </c>
      <c r="C98" s="315">
        <f t="shared" si="9"/>
        <v>0</v>
      </c>
      <c r="D98" s="314">
        <f t="shared" si="10"/>
        <v>0</v>
      </c>
      <c r="E98" s="314">
        <f t="shared" si="7"/>
        <v>0</v>
      </c>
      <c r="F98" s="314">
        <f t="shared" si="11"/>
        <v>0</v>
      </c>
      <c r="G98" s="314">
        <f t="shared" si="8"/>
        <v>0</v>
      </c>
      <c r="H98" s="311"/>
      <c r="I98" s="311"/>
    </row>
    <row r="99" spans="1:9">
      <c r="A99" s="312">
        <v>84</v>
      </c>
      <c r="B99" s="313" t="s">
        <v>1</v>
      </c>
      <c r="C99" s="315">
        <f t="shared" si="9"/>
        <v>0</v>
      </c>
      <c r="D99" s="314">
        <f t="shared" si="10"/>
        <v>0</v>
      </c>
      <c r="E99" s="314">
        <f t="shared" si="7"/>
        <v>0</v>
      </c>
      <c r="F99" s="314">
        <f t="shared" si="11"/>
        <v>0</v>
      </c>
      <c r="G99" s="314">
        <f t="shared" si="8"/>
        <v>0</v>
      </c>
      <c r="H99" s="311"/>
      <c r="I99" s="311"/>
    </row>
    <row r="100" spans="1:9">
      <c r="D100" s="316">
        <f>SUM(D16:D99)</f>
        <v>0</v>
      </c>
      <c r="E100" s="316">
        <f>SUM(E16:E99)</f>
        <v>0</v>
      </c>
      <c r="F100" s="316">
        <f>SUM(F16:F99)</f>
        <v>0</v>
      </c>
      <c r="G100" s="316"/>
      <c r="H100" s="317"/>
    </row>
    <row r="101" spans="1:9">
      <c r="H101" s="317"/>
    </row>
    <row r="102" spans="1:9">
      <c r="H102" s="317"/>
    </row>
    <row r="103" spans="1:9">
      <c r="H103" s="317"/>
    </row>
    <row r="104" spans="1:9">
      <c r="H104" s="317"/>
    </row>
    <row r="105" spans="1:9">
      <c r="H105" s="317"/>
    </row>
    <row r="106" spans="1:9">
      <c r="D106" s="318"/>
      <c r="H106" s="317"/>
    </row>
    <row r="107" spans="1:9">
      <c r="H107" s="317"/>
    </row>
    <row r="108" spans="1:9">
      <c r="F108" s="319"/>
      <c r="H108" s="317"/>
    </row>
    <row r="109" spans="1:9">
      <c r="H109" s="317"/>
    </row>
    <row r="110" spans="1:9">
      <c r="F110" s="319"/>
      <c r="H110" s="317"/>
    </row>
    <row r="111" spans="1:9">
      <c r="H111" s="317"/>
    </row>
    <row r="112" spans="1:9">
      <c r="H112" s="317"/>
    </row>
    <row r="113" spans="8:8">
      <c r="H113" s="317"/>
    </row>
  </sheetData>
  <phoneticPr fontId="0" type="noConversion"/>
  <conditionalFormatting sqref="A16:G99">
    <cfRule type="expression" dxfId="1" priority="1" stopIfTrue="1">
      <formula>IF(ROW(A16)&gt;frow,TRUE, FALSE)</formula>
    </cfRule>
    <cfRule type="expression" dxfId="0" priority="2" stopIfTrue="1">
      <formula>IF(ROW(A16)=frow,TRUE, FALSE)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2:D39"/>
  <sheetViews>
    <sheetView topLeftCell="A3" workbookViewId="0">
      <selection activeCell="M25" sqref="M25"/>
    </sheetView>
  </sheetViews>
  <sheetFormatPr defaultRowHeight="12.75"/>
  <cols>
    <col min="1" max="1" width="9.140625" style="175"/>
    <col min="2" max="2" width="36.7109375" style="166" customWidth="1"/>
    <col min="3" max="3" width="10.28515625" style="332" bestFit="1" customWidth="1"/>
    <col min="4" max="4" width="11.42578125" style="166" customWidth="1"/>
    <col min="5" max="16384" width="9.140625" style="166"/>
  </cols>
  <sheetData>
    <row r="2" spans="1:4" s="240" customFormat="1" ht="15.75">
      <c r="A2" s="320"/>
      <c r="B2" s="321" t="s">
        <v>60</v>
      </c>
      <c r="C2" s="322"/>
    </row>
    <row r="3" spans="1:4" s="240" customFormat="1" ht="15.75">
      <c r="A3" s="320"/>
      <c r="B3" s="321"/>
      <c r="C3" s="322"/>
    </row>
    <row r="4" spans="1:4" s="240" customFormat="1" ht="16.5" thickBot="1">
      <c r="A4" s="323" t="s">
        <v>71</v>
      </c>
      <c r="B4" s="323" t="s">
        <v>70</v>
      </c>
      <c r="C4" s="323"/>
      <c r="D4" s="324"/>
    </row>
    <row r="5" spans="1:4" s="240" customFormat="1" ht="15.75">
      <c r="A5" s="325">
        <v>1</v>
      </c>
      <c r="B5" s="326" t="s">
        <v>62</v>
      </c>
      <c r="C5" s="327" t="e">
        <f>'Bal Sheet'!B11/'Bal Sheet'!H11</f>
        <v>#DIV/0!</v>
      </c>
      <c r="D5" s="324"/>
    </row>
    <row r="6" spans="1:4" s="240" customFormat="1">
      <c r="A6" s="328"/>
      <c r="B6" s="264"/>
      <c r="C6" s="329"/>
    </row>
    <row r="7" spans="1:4" s="240" customFormat="1">
      <c r="A7" s="328">
        <v>2</v>
      </c>
      <c r="B7" s="264" t="s">
        <v>61</v>
      </c>
      <c r="C7" s="329" t="e">
        <f>('Bal Sheet'!B7+'CASHFLOW Year 1'!N12)/'Bal Sheet'!H11</f>
        <v>#DIV/0!</v>
      </c>
    </row>
    <row r="8" spans="1:4" s="240" customFormat="1">
      <c r="A8" s="328"/>
      <c r="B8" s="264"/>
      <c r="C8" s="329"/>
    </row>
    <row r="9" spans="1:4" s="240" customFormat="1">
      <c r="A9" s="328">
        <v>3</v>
      </c>
      <c r="B9" s="264" t="s">
        <v>63</v>
      </c>
      <c r="C9" s="329" t="e">
        <f>'Income Proj Yr 1'!C4/('CASHFLOW Year 1'!N12)</f>
        <v>#DIV/0!</v>
      </c>
    </row>
    <row r="10" spans="1:4" s="240" customFormat="1">
      <c r="A10" s="328"/>
      <c r="B10" s="264"/>
      <c r="C10" s="329"/>
    </row>
    <row r="11" spans="1:4" s="240" customFormat="1">
      <c r="A11" s="328">
        <v>4</v>
      </c>
      <c r="B11" s="264" t="s">
        <v>64</v>
      </c>
      <c r="C11" s="329" t="e">
        <f>'CASHFLOW Year 1'!N28/'Bal Sheet'!B8</f>
        <v>#DIV/0!</v>
      </c>
    </row>
    <row r="12" spans="1:4" s="240" customFormat="1">
      <c r="A12" s="328"/>
      <c r="B12" s="264"/>
      <c r="C12" s="329"/>
    </row>
    <row r="13" spans="1:4" s="240" customFormat="1">
      <c r="A13" s="328">
        <v>5</v>
      </c>
      <c r="B13" s="264" t="s">
        <v>65</v>
      </c>
      <c r="C13" s="329" t="e">
        <f>'Income Proj Yr 1'!C5/'Bal Sheet'!H8</f>
        <v>#DIV/0!</v>
      </c>
    </row>
    <row r="14" spans="1:4" s="240" customFormat="1">
      <c r="A14" s="328"/>
      <c r="B14" s="264"/>
      <c r="C14" s="329"/>
    </row>
    <row r="15" spans="1:4" s="240" customFormat="1">
      <c r="A15" s="328">
        <v>6</v>
      </c>
      <c r="B15" s="264" t="s">
        <v>66</v>
      </c>
      <c r="C15" s="329" t="e">
        <f>('CASHFLOW Year 1'!N15)/'Bal Sheet'!B12</f>
        <v>#DIV/0!</v>
      </c>
    </row>
    <row r="16" spans="1:4" s="240" customFormat="1">
      <c r="A16" s="328"/>
      <c r="B16" s="264"/>
      <c r="C16" s="329"/>
    </row>
    <row r="17" spans="1:3" s="240" customFormat="1">
      <c r="A17" s="328">
        <v>7</v>
      </c>
      <c r="B17" s="264" t="s">
        <v>67</v>
      </c>
      <c r="C17" s="329" t="e">
        <f>('Income Proj Yr 1'!C29-'Income Proj Yr 1'!C25)/'Income Proj Yr 1'!C25</f>
        <v>#DIV/0!</v>
      </c>
    </row>
    <row r="18" spans="1:3" s="240" customFormat="1">
      <c r="A18" s="328"/>
      <c r="B18" s="264"/>
      <c r="C18" s="329"/>
    </row>
    <row r="19" spans="1:3" s="240" customFormat="1">
      <c r="A19" s="328">
        <v>8</v>
      </c>
      <c r="B19" s="264" t="s">
        <v>68</v>
      </c>
      <c r="C19" s="329" t="e">
        <f>('Income Proj Yr 1'!C29+'Income Proj Yr 1'!C26)/'Bal Sheet'!H7</f>
        <v>#DIV/0!</v>
      </c>
    </row>
    <row r="20" spans="1:3" s="240" customFormat="1">
      <c r="A20" s="328"/>
      <c r="B20" s="264" t="s">
        <v>69</v>
      </c>
      <c r="C20" s="329"/>
    </row>
    <row r="21" spans="1:3" s="240" customFormat="1">
      <c r="A21" s="328"/>
      <c r="B21" s="264"/>
      <c r="C21" s="329"/>
    </row>
    <row r="22" spans="1:3" s="240" customFormat="1">
      <c r="A22" s="328">
        <v>9</v>
      </c>
      <c r="B22" s="264" t="s">
        <v>72</v>
      </c>
      <c r="C22" s="329" t="e">
        <f>('CASHFLOW Year 1'!N60-'Income Proj Yr 1'!C26)/'CASHFLOW Year 1'!B5</f>
        <v>#DIV/0!</v>
      </c>
    </row>
    <row r="23" spans="1:3" s="240" customFormat="1">
      <c r="A23" s="328"/>
      <c r="B23" s="264"/>
      <c r="C23" s="329"/>
    </row>
    <row r="24" spans="1:3" s="240" customFormat="1">
      <c r="A24" s="328">
        <v>10</v>
      </c>
      <c r="B24" s="264" t="s">
        <v>73</v>
      </c>
      <c r="C24" s="329" t="e">
        <f>'Bal Sheet'!H24/'CASHFLOW Year 1'!B5</f>
        <v>#DIV/0!</v>
      </c>
    </row>
    <row r="25" spans="1:3" s="240" customFormat="1">
      <c r="A25" s="328"/>
      <c r="B25" s="264"/>
      <c r="C25" s="329"/>
    </row>
    <row r="26" spans="1:3" s="240" customFormat="1">
      <c r="A26" s="330">
        <v>11</v>
      </c>
      <c r="B26" s="264" t="s">
        <v>74</v>
      </c>
      <c r="C26" s="342" t="e">
        <f>'Income Proj Yr 1'!C29/'CASHFLOW Year 1'!B5</f>
        <v>#DIV/0!</v>
      </c>
    </row>
    <row r="27" spans="1:3" s="240" customFormat="1">
      <c r="A27" s="325"/>
      <c r="B27" s="264" t="s">
        <v>80</v>
      </c>
      <c r="C27" s="329"/>
    </row>
    <row r="28" spans="1:3" s="240" customFormat="1">
      <c r="A28" s="328"/>
      <c r="B28" s="264"/>
      <c r="C28" s="329"/>
    </row>
    <row r="29" spans="1:3" s="240" customFormat="1">
      <c r="A29" s="328">
        <v>12</v>
      </c>
      <c r="B29" s="264" t="s">
        <v>75</v>
      </c>
      <c r="C29" s="342" t="e">
        <f>'Income Proj Yr 1'!C29/'Bal Sheet'!B24</f>
        <v>#DIV/0!</v>
      </c>
    </row>
    <row r="30" spans="1:3" s="240" customFormat="1">
      <c r="A30" s="328"/>
      <c r="B30" s="264"/>
      <c r="C30" s="329"/>
    </row>
    <row r="31" spans="1:3" s="240" customFormat="1">
      <c r="A31" s="328">
        <v>13</v>
      </c>
      <c r="B31" s="264" t="s">
        <v>76</v>
      </c>
      <c r="C31" s="329" t="e">
        <f>'CASHFLOW Year 1'!N15/('CASHFLOW Year 1'!N60-'Income Proj Yr 1'!C26)</f>
        <v>#DIV/0!</v>
      </c>
    </row>
    <row r="32" spans="1:3" s="240" customFormat="1">
      <c r="A32" s="328"/>
      <c r="B32" s="264"/>
      <c r="C32" s="329"/>
    </row>
    <row r="33" spans="1:3" s="240" customFormat="1">
      <c r="A33" s="328">
        <v>14</v>
      </c>
      <c r="B33" s="264" t="s">
        <v>77</v>
      </c>
      <c r="C33" s="329" t="e">
        <f>'CASHFLOW Year 1'!N15/'Bal Sheet'!B24</f>
        <v>#DIV/0!</v>
      </c>
    </row>
    <row r="34" spans="1:3" s="240" customFormat="1">
      <c r="A34" s="328"/>
      <c r="B34" s="264"/>
      <c r="C34" s="329"/>
    </row>
    <row r="35" spans="1:3" s="240" customFormat="1">
      <c r="A35" s="328">
        <v>15</v>
      </c>
      <c r="B35" s="264" t="s">
        <v>78</v>
      </c>
      <c r="C35" s="342" t="e">
        <f>'Income Proj Yr 1'!C26/'CASHFLOW Year 1'!N15</f>
        <v>#DIV/0!</v>
      </c>
    </row>
    <row r="36" spans="1:3" s="240" customFormat="1">
      <c r="A36" s="328"/>
      <c r="B36" s="264"/>
      <c r="C36" s="329"/>
    </row>
    <row r="37" spans="1:3" s="240" customFormat="1">
      <c r="A37" s="328">
        <v>16</v>
      </c>
      <c r="B37" s="331" t="s">
        <v>79</v>
      </c>
      <c r="C37" s="343" t="e">
        <f>('Income Proj Yr 1'!C9+'Income Proj Yr 1'!C10)/'CASHFLOW Year 1'!N15</f>
        <v>#DIV/0!</v>
      </c>
    </row>
    <row r="38" spans="1:3" s="240" customFormat="1">
      <c r="A38" s="320"/>
      <c r="C38" s="322"/>
    </row>
    <row r="39" spans="1:3" s="240" customFormat="1" ht="12" customHeight="1">
      <c r="A39" s="320"/>
      <c r="C39" s="322"/>
    </row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AA186"/>
  <sheetViews>
    <sheetView showGridLines="0" topLeftCell="A50" zoomScale="85" zoomScaleNormal="100" zoomScaleSheetLayoutView="75" workbookViewId="0">
      <pane xSplit="1" topLeftCell="G1" activePane="topRight" state="frozen"/>
      <selection activeCell="A7" sqref="A7"/>
      <selection pane="topRight" activeCell="G3" sqref="G3:I3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1'!N5</f>
        <v>0</v>
      </c>
      <c r="C5" s="48">
        <f t="shared" ref="C5:N5" si="0">B5+B67</f>
        <v>0</v>
      </c>
      <c r="D5" s="48">
        <f t="shared" si="0"/>
        <v>0</v>
      </c>
      <c r="E5" s="48">
        <f t="shared" si="0"/>
        <v>0</v>
      </c>
      <c r="F5" s="48">
        <f t="shared" si="0"/>
        <v>0</v>
      </c>
      <c r="G5" s="48">
        <f t="shared" si="0"/>
        <v>0</v>
      </c>
      <c r="H5" s="48">
        <f t="shared" si="0"/>
        <v>0</v>
      </c>
      <c r="I5" s="48">
        <f t="shared" si="0"/>
        <v>0</v>
      </c>
      <c r="J5" s="48">
        <f t="shared" si="0"/>
        <v>0</v>
      </c>
      <c r="K5" s="48">
        <f t="shared" si="0"/>
        <v>0</v>
      </c>
      <c r="L5" s="48">
        <f t="shared" si="0"/>
        <v>0</v>
      </c>
      <c r="M5" s="48">
        <f t="shared" si="0"/>
        <v>0</v>
      </c>
      <c r="N5" s="48">
        <f t="shared" si="0"/>
        <v>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1'!M12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0</v>
      </c>
      <c r="C15" s="64">
        <f t="shared" si="3"/>
        <v>0</v>
      </c>
      <c r="D15" s="64">
        <f t="shared" si="3"/>
        <v>0</v>
      </c>
      <c r="E15" s="64">
        <f t="shared" si="3"/>
        <v>0</v>
      </c>
      <c r="F15" s="64">
        <f t="shared" si="3"/>
        <v>0</v>
      </c>
      <c r="G15" s="64">
        <f t="shared" si="3"/>
        <v>0</v>
      </c>
      <c r="H15" s="64">
        <f t="shared" si="3"/>
        <v>0</v>
      </c>
      <c r="I15" s="64">
        <f t="shared" si="3"/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5">
        <f t="shared" si="3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2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5">+C15+C20</f>
        <v>0</v>
      </c>
      <c r="D22" s="75">
        <f t="shared" si="5"/>
        <v>0</v>
      </c>
      <c r="E22" s="75">
        <f t="shared" si="5"/>
        <v>0</v>
      </c>
      <c r="F22" s="75">
        <f t="shared" si="5"/>
        <v>0</v>
      </c>
      <c r="G22" s="75">
        <f t="shared" si="5"/>
        <v>0</v>
      </c>
      <c r="H22" s="75">
        <f t="shared" si="5"/>
        <v>0</v>
      </c>
      <c r="I22" s="75">
        <f t="shared" si="5"/>
        <v>0</v>
      </c>
      <c r="J22" s="75">
        <f t="shared" si="5"/>
        <v>0</v>
      </c>
      <c r="K22" s="75">
        <f t="shared" si="5"/>
        <v>0</v>
      </c>
      <c r="L22" s="75">
        <f t="shared" si="5"/>
        <v>0</v>
      </c>
      <c r="M22" s="75">
        <f t="shared" si="5"/>
        <v>0</v>
      </c>
      <c r="N22" s="75">
        <f t="shared" si="5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349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 t="shared" ref="N25:N42" si="7"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 t="shared" ref="B27:M27" si="8">0.1125*B25+0.07*B26</f>
        <v>0</v>
      </c>
      <c r="C27" s="354">
        <f t="shared" si="8"/>
        <v>0</v>
      </c>
      <c r="D27" s="354">
        <f t="shared" si="8"/>
        <v>0</v>
      </c>
      <c r="E27" s="354">
        <f t="shared" si="8"/>
        <v>0</v>
      </c>
      <c r="F27" s="354">
        <f t="shared" si="8"/>
        <v>0</v>
      </c>
      <c r="G27" s="354">
        <f t="shared" si="8"/>
        <v>0</v>
      </c>
      <c r="H27" s="354">
        <f t="shared" si="8"/>
        <v>0</v>
      </c>
      <c r="I27" s="354">
        <f t="shared" si="8"/>
        <v>0</v>
      </c>
      <c r="J27" s="354">
        <f t="shared" si="8"/>
        <v>0</v>
      </c>
      <c r="K27" s="354">
        <f t="shared" si="8"/>
        <v>0</v>
      </c>
      <c r="L27" s="354">
        <f t="shared" si="8"/>
        <v>0</v>
      </c>
      <c r="M27" s="354">
        <f t="shared" si="8"/>
        <v>0</v>
      </c>
      <c r="N27" s="59">
        <f t="shared" si="7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349">
        <v>0</v>
      </c>
      <c r="C30" s="349">
        <v>0</v>
      </c>
      <c r="D30" s="349">
        <v>0</v>
      </c>
      <c r="E30" s="349">
        <v>0</v>
      </c>
      <c r="F30" s="349">
        <v>0</v>
      </c>
      <c r="G30" s="349">
        <v>0</v>
      </c>
      <c r="H30" s="349">
        <v>0</v>
      </c>
      <c r="I30" s="349">
        <v>0</v>
      </c>
      <c r="J30" s="349">
        <v>0</v>
      </c>
      <c r="K30" s="349">
        <v>0</v>
      </c>
      <c r="L30" s="349">
        <v>0</v>
      </c>
      <c r="M30" s="349">
        <v>0</v>
      </c>
      <c r="N30" s="59">
        <f t="shared" si="7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349">
        <v>0</v>
      </c>
      <c r="C31" s="349">
        <v>0</v>
      </c>
      <c r="D31" s="349">
        <v>0</v>
      </c>
      <c r="E31" s="349">
        <v>0</v>
      </c>
      <c r="F31" s="349">
        <v>0</v>
      </c>
      <c r="G31" s="349">
        <v>0</v>
      </c>
      <c r="H31" s="349">
        <v>0</v>
      </c>
      <c r="I31" s="349">
        <v>0</v>
      </c>
      <c r="J31" s="349">
        <v>0</v>
      </c>
      <c r="K31" s="349">
        <v>0</v>
      </c>
      <c r="L31" s="349">
        <v>0</v>
      </c>
      <c r="M31" s="349">
        <v>0</v>
      </c>
      <c r="N31" s="59">
        <f t="shared" si="7"/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349">
        <v>0</v>
      </c>
      <c r="C32" s="349">
        <v>0</v>
      </c>
      <c r="D32" s="349">
        <v>0</v>
      </c>
      <c r="E32" s="349">
        <v>0</v>
      </c>
      <c r="F32" s="349">
        <v>0</v>
      </c>
      <c r="G32" s="349">
        <v>0</v>
      </c>
      <c r="H32" s="349">
        <v>0</v>
      </c>
      <c r="I32" s="349">
        <v>0</v>
      </c>
      <c r="J32" s="349">
        <v>0</v>
      </c>
      <c r="K32" s="349">
        <v>0</v>
      </c>
      <c r="L32" s="349">
        <v>0</v>
      </c>
      <c r="M32" s="349">
        <v>0</v>
      </c>
      <c r="N32" s="59">
        <f t="shared" si="7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349">
        <v>0</v>
      </c>
      <c r="C33" s="349">
        <v>0</v>
      </c>
      <c r="D33" s="349">
        <v>0</v>
      </c>
      <c r="E33" s="349">
        <v>0</v>
      </c>
      <c r="F33" s="349">
        <v>0</v>
      </c>
      <c r="G33" s="349">
        <v>0</v>
      </c>
      <c r="H33" s="349">
        <v>0</v>
      </c>
      <c r="I33" s="349">
        <v>0</v>
      </c>
      <c r="J33" s="349">
        <v>0</v>
      </c>
      <c r="K33" s="349">
        <v>0</v>
      </c>
      <c r="L33" s="349">
        <v>0</v>
      </c>
      <c r="M33" s="349">
        <v>0</v>
      </c>
      <c r="N33" s="59">
        <f t="shared" si="7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349">
        <v>0</v>
      </c>
      <c r="C34" s="349">
        <v>0</v>
      </c>
      <c r="D34" s="349">
        <v>0</v>
      </c>
      <c r="E34" s="349">
        <v>0</v>
      </c>
      <c r="F34" s="349">
        <v>0</v>
      </c>
      <c r="G34" s="349">
        <v>0</v>
      </c>
      <c r="H34" s="349">
        <v>0</v>
      </c>
      <c r="I34" s="349">
        <v>0</v>
      </c>
      <c r="J34" s="349">
        <v>0</v>
      </c>
      <c r="K34" s="349">
        <v>0</v>
      </c>
      <c r="L34" s="349">
        <v>0</v>
      </c>
      <c r="M34" s="349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349">
        <v>0</v>
      </c>
      <c r="C35" s="349">
        <v>0</v>
      </c>
      <c r="D35" s="349">
        <v>0</v>
      </c>
      <c r="E35" s="349">
        <v>0</v>
      </c>
      <c r="F35" s="349">
        <v>0</v>
      </c>
      <c r="G35" s="349">
        <v>0</v>
      </c>
      <c r="H35" s="349">
        <v>0</v>
      </c>
      <c r="I35" s="349">
        <v>0</v>
      </c>
      <c r="J35" s="349">
        <v>0</v>
      </c>
      <c r="K35" s="349">
        <v>0</v>
      </c>
      <c r="L35" s="349">
        <v>0</v>
      </c>
      <c r="M35" s="349">
        <v>0</v>
      </c>
      <c r="N35" s="59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349">
        <v>0</v>
      </c>
      <c r="C36" s="349">
        <v>0</v>
      </c>
      <c r="D36" s="349">
        <v>0</v>
      </c>
      <c r="E36" s="349">
        <v>0</v>
      </c>
      <c r="F36" s="349">
        <v>0</v>
      </c>
      <c r="G36" s="349">
        <v>0</v>
      </c>
      <c r="H36" s="349">
        <v>0</v>
      </c>
      <c r="I36" s="349">
        <v>0</v>
      </c>
      <c r="J36" s="349">
        <v>0</v>
      </c>
      <c r="K36" s="349">
        <v>0</v>
      </c>
      <c r="L36" s="349">
        <v>0</v>
      </c>
      <c r="M36" s="349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349">
        <v>0</v>
      </c>
      <c r="C37" s="349">
        <v>0</v>
      </c>
      <c r="D37" s="349">
        <v>0</v>
      </c>
      <c r="E37" s="349">
        <v>0</v>
      </c>
      <c r="F37" s="349">
        <v>0</v>
      </c>
      <c r="G37" s="349">
        <v>0</v>
      </c>
      <c r="H37" s="349">
        <v>0</v>
      </c>
      <c r="I37" s="349">
        <v>0</v>
      </c>
      <c r="J37" s="349">
        <v>0</v>
      </c>
      <c r="K37" s="349">
        <v>0</v>
      </c>
      <c r="L37" s="349">
        <v>0</v>
      </c>
      <c r="M37" s="349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>
        <f t="shared" si="7"/>
        <v>0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0</v>
      </c>
      <c r="C42" s="81">
        <f t="shared" si="9"/>
        <v>0</v>
      </c>
      <c r="D42" s="81">
        <f t="shared" si="9"/>
        <v>0</v>
      </c>
      <c r="E42" s="81">
        <f t="shared" si="9"/>
        <v>0</v>
      </c>
      <c r="F42" s="81">
        <f t="shared" si="9"/>
        <v>0</v>
      </c>
      <c r="G42" s="81">
        <f t="shared" si="9"/>
        <v>0</v>
      </c>
      <c r="H42" s="81">
        <f t="shared" si="9"/>
        <v>0</v>
      </c>
      <c r="I42" s="81">
        <f t="shared" si="9"/>
        <v>0</v>
      </c>
      <c r="J42" s="81">
        <f t="shared" si="9"/>
        <v>0</v>
      </c>
      <c r="K42" s="81">
        <f t="shared" si="9"/>
        <v>0</v>
      </c>
      <c r="L42" s="81">
        <f t="shared" si="9"/>
        <v>0</v>
      </c>
      <c r="M42" s="81">
        <f t="shared" si="9"/>
        <v>0</v>
      </c>
      <c r="N42" s="82">
        <f t="shared" si="7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0</v>
      </c>
      <c r="C45" s="86">
        <f t="shared" ref="C45:M45" si="10">B45</f>
        <v>0</v>
      </c>
      <c r="D45" s="86">
        <f t="shared" si="10"/>
        <v>0</v>
      </c>
      <c r="E45" s="86">
        <f t="shared" si="10"/>
        <v>0</v>
      </c>
      <c r="F45" s="86">
        <f t="shared" si="10"/>
        <v>0</v>
      </c>
      <c r="G45" s="86">
        <f t="shared" si="10"/>
        <v>0</v>
      </c>
      <c r="H45" s="86">
        <f t="shared" si="10"/>
        <v>0</v>
      </c>
      <c r="I45" s="86">
        <f t="shared" si="10"/>
        <v>0</v>
      </c>
      <c r="J45" s="86">
        <f t="shared" si="10"/>
        <v>0</v>
      </c>
      <c r="K45" s="86">
        <f t="shared" si="10"/>
        <v>0</v>
      </c>
      <c r="L45" s="86">
        <f t="shared" si="10"/>
        <v>0</v>
      </c>
      <c r="M45" s="86">
        <f t="shared" si="10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0</v>
      </c>
      <c r="C46" s="72">
        <f t="shared" si="11"/>
        <v>0</v>
      </c>
      <c r="D46" s="72">
        <f t="shared" si="11"/>
        <v>0</v>
      </c>
      <c r="E46" s="72">
        <f t="shared" si="11"/>
        <v>0</v>
      </c>
      <c r="F46" s="72">
        <f t="shared" si="11"/>
        <v>0</v>
      </c>
      <c r="G46" s="72">
        <f t="shared" si="11"/>
        <v>0</v>
      </c>
      <c r="H46" s="72">
        <f t="shared" si="11"/>
        <v>0</v>
      </c>
      <c r="I46" s="72">
        <f t="shared" si="11"/>
        <v>0</v>
      </c>
      <c r="J46" s="72">
        <f t="shared" si="11"/>
        <v>0</v>
      </c>
      <c r="K46" s="72">
        <f t="shared" si="11"/>
        <v>0</v>
      </c>
      <c r="L46" s="72">
        <f t="shared" si="11"/>
        <v>0</v>
      </c>
      <c r="M46" s="72">
        <f t="shared" si="11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0</v>
      </c>
      <c r="C62" s="75">
        <f t="shared" si="14"/>
        <v>0</v>
      </c>
      <c r="D62" s="75">
        <f t="shared" si="14"/>
        <v>0</v>
      </c>
      <c r="E62" s="75">
        <f t="shared" si="14"/>
        <v>0</v>
      </c>
      <c r="F62" s="75">
        <f t="shared" si="14"/>
        <v>0</v>
      </c>
      <c r="G62" s="75">
        <f t="shared" si="14"/>
        <v>0</v>
      </c>
      <c r="H62" s="75">
        <f t="shared" si="14"/>
        <v>0</v>
      </c>
      <c r="I62" s="75">
        <f t="shared" si="14"/>
        <v>0</v>
      </c>
      <c r="J62" s="75">
        <f t="shared" si="14"/>
        <v>0</v>
      </c>
      <c r="K62" s="75">
        <f t="shared" si="14"/>
        <v>0</v>
      </c>
      <c r="L62" s="75">
        <f t="shared" si="14"/>
        <v>0</v>
      </c>
      <c r="M62" s="75">
        <f t="shared" si="14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0</v>
      </c>
      <c r="C65" s="59">
        <f t="shared" si="16"/>
        <v>0</v>
      </c>
      <c r="D65" s="59">
        <f t="shared" si="16"/>
        <v>0</v>
      </c>
      <c r="E65" s="59">
        <f t="shared" si="16"/>
        <v>0</v>
      </c>
      <c r="F65" s="59">
        <f t="shared" si="16"/>
        <v>0</v>
      </c>
      <c r="G65" s="59">
        <f t="shared" si="16"/>
        <v>0</v>
      </c>
      <c r="H65" s="59">
        <f t="shared" si="16"/>
        <v>0</v>
      </c>
      <c r="I65" s="59">
        <f t="shared" si="16"/>
        <v>0</v>
      </c>
      <c r="J65" s="59">
        <f t="shared" si="16"/>
        <v>0</v>
      </c>
      <c r="K65" s="59">
        <f t="shared" si="16"/>
        <v>0</v>
      </c>
      <c r="L65" s="59">
        <f t="shared" si="16"/>
        <v>0</v>
      </c>
      <c r="M65" s="59">
        <f t="shared" si="16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0</v>
      </c>
      <c r="C66" s="59">
        <f t="shared" si="17"/>
        <v>0</v>
      </c>
      <c r="D66" s="59">
        <f t="shared" si="17"/>
        <v>0</v>
      </c>
      <c r="E66" s="59">
        <f t="shared" si="17"/>
        <v>0</v>
      </c>
      <c r="F66" s="59">
        <f t="shared" si="17"/>
        <v>0</v>
      </c>
      <c r="G66" s="59">
        <f t="shared" si="17"/>
        <v>0</v>
      </c>
      <c r="H66" s="59">
        <f t="shared" si="17"/>
        <v>0</v>
      </c>
      <c r="I66" s="59">
        <f t="shared" si="17"/>
        <v>0</v>
      </c>
      <c r="J66" s="59">
        <f t="shared" si="17"/>
        <v>0</v>
      </c>
      <c r="K66" s="59">
        <f t="shared" si="17"/>
        <v>0</v>
      </c>
      <c r="L66" s="59">
        <f t="shared" si="17"/>
        <v>0</v>
      </c>
      <c r="M66" s="59">
        <f t="shared" si="17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0</v>
      </c>
      <c r="C67" s="95">
        <f t="shared" si="18"/>
        <v>0</v>
      </c>
      <c r="D67" s="95">
        <f t="shared" si="18"/>
        <v>0</v>
      </c>
      <c r="E67" s="95">
        <f t="shared" si="18"/>
        <v>0</v>
      </c>
      <c r="F67" s="95">
        <f t="shared" si="18"/>
        <v>0</v>
      </c>
      <c r="G67" s="95">
        <f t="shared" si="18"/>
        <v>0</v>
      </c>
      <c r="H67" s="95">
        <f t="shared" si="18"/>
        <v>0</v>
      </c>
      <c r="I67" s="95">
        <f t="shared" si="18"/>
        <v>0</v>
      </c>
      <c r="J67" s="95">
        <f t="shared" si="18"/>
        <v>0</v>
      </c>
      <c r="K67" s="95">
        <f t="shared" si="18"/>
        <v>0</v>
      </c>
      <c r="L67" s="95">
        <f t="shared" si="18"/>
        <v>0</v>
      </c>
      <c r="M67" s="95">
        <f t="shared" si="18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V30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3"/>
  <dimension ref="A1:AA186"/>
  <sheetViews>
    <sheetView showGridLines="0" topLeftCell="A58" zoomScale="85" zoomScaleNormal="100" zoomScaleSheetLayoutView="75" workbookViewId="0">
      <pane xSplit="1" topLeftCell="B1" activePane="topRight" state="frozen"/>
      <selection activeCell="A7" sqref="A7"/>
      <selection pane="topRight"/>
    </sheetView>
  </sheetViews>
  <sheetFormatPr defaultColWidth="10.7109375" defaultRowHeight="13.5"/>
  <cols>
    <col min="1" max="1" width="44.85546875" style="44" customWidth="1"/>
    <col min="2" max="2" width="12.7109375" style="147" customWidth="1"/>
    <col min="3" max="14" width="12.7109375" style="44" customWidth="1"/>
    <col min="15" max="16384" width="10.7109375" style="44"/>
  </cols>
  <sheetData>
    <row r="1" spans="1:27" ht="16.5">
      <c r="A1" s="4"/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s="46" customFormat="1" ht="15.75">
      <c r="A2" s="5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37"/>
      <c r="B3" s="42"/>
      <c r="C3" s="42"/>
      <c r="D3" s="42"/>
      <c r="E3" s="42"/>
      <c r="F3" s="42"/>
      <c r="G3" s="42"/>
      <c r="H3" s="40"/>
      <c r="I3" s="40"/>
      <c r="J3" s="40"/>
      <c r="K3" s="40"/>
      <c r="L3" s="40"/>
      <c r="M3" s="40"/>
      <c r="N3" s="40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4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thickTop="1" thickBot="1">
      <c r="A5" s="47" t="s">
        <v>13</v>
      </c>
      <c r="B5" s="75">
        <f>'CASHFLOW Year 2'!N5</f>
        <v>0</v>
      </c>
      <c r="C5" s="48">
        <f t="shared" ref="C5:N5" si="0">B5+B67</f>
        <v>0</v>
      </c>
      <c r="D5" s="48">
        <f t="shared" si="0"/>
        <v>0</v>
      </c>
      <c r="E5" s="48">
        <f t="shared" si="0"/>
        <v>0</v>
      </c>
      <c r="F5" s="48">
        <f t="shared" si="0"/>
        <v>0</v>
      </c>
      <c r="G5" s="48">
        <f t="shared" si="0"/>
        <v>0</v>
      </c>
      <c r="H5" s="48">
        <f t="shared" si="0"/>
        <v>0</v>
      </c>
      <c r="I5" s="48">
        <f t="shared" si="0"/>
        <v>0</v>
      </c>
      <c r="J5" s="48">
        <f t="shared" si="0"/>
        <v>0</v>
      </c>
      <c r="K5" s="48">
        <f t="shared" si="0"/>
        <v>0</v>
      </c>
      <c r="L5" s="48">
        <f t="shared" si="0"/>
        <v>0</v>
      </c>
      <c r="M5" s="48">
        <f t="shared" si="0"/>
        <v>0</v>
      </c>
      <c r="N5" s="48">
        <f t="shared" si="0"/>
        <v>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thickTop="1">
      <c r="A6" s="49"/>
      <c r="B6" s="50"/>
      <c r="C6" s="51"/>
      <c r="D6" s="51"/>
      <c r="E6" s="51"/>
      <c r="F6" s="51"/>
      <c r="G6" s="51"/>
      <c r="H6" s="52"/>
      <c r="I6" s="51"/>
      <c r="J6" s="51"/>
      <c r="K6" s="51"/>
      <c r="L6" s="51"/>
      <c r="M6" s="51"/>
      <c r="N6" s="5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thickBot="1">
      <c r="A7" s="54"/>
      <c r="B7" s="367" t="s">
        <v>101</v>
      </c>
      <c r="C7" s="367" t="s">
        <v>102</v>
      </c>
      <c r="D7" s="367" t="s">
        <v>103</v>
      </c>
      <c r="E7" s="367" t="s">
        <v>104</v>
      </c>
      <c r="F7" s="367" t="s">
        <v>105</v>
      </c>
      <c r="G7" s="367" t="s">
        <v>106</v>
      </c>
      <c r="H7" s="367" t="s">
        <v>107</v>
      </c>
      <c r="I7" s="367" t="s">
        <v>108</v>
      </c>
      <c r="J7" s="367" t="s">
        <v>109</v>
      </c>
      <c r="K7" s="367" t="s">
        <v>110</v>
      </c>
      <c r="L7" s="367" t="s">
        <v>111</v>
      </c>
      <c r="M7" s="367" t="s">
        <v>112</v>
      </c>
      <c r="N7" s="55" t="s">
        <v>14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4.25" thickTop="1">
      <c r="A8" s="49" t="s">
        <v>15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>
      <c r="A9" s="49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3.5" customHeight="1">
      <c r="A10" s="356" t="s">
        <v>196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59">
        <f>SUM(B10:M10)</f>
        <v>0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3.5" customHeight="1">
      <c r="A11" s="356" t="s">
        <v>197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59">
        <f>SUM(B11:M11)</f>
        <v>0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7.25" thickBot="1">
      <c r="A12" s="60" t="s">
        <v>16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9">
        <f>SUM(B12:M12)</f>
        <v>0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7.25" thickTop="1">
      <c r="A13" s="61" t="s">
        <v>149</v>
      </c>
      <c r="B13" s="62">
        <f t="shared" ref="B13:M13" si="1">B10+B11-B12</f>
        <v>0</v>
      </c>
      <c r="C13" s="62">
        <f t="shared" si="1"/>
        <v>0</v>
      </c>
      <c r="D13" s="62">
        <f t="shared" si="1"/>
        <v>0</v>
      </c>
      <c r="E13" s="62">
        <f t="shared" si="1"/>
        <v>0</v>
      </c>
      <c r="F13" s="62">
        <f t="shared" si="1"/>
        <v>0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0</v>
      </c>
      <c r="L13" s="62">
        <f t="shared" si="1"/>
        <v>0</v>
      </c>
      <c r="M13" s="62">
        <f t="shared" si="1"/>
        <v>0</v>
      </c>
      <c r="N13" s="62">
        <f>SUM(B13:M13)</f>
        <v>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3.5" customHeight="1">
      <c r="A14" s="58" t="s">
        <v>150</v>
      </c>
      <c r="B14" s="62">
        <f>'CASHFLOW Year 2'!M12</f>
        <v>0</v>
      </c>
      <c r="C14" s="62">
        <f>B12</f>
        <v>0</v>
      </c>
      <c r="D14" s="62">
        <f t="shared" ref="D14:M14" si="2">C12</f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59">
        <f>SUM(B14:M14)</f>
        <v>0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4.25" thickBot="1">
      <c r="A15" s="63" t="s">
        <v>17</v>
      </c>
      <c r="B15" s="64">
        <f t="shared" ref="B15:N15" si="3">B13+B14</f>
        <v>0</v>
      </c>
      <c r="C15" s="64">
        <f t="shared" si="3"/>
        <v>0</v>
      </c>
      <c r="D15" s="64">
        <f t="shared" si="3"/>
        <v>0</v>
      </c>
      <c r="E15" s="64">
        <f t="shared" si="3"/>
        <v>0</v>
      </c>
      <c r="F15" s="64">
        <f t="shared" si="3"/>
        <v>0</v>
      </c>
      <c r="G15" s="64">
        <f t="shared" si="3"/>
        <v>0</v>
      </c>
      <c r="H15" s="64">
        <f t="shared" si="3"/>
        <v>0</v>
      </c>
      <c r="I15" s="64">
        <f t="shared" si="3"/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5">
        <f t="shared" si="3"/>
        <v>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thickTop="1">
      <c r="A16" s="6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7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3.5" customHeight="1">
      <c r="A17" s="68" t="s">
        <v>176</v>
      </c>
      <c r="B17" s="12">
        <v>0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70">
        <f>SUM(B17:M17)</f>
        <v>0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3.5" customHeight="1">
      <c r="A18" s="365" t="s">
        <v>212</v>
      </c>
      <c r="B18" s="16">
        <v>0</v>
      </c>
      <c r="C18" s="15" t="s">
        <v>97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70">
        <f>SUM(B18:M18)</f>
        <v>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3.5" customHeight="1">
      <c r="A19" s="5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70">
        <f>SUM(B19:M19)</f>
        <v>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4.25" customHeight="1" thickBot="1">
      <c r="A20" s="71" t="s">
        <v>18</v>
      </c>
      <c r="B20" s="72">
        <f t="shared" ref="B20:M20" si="4">SUM(B17:B19)</f>
        <v>0</v>
      </c>
      <c r="C20" s="72">
        <f t="shared" si="4"/>
        <v>0</v>
      </c>
      <c r="D20" s="72">
        <f t="shared" si="4"/>
        <v>0</v>
      </c>
      <c r="E20" s="72">
        <f t="shared" si="4"/>
        <v>0</v>
      </c>
      <c r="F20" s="72">
        <f t="shared" si="4"/>
        <v>0</v>
      </c>
      <c r="G20" s="72">
        <f t="shared" si="4"/>
        <v>0</v>
      </c>
      <c r="H20" s="72">
        <f t="shared" si="4"/>
        <v>0</v>
      </c>
      <c r="I20" s="72">
        <f t="shared" si="4"/>
        <v>0</v>
      </c>
      <c r="J20" s="72">
        <f t="shared" si="4"/>
        <v>0</v>
      </c>
      <c r="K20" s="72">
        <f t="shared" si="4"/>
        <v>0</v>
      </c>
      <c r="L20" s="72">
        <f t="shared" si="4"/>
        <v>0</v>
      </c>
      <c r="M20" s="72">
        <f t="shared" si="4"/>
        <v>0</v>
      </c>
      <c r="N20" s="59">
        <f>SUM(B20:M20)</f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3.5" customHeight="1" thickTop="1" thickBot="1">
      <c r="A21" s="6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4.25" customHeight="1" thickTop="1" thickBot="1">
      <c r="A22" s="74" t="s">
        <v>19</v>
      </c>
      <c r="B22" s="75">
        <f>B15+B20</f>
        <v>0</v>
      </c>
      <c r="C22" s="75">
        <f t="shared" ref="C22:N22" si="5">+C15+C20</f>
        <v>0</v>
      </c>
      <c r="D22" s="75">
        <f t="shared" si="5"/>
        <v>0</v>
      </c>
      <c r="E22" s="75">
        <f t="shared" si="5"/>
        <v>0</v>
      </c>
      <c r="F22" s="75">
        <f t="shared" si="5"/>
        <v>0</v>
      </c>
      <c r="G22" s="75">
        <f t="shared" si="5"/>
        <v>0</v>
      </c>
      <c r="H22" s="75">
        <f t="shared" si="5"/>
        <v>0</v>
      </c>
      <c r="I22" s="75">
        <f t="shared" si="5"/>
        <v>0</v>
      </c>
      <c r="J22" s="75">
        <f t="shared" si="5"/>
        <v>0</v>
      </c>
      <c r="K22" s="75">
        <f t="shared" si="5"/>
        <v>0</v>
      </c>
      <c r="L22" s="75">
        <f t="shared" si="5"/>
        <v>0</v>
      </c>
      <c r="M22" s="75">
        <f t="shared" si="5"/>
        <v>0</v>
      </c>
      <c r="N22" s="75">
        <f t="shared" si="5"/>
        <v>0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4.25" thickTop="1">
      <c r="A23" s="76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6.5" thickBot="1">
      <c r="A24" s="68" t="s">
        <v>20</v>
      </c>
      <c r="B24" s="366" t="str">
        <f t="shared" ref="B24:M24" si="6">B7</f>
        <v>Month 1</v>
      </c>
      <c r="C24" s="366" t="str">
        <f t="shared" si="6"/>
        <v>Month 2</v>
      </c>
      <c r="D24" s="366" t="str">
        <f t="shared" si="6"/>
        <v>Month 3</v>
      </c>
      <c r="E24" s="366" t="str">
        <f t="shared" si="6"/>
        <v>Month 4</v>
      </c>
      <c r="F24" s="366" t="str">
        <f t="shared" si="6"/>
        <v>Month 5</v>
      </c>
      <c r="G24" s="366" t="str">
        <f t="shared" si="6"/>
        <v>Month 6</v>
      </c>
      <c r="H24" s="366" t="str">
        <f t="shared" si="6"/>
        <v>Month 7</v>
      </c>
      <c r="I24" s="366" t="str">
        <f t="shared" si="6"/>
        <v>Month 8</v>
      </c>
      <c r="J24" s="366" t="str">
        <f t="shared" si="6"/>
        <v>Month 9</v>
      </c>
      <c r="K24" s="366" t="str">
        <f t="shared" si="6"/>
        <v>Month 10</v>
      </c>
      <c r="L24" s="366" t="str">
        <f t="shared" si="6"/>
        <v>Month 11</v>
      </c>
      <c r="M24" s="366" t="str">
        <f t="shared" si="6"/>
        <v>Month 12</v>
      </c>
      <c r="N24" s="77" t="s">
        <v>14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3.5" customHeight="1" thickTop="1">
      <c r="A25" s="347" t="s">
        <v>185</v>
      </c>
      <c r="B25" s="349">
        <v>0</v>
      </c>
      <c r="C25" s="349">
        <v>0</v>
      </c>
      <c r="D25" s="349">
        <v>0</v>
      </c>
      <c r="E25" s="349">
        <v>0</v>
      </c>
      <c r="F25" s="349">
        <v>0</v>
      </c>
      <c r="G25" s="349">
        <v>0</v>
      </c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59">
        <f t="shared" ref="N25:N42" si="7">SUM(B25:M25)</f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3.5" customHeight="1">
      <c r="A26" s="347" t="s">
        <v>186</v>
      </c>
      <c r="B26" s="349">
        <v>0</v>
      </c>
      <c r="C26" s="349">
        <v>0</v>
      </c>
      <c r="D26" s="349">
        <v>0</v>
      </c>
      <c r="E26" s="349">
        <v>0</v>
      </c>
      <c r="F26" s="349">
        <v>0</v>
      </c>
      <c r="G26" s="349">
        <v>0</v>
      </c>
      <c r="H26" s="349">
        <v>0</v>
      </c>
      <c r="I26" s="349">
        <v>0</v>
      </c>
      <c r="J26" s="349">
        <v>0</v>
      </c>
      <c r="K26" s="349">
        <v>0</v>
      </c>
      <c r="L26" s="349">
        <v>0</v>
      </c>
      <c r="M26" s="349">
        <v>0</v>
      </c>
      <c r="N26" s="59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3.5" customHeight="1">
      <c r="A27" s="347" t="s">
        <v>187</v>
      </c>
      <c r="B27" s="354">
        <f>0.1125*B25+0.07*B26</f>
        <v>0</v>
      </c>
      <c r="C27" s="354">
        <f t="shared" ref="C27:M27" si="8">0.1125*C25+0.07*C26</f>
        <v>0</v>
      </c>
      <c r="D27" s="354">
        <f t="shared" si="8"/>
        <v>0</v>
      </c>
      <c r="E27" s="354">
        <f t="shared" si="8"/>
        <v>0</v>
      </c>
      <c r="F27" s="354">
        <f t="shared" si="8"/>
        <v>0</v>
      </c>
      <c r="G27" s="354">
        <f t="shared" si="8"/>
        <v>0</v>
      </c>
      <c r="H27" s="354">
        <f t="shared" si="8"/>
        <v>0</v>
      </c>
      <c r="I27" s="354">
        <f t="shared" si="8"/>
        <v>0</v>
      </c>
      <c r="J27" s="354">
        <f t="shared" si="8"/>
        <v>0</v>
      </c>
      <c r="K27" s="354">
        <f t="shared" si="8"/>
        <v>0</v>
      </c>
      <c r="L27" s="354">
        <f t="shared" si="8"/>
        <v>0</v>
      </c>
      <c r="M27" s="354">
        <f t="shared" si="8"/>
        <v>0</v>
      </c>
      <c r="N27" s="59">
        <f t="shared" si="7"/>
        <v>0</v>
      </c>
      <c r="O27" s="79"/>
      <c r="P27" s="79"/>
      <c r="Q27" s="79"/>
      <c r="R27" s="79"/>
      <c r="S27" s="79"/>
      <c r="T27" s="79"/>
      <c r="U27" s="79"/>
      <c r="V27" s="43"/>
      <c r="W27" s="43"/>
      <c r="X27" s="43"/>
      <c r="Y27" s="43"/>
      <c r="Z27" s="43"/>
      <c r="AA27" s="43"/>
    </row>
    <row r="28" spans="1:27" ht="13.5" customHeight="1">
      <c r="A28" s="347" t="s">
        <v>98</v>
      </c>
      <c r="B28" s="349">
        <v>0</v>
      </c>
      <c r="C28" s="349">
        <v>0</v>
      </c>
      <c r="D28" s="349">
        <v>0</v>
      </c>
      <c r="E28" s="349">
        <v>0</v>
      </c>
      <c r="F28" s="349">
        <v>0</v>
      </c>
      <c r="G28" s="349">
        <v>0</v>
      </c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59">
        <f t="shared" si="7"/>
        <v>0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357" t="s">
        <v>198</v>
      </c>
      <c r="B29" s="349">
        <v>0</v>
      </c>
      <c r="C29" s="349">
        <v>0</v>
      </c>
      <c r="D29" s="349">
        <v>0</v>
      </c>
      <c r="E29" s="349">
        <v>0</v>
      </c>
      <c r="F29" s="349">
        <v>0</v>
      </c>
      <c r="G29" s="349">
        <v>0</v>
      </c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59">
        <f t="shared" si="7"/>
        <v>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3.5" customHeight="1">
      <c r="A30" s="357" t="s">
        <v>199</v>
      </c>
      <c r="B30" s="349">
        <v>0</v>
      </c>
      <c r="C30" s="349">
        <v>0</v>
      </c>
      <c r="D30" s="349">
        <v>0</v>
      </c>
      <c r="E30" s="349">
        <v>0</v>
      </c>
      <c r="F30" s="349">
        <v>0</v>
      </c>
      <c r="G30" s="349">
        <v>0</v>
      </c>
      <c r="H30" s="349">
        <v>0</v>
      </c>
      <c r="I30" s="349">
        <v>0</v>
      </c>
      <c r="J30" s="349">
        <v>0</v>
      </c>
      <c r="K30" s="349">
        <v>0</v>
      </c>
      <c r="L30" s="349">
        <v>0</v>
      </c>
      <c r="M30" s="349">
        <v>0</v>
      </c>
      <c r="N30" s="59">
        <f t="shared" si="7"/>
        <v>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3.5" customHeight="1">
      <c r="A31" s="357" t="s">
        <v>200</v>
      </c>
      <c r="B31" s="349">
        <v>0</v>
      </c>
      <c r="C31" s="349">
        <v>0</v>
      </c>
      <c r="D31" s="349">
        <v>0</v>
      </c>
      <c r="E31" s="349">
        <v>0</v>
      </c>
      <c r="F31" s="349">
        <v>0</v>
      </c>
      <c r="G31" s="349">
        <v>0</v>
      </c>
      <c r="H31" s="349">
        <v>0</v>
      </c>
      <c r="I31" s="349">
        <v>0</v>
      </c>
      <c r="J31" s="349">
        <v>0</v>
      </c>
      <c r="K31" s="349">
        <v>0</v>
      </c>
      <c r="L31" s="349">
        <v>0</v>
      </c>
      <c r="M31" s="349">
        <v>0</v>
      </c>
      <c r="N31" s="59">
        <f t="shared" si="7"/>
        <v>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.5" customHeight="1">
      <c r="A32" s="357" t="s">
        <v>201</v>
      </c>
      <c r="B32" s="349">
        <v>0</v>
      </c>
      <c r="C32" s="349">
        <v>0</v>
      </c>
      <c r="D32" s="349">
        <v>0</v>
      </c>
      <c r="E32" s="349">
        <v>0</v>
      </c>
      <c r="F32" s="349">
        <v>0</v>
      </c>
      <c r="G32" s="349">
        <v>0</v>
      </c>
      <c r="H32" s="349">
        <v>0</v>
      </c>
      <c r="I32" s="349">
        <v>0</v>
      </c>
      <c r="J32" s="349">
        <v>0</v>
      </c>
      <c r="K32" s="349">
        <v>0</v>
      </c>
      <c r="L32" s="349">
        <v>0</v>
      </c>
      <c r="M32" s="349">
        <v>0</v>
      </c>
      <c r="N32" s="59">
        <f t="shared" si="7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3.5" customHeight="1">
      <c r="A33" s="357" t="s">
        <v>202</v>
      </c>
      <c r="B33" s="349">
        <v>0</v>
      </c>
      <c r="C33" s="349">
        <v>0</v>
      </c>
      <c r="D33" s="349">
        <v>0</v>
      </c>
      <c r="E33" s="349">
        <v>0</v>
      </c>
      <c r="F33" s="349">
        <v>0</v>
      </c>
      <c r="G33" s="349">
        <v>0</v>
      </c>
      <c r="H33" s="349">
        <v>0</v>
      </c>
      <c r="I33" s="349">
        <v>0</v>
      </c>
      <c r="J33" s="349">
        <v>0</v>
      </c>
      <c r="K33" s="349">
        <v>0</v>
      </c>
      <c r="L33" s="349">
        <v>0</v>
      </c>
      <c r="M33" s="349">
        <v>0</v>
      </c>
      <c r="N33" s="59">
        <f t="shared" si="7"/>
        <v>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3.5" customHeight="1">
      <c r="A34" s="357" t="s">
        <v>203</v>
      </c>
      <c r="B34" s="349">
        <v>0</v>
      </c>
      <c r="C34" s="349">
        <v>0</v>
      </c>
      <c r="D34" s="349">
        <v>0</v>
      </c>
      <c r="E34" s="349">
        <v>0</v>
      </c>
      <c r="F34" s="349">
        <v>0</v>
      </c>
      <c r="G34" s="349">
        <v>0</v>
      </c>
      <c r="H34" s="349">
        <v>0</v>
      </c>
      <c r="I34" s="349">
        <v>0</v>
      </c>
      <c r="J34" s="349">
        <v>0</v>
      </c>
      <c r="K34" s="349">
        <v>0</v>
      </c>
      <c r="L34" s="349">
        <v>0</v>
      </c>
      <c r="M34" s="349">
        <v>0</v>
      </c>
      <c r="N34" s="59">
        <f t="shared" si="7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3.5" customHeight="1">
      <c r="A35" s="357" t="s">
        <v>204</v>
      </c>
      <c r="B35" s="349">
        <v>0</v>
      </c>
      <c r="C35" s="349">
        <v>0</v>
      </c>
      <c r="D35" s="349">
        <v>0</v>
      </c>
      <c r="E35" s="349">
        <v>0</v>
      </c>
      <c r="F35" s="349">
        <v>0</v>
      </c>
      <c r="G35" s="349">
        <v>0</v>
      </c>
      <c r="H35" s="349">
        <v>0</v>
      </c>
      <c r="I35" s="349">
        <v>0</v>
      </c>
      <c r="J35" s="349">
        <v>0</v>
      </c>
      <c r="K35" s="349">
        <v>0</v>
      </c>
      <c r="L35" s="349">
        <v>0</v>
      </c>
      <c r="M35" s="349">
        <v>0</v>
      </c>
      <c r="N35" s="59">
        <f t="shared" si="7"/>
        <v>0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.5" customHeight="1">
      <c r="A36" s="357" t="s">
        <v>205</v>
      </c>
      <c r="B36" s="349">
        <v>0</v>
      </c>
      <c r="C36" s="349">
        <v>0</v>
      </c>
      <c r="D36" s="349">
        <v>0</v>
      </c>
      <c r="E36" s="349">
        <v>0</v>
      </c>
      <c r="F36" s="349">
        <v>0</v>
      </c>
      <c r="G36" s="349">
        <v>0</v>
      </c>
      <c r="H36" s="349">
        <v>0</v>
      </c>
      <c r="I36" s="349">
        <v>0</v>
      </c>
      <c r="J36" s="349">
        <v>0</v>
      </c>
      <c r="K36" s="349">
        <v>0</v>
      </c>
      <c r="L36" s="349">
        <v>0</v>
      </c>
      <c r="M36" s="349">
        <v>0</v>
      </c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3.5" customHeight="1">
      <c r="A37" s="357" t="s">
        <v>206</v>
      </c>
      <c r="B37" s="349">
        <v>0</v>
      </c>
      <c r="C37" s="349">
        <v>0</v>
      </c>
      <c r="D37" s="349">
        <v>0</v>
      </c>
      <c r="E37" s="349">
        <v>0</v>
      </c>
      <c r="F37" s="349">
        <v>0</v>
      </c>
      <c r="G37" s="349">
        <v>0</v>
      </c>
      <c r="H37" s="349">
        <v>0</v>
      </c>
      <c r="I37" s="349">
        <v>0</v>
      </c>
      <c r="J37" s="349">
        <v>0</v>
      </c>
      <c r="K37" s="349">
        <v>0</v>
      </c>
      <c r="L37" s="349">
        <v>0</v>
      </c>
      <c r="M37" s="349">
        <v>0</v>
      </c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3.5" customHeight="1">
      <c r="A38" s="357" t="s">
        <v>207</v>
      </c>
      <c r="B38" s="349">
        <v>0</v>
      </c>
      <c r="C38" s="349">
        <v>0</v>
      </c>
      <c r="D38" s="349">
        <v>0</v>
      </c>
      <c r="E38" s="349">
        <v>0</v>
      </c>
      <c r="F38" s="349">
        <v>0</v>
      </c>
      <c r="G38" s="349">
        <v>0</v>
      </c>
      <c r="H38" s="349">
        <v>0</v>
      </c>
      <c r="I38" s="349">
        <v>0</v>
      </c>
      <c r="J38" s="349">
        <v>0</v>
      </c>
      <c r="K38" s="349">
        <v>0</v>
      </c>
      <c r="L38" s="349">
        <v>0</v>
      </c>
      <c r="M38" s="349">
        <v>0</v>
      </c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3.5" customHeight="1">
      <c r="A39" s="357" t="s">
        <v>208</v>
      </c>
      <c r="B39" s="349">
        <v>0</v>
      </c>
      <c r="C39" s="349">
        <v>0</v>
      </c>
      <c r="D39" s="349">
        <v>0</v>
      </c>
      <c r="E39" s="349">
        <v>0</v>
      </c>
      <c r="F39" s="349">
        <v>0</v>
      </c>
      <c r="G39" s="349">
        <v>0</v>
      </c>
      <c r="H39" s="349">
        <v>0</v>
      </c>
      <c r="I39" s="349">
        <v>0</v>
      </c>
      <c r="J39" s="349">
        <v>0</v>
      </c>
      <c r="K39" s="349">
        <v>0</v>
      </c>
      <c r="L39" s="349">
        <v>0</v>
      </c>
      <c r="M39" s="349">
        <v>0</v>
      </c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3.5" customHeight="1">
      <c r="A40" s="357" t="s">
        <v>209</v>
      </c>
      <c r="B40" s="349">
        <v>0</v>
      </c>
      <c r="C40" s="349">
        <v>0</v>
      </c>
      <c r="D40" s="349">
        <v>0</v>
      </c>
      <c r="E40" s="349">
        <v>0</v>
      </c>
      <c r="F40" s="349">
        <v>0</v>
      </c>
      <c r="G40" s="349">
        <v>0</v>
      </c>
      <c r="H40" s="349">
        <v>0</v>
      </c>
      <c r="I40" s="349">
        <v>0</v>
      </c>
      <c r="J40" s="349">
        <v>0</v>
      </c>
      <c r="K40" s="349">
        <v>0</v>
      </c>
      <c r="L40" s="349">
        <v>0</v>
      </c>
      <c r="M40" s="349">
        <v>0</v>
      </c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3.5" customHeight="1">
      <c r="A41" s="357" t="s">
        <v>210</v>
      </c>
      <c r="B41" s="349">
        <v>0</v>
      </c>
      <c r="C41" s="349">
        <v>0</v>
      </c>
      <c r="D41" s="349">
        <v>0</v>
      </c>
      <c r="E41" s="349">
        <v>0</v>
      </c>
      <c r="F41" s="349">
        <v>0</v>
      </c>
      <c r="G41" s="349">
        <v>0</v>
      </c>
      <c r="H41" s="349">
        <v>0</v>
      </c>
      <c r="I41" s="349">
        <v>0</v>
      </c>
      <c r="J41" s="349">
        <v>0</v>
      </c>
      <c r="K41" s="349">
        <v>0</v>
      </c>
      <c r="L41" s="349">
        <v>0</v>
      </c>
      <c r="M41" s="349">
        <v>0</v>
      </c>
      <c r="N41" s="59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s="84" customFormat="1" ht="14.25" customHeight="1" thickBot="1">
      <c r="A42" s="80" t="s">
        <v>21</v>
      </c>
      <c r="B42" s="81">
        <f t="shared" ref="B42:M42" si="9">SUM(B25:B41)</f>
        <v>0</v>
      </c>
      <c r="C42" s="81">
        <f t="shared" si="9"/>
        <v>0</v>
      </c>
      <c r="D42" s="81">
        <f t="shared" si="9"/>
        <v>0</v>
      </c>
      <c r="E42" s="81">
        <f t="shared" si="9"/>
        <v>0</v>
      </c>
      <c r="F42" s="81">
        <f t="shared" si="9"/>
        <v>0</v>
      </c>
      <c r="G42" s="81">
        <f t="shared" si="9"/>
        <v>0</v>
      </c>
      <c r="H42" s="81">
        <f t="shared" si="9"/>
        <v>0</v>
      </c>
      <c r="I42" s="81">
        <f t="shared" si="9"/>
        <v>0</v>
      </c>
      <c r="J42" s="81">
        <f t="shared" si="9"/>
        <v>0</v>
      </c>
      <c r="K42" s="81">
        <f t="shared" si="9"/>
        <v>0</v>
      </c>
      <c r="L42" s="81">
        <f t="shared" si="9"/>
        <v>0</v>
      </c>
      <c r="M42" s="81">
        <f t="shared" si="9"/>
        <v>0</v>
      </c>
      <c r="N42" s="82">
        <f t="shared" si="7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1:27" ht="17.25" thickTop="1">
      <c r="A43" s="85"/>
      <c r="B43" s="86"/>
      <c r="C43" s="86"/>
      <c r="D43" s="86"/>
      <c r="E43" s="70"/>
      <c r="F43" s="86"/>
      <c r="G43" s="86"/>
      <c r="H43" s="86"/>
      <c r="I43" s="86"/>
      <c r="J43" s="86"/>
      <c r="K43" s="86"/>
      <c r="L43" s="86"/>
      <c r="M43" s="86"/>
      <c r="N43" s="59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3.5" customHeight="1">
      <c r="A44" s="68" t="s">
        <v>22</v>
      </c>
      <c r="B44" s="86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3.5" customHeight="1">
      <c r="A45" s="78" t="s">
        <v>29</v>
      </c>
      <c r="B45" s="86">
        <f>'Loan Cal.'!D11</f>
        <v>0</v>
      </c>
      <c r="C45" s="86">
        <f t="shared" ref="C45:M45" si="10">B45</f>
        <v>0</v>
      </c>
      <c r="D45" s="86">
        <f t="shared" si="10"/>
        <v>0</v>
      </c>
      <c r="E45" s="86">
        <f t="shared" si="10"/>
        <v>0</v>
      </c>
      <c r="F45" s="86">
        <f t="shared" si="10"/>
        <v>0</v>
      </c>
      <c r="G45" s="86">
        <f t="shared" si="10"/>
        <v>0</v>
      </c>
      <c r="H45" s="86">
        <f t="shared" si="10"/>
        <v>0</v>
      </c>
      <c r="I45" s="86">
        <f t="shared" si="10"/>
        <v>0</v>
      </c>
      <c r="J45" s="86">
        <f t="shared" si="10"/>
        <v>0</v>
      </c>
      <c r="K45" s="86">
        <f t="shared" si="10"/>
        <v>0</v>
      </c>
      <c r="L45" s="86">
        <f t="shared" si="10"/>
        <v>0</v>
      </c>
      <c r="M45" s="86">
        <f t="shared" si="10"/>
        <v>0</v>
      </c>
      <c r="N45" s="59">
        <f>SUM(B45:M45)</f>
        <v>0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4.25" customHeight="1" thickBot="1">
      <c r="A46" s="80" t="s">
        <v>23</v>
      </c>
      <c r="B46" s="72">
        <f t="shared" ref="B46:M46" si="11">B45</f>
        <v>0</v>
      </c>
      <c r="C46" s="72">
        <f t="shared" si="11"/>
        <v>0</v>
      </c>
      <c r="D46" s="72">
        <f t="shared" si="11"/>
        <v>0</v>
      </c>
      <c r="E46" s="72">
        <f t="shared" si="11"/>
        <v>0</v>
      </c>
      <c r="F46" s="72">
        <f t="shared" si="11"/>
        <v>0</v>
      </c>
      <c r="G46" s="72">
        <f t="shared" si="11"/>
        <v>0</v>
      </c>
      <c r="H46" s="72">
        <f t="shared" si="11"/>
        <v>0</v>
      </c>
      <c r="I46" s="72">
        <f t="shared" si="11"/>
        <v>0</v>
      </c>
      <c r="J46" s="72">
        <f t="shared" si="11"/>
        <v>0</v>
      </c>
      <c r="K46" s="72">
        <f t="shared" si="11"/>
        <v>0</v>
      </c>
      <c r="L46" s="72">
        <f t="shared" si="11"/>
        <v>0</v>
      </c>
      <c r="M46" s="72">
        <f t="shared" si="11"/>
        <v>0</v>
      </c>
      <c r="N46" s="87">
        <f>SUM(B46:M46)</f>
        <v>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4.25" thickTop="1">
      <c r="A47" s="49"/>
      <c r="B47" s="10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5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3.5" customHeight="1">
      <c r="A48" s="68" t="s">
        <v>24</v>
      </c>
      <c r="B48" s="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3.5" customHeight="1">
      <c r="A49" s="88" t="s">
        <v>183</v>
      </c>
      <c r="B49" s="19">
        <v>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9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.5" customHeight="1">
      <c r="A50" s="78" t="s">
        <v>179</v>
      </c>
      <c r="B50" s="19">
        <v>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9">
        <f t="shared" ref="N50:N60" si="12">SUM(B50:M50)</f>
        <v>0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3.5" customHeight="1">
      <c r="A51" s="78" t="s">
        <v>99</v>
      </c>
      <c r="B51" s="19">
        <v>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9">
        <f t="shared" si="12"/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3.5" customHeight="1">
      <c r="A52" s="78" t="s">
        <v>100</v>
      </c>
      <c r="B52" s="19">
        <v>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9">
        <f t="shared" si="12"/>
        <v>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3.5" customHeight="1">
      <c r="A53" s="78" t="s">
        <v>55</v>
      </c>
      <c r="B53" s="19">
        <v>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9">
        <f t="shared" si="12"/>
        <v>0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3.5" customHeight="1">
      <c r="A54" s="78" t="s">
        <v>180</v>
      </c>
      <c r="B54" s="19">
        <v>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9">
        <f t="shared" si="12"/>
        <v>0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3.5" customHeight="1">
      <c r="A55" s="78" t="s">
        <v>56</v>
      </c>
      <c r="B55" s="19">
        <v>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9">
        <f t="shared" si="12"/>
        <v>0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3.5" customHeight="1">
      <c r="A56" s="78" t="s">
        <v>184</v>
      </c>
      <c r="B56" s="19">
        <v>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9">
        <f t="shared" si="12"/>
        <v>0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3.5" customHeight="1">
      <c r="A57" s="78" t="s">
        <v>181</v>
      </c>
      <c r="B57" s="19">
        <v>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9">
        <f t="shared" si="12"/>
        <v>0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3.5" customHeight="1">
      <c r="A58" s="78" t="s">
        <v>114</v>
      </c>
      <c r="B58" s="19">
        <v>0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9">
        <f t="shared" si="12"/>
        <v>0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3.5" customHeight="1">
      <c r="A59" s="78" t="s">
        <v>115</v>
      </c>
      <c r="B59" s="19">
        <v>0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9">
        <f t="shared" si="12"/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7.25" thickBot="1">
      <c r="A60" s="80" t="s">
        <v>25</v>
      </c>
      <c r="B60" s="72">
        <f>SUM(B49:B59)</f>
        <v>0</v>
      </c>
      <c r="C60" s="72">
        <f t="shared" ref="C60:M60" si="13">SUM(C50:C59)</f>
        <v>0</v>
      </c>
      <c r="D60" s="72">
        <f t="shared" si="13"/>
        <v>0</v>
      </c>
      <c r="E60" s="72">
        <f t="shared" si="13"/>
        <v>0</v>
      </c>
      <c r="F60" s="72">
        <f t="shared" si="13"/>
        <v>0</v>
      </c>
      <c r="G60" s="72">
        <f t="shared" si="13"/>
        <v>0</v>
      </c>
      <c r="H60" s="72">
        <f t="shared" si="13"/>
        <v>0</v>
      </c>
      <c r="I60" s="72">
        <f t="shared" si="13"/>
        <v>0</v>
      </c>
      <c r="J60" s="72">
        <f t="shared" si="13"/>
        <v>0</v>
      </c>
      <c r="K60" s="72">
        <f t="shared" si="13"/>
        <v>0</v>
      </c>
      <c r="L60" s="72">
        <f t="shared" si="13"/>
        <v>0</v>
      </c>
      <c r="M60" s="72">
        <f t="shared" si="13"/>
        <v>0</v>
      </c>
      <c r="N60" s="87">
        <f t="shared" si="12"/>
        <v>0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3.5" customHeight="1" thickTop="1" thickBot="1">
      <c r="A61" s="6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5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7.25" thickTop="1" thickBot="1">
      <c r="A62" s="89" t="s">
        <v>26</v>
      </c>
      <c r="B62" s="75">
        <f t="shared" ref="B62:M62" si="14">B42+B46+B60</f>
        <v>0</v>
      </c>
      <c r="C62" s="75">
        <f t="shared" si="14"/>
        <v>0</v>
      </c>
      <c r="D62" s="75">
        <f t="shared" si="14"/>
        <v>0</v>
      </c>
      <c r="E62" s="75">
        <f t="shared" si="14"/>
        <v>0</v>
      </c>
      <c r="F62" s="75">
        <f t="shared" si="14"/>
        <v>0</v>
      </c>
      <c r="G62" s="75">
        <f t="shared" si="14"/>
        <v>0</v>
      </c>
      <c r="H62" s="75">
        <f t="shared" si="14"/>
        <v>0</v>
      </c>
      <c r="I62" s="75">
        <f t="shared" si="14"/>
        <v>0</v>
      </c>
      <c r="J62" s="75">
        <f t="shared" si="14"/>
        <v>0</v>
      </c>
      <c r="K62" s="75">
        <f t="shared" si="14"/>
        <v>0</v>
      </c>
      <c r="L62" s="75">
        <f t="shared" si="14"/>
        <v>0</v>
      </c>
      <c r="M62" s="75">
        <f t="shared" si="14"/>
        <v>0</v>
      </c>
      <c r="N62" s="90">
        <f>SUM(B62:M62)</f>
        <v>0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4.25" thickTop="1">
      <c r="A63" s="91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5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thickBot="1">
      <c r="A64" s="92"/>
      <c r="B64" s="55" t="str">
        <f t="shared" ref="B64:M64" si="15">B7</f>
        <v>Month 1</v>
      </c>
      <c r="C64" s="55" t="str">
        <f t="shared" si="15"/>
        <v>Month 2</v>
      </c>
      <c r="D64" s="55" t="str">
        <f t="shared" si="15"/>
        <v>Month 3</v>
      </c>
      <c r="E64" s="55" t="str">
        <f t="shared" si="15"/>
        <v>Month 4</v>
      </c>
      <c r="F64" s="55" t="str">
        <f t="shared" si="15"/>
        <v>Month 5</v>
      </c>
      <c r="G64" s="55" t="str">
        <f t="shared" si="15"/>
        <v>Month 6</v>
      </c>
      <c r="H64" s="55" t="str">
        <f t="shared" si="15"/>
        <v>Month 7</v>
      </c>
      <c r="I64" s="55" t="str">
        <f t="shared" si="15"/>
        <v>Month 8</v>
      </c>
      <c r="J64" s="55" t="str">
        <f t="shared" si="15"/>
        <v>Month 9</v>
      </c>
      <c r="K64" s="55" t="str">
        <f t="shared" si="15"/>
        <v>Month 10</v>
      </c>
      <c r="L64" s="55" t="str">
        <f t="shared" si="15"/>
        <v>Month 11</v>
      </c>
      <c r="M64" s="55" t="str">
        <f t="shared" si="15"/>
        <v>Month 12</v>
      </c>
      <c r="N64" s="5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4.25" customHeight="1" thickTop="1">
      <c r="A65" s="93" t="s">
        <v>27</v>
      </c>
      <c r="B65" s="62">
        <f t="shared" ref="B65:M65" si="16">B22</f>
        <v>0</v>
      </c>
      <c r="C65" s="59">
        <f t="shared" si="16"/>
        <v>0</v>
      </c>
      <c r="D65" s="59">
        <f t="shared" si="16"/>
        <v>0</v>
      </c>
      <c r="E65" s="59">
        <f t="shared" si="16"/>
        <v>0</v>
      </c>
      <c r="F65" s="59">
        <f t="shared" si="16"/>
        <v>0</v>
      </c>
      <c r="G65" s="59">
        <f t="shared" si="16"/>
        <v>0</v>
      </c>
      <c r="H65" s="59">
        <f t="shared" si="16"/>
        <v>0</v>
      </c>
      <c r="I65" s="59">
        <f t="shared" si="16"/>
        <v>0</v>
      </c>
      <c r="J65" s="59">
        <f t="shared" si="16"/>
        <v>0</v>
      </c>
      <c r="K65" s="59">
        <f t="shared" si="16"/>
        <v>0</v>
      </c>
      <c r="L65" s="59">
        <f t="shared" si="16"/>
        <v>0</v>
      </c>
      <c r="M65" s="59">
        <f t="shared" si="16"/>
        <v>0</v>
      </c>
      <c r="N65" s="59">
        <f>SUM(B65:M65)</f>
        <v>0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4.25" customHeight="1" thickBot="1">
      <c r="A66" s="93" t="s">
        <v>26</v>
      </c>
      <c r="B66" s="62">
        <f t="shared" ref="B66:M66" si="17">B62</f>
        <v>0</v>
      </c>
      <c r="C66" s="59">
        <f t="shared" si="17"/>
        <v>0</v>
      </c>
      <c r="D66" s="59">
        <f t="shared" si="17"/>
        <v>0</v>
      </c>
      <c r="E66" s="59">
        <f t="shared" si="17"/>
        <v>0</v>
      </c>
      <c r="F66" s="59">
        <f t="shared" si="17"/>
        <v>0</v>
      </c>
      <c r="G66" s="59">
        <f t="shared" si="17"/>
        <v>0</v>
      </c>
      <c r="H66" s="59">
        <f t="shared" si="17"/>
        <v>0</v>
      </c>
      <c r="I66" s="59">
        <f t="shared" si="17"/>
        <v>0</v>
      </c>
      <c r="J66" s="59">
        <f t="shared" si="17"/>
        <v>0</v>
      </c>
      <c r="K66" s="59">
        <f t="shared" si="17"/>
        <v>0</v>
      </c>
      <c r="L66" s="59">
        <f t="shared" si="17"/>
        <v>0</v>
      </c>
      <c r="M66" s="59">
        <f t="shared" si="17"/>
        <v>0</v>
      </c>
      <c r="N66" s="94">
        <f>SUM(B66:M66)</f>
        <v>0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7.25" thickTop="1" thickBot="1">
      <c r="A67" s="89" t="s">
        <v>28</v>
      </c>
      <c r="B67" s="95">
        <f t="shared" ref="B67:M67" si="18">B65-B66</f>
        <v>0</v>
      </c>
      <c r="C67" s="95">
        <f t="shared" si="18"/>
        <v>0</v>
      </c>
      <c r="D67" s="95">
        <f t="shared" si="18"/>
        <v>0</v>
      </c>
      <c r="E67" s="95">
        <f t="shared" si="18"/>
        <v>0</v>
      </c>
      <c r="F67" s="95">
        <f t="shared" si="18"/>
        <v>0</v>
      </c>
      <c r="G67" s="95">
        <f t="shared" si="18"/>
        <v>0</v>
      </c>
      <c r="H67" s="95">
        <f t="shared" si="18"/>
        <v>0</v>
      </c>
      <c r="I67" s="95">
        <f t="shared" si="18"/>
        <v>0</v>
      </c>
      <c r="J67" s="95">
        <f t="shared" si="18"/>
        <v>0</v>
      </c>
      <c r="K67" s="95">
        <f t="shared" si="18"/>
        <v>0</v>
      </c>
      <c r="L67" s="95">
        <f t="shared" si="18"/>
        <v>0</v>
      </c>
      <c r="M67" s="95">
        <f t="shared" si="18"/>
        <v>0</v>
      </c>
      <c r="N67" s="90">
        <f>SUM(B67:M67)</f>
        <v>0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4.25" thickTop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">
      <c r="A69" s="99"/>
      <c r="B69" s="100"/>
      <c r="C69" s="101"/>
      <c r="D69" s="102"/>
      <c r="E69" s="103"/>
      <c r="F69" s="101"/>
      <c r="G69" s="101"/>
      <c r="H69" s="101"/>
      <c r="I69" s="101"/>
      <c r="J69" s="101"/>
      <c r="K69" s="101"/>
      <c r="L69" s="101"/>
      <c r="M69" s="101"/>
      <c r="N69" s="101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>
      <c r="A70" s="338"/>
      <c r="B70" s="104"/>
      <c r="C70" s="101"/>
      <c r="D70" s="102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>
      <c r="A71" s="338"/>
      <c r="B71" s="105"/>
      <c r="C71" s="106"/>
      <c r="D71" s="107"/>
      <c r="E71" s="102"/>
      <c r="F71" s="106"/>
      <c r="G71" s="106"/>
      <c r="H71" s="106"/>
      <c r="I71" s="106"/>
      <c r="J71" s="106"/>
      <c r="K71" s="106"/>
      <c r="L71" s="106"/>
      <c r="M71" s="106"/>
      <c r="N71" s="106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">
      <c r="A72" s="101"/>
      <c r="B72" s="108"/>
      <c r="C72" s="109"/>
      <c r="D72" s="110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">
      <c r="A73" s="101"/>
      <c r="B73" s="111"/>
      <c r="C73" s="109"/>
      <c r="D73" s="103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6.5">
      <c r="A74" s="96"/>
      <c r="B74" s="112"/>
      <c r="C74" s="109"/>
      <c r="D74" s="107"/>
      <c r="E74" s="109"/>
      <c r="F74" s="109"/>
      <c r="G74" s="109"/>
      <c r="H74" s="109"/>
      <c r="I74" s="109"/>
      <c r="J74" s="109"/>
      <c r="K74" s="109"/>
      <c r="L74" s="109"/>
      <c r="M74" s="109"/>
      <c r="N74" s="98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>
      <c r="A75" s="101"/>
      <c r="B75" s="101"/>
      <c r="C75" s="101"/>
      <c r="D75" s="113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3.5" customHeight="1">
      <c r="A76" s="114"/>
      <c r="B76" s="112"/>
      <c r="C76" s="97"/>
      <c r="D76" s="115"/>
      <c r="E76" s="112"/>
      <c r="F76" s="112"/>
      <c r="G76" s="112"/>
      <c r="H76" s="112"/>
      <c r="I76" s="112"/>
      <c r="J76" s="112"/>
      <c r="K76" s="112"/>
      <c r="L76" s="112"/>
      <c r="M76" s="112"/>
      <c r="N76" s="79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3.5" customHeight="1">
      <c r="A77" s="116"/>
      <c r="B77" s="117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79"/>
      <c r="N77" s="79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" customHeight="1">
      <c r="A78" s="116"/>
      <c r="B78" s="346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79"/>
      <c r="N78" s="79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6.5">
      <c r="A79" s="116"/>
      <c r="B79" s="111"/>
      <c r="C79" s="112"/>
      <c r="D79" s="118"/>
      <c r="E79" s="112"/>
      <c r="F79" s="112"/>
      <c r="G79" s="112"/>
      <c r="H79" s="112"/>
      <c r="I79" s="112"/>
      <c r="J79" s="112"/>
      <c r="K79" s="112"/>
      <c r="L79" s="112"/>
      <c r="M79" s="112"/>
      <c r="N79" s="79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6.5">
      <c r="A80" s="116"/>
      <c r="B80" s="120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3.5" customHeight="1">
      <c r="A81" s="116"/>
      <c r="B81" s="112"/>
      <c r="C81" s="43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79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3.5" customHeight="1">
      <c r="A82" s="116"/>
      <c r="B82" s="112"/>
      <c r="C82" s="43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79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3.5" customHeight="1">
      <c r="A83" s="116"/>
      <c r="B83" s="112"/>
      <c r="C83" s="43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79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3.5" customHeight="1">
      <c r="A84" s="116"/>
      <c r="B84" s="112"/>
      <c r="C84" s="43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79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6.5">
      <c r="A85" s="96"/>
      <c r="B85" s="112"/>
      <c r="C85" s="112"/>
      <c r="D85" s="120"/>
      <c r="E85" s="112"/>
      <c r="F85" s="112"/>
      <c r="G85" s="112"/>
      <c r="H85" s="112"/>
      <c r="I85" s="112"/>
      <c r="J85" s="112"/>
      <c r="K85" s="112"/>
      <c r="L85" s="112"/>
      <c r="M85" s="112"/>
      <c r="N85" s="79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6.5">
      <c r="A86" s="10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79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3.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3.5" customHeight="1">
      <c r="A88" s="116"/>
      <c r="B88" s="11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6.5">
      <c r="A89" s="101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3.5" customHeight="1">
      <c r="A90" s="116"/>
      <c r="B90" s="119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79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6.5">
      <c r="A91" s="12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">
      <c r="A92" s="122"/>
      <c r="B92" s="117"/>
      <c r="C92" s="4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>
      <c r="A93" s="122"/>
      <c r="B93" s="98"/>
      <c r="C93" s="4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">
      <c r="A94" s="123"/>
      <c r="B94" s="124"/>
      <c r="C94" s="124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3.5" customHeight="1">
      <c r="A95" s="126"/>
      <c r="B95" s="11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3.5" customHeight="1">
      <c r="A96" s="114"/>
      <c r="B96" s="79"/>
      <c r="C96" s="127"/>
      <c r="D96" s="127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3.5" customHeight="1">
      <c r="A97" s="114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112"/>
      <c r="N97" s="79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3.5" customHeight="1">
      <c r="A98" s="114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3.5" customHeight="1">
      <c r="A99" s="114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3.5" customHeight="1">
      <c r="A100" s="114"/>
      <c r="B100" s="79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79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3.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</row>
    <row r="102" spans="1:27" ht="13.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</row>
    <row r="103" spans="1:27" ht="13.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</row>
    <row r="104" spans="1:27" ht="13.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</row>
    <row r="105" spans="1:27" ht="13.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</row>
    <row r="106" spans="1:27" ht="13.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</row>
    <row r="107" spans="1:27" ht="13.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</row>
    <row r="108" spans="1:27" ht="13.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</row>
    <row r="109" spans="1:27" ht="16.5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</row>
    <row r="110" spans="1:27" ht="13.5" customHeight="1">
      <c r="A110" s="128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70"/>
    </row>
    <row r="111" spans="1:27" ht="13.5" customHeight="1">
      <c r="A111" s="128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70"/>
    </row>
    <row r="112" spans="1:27" ht="13.5" customHeight="1">
      <c r="A112" s="128"/>
      <c r="B112" s="8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4" ht="16.5">
      <c r="A113" s="69"/>
      <c r="B113" s="8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</row>
    <row r="114" spans="1:14" ht="16.5">
      <c r="A114" s="12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70"/>
    </row>
    <row r="115" spans="1:14" ht="13.5" customHeight="1">
      <c r="A115" s="12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67"/>
    </row>
    <row r="116" spans="1:14" ht="13.5" customHeight="1">
      <c r="A116" s="128"/>
      <c r="B116" s="8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</row>
    <row r="117" spans="1:14" ht="13.5" customHeight="1">
      <c r="A117" s="69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70"/>
    </row>
    <row r="118" spans="1:14" ht="13.5" customHeight="1">
      <c r="A118" s="69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70"/>
    </row>
    <row r="119" spans="1:14" ht="13.5" customHeight="1">
      <c r="A119" s="6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70"/>
    </row>
    <row r="120" spans="1:14" ht="16.5">
      <c r="A120" s="6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70"/>
    </row>
    <row r="121" spans="1:14" ht="13.5" customHeight="1">
      <c r="A121" s="128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70"/>
    </row>
    <row r="122" spans="1:14" ht="15">
      <c r="A122" s="131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67"/>
    </row>
    <row r="123" spans="1:14" ht="15.75">
      <c r="A123" s="128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3"/>
    </row>
    <row r="124" spans="1:14">
      <c r="A124" s="12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67"/>
    </row>
    <row r="125" spans="1:14" ht="14.25" customHeight="1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ht="14.25" customHeight="1">
      <c r="A126" s="128"/>
      <c r="B126" s="8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6.5">
      <c r="A127" s="128"/>
      <c r="B127" s="8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</row>
    <row r="128" spans="1:14" ht="15">
      <c r="A128" s="128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ht="13.5" customHeight="1">
      <c r="A129" s="129"/>
      <c r="B129" s="130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6.5">
      <c r="A130" s="137"/>
      <c r="B130" s="138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1:14" ht="15.75">
      <c r="A131" s="137"/>
      <c r="B131" s="139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1:14">
      <c r="A132" s="129"/>
      <c r="B132" s="139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1:14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</row>
    <row r="134" spans="1:14" ht="15">
      <c r="A134" s="129"/>
      <c r="B134" s="132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</row>
    <row r="135" spans="1:14" ht="15">
      <c r="A135" s="129"/>
      <c r="B135" s="132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67"/>
    </row>
    <row r="136" spans="1:14" ht="15">
      <c r="A136" s="141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</row>
    <row r="137" spans="1:14">
      <c r="A137" s="129"/>
      <c r="B137" s="139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1:14" ht="13.5" customHeight="1">
      <c r="A138" s="134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67"/>
    </row>
    <row r="139" spans="1:14" ht="13.5" customHeight="1">
      <c r="A139" s="134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67"/>
    </row>
    <row r="140" spans="1:14">
      <c r="A140" s="134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67"/>
    </row>
    <row r="141" spans="1:14">
      <c r="A141" s="142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ht="13.5" customHeight="1">
      <c r="A142" s="134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67"/>
    </row>
    <row r="143" spans="1:14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67"/>
    </row>
    <row r="144" spans="1:14" ht="15">
      <c r="A144" s="131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67"/>
    </row>
    <row r="145" spans="1:14" ht="13.5" customHeight="1">
      <c r="A145" s="143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1:14" ht="13.5" customHeight="1">
      <c r="A146" s="134"/>
      <c r="B146" s="130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ht="13.5" customHeight="1">
      <c r="A148" s="13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ht="15">
      <c r="A149" s="143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3"/>
    </row>
    <row r="150" spans="1:14">
      <c r="A150" s="143"/>
      <c r="B150" s="130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">
      <c r="A151" s="141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</row>
    <row r="152" spans="1:14">
      <c r="A152" s="129"/>
      <c r="B152" s="130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3.5" customHeight="1">
      <c r="A153" s="134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67"/>
    </row>
    <row r="154" spans="1:14" ht="13.5" customHeight="1">
      <c r="A154" s="134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67"/>
    </row>
    <row r="155" spans="1:14" ht="13.5" customHeight="1">
      <c r="A155" s="134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67"/>
    </row>
    <row r="156" spans="1:14" ht="13.5" customHeight="1">
      <c r="A156" s="134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67"/>
    </row>
    <row r="157" spans="1:14" ht="13.5" customHeight="1">
      <c r="A157" s="134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67"/>
    </row>
    <row r="158" spans="1:14" ht="13.5" customHeight="1">
      <c r="A158" s="134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67"/>
    </row>
    <row r="159" spans="1:14" ht="13.5" customHeight="1">
      <c r="A159" s="134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67"/>
    </row>
    <row r="160" spans="1:14" ht="13.5" customHeight="1">
      <c r="A160" s="134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67"/>
    </row>
    <row r="161" spans="1:14" ht="13.5" customHeight="1">
      <c r="A161" s="134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67"/>
    </row>
    <row r="162" spans="1:14" ht="13.5" customHeight="1">
      <c r="A162" s="134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67"/>
    </row>
    <row r="163" spans="1:14" ht="13.5" customHeight="1">
      <c r="A163" s="134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67"/>
    </row>
    <row r="164" spans="1:14" ht="13.5" customHeight="1">
      <c r="A164" s="134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67"/>
    </row>
    <row r="165" spans="1:14" ht="13.5" customHeight="1">
      <c r="A165" s="134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67"/>
    </row>
    <row r="166" spans="1:14" ht="13.5" customHeight="1">
      <c r="A166" s="134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67"/>
    </row>
    <row r="167" spans="1:14">
      <c r="A167" s="12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67"/>
    </row>
    <row r="168" spans="1:14">
      <c r="A168" s="12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67"/>
    </row>
    <row r="169" spans="1:14" ht="13.5" customHeight="1">
      <c r="A169" s="129"/>
      <c r="B169" s="130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3.5" customHeight="1">
      <c r="A170" s="134"/>
      <c r="B170" s="130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>
      <c r="A171" s="12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67"/>
    </row>
    <row r="172" spans="1:14">
      <c r="A172" s="12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67"/>
    </row>
    <row r="173" spans="1:14" ht="13.5" customHeight="1">
      <c r="A173" s="129"/>
      <c r="B173" s="130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3.5" customHeight="1">
      <c r="A174" s="134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67"/>
    </row>
    <row r="175" spans="1:14" ht="13.5" customHeight="1">
      <c r="A175" s="134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67"/>
    </row>
    <row r="176" spans="1:14" ht="13.5" customHeight="1">
      <c r="A176" s="134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67"/>
    </row>
    <row r="177" spans="1:14" ht="13.5" customHeight="1">
      <c r="A177" s="134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67"/>
    </row>
    <row r="178" spans="1:14">
      <c r="A178" s="12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67"/>
    </row>
    <row r="179" spans="1:14" ht="13.5" customHeight="1">
      <c r="A179" s="131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67"/>
    </row>
    <row r="180" spans="1:14" ht="15">
      <c r="A180" s="129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3"/>
    </row>
    <row r="181" spans="1:14">
      <c r="A181" s="12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67"/>
    </row>
    <row r="182" spans="1:14" ht="15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</row>
    <row r="183" spans="1:14" ht="14.25" customHeight="1">
      <c r="A183" s="129"/>
      <c r="B183" s="130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4.25" customHeight="1">
      <c r="A184" s="129"/>
      <c r="B184" s="130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">
      <c r="A185" s="129"/>
      <c r="B185" s="132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</row>
    <row r="186" spans="1:14">
      <c r="A186" s="144"/>
      <c r="B186" s="145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</row>
  </sheetData>
  <phoneticPr fontId="0" type="noConversion"/>
  <printOptions gridLines="1"/>
  <pageMargins left="0.5" right="0.5" top="0.5" bottom="0.5" header="0.5" footer="0.5"/>
  <pageSetup scale="60" orientation="landscape" horizontalDpi="4294967294" verticalDpi="4294967294" r:id="rId1"/>
  <headerFooter alignWithMargins="0"/>
  <rowBreaks count="1" manualBreakCount="1">
    <brk id="129" max="16383" man="1"/>
  </rowBreaks>
  <ignoredErrors>
    <ignoredError sqref="N28:W30" unlocked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L63"/>
  <sheetViews>
    <sheetView zoomScaleNormal="100" workbookViewId="0">
      <selection activeCell="C4" sqref="C4"/>
    </sheetView>
  </sheetViews>
  <sheetFormatPr defaultRowHeight="13.5"/>
  <cols>
    <col min="1" max="1" width="3.140625" style="151" customWidth="1"/>
    <col min="2" max="2" width="45.85546875" style="151" customWidth="1"/>
    <col min="3" max="3" width="18.140625" style="151" customWidth="1"/>
    <col min="4" max="4" width="28.42578125" style="151" bestFit="1" customWidth="1"/>
    <col min="5" max="5" width="13.5703125" style="151" customWidth="1"/>
    <col min="6" max="6" width="11.28515625" style="151" customWidth="1"/>
    <col min="7" max="16384" width="9.140625" style="151"/>
  </cols>
  <sheetData>
    <row r="1" spans="1:12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</row>
    <row r="2" spans="1:12" ht="16.5">
      <c r="A2" s="370" t="s">
        <v>59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</row>
    <row r="3" spans="1:12">
      <c r="A3" s="148"/>
      <c r="B3" s="148"/>
      <c r="C3" s="106"/>
      <c r="D3" s="148"/>
      <c r="E3" s="150"/>
      <c r="F3" s="150"/>
      <c r="G3" s="150"/>
      <c r="H3" s="150"/>
      <c r="I3" s="150"/>
      <c r="J3" s="150"/>
      <c r="K3" s="150"/>
      <c r="L3" s="150"/>
    </row>
    <row r="4" spans="1:12" ht="15.75">
      <c r="A4" s="148"/>
      <c r="B4" s="152" t="s">
        <v>30</v>
      </c>
      <c r="C4" s="153">
        <f>'CASHFLOW Year 1'!N15</f>
        <v>0</v>
      </c>
      <c r="D4" s="150"/>
      <c r="E4" s="150"/>
      <c r="F4" s="150"/>
      <c r="G4" s="150"/>
      <c r="H4" s="150"/>
      <c r="I4" s="150"/>
      <c r="J4" s="150"/>
      <c r="K4" s="150"/>
      <c r="L4" s="150"/>
    </row>
    <row r="5" spans="1:12" ht="15" customHeight="1">
      <c r="A5" s="148"/>
      <c r="B5" s="152" t="s">
        <v>31</v>
      </c>
      <c r="C5" s="154">
        <f>'CASHFLOW Year 1'!N28</f>
        <v>0</v>
      </c>
      <c r="D5" s="150"/>
      <c r="E5" s="150"/>
      <c r="F5" s="150"/>
      <c r="G5" s="150"/>
      <c r="H5" s="150"/>
      <c r="I5" s="150"/>
      <c r="J5" s="150"/>
      <c r="K5" s="150"/>
      <c r="L5" s="150"/>
    </row>
    <row r="6" spans="1:12" ht="15" customHeight="1">
      <c r="A6" s="148"/>
      <c r="B6" s="155" t="s">
        <v>32</v>
      </c>
      <c r="C6" s="156">
        <f>C4-C5</f>
        <v>0</v>
      </c>
      <c r="D6" s="150"/>
      <c r="E6" s="150"/>
      <c r="F6" s="150"/>
      <c r="G6" s="150"/>
      <c r="H6" s="150"/>
      <c r="I6" s="150"/>
      <c r="J6" s="150"/>
      <c r="K6" s="150"/>
      <c r="L6" s="150"/>
    </row>
    <row r="7" spans="1:12" ht="15" customHeight="1">
      <c r="A7" s="148"/>
      <c r="B7" s="157"/>
      <c r="C7" s="158"/>
      <c r="D7" s="150"/>
      <c r="E7" s="150"/>
      <c r="F7" s="150"/>
      <c r="G7" s="150"/>
      <c r="H7" s="150"/>
      <c r="I7" s="150"/>
      <c r="J7" s="150"/>
      <c r="K7" s="150"/>
      <c r="L7" s="150"/>
    </row>
    <row r="8" spans="1:12" ht="15" customHeight="1">
      <c r="A8" s="148"/>
      <c r="B8" s="159" t="s">
        <v>33</v>
      </c>
      <c r="C8" s="160"/>
      <c r="D8" s="150"/>
      <c r="E8" s="150"/>
      <c r="F8" s="150"/>
      <c r="G8" s="150"/>
      <c r="H8" s="150"/>
      <c r="I8" s="150"/>
      <c r="J8" s="150"/>
      <c r="K8" s="150"/>
      <c r="L8" s="150"/>
    </row>
    <row r="9" spans="1:12" ht="15" customHeight="1">
      <c r="A9" s="148"/>
      <c r="B9" s="359" t="s">
        <v>185</v>
      </c>
      <c r="C9" s="153">
        <f>'CASHFLOW Year 1'!N25</f>
        <v>0</v>
      </c>
      <c r="D9" s="150"/>
      <c r="E9" s="150"/>
      <c r="F9" s="150"/>
      <c r="G9" s="150"/>
      <c r="H9" s="150"/>
      <c r="I9" s="150"/>
      <c r="J9" s="150"/>
      <c r="K9" s="150"/>
      <c r="L9" s="150"/>
    </row>
    <row r="10" spans="1:12" ht="15" customHeight="1">
      <c r="A10" s="148"/>
      <c r="B10" s="359" t="s">
        <v>186</v>
      </c>
      <c r="C10" s="154">
        <f>'CASHFLOW Year 1'!N26</f>
        <v>0</v>
      </c>
      <c r="D10" s="161"/>
      <c r="E10" s="150"/>
      <c r="F10" s="150"/>
      <c r="G10" s="150"/>
      <c r="H10" s="150"/>
      <c r="I10" s="150"/>
      <c r="J10" s="150"/>
      <c r="K10" s="150"/>
      <c r="L10" s="150"/>
    </row>
    <row r="11" spans="1:12" ht="14.25" customHeight="1">
      <c r="A11" s="148"/>
      <c r="B11" s="359" t="s">
        <v>187</v>
      </c>
      <c r="C11" s="154">
        <f>'CASHFLOW Year 1'!N27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</row>
    <row r="12" spans="1:12" ht="15" customHeight="1">
      <c r="A12" s="148"/>
      <c r="B12" s="358" t="s">
        <v>198</v>
      </c>
      <c r="C12" s="154">
        <f>'CASHFLOW Year 1'!N29</f>
        <v>0</v>
      </c>
      <c r="D12" s="148"/>
      <c r="E12" s="150"/>
      <c r="F12" s="150"/>
      <c r="G12" s="150"/>
      <c r="H12" s="150"/>
      <c r="I12" s="150"/>
      <c r="J12" s="150"/>
      <c r="K12" s="150"/>
      <c r="L12" s="150"/>
    </row>
    <row r="13" spans="1:12" ht="15" customHeight="1">
      <c r="A13" s="148"/>
      <c r="B13" s="358" t="s">
        <v>199</v>
      </c>
      <c r="C13" s="154">
        <f>'CASHFLOW Year 1'!N30</f>
        <v>0</v>
      </c>
      <c r="D13" s="148"/>
      <c r="E13" s="150"/>
      <c r="F13" s="150"/>
      <c r="G13" s="150"/>
      <c r="H13" s="150"/>
      <c r="I13" s="150"/>
      <c r="J13" s="150"/>
      <c r="K13" s="150"/>
      <c r="L13" s="150"/>
    </row>
    <row r="14" spans="1:12" ht="15" customHeight="1">
      <c r="A14" s="148"/>
      <c r="B14" s="358" t="s">
        <v>200</v>
      </c>
      <c r="C14" s="154">
        <f>'CASHFLOW Year 1'!N31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</row>
    <row r="15" spans="1:12" ht="15" customHeight="1">
      <c r="A15" s="148"/>
      <c r="B15" s="358" t="s">
        <v>201</v>
      </c>
      <c r="C15" s="154">
        <f>'CASHFLOW Year 1'!N32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</row>
    <row r="16" spans="1:12" ht="15" customHeight="1">
      <c r="A16" s="148"/>
      <c r="B16" s="358" t="s">
        <v>202</v>
      </c>
      <c r="C16" s="154">
        <f>'CASHFLOW Year 1'!N33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</row>
    <row r="17" spans="1:12" ht="15" customHeight="1">
      <c r="A17" s="148"/>
      <c r="B17" s="358" t="s">
        <v>203</v>
      </c>
      <c r="C17" s="154">
        <f>'CASHFLOW Year 1'!N34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</row>
    <row r="18" spans="1:12" ht="15" customHeight="1">
      <c r="A18" s="148"/>
      <c r="B18" s="358" t="s">
        <v>204</v>
      </c>
      <c r="C18" s="154">
        <f>'CASHFLOW Year 1'!N35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</row>
    <row r="19" spans="1:12" ht="15" customHeight="1">
      <c r="A19" s="148"/>
      <c r="B19" s="358" t="s">
        <v>205</v>
      </c>
      <c r="C19" s="154">
        <f>'CASHFLOW Year 1'!N36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</row>
    <row r="20" spans="1:12" ht="15" customHeight="1">
      <c r="A20" s="148"/>
      <c r="B20" s="358" t="s">
        <v>206</v>
      </c>
      <c r="C20" s="154">
        <f>'CASHFLOW Year 1'!N37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</row>
    <row r="21" spans="1:12" ht="15" customHeight="1">
      <c r="A21" s="148"/>
      <c r="B21" s="358" t="s">
        <v>207</v>
      </c>
      <c r="C21" s="154">
        <f>'CASHFLOW Year 1'!N38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</row>
    <row r="22" spans="1:12" ht="15" customHeight="1">
      <c r="A22" s="148"/>
      <c r="B22" s="358" t="s">
        <v>208</v>
      </c>
      <c r="C22" s="154">
        <f>'CASHFLOW Year 1'!N39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</row>
    <row r="23" spans="1:12" ht="15" customHeight="1">
      <c r="A23" s="148"/>
      <c r="B23" s="358" t="s">
        <v>209</v>
      </c>
      <c r="C23" s="154">
        <f>'CASHFLOW Year 1'!N40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</row>
    <row r="24" spans="1:12" ht="15" customHeight="1">
      <c r="A24" s="148"/>
      <c r="B24" s="358" t="s">
        <v>210</v>
      </c>
      <c r="C24" s="154">
        <f>'CASHFLOW Year 1'!N41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</row>
    <row r="25" spans="1:12" ht="15" customHeight="1">
      <c r="A25" s="148"/>
      <c r="B25" s="358" t="s">
        <v>34</v>
      </c>
      <c r="C25" s="154">
        <f>SUM('Loan Cal.'!F16:F27)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</row>
    <row r="26" spans="1:12" ht="15" customHeight="1">
      <c r="A26" s="148"/>
      <c r="B26" s="358" t="s">
        <v>35</v>
      </c>
      <c r="C26" s="154">
        <f>'CASHFLOW Year 1'!N60/10</f>
        <v>0</v>
      </c>
      <c r="D26" s="162"/>
      <c r="E26" s="150"/>
      <c r="F26" s="150"/>
      <c r="G26" s="150"/>
      <c r="H26" s="150"/>
      <c r="I26" s="150"/>
      <c r="J26" s="150"/>
      <c r="K26" s="150"/>
      <c r="L26" s="150"/>
    </row>
    <row r="27" spans="1:12" ht="15" customHeight="1">
      <c r="A27" s="148"/>
      <c r="B27" s="155" t="s">
        <v>36</v>
      </c>
      <c r="C27" s="156">
        <f>SUM(C9:C26)</f>
        <v>0</v>
      </c>
      <c r="D27" s="148"/>
      <c r="E27" s="150"/>
      <c r="F27" s="150"/>
      <c r="G27" s="150"/>
      <c r="H27" s="150"/>
      <c r="I27" s="150"/>
      <c r="J27" s="150"/>
      <c r="K27" s="150"/>
      <c r="L27" s="150"/>
    </row>
    <row r="28" spans="1:12" ht="15" customHeight="1">
      <c r="A28" s="148"/>
      <c r="B28" s="152"/>
      <c r="C28" s="154"/>
      <c r="D28" s="162"/>
      <c r="E28" s="150"/>
      <c r="F28" s="150"/>
      <c r="G28" s="150"/>
      <c r="H28" s="150"/>
      <c r="I28" s="150"/>
      <c r="J28" s="150"/>
      <c r="K28" s="150"/>
      <c r="L28" s="150"/>
    </row>
    <row r="29" spans="1:12" ht="15" customHeight="1">
      <c r="A29" s="148"/>
      <c r="B29" s="155" t="s">
        <v>37</v>
      </c>
      <c r="C29" s="163">
        <f>C6-C27+C28</f>
        <v>0</v>
      </c>
      <c r="D29" s="150"/>
      <c r="E29" s="150"/>
      <c r="F29" s="150"/>
      <c r="G29" s="150"/>
      <c r="H29" s="150"/>
      <c r="I29" s="150"/>
      <c r="J29" s="150"/>
      <c r="K29" s="150"/>
      <c r="L29" s="150"/>
    </row>
    <row r="30" spans="1:12" ht="15" customHeight="1">
      <c r="A30" s="148"/>
      <c r="B30" s="148"/>
      <c r="C30" s="150"/>
      <c r="D30" s="164"/>
      <c r="E30" s="150"/>
      <c r="F30" s="150"/>
      <c r="G30" s="150"/>
      <c r="H30" s="150"/>
      <c r="I30" s="150"/>
      <c r="J30" s="150"/>
      <c r="K30" s="150"/>
      <c r="L30" s="150"/>
    </row>
    <row r="31" spans="1:12" ht="15" customHeight="1">
      <c r="A31" s="148"/>
      <c r="B31" s="161"/>
      <c r="C31" s="150"/>
      <c r="D31" s="164"/>
      <c r="E31" s="150"/>
      <c r="F31" s="150"/>
      <c r="G31" s="150"/>
      <c r="H31" s="150"/>
      <c r="I31" s="150"/>
      <c r="J31" s="150"/>
      <c r="K31" s="150"/>
      <c r="L31" s="150"/>
    </row>
    <row r="32" spans="1:12" ht="15" hidden="1" customHeight="1">
      <c r="A32" s="150"/>
      <c r="B32" s="161"/>
      <c r="C32" s="150"/>
      <c r="D32" s="150"/>
      <c r="E32" s="150"/>
      <c r="F32" s="150"/>
      <c r="G32" s="150"/>
      <c r="H32" s="150"/>
      <c r="I32" s="150"/>
      <c r="J32" s="150"/>
      <c r="K32" s="150"/>
      <c r="L32" s="150"/>
    </row>
    <row r="33" spans="1:12" ht="15" customHeight="1">
      <c r="A33" s="150"/>
      <c r="B33" s="148"/>
      <c r="C33" s="150"/>
      <c r="D33" s="164"/>
      <c r="E33" s="150"/>
      <c r="F33" s="150"/>
      <c r="G33" s="150"/>
      <c r="H33" s="150"/>
      <c r="I33" s="150"/>
      <c r="J33" s="150"/>
      <c r="K33" s="150"/>
      <c r="L33" s="150"/>
    </row>
    <row r="34" spans="1:12" ht="15" customHeight="1">
      <c r="A34" s="150"/>
      <c r="B34" s="148"/>
      <c r="C34" s="150"/>
      <c r="D34" s="164"/>
      <c r="E34" s="150"/>
      <c r="F34" s="150"/>
      <c r="G34" s="150"/>
      <c r="H34" s="150"/>
      <c r="I34" s="150"/>
      <c r="J34" s="150"/>
      <c r="K34" s="150"/>
      <c r="L34" s="150"/>
    </row>
    <row r="35" spans="1:12" ht="12.75" customHeight="1">
      <c r="B35" s="338"/>
      <c r="C35" s="340"/>
      <c r="D35" s="164"/>
      <c r="E35" s="150"/>
      <c r="F35" s="150"/>
      <c r="G35" s="150"/>
      <c r="H35" s="150"/>
      <c r="I35" s="150"/>
      <c r="J35" s="150"/>
      <c r="K35" s="150"/>
      <c r="L35" s="150"/>
    </row>
    <row r="36" spans="1:12" ht="12.75" customHeight="1">
      <c r="A36" s="148"/>
      <c r="B36" s="161"/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1:12" ht="12.75" customHeight="1">
      <c r="A37" s="148"/>
      <c r="B37" s="148"/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8" spans="1:12" ht="12.75" customHeight="1">
      <c r="A38" s="148"/>
      <c r="B38" s="148"/>
      <c r="C38" s="150"/>
      <c r="D38" s="164"/>
      <c r="E38" s="150"/>
      <c r="F38" s="150"/>
      <c r="G38" s="150"/>
      <c r="H38" s="150"/>
      <c r="I38" s="150"/>
      <c r="J38" s="150"/>
      <c r="K38" s="150"/>
      <c r="L38" s="150"/>
    </row>
    <row r="39" spans="1:12" ht="12.75" customHeight="1">
      <c r="A39" s="148"/>
      <c r="B39" s="161"/>
      <c r="C39" s="150"/>
      <c r="D39" s="164"/>
      <c r="E39" s="150"/>
      <c r="F39" s="150"/>
      <c r="G39" s="150"/>
      <c r="H39" s="150"/>
      <c r="I39" s="150"/>
      <c r="J39" s="150"/>
      <c r="K39" s="150"/>
      <c r="L39" s="150"/>
    </row>
    <row r="40" spans="1:12" ht="12.75" customHeight="1">
      <c r="A40" s="148"/>
      <c r="B40" s="161"/>
      <c r="C40" s="150"/>
      <c r="D40" s="148"/>
      <c r="E40" s="150"/>
      <c r="F40" s="150"/>
      <c r="G40" s="150"/>
      <c r="H40" s="150"/>
      <c r="I40" s="150"/>
      <c r="J40" s="150"/>
      <c r="K40" s="150"/>
      <c r="L40" s="150"/>
    </row>
    <row r="41" spans="1:12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</row>
    <row r="42" spans="1:12" ht="12.75" customHeight="1">
      <c r="A42" s="148"/>
      <c r="B42" s="148"/>
      <c r="C42" s="148"/>
      <c r="D42" s="165"/>
      <c r="E42" s="150"/>
      <c r="F42" s="150"/>
      <c r="G42" s="150"/>
      <c r="H42" s="150"/>
      <c r="I42" s="150"/>
      <c r="J42" s="150"/>
      <c r="K42" s="150"/>
      <c r="L42" s="150"/>
    </row>
    <row r="43" spans="1:12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</row>
    <row r="44" spans="1:12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</row>
    <row r="45" spans="1:12" ht="12.75" customHeight="1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</row>
    <row r="46" spans="1:12" ht="12.75" customHeight="1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</row>
    <row r="47" spans="1:12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</row>
    <row r="48" spans="1:12">
      <c r="A48" s="148"/>
      <c r="B48" s="148"/>
      <c r="C48" s="161"/>
      <c r="D48" s="148"/>
      <c r="E48" s="150"/>
      <c r="F48" s="150"/>
      <c r="G48" s="150"/>
      <c r="H48" s="150"/>
      <c r="I48" s="150"/>
      <c r="J48" s="150"/>
      <c r="K48" s="150"/>
      <c r="L48" s="150"/>
    </row>
    <row r="49" spans="1:12">
      <c r="A49" s="148"/>
      <c r="B49" s="148"/>
      <c r="C49" s="148"/>
      <c r="D49" s="148"/>
      <c r="E49" s="150"/>
      <c r="F49" s="150"/>
      <c r="G49" s="150"/>
      <c r="H49" s="150"/>
      <c r="I49" s="150"/>
      <c r="J49" s="150"/>
      <c r="K49" s="150"/>
      <c r="L49" s="150"/>
    </row>
    <row r="50" spans="1:12">
      <c r="A50" s="148"/>
      <c r="B50" s="148"/>
      <c r="C50" s="148"/>
      <c r="D50" s="150"/>
      <c r="E50" s="150"/>
      <c r="F50" s="150"/>
      <c r="G50" s="150"/>
      <c r="H50" s="150"/>
      <c r="I50" s="150"/>
      <c r="J50" s="150"/>
      <c r="K50" s="150"/>
      <c r="L50" s="150"/>
    </row>
    <row r="51" spans="1:12">
      <c r="A51" s="150"/>
      <c r="B51" s="148"/>
      <c r="C51" s="148"/>
      <c r="D51" s="150"/>
      <c r="E51" s="150"/>
      <c r="F51" s="150"/>
      <c r="G51" s="150"/>
      <c r="H51" s="150"/>
      <c r="I51" s="150"/>
      <c r="J51" s="150"/>
      <c r="K51" s="150"/>
      <c r="L51" s="150"/>
    </row>
    <row r="52" spans="1:12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</row>
    <row r="53" spans="1:12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</row>
    <row r="54" spans="1:12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1:12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</row>
    <row r="56" spans="1:12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</row>
    <row r="57" spans="1:12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</row>
    <row r="58" spans="1:12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</row>
    <row r="59" spans="1:12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</row>
    <row r="61" spans="1:12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</row>
    <row r="62" spans="1:12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</row>
    <row r="63" spans="1:12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</row>
  </sheetData>
  <mergeCells count="1">
    <mergeCell ref="A2:D2"/>
  </mergeCells>
  <phoneticPr fontId="0" type="noConversion"/>
  <pageMargins left="0.75" right="0.75" top="1" bottom="1" header="0.5" footer="0.5"/>
  <pageSetup scale="95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R74"/>
  <sheetViews>
    <sheetView workbookViewId="0">
      <selection activeCell="D38" sqref="D38"/>
    </sheetView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5703125" style="151" bestFit="1" customWidth="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8" ht="16.5">
      <c r="A2" s="370" t="s">
        <v>58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2'!N15</f>
        <v>0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2'!N28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0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364" t="s">
        <v>33</v>
      </c>
      <c r="C8" s="362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2'!N25</f>
        <v>0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2'!N26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2'!N27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2'!N29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2'!N30</f>
        <v>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2'!N31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2'!N32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2'!N33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2'!N34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2'!N35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2'!N36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>
        <f>F5</f>
        <v>0</v>
      </c>
    </row>
    <row r="20" spans="1:18" ht="15" customHeight="1">
      <c r="A20" s="148"/>
      <c r="B20" s="358" t="s">
        <v>206</v>
      </c>
      <c r="C20" s="154">
        <f>'CASHFLOW Year 2'!N37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2'!N38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2'!N39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2'!N40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2'!N41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Cal.'!F28:F39)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/>
    </row>
    <row r="26" spans="1:18" ht="15" customHeight="1">
      <c r="A26" s="148"/>
      <c r="B26" s="360" t="s">
        <v>35</v>
      </c>
      <c r="C26" s="154">
        <f>'Income Proj Yr 1'!C26</f>
        <v>0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56">
        <f>SUM(C9:C26)</f>
        <v>0</v>
      </c>
      <c r="D27" s="148"/>
    </row>
    <row r="28" spans="1:18" ht="15" customHeight="1">
      <c r="A28" s="148"/>
      <c r="B28" s="152"/>
      <c r="C28" s="154"/>
      <c r="D28" s="148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</row>
    <row r="29" spans="1:18" ht="15" customHeight="1">
      <c r="A29" s="148"/>
      <c r="B29" s="155" t="s">
        <v>37</v>
      </c>
      <c r="C29" s="163">
        <f>C6-C27+C28</f>
        <v>0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</row>
    <row r="30" spans="1:18" ht="15" customHeight="1">
      <c r="A30" s="148"/>
      <c r="B30" s="148"/>
      <c r="C30" s="148" t="s">
        <v>97</v>
      </c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</row>
    <row r="33" spans="1:17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</row>
    <row r="34" spans="1:17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</row>
    <row r="35" spans="1:17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</row>
    <row r="36" spans="1:17" ht="12.75" customHeight="1"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  <row r="37" spans="1:17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</row>
    <row r="38" spans="1:17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</row>
    <row r="39" spans="1:17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</row>
    <row r="40" spans="1:17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</row>
    <row r="41" spans="1:17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</row>
    <row r="42" spans="1:17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</row>
    <row r="43" spans="1:17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</row>
    <row r="44" spans="1:17" ht="12.75" customHeight="1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</row>
    <row r="45" spans="1:17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</row>
    <row r="46" spans="1:17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</row>
    <row r="47" spans="1:17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</row>
    <row r="48" spans="1:17">
      <c r="A48" s="148"/>
      <c r="B48" s="148"/>
      <c r="C48" s="148"/>
      <c r="D48" s="148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</row>
    <row r="49" spans="1:17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</row>
    <row r="50" spans="1:17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</row>
    <row r="51" spans="1:17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</row>
    <row r="52" spans="1:17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</row>
    <row r="53" spans="1:17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</row>
    <row r="54" spans="1:17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</row>
    <row r="55" spans="1:17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</row>
    <row r="56" spans="1:17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</row>
    <row r="57" spans="1:17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</row>
    <row r="58" spans="1:17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</row>
    <row r="59" spans="1:17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</row>
    <row r="60" spans="1:17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</row>
    <row r="61" spans="1:17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</row>
    <row r="62" spans="1:17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</row>
    <row r="63" spans="1:17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</row>
    <row r="64" spans="1:17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</row>
    <row r="65" spans="1:17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</row>
    <row r="66" spans="1:17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</row>
    <row r="67" spans="1:17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</row>
    <row r="68" spans="1:17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</row>
    <row r="69" spans="1:17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</row>
    <row r="70" spans="1:17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</row>
    <row r="71" spans="1:17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</row>
    <row r="72" spans="1:17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</row>
    <row r="73" spans="1:17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</row>
    <row r="74" spans="1:17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R76"/>
  <sheetViews>
    <sheetView workbookViewId="0"/>
  </sheetViews>
  <sheetFormatPr defaultRowHeight="13.5"/>
  <cols>
    <col min="1" max="1" width="14.85546875" style="151" customWidth="1"/>
    <col min="2" max="2" width="45.85546875" style="151" customWidth="1"/>
    <col min="3" max="3" width="18.140625" style="151" customWidth="1"/>
    <col min="4" max="4" width="15.42578125" style="151" customWidth="1"/>
    <col min="5" max="5" width="9.140625" style="151"/>
    <col min="6" max="6" width="14.5703125" style="151" bestFit="1" customWidth="1"/>
    <col min="7" max="16384" width="9.140625" style="151"/>
  </cols>
  <sheetData>
    <row r="1" spans="1:18" ht="15.75">
      <c r="A1" s="148"/>
      <c r="B1" s="149"/>
      <c r="C1" s="148"/>
      <c r="D1" s="148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ht="16.5">
      <c r="A2" s="370" t="s">
        <v>57</v>
      </c>
      <c r="B2" s="370"/>
      <c r="C2" s="370"/>
      <c r="D2" s="37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>
      <c r="A3" s="148"/>
      <c r="B3" s="148"/>
      <c r="C3" s="106"/>
      <c r="D3" s="148"/>
      <c r="E3" s="352"/>
      <c r="F3" s="352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345">
        <v>0</v>
      </c>
    </row>
    <row r="4" spans="1:18" ht="15.75">
      <c r="A4" s="148"/>
      <c r="B4" s="152" t="s">
        <v>30</v>
      </c>
      <c r="C4" s="153">
        <f>'CASHFLOW Year 3'!N15</f>
        <v>0</v>
      </c>
      <c r="D4" s="148"/>
      <c r="E4" s="353"/>
      <c r="F4" s="353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345">
        <v>2.5000000000000001E-2</v>
      </c>
    </row>
    <row r="5" spans="1:18" ht="15" customHeight="1">
      <c r="A5" s="148"/>
      <c r="B5" s="152" t="s">
        <v>31</v>
      </c>
      <c r="C5" s="154">
        <f>'CASHFLOW Year 3'!N28</f>
        <v>0</v>
      </c>
      <c r="D5" s="148"/>
      <c r="E5" s="353"/>
      <c r="F5" s="353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345">
        <v>0.05</v>
      </c>
    </row>
    <row r="6" spans="1:18" ht="15" customHeight="1">
      <c r="A6" s="148"/>
      <c r="B6" s="155" t="s">
        <v>32</v>
      </c>
      <c r="C6" s="156">
        <f>C4-C5</f>
        <v>0</v>
      </c>
      <c r="D6" s="148"/>
      <c r="E6" s="353"/>
      <c r="F6" s="353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345">
        <v>7.4999999999999997E-2</v>
      </c>
    </row>
    <row r="7" spans="1:18" ht="15" customHeight="1">
      <c r="A7" s="148"/>
      <c r="B7" s="363"/>
      <c r="C7" s="361"/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345">
        <v>0.1</v>
      </c>
    </row>
    <row r="8" spans="1:18" ht="15" customHeight="1">
      <c r="A8" s="148"/>
      <c r="B8" s="159" t="s">
        <v>33</v>
      </c>
      <c r="C8" s="160"/>
      <c r="D8" s="148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345">
        <v>0.125</v>
      </c>
    </row>
    <row r="9" spans="1:18" ht="15" customHeight="1">
      <c r="A9" s="148"/>
      <c r="B9" s="359" t="s">
        <v>185</v>
      </c>
      <c r="C9" s="153">
        <f>'CASHFLOW Year 3'!N25</f>
        <v>0</v>
      </c>
      <c r="D9" s="148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345">
        <v>0.15</v>
      </c>
    </row>
    <row r="10" spans="1:18" ht="15" customHeight="1">
      <c r="A10" s="148"/>
      <c r="B10" s="359" t="s">
        <v>186</v>
      </c>
      <c r="C10" s="154">
        <f>'CASHFLOW Year 3'!N26</f>
        <v>0</v>
      </c>
      <c r="D10" s="14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345">
        <v>0.17499999999999999</v>
      </c>
    </row>
    <row r="11" spans="1:18" ht="15" customHeight="1">
      <c r="A11" s="148"/>
      <c r="B11" s="359" t="s">
        <v>187</v>
      </c>
      <c r="C11" s="154">
        <f>'CASHFLOW Year 3'!N27</f>
        <v>0</v>
      </c>
      <c r="D11" s="16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345">
        <v>0.2</v>
      </c>
    </row>
    <row r="12" spans="1:18" ht="15" customHeight="1">
      <c r="A12" s="148"/>
      <c r="B12" s="358" t="s">
        <v>198</v>
      </c>
      <c r="C12" s="154">
        <f>'CASHFLOW Year 3'!N29</f>
        <v>0</v>
      </c>
      <c r="D12" s="16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345">
        <v>0.22500000000000001</v>
      </c>
    </row>
    <row r="13" spans="1:18" ht="15" customHeight="1">
      <c r="A13" s="148"/>
      <c r="B13" s="358" t="s">
        <v>199</v>
      </c>
      <c r="C13" s="154">
        <f>'CASHFLOW Year 3'!N30</f>
        <v>0</v>
      </c>
      <c r="D13" s="16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345">
        <v>0.25</v>
      </c>
    </row>
    <row r="14" spans="1:18" ht="15" customHeight="1">
      <c r="A14" s="148"/>
      <c r="B14" s="358" t="s">
        <v>200</v>
      </c>
      <c r="C14" s="154">
        <f>'CASHFLOW Year 3'!N31</f>
        <v>0</v>
      </c>
      <c r="D14" s="148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345">
        <v>0.27500000000000002</v>
      </c>
    </row>
    <row r="15" spans="1:18" ht="15" customHeight="1">
      <c r="A15" s="148"/>
      <c r="B15" s="358" t="s">
        <v>201</v>
      </c>
      <c r="C15" s="154">
        <f>'CASHFLOW Year 3'!N32</f>
        <v>0</v>
      </c>
      <c r="D15" s="148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345">
        <v>0.32500000000000001</v>
      </c>
    </row>
    <row r="16" spans="1:18" ht="15" customHeight="1">
      <c r="A16" s="148"/>
      <c r="B16" s="358" t="s">
        <v>202</v>
      </c>
      <c r="C16" s="154">
        <f>'CASHFLOW Year 3'!N33</f>
        <v>0</v>
      </c>
      <c r="D16" s="148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345">
        <v>0.35</v>
      </c>
    </row>
    <row r="17" spans="1:18" ht="15" customHeight="1">
      <c r="A17" s="148"/>
      <c r="B17" s="358" t="s">
        <v>203</v>
      </c>
      <c r="C17" s="154">
        <f>'CASHFLOW Year 3'!N34</f>
        <v>0</v>
      </c>
      <c r="D17" s="148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345">
        <v>0.375</v>
      </c>
    </row>
    <row r="18" spans="1:18" ht="15" customHeight="1">
      <c r="A18" s="148"/>
      <c r="B18" s="358" t="s">
        <v>204</v>
      </c>
      <c r="C18" s="154">
        <f>'CASHFLOW Year 3'!N35</f>
        <v>0</v>
      </c>
      <c r="D18" s="148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345">
        <v>0.4</v>
      </c>
    </row>
    <row r="19" spans="1:18" ht="15" customHeight="1">
      <c r="A19" s="148"/>
      <c r="B19" s="358" t="s">
        <v>205</v>
      </c>
      <c r="C19" s="154">
        <f>'CASHFLOW Year 3'!N36</f>
        <v>0</v>
      </c>
      <c r="D19" s="148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345"/>
    </row>
    <row r="20" spans="1:18" ht="15" customHeight="1">
      <c r="A20" s="148"/>
      <c r="B20" s="358" t="s">
        <v>206</v>
      </c>
      <c r="C20" s="154">
        <f>'CASHFLOW Year 3'!N37</f>
        <v>0</v>
      </c>
      <c r="D20" s="148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345"/>
    </row>
    <row r="21" spans="1:18" ht="15" customHeight="1">
      <c r="A21" s="148"/>
      <c r="B21" s="358" t="s">
        <v>207</v>
      </c>
      <c r="C21" s="154">
        <f>'CASHFLOW Year 3'!N38</f>
        <v>0</v>
      </c>
      <c r="D21" s="148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345"/>
    </row>
    <row r="22" spans="1:18" ht="15" customHeight="1">
      <c r="A22" s="148"/>
      <c r="B22" s="358" t="s">
        <v>208</v>
      </c>
      <c r="C22" s="154">
        <f>'CASHFLOW Year 3'!N39</f>
        <v>0</v>
      </c>
      <c r="D22" s="148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345"/>
    </row>
    <row r="23" spans="1:18" ht="15" customHeight="1">
      <c r="A23" s="148"/>
      <c r="B23" s="358" t="s">
        <v>209</v>
      </c>
      <c r="C23" s="154">
        <f>'CASHFLOW Year 3'!N40</f>
        <v>0</v>
      </c>
      <c r="D23" s="14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345"/>
    </row>
    <row r="24" spans="1:18" ht="15" customHeight="1">
      <c r="A24" s="148"/>
      <c r="B24" s="358" t="s">
        <v>210</v>
      </c>
      <c r="C24" s="154">
        <f>'CASHFLOW Year 3'!N41</f>
        <v>0</v>
      </c>
      <c r="D24" s="148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345"/>
    </row>
    <row r="25" spans="1:18" ht="15" customHeight="1">
      <c r="A25" s="148"/>
      <c r="B25" s="360" t="s">
        <v>34</v>
      </c>
      <c r="C25" s="154">
        <f>SUM('Loan Cal.'!F40:F51)</f>
        <v>0</v>
      </c>
      <c r="D25" s="148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345">
        <f>F5</f>
        <v>0</v>
      </c>
    </row>
    <row r="26" spans="1:18" ht="15" customHeight="1">
      <c r="A26" s="148"/>
      <c r="B26" s="360" t="s">
        <v>35</v>
      </c>
      <c r="C26" s="154">
        <f>'Income Proj Yr 2'!C26</f>
        <v>0</v>
      </c>
      <c r="D26" s="148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345">
        <f>F6</f>
        <v>0</v>
      </c>
    </row>
    <row r="27" spans="1:18" ht="15" customHeight="1">
      <c r="A27" s="148"/>
      <c r="B27" s="155" t="s">
        <v>36</v>
      </c>
      <c r="C27" s="163">
        <f>SUM(C9:C26)</f>
        <v>0</v>
      </c>
      <c r="D27" s="148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</row>
    <row r="28" spans="1:18" ht="15" customHeight="1">
      <c r="A28" s="148"/>
      <c r="B28" s="152"/>
      <c r="C28" s="154"/>
      <c r="D28" s="148"/>
    </row>
    <row r="29" spans="1:18" ht="15" customHeight="1">
      <c r="A29" s="148"/>
      <c r="B29" s="155" t="s">
        <v>37</v>
      </c>
      <c r="C29" s="163">
        <f>C6-C27+C28</f>
        <v>0</v>
      </c>
      <c r="D29" s="148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</row>
    <row r="30" spans="1:18" ht="15" customHeight="1">
      <c r="A30" s="148"/>
      <c r="B30" s="148"/>
      <c r="C30" s="148"/>
      <c r="D30" s="148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</row>
    <row r="31" spans="1:18" ht="15" customHeight="1">
      <c r="A31" s="148"/>
      <c r="B31" s="148"/>
      <c r="C31" s="148"/>
      <c r="D31" s="148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</row>
    <row r="32" spans="1:18" ht="15" hidden="1" customHeight="1">
      <c r="A32" s="148"/>
      <c r="B32" s="148"/>
      <c r="C32" s="148"/>
      <c r="D32" s="148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</row>
    <row r="33" spans="1:18" ht="15" customHeight="1">
      <c r="A33" s="148"/>
      <c r="B33" s="148"/>
      <c r="C33" s="148"/>
      <c r="D33" s="148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</row>
    <row r="34" spans="1:18" ht="15" customHeight="1">
      <c r="A34" s="148"/>
      <c r="B34" s="148"/>
      <c r="C34" s="148"/>
      <c r="D34" s="148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</row>
    <row r="35" spans="1:18" ht="12.75" customHeight="1">
      <c r="A35" s="148"/>
      <c r="B35" s="148"/>
      <c r="C35" s="148"/>
      <c r="D35" s="148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</row>
    <row r="36" spans="1:18" ht="12.75" customHeight="1">
      <c r="A36" s="148"/>
      <c r="B36" s="338"/>
      <c r="C36" s="339"/>
      <c r="D36" s="148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</row>
    <row r="37" spans="1:18" ht="12.75" customHeight="1">
      <c r="A37" s="148"/>
      <c r="B37" s="148"/>
      <c r="C37" s="148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</row>
    <row r="38" spans="1:18" ht="12.75" customHeight="1">
      <c r="A38" s="148"/>
      <c r="B38" s="148"/>
      <c r="C38" s="148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</row>
    <row r="39" spans="1:18" ht="12.75" customHeight="1">
      <c r="A39" s="148"/>
      <c r="B39" s="148"/>
      <c r="C39" s="148"/>
      <c r="D39" s="148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</row>
    <row r="40" spans="1:18" ht="12.75" customHeight="1">
      <c r="A40" s="148"/>
      <c r="B40" s="148"/>
      <c r="C40" s="148"/>
      <c r="D40" s="148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</row>
    <row r="41" spans="1:18" ht="12.75" customHeight="1">
      <c r="A41" s="148"/>
      <c r="B41" s="148"/>
      <c r="C41" s="148"/>
      <c r="D41" s="148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</row>
    <row r="42" spans="1:18" ht="12.75" customHeight="1">
      <c r="A42" s="148"/>
      <c r="B42" s="148"/>
      <c r="C42" s="148"/>
      <c r="D42" s="148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</row>
    <row r="43" spans="1:18" ht="12.75" customHeight="1">
      <c r="A43" s="148"/>
      <c r="B43" s="148"/>
      <c r="C43" s="148"/>
      <c r="D43" s="148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</row>
    <row r="44" spans="1:18">
      <c r="A44" s="148"/>
      <c r="B44" s="148"/>
      <c r="C44" s="148"/>
      <c r="D44" s="148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</row>
    <row r="45" spans="1:18">
      <c r="A45" s="148"/>
      <c r="B45" s="148"/>
      <c r="C45" s="148"/>
      <c r="D45" s="148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</row>
    <row r="46" spans="1:18">
      <c r="A46" s="148"/>
      <c r="B46" s="148"/>
      <c r="C46" s="148"/>
      <c r="D46" s="148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</row>
    <row r="47" spans="1:18">
      <c r="A47" s="148"/>
      <c r="B47" s="148"/>
      <c r="C47" s="148"/>
      <c r="D47" s="148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</row>
    <row r="48" spans="1:18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</row>
    <row r="49" spans="1:18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</row>
    <row r="50" spans="1:18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</row>
    <row r="51" spans="1:18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</row>
    <row r="52" spans="1:18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</row>
    <row r="53" spans="1:18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</row>
    <row r="54" spans="1:18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</row>
    <row r="55" spans="1:18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</row>
    <row r="56" spans="1:18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</row>
    <row r="57" spans="1:18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</row>
    <row r="58" spans="1:18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</row>
    <row r="59" spans="1:18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</row>
    <row r="60" spans="1:18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</row>
    <row r="61" spans="1:18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</row>
    <row r="62" spans="1:18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</row>
    <row r="63" spans="1:18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</row>
    <row r="64" spans="1:18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</row>
    <row r="65" spans="1:18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</row>
    <row r="66" spans="1:18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</row>
    <row r="67" spans="1:18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</row>
    <row r="68" spans="1:18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</row>
    <row r="69" spans="1:18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</row>
    <row r="70" spans="1:18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</row>
    <row r="71" spans="1:18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</row>
    <row r="72" spans="1:18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</row>
    <row r="73" spans="1:18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</row>
    <row r="74" spans="1:18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</row>
    <row r="75" spans="1:18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</row>
    <row r="76" spans="1:18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</row>
  </sheetData>
  <mergeCells count="1">
    <mergeCell ref="A2:D2"/>
  </mergeCells>
  <phoneticPr fontId="0" type="noConversion"/>
  <dataValidations count="1">
    <dataValidation type="list" allowBlank="1" showInputMessage="1" showErrorMessage="1" sqref="E4:E6">
      <formula1>$R$3:$R$26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X51"/>
  <sheetViews>
    <sheetView zoomScale="85" workbookViewId="0">
      <pane xSplit="1" topLeftCell="C1" activePane="topRight" state="frozen"/>
      <selection activeCell="D14" sqref="D14"/>
      <selection pane="topRight" activeCell="N15" sqref="N15"/>
    </sheetView>
  </sheetViews>
  <sheetFormatPr defaultRowHeight="12.75"/>
  <cols>
    <col min="1" max="1" width="36.140625" style="166" customWidth="1"/>
    <col min="2" max="9" width="12.5703125" style="166" customWidth="1"/>
    <col min="10" max="11" width="9.140625" style="166"/>
    <col min="12" max="12" width="6.42578125" style="166" hidden="1" customWidth="1"/>
    <col min="13" max="16384" width="9.140625" style="166"/>
  </cols>
  <sheetData>
    <row r="1" spans="1:24">
      <c r="A1" s="187"/>
      <c r="B1" s="187"/>
      <c r="C1" s="167" t="s">
        <v>147</v>
      </c>
      <c r="D1" s="167"/>
      <c r="E1" s="167"/>
      <c r="F1" s="167"/>
      <c r="G1" s="167"/>
      <c r="H1" s="167"/>
      <c r="I1" s="16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>
      <c r="A2" s="187"/>
      <c r="B2" s="187"/>
      <c r="C2" s="167" t="s">
        <v>148</v>
      </c>
      <c r="D2" s="167"/>
      <c r="E2" s="167"/>
      <c r="F2" s="167"/>
      <c r="G2" s="167"/>
      <c r="H2" s="167"/>
      <c r="I2" s="16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</row>
    <row r="3" spans="1:24">
      <c r="A3" s="168"/>
      <c r="B3" s="169"/>
      <c r="C3" s="170" t="s">
        <v>139</v>
      </c>
      <c r="D3" s="170" t="s">
        <v>140</v>
      </c>
      <c r="E3" s="170" t="s">
        <v>141</v>
      </c>
      <c r="F3" s="170" t="s">
        <v>142</v>
      </c>
      <c r="G3" s="170" t="s">
        <v>143</v>
      </c>
      <c r="H3" s="170" t="s">
        <v>144</v>
      </c>
      <c r="I3" s="170" t="s">
        <v>137</v>
      </c>
      <c r="J3" s="171" t="s">
        <v>154</v>
      </c>
      <c r="K3" s="171"/>
      <c r="L3" s="21">
        <v>0</v>
      </c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</row>
    <row r="4" spans="1:24" s="174" customFormat="1" ht="16.5" customHeight="1">
      <c r="A4" s="172" t="s">
        <v>151</v>
      </c>
      <c r="B4" s="173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3"/>
      <c r="K4" s="333"/>
      <c r="L4" s="334">
        <v>2.5000000000000001E-2</v>
      </c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</row>
    <row r="5" spans="1:24" s="174" customFormat="1" ht="16.5" customHeight="1">
      <c r="A5" s="172" t="s">
        <v>152</v>
      </c>
      <c r="B5" s="173"/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3"/>
      <c r="K5" s="333"/>
      <c r="L5" s="334">
        <v>0.05</v>
      </c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</row>
    <row r="6" spans="1:24" s="174" customFormat="1" ht="16.5" customHeight="1">
      <c r="A6" s="172" t="s">
        <v>153</v>
      </c>
      <c r="B6" s="173"/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3"/>
      <c r="K6" s="333"/>
      <c r="L6" s="334">
        <v>7.4999999999999997E-2</v>
      </c>
      <c r="M6" s="333"/>
      <c r="N6" s="333"/>
      <c r="O6" s="333"/>
      <c r="P6" s="333"/>
      <c r="Q6" s="333"/>
      <c r="R6" s="333"/>
      <c r="S6" s="333"/>
      <c r="T6" s="333"/>
      <c r="U6" s="333"/>
      <c r="V6" s="333"/>
      <c r="W6" s="333"/>
      <c r="X6" s="333"/>
    </row>
    <row r="7" spans="1:24">
      <c r="A7" s="33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335">
        <v>0.1</v>
      </c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</row>
    <row r="8" spans="1:24">
      <c r="A8" s="176"/>
      <c r="B8" s="177" t="s">
        <v>138</v>
      </c>
      <c r="C8" s="177" t="s">
        <v>139</v>
      </c>
      <c r="D8" s="177" t="s">
        <v>140</v>
      </c>
      <c r="E8" s="177" t="s">
        <v>141</v>
      </c>
      <c r="F8" s="177" t="s">
        <v>142</v>
      </c>
      <c r="G8" s="177" t="s">
        <v>143</v>
      </c>
      <c r="H8" s="177" t="s">
        <v>144</v>
      </c>
      <c r="I8" s="177" t="s">
        <v>137</v>
      </c>
      <c r="J8" s="187"/>
      <c r="K8" s="187"/>
      <c r="L8" s="335">
        <v>0.15</v>
      </c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</row>
    <row r="9" spans="1:24">
      <c r="A9" s="176" t="s">
        <v>30</v>
      </c>
      <c r="B9" s="178">
        <f>'Income Proj Yr 3'!C4</f>
        <v>0</v>
      </c>
      <c r="C9" s="179">
        <f>(1+C4)*B9</f>
        <v>0</v>
      </c>
      <c r="D9" s="179">
        <f t="shared" ref="D9:I9" si="0">(1+D4)*C9</f>
        <v>0</v>
      </c>
      <c r="E9" s="179">
        <f t="shared" si="0"/>
        <v>0</v>
      </c>
      <c r="F9" s="179">
        <f t="shared" si="0"/>
        <v>0</v>
      </c>
      <c r="G9" s="179">
        <f t="shared" si="0"/>
        <v>0</v>
      </c>
      <c r="H9" s="179">
        <f t="shared" si="0"/>
        <v>0</v>
      </c>
      <c r="I9" s="179">
        <f t="shared" si="0"/>
        <v>0</v>
      </c>
      <c r="J9" s="187"/>
      <c r="K9" s="187"/>
      <c r="L9" s="335">
        <v>0.17499999999999999</v>
      </c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</row>
    <row r="10" spans="1:24">
      <c r="A10" s="176" t="s">
        <v>31</v>
      </c>
      <c r="B10" s="178">
        <f>'Income Proj Yr 3'!C5</f>
        <v>0</v>
      </c>
      <c r="C10" s="179">
        <f>(1+C5)*B10</f>
        <v>0</v>
      </c>
      <c r="D10" s="179">
        <f t="shared" ref="D10:I10" si="1">(1+D5)*C10</f>
        <v>0</v>
      </c>
      <c r="E10" s="179">
        <f t="shared" si="1"/>
        <v>0</v>
      </c>
      <c r="F10" s="179">
        <f t="shared" si="1"/>
        <v>0</v>
      </c>
      <c r="G10" s="179">
        <f t="shared" si="1"/>
        <v>0</v>
      </c>
      <c r="H10" s="179">
        <f t="shared" si="1"/>
        <v>0</v>
      </c>
      <c r="I10" s="179">
        <f t="shared" si="1"/>
        <v>0</v>
      </c>
      <c r="J10" s="187"/>
      <c r="K10" s="187"/>
      <c r="L10" s="335">
        <v>0.2</v>
      </c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>
      <c r="A11" s="176" t="s">
        <v>32</v>
      </c>
      <c r="B11" s="178">
        <f t="shared" ref="B11:I11" si="2">B9-B10</f>
        <v>0</v>
      </c>
      <c r="C11" s="178">
        <f t="shared" si="2"/>
        <v>0</v>
      </c>
      <c r="D11" s="178">
        <f t="shared" si="2"/>
        <v>0</v>
      </c>
      <c r="E11" s="178">
        <f t="shared" si="2"/>
        <v>0</v>
      </c>
      <c r="F11" s="178">
        <f t="shared" si="2"/>
        <v>0</v>
      </c>
      <c r="G11" s="178">
        <f t="shared" si="2"/>
        <v>0</v>
      </c>
      <c r="H11" s="178">
        <f t="shared" si="2"/>
        <v>0</v>
      </c>
      <c r="I11" s="178">
        <f t="shared" si="2"/>
        <v>0</v>
      </c>
      <c r="J11" s="187"/>
      <c r="K11" s="187"/>
      <c r="L11" s="335">
        <v>0.22500000000000001</v>
      </c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>
      <c r="A12" s="176"/>
      <c r="B12" s="180"/>
      <c r="C12" s="180"/>
      <c r="D12" s="180"/>
      <c r="E12" s="180"/>
      <c r="F12" s="180"/>
      <c r="G12" s="180"/>
      <c r="H12" s="180"/>
      <c r="I12" s="180"/>
      <c r="J12" s="187"/>
      <c r="K12" s="187"/>
      <c r="L12" s="335">
        <v>0.25</v>
      </c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>
      <c r="A13" s="181" t="s">
        <v>33</v>
      </c>
      <c r="B13" s="178"/>
      <c r="C13" s="180"/>
      <c r="D13" s="180"/>
      <c r="E13" s="180"/>
      <c r="F13" s="180"/>
      <c r="G13" s="180"/>
      <c r="H13" s="180"/>
      <c r="I13" s="180"/>
      <c r="J13" s="187"/>
      <c r="K13" s="187"/>
      <c r="L13" s="337">
        <f>J4</f>
        <v>0</v>
      </c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</row>
    <row r="14" spans="1:24" ht="16.5">
      <c r="A14" s="350" t="s">
        <v>116</v>
      </c>
      <c r="B14" s="178">
        <f>'Income Proj Yr 3'!C9</f>
        <v>0</v>
      </c>
      <c r="C14" s="179">
        <f>(1+$C$6)*B14</f>
        <v>0</v>
      </c>
      <c r="D14" s="179">
        <f>(1+$D$6)*C14</f>
        <v>0</v>
      </c>
      <c r="E14" s="179">
        <f>(1+$E$6)*D14</f>
        <v>0</v>
      </c>
      <c r="F14" s="179">
        <f>(1+$F$6)*E14</f>
        <v>0</v>
      </c>
      <c r="G14" s="179">
        <f>(1+$G$6)*F14</f>
        <v>0</v>
      </c>
      <c r="H14" s="179">
        <f>(1+$H$6)*G14</f>
        <v>0</v>
      </c>
      <c r="I14" s="179">
        <f>(1+$I$6)*H14</f>
        <v>0</v>
      </c>
      <c r="J14" s="187"/>
      <c r="K14" s="187"/>
      <c r="L14" s="337">
        <f>J5</f>
        <v>0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</row>
    <row r="15" spans="1:24" ht="16.5">
      <c r="A15" s="350" t="s">
        <v>117</v>
      </c>
      <c r="B15" s="178">
        <f>'Income Proj Yr 3'!C10</f>
        <v>0</v>
      </c>
      <c r="C15" s="179">
        <f t="shared" ref="C15:C23" si="3">(1+$C$6)*B15</f>
        <v>0</v>
      </c>
      <c r="D15" s="179">
        <f t="shared" ref="D15:D23" si="4">(1+$D$6)*C15</f>
        <v>0</v>
      </c>
      <c r="E15" s="179">
        <f t="shared" ref="E15:E23" si="5">(1+$E$6)*D15</f>
        <v>0</v>
      </c>
      <c r="F15" s="179">
        <f t="shared" ref="F15:F23" si="6">(1+$F$6)*E15</f>
        <v>0</v>
      </c>
      <c r="G15" s="179">
        <f t="shared" ref="G15:G23" si="7">(1+$G$6)*F15</f>
        <v>0</v>
      </c>
      <c r="H15" s="179">
        <f t="shared" ref="H15:H23" si="8">(1+$H$6)*G15</f>
        <v>0</v>
      </c>
      <c r="I15" s="179">
        <f t="shared" ref="I15:I23" si="9">(1+$I$6)*H15</f>
        <v>0</v>
      </c>
      <c r="J15" s="187"/>
      <c r="K15" s="187"/>
      <c r="L15" s="337">
        <f>J6</f>
        <v>0</v>
      </c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ht="16.5">
      <c r="A16" s="350" t="s">
        <v>182</v>
      </c>
      <c r="B16" s="178">
        <f>'Income Proj Yr 3'!C11</f>
        <v>0</v>
      </c>
      <c r="C16" s="179">
        <f t="shared" si="3"/>
        <v>0</v>
      </c>
      <c r="D16" s="179">
        <f t="shared" si="4"/>
        <v>0</v>
      </c>
      <c r="E16" s="179">
        <f t="shared" si="5"/>
        <v>0</v>
      </c>
      <c r="F16" s="179">
        <f t="shared" si="6"/>
        <v>0</v>
      </c>
      <c r="G16" s="179">
        <f t="shared" si="7"/>
        <v>0</v>
      </c>
      <c r="H16" s="179">
        <f t="shared" si="8"/>
        <v>0</v>
      </c>
      <c r="I16" s="179">
        <f t="shared" si="9"/>
        <v>0</v>
      </c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ht="16.5">
      <c r="A17" s="351" t="s">
        <v>188</v>
      </c>
      <c r="B17" s="178">
        <f>'Income Proj Yr 3'!C12</f>
        <v>0</v>
      </c>
      <c r="C17" s="179">
        <f t="shared" si="3"/>
        <v>0</v>
      </c>
      <c r="D17" s="179">
        <f t="shared" si="4"/>
        <v>0</v>
      </c>
      <c r="E17" s="179">
        <f t="shared" si="5"/>
        <v>0</v>
      </c>
      <c r="F17" s="179">
        <f t="shared" si="6"/>
        <v>0</v>
      </c>
      <c r="G17" s="179">
        <f t="shared" si="7"/>
        <v>0</v>
      </c>
      <c r="H17" s="179">
        <f t="shared" si="8"/>
        <v>0</v>
      </c>
      <c r="I17" s="179">
        <f t="shared" si="9"/>
        <v>0</v>
      </c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ht="16.5">
      <c r="A18" s="351" t="s">
        <v>189</v>
      </c>
      <c r="B18" s="178">
        <f>'Income Proj Yr 3'!C13</f>
        <v>0</v>
      </c>
      <c r="C18" s="179">
        <f t="shared" si="3"/>
        <v>0</v>
      </c>
      <c r="D18" s="179">
        <f t="shared" si="4"/>
        <v>0</v>
      </c>
      <c r="E18" s="179">
        <f t="shared" si="5"/>
        <v>0</v>
      </c>
      <c r="F18" s="179">
        <f t="shared" si="6"/>
        <v>0</v>
      </c>
      <c r="G18" s="179">
        <f t="shared" si="7"/>
        <v>0</v>
      </c>
      <c r="H18" s="179">
        <f t="shared" si="8"/>
        <v>0</v>
      </c>
      <c r="I18" s="179">
        <f t="shared" si="9"/>
        <v>0</v>
      </c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</row>
    <row r="19" spans="1:24" ht="16.5">
      <c r="A19" s="351" t="s">
        <v>190</v>
      </c>
      <c r="B19" s="178">
        <f>'Income Proj Yr 3'!C14</f>
        <v>0</v>
      </c>
      <c r="C19" s="179">
        <f t="shared" si="3"/>
        <v>0</v>
      </c>
      <c r="D19" s="179">
        <f t="shared" si="4"/>
        <v>0</v>
      </c>
      <c r="E19" s="179">
        <f t="shared" si="5"/>
        <v>0</v>
      </c>
      <c r="F19" s="179">
        <f t="shared" si="6"/>
        <v>0</v>
      </c>
      <c r="G19" s="179">
        <f t="shared" si="7"/>
        <v>0</v>
      </c>
      <c r="H19" s="179">
        <f t="shared" si="8"/>
        <v>0</v>
      </c>
      <c r="I19" s="179">
        <f t="shared" si="9"/>
        <v>0</v>
      </c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</row>
    <row r="20" spans="1:24" ht="16.5">
      <c r="A20" s="351" t="s">
        <v>191</v>
      </c>
      <c r="B20" s="178">
        <f>'Income Proj Yr 3'!C15</f>
        <v>0</v>
      </c>
      <c r="C20" s="179">
        <f t="shared" si="3"/>
        <v>0</v>
      </c>
      <c r="D20" s="179">
        <f t="shared" si="4"/>
        <v>0</v>
      </c>
      <c r="E20" s="179">
        <f t="shared" si="5"/>
        <v>0</v>
      </c>
      <c r="F20" s="179">
        <f t="shared" si="6"/>
        <v>0</v>
      </c>
      <c r="G20" s="179">
        <f t="shared" si="7"/>
        <v>0</v>
      </c>
      <c r="H20" s="179">
        <f t="shared" si="8"/>
        <v>0</v>
      </c>
      <c r="I20" s="179">
        <f t="shared" si="9"/>
        <v>0</v>
      </c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ht="16.5">
      <c r="A21" s="351" t="s">
        <v>192</v>
      </c>
      <c r="B21" s="178">
        <f>'Income Proj Yr 3'!C16</f>
        <v>0</v>
      </c>
      <c r="C21" s="179">
        <f t="shared" si="3"/>
        <v>0</v>
      </c>
      <c r="D21" s="179">
        <f t="shared" si="4"/>
        <v>0</v>
      </c>
      <c r="E21" s="179">
        <f t="shared" si="5"/>
        <v>0</v>
      </c>
      <c r="F21" s="179">
        <f t="shared" si="6"/>
        <v>0</v>
      </c>
      <c r="G21" s="179">
        <f t="shared" si="7"/>
        <v>0</v>
      </c>
      <c r="H21" s="179">
        <f t="shared" si="8"/>
        <v>0</v>
      </c>
      <c r="I21" s="179">
        <f t="shared" si="9"/>
        <v>0</v>
      </c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ht="16.5">
      <c r="A22" s="351" t="s">
        <v>193</v>
      </c>
      <c r="B22" s="178">
        <f>'Income Proj Yr 3'!C17</f>
        <v>0</v>
      </c>
      <c r="C22" s="179">
        <f t="shared" si="3"/>
        <v>0</v>
      </c>
      <c r="D22" s="179">
        <f t="shared" si="4"/>
        <v>0</v>
      </c>
      <c r="E22" s="179">
        <f t="shared" si="5"/>
        <v>0</v>
      </c>
      <c r="F22" s="179">
        <f t="shared" si="6"/>
        <v>0</v>
      </c>
      <c r="G22" s="179">
        <f t="shared" si="7"/>
        <v>0</v>
      </c>
      <c r="H22" s="179">
        <f t="shared" si="8"/>
        <v>0</v>
      </c>
      <c r="I22" s="179">
        <f t="shared" si="9"/>
        <v>0</v>
      </c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ht="16.5">
      <c r="A23" s="351" t="s">
        <v>194</v>
      </c>
      <c r="B23" s="178">
        <f>'Income Proj Yr 3'!C18</f>
        <v>0</v>
      </c>
      <c r="C23" s="179">
        <f t="shared" si="3"/>
        <v>0</v>
      </c>
      <c r="D23" s="179">
        <f t="shared" si="4"/>
        <v>0</v>
      </c>
      <c r="E23" s="179">
        <f t="shared" si="5"/>
        <v>0</v>
      </c>
      <c r="F23" s="179">
        <f t="shared" si="6"/>
        <v>0</v>
      </c>
      <c r="G23" s="179">
        <f t="shared" si="7"/>
        <v>0</v>
      </c>
      <c r="H23" s="179">
        <f t="shared" si="8"/>
        <v>0</v>
      </c>
      <c r="I23" s="179">
        <f t="shared" si="9"/>
        <v>0</v>
      </c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>
      <c r="A24" s="182" t="s">
        <v>34</v>
      </c>
      <c r="B24" s="178">
        <f>'Income Proj Yr 3'!C25</f>
        <v>0</v>
      </c>
      <c r="C24" s="179">
        <f>B24</f>
        <v>0</v>
      </c>
      <c r="D24" s="179">
        <f t="shared" ref="D24:I24" si="10">C24</f>
        <v>0</v>
      </c>
      <c r="E24" s="179">
        <f t="shared" si="10"/>
        <v>0</v>
      </c>
      <c r="F24" s="179">
        <f t="shared" si="10"/>
        <v>0</v>
      </c>
      <c r="G24" s="179">
        <f t="shared" si="10"/>
        <v>0</v>
      </c>
      <c r="H24" s="179">
        <f t="shared" si="10"/>
        <v>0</v>
      </c>
      <c r="I24" s="179">
        <f t="shared" si="10"/>
        <v>0</v>
      </c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</row>
    <row r="25" spans="1:24">
      <c r="A25" s="182" t="s">
        <v>35</v>
      </c>
      <c r="B25" s="178">
        <f>'Income Proj Yr 3'!C26</f>
        <v>0</v>
      </c>
      <c r="C25" s="179">
        <f>B25</f>
        <v>0</v>
      </c>
      <c r="D25" s="179">
        <f t="shared" ref="D25:I25" si="11">C25</f>
        <v>0</v>
      </c>
      <c r="E25" s="179">
        <f t="shared" si="11"/>
        <v>0</v>
      </c>
      <c r="F25" s="179">
        <f t="shared" si="11"/>
        <v>0</v>
      </c>
      <c r="G25" s="179">
        <f t="shared" si="11"/>
        <v>0</v>
      </c>
      <c r="H25" s="179">
        <f t="shared" si="11"/>
        <v>0</v>
      </c>
      <c r="I25" s="179">
        <f t="shared" si="11"/>
        <v>0</v>
      </c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</row>
    <row r="26" spans="1:24">
      <c r="A26" s="181" t="s">
        <v>145</v>
      </c>
      <c r="B26" s="183">
        <f t="shared" ref="B26:I26" si="12">SUM(B14:B25)</f>
        <v>0</v>
      </c>
      <c r="C26" s="183">
        <f t="shared" si="12"/>
        <v>0</v>
      </c>
      <c r="D26" s="183">
        <f t="shared" si="12"/>
        <v>0</v>
      </c>
      <c r="E26" s="183">
        <f t="shared" si="12"/>
        <v>0</v>
      </c>
      <c r="F26" s="183">
        <f t="shared" si="12"/>
        <v>0</v>
      </c>
      <c r="G26" s="183">
        <f t="shared" si="12"/>
        <v>0</v>
      </c>
      <c r="H26" s="183">
        <f t="shared" si="12"/>
        <v>0</v>
      </c>
      <c r="I26" s="183">
        <f t="shared" si="12"/>
        <v>0</v>
      </c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</row>
    <row r="27" spans="1:24">
      <c r="A27" s="181"/>
      <c r="B27" s="183"/>
      <c r="C27" s="183"/>
      <c r="D27" s="183"/>
      <c r="E27" s="183"/>
      <c r="F27" s="183"/>
      <c r="G27" s="183"/>
      <c r="H27" s="183"/>
      <c r="I27" s="183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</row>
    <row r="28" spans="1:24">
      <c r="A28" s="181" t="s">
        <v>146</v>
      </c>
      <c r="B28" s="183">
        <f t="shared" ref="B28:I28" si="13">B11-B26+B27</f>
        <v>0</v>
      </c>
      <c r="C28" s="183">
        <f t="shared" si="13"/>
        <v>0</v>
      </c>
      <c r="D28" s="183">
        <f t="shared" si="13"/>
        <v>0</v>
      </c>
      <c r="E28" s="183">
        <f t="shared" si="13"/>
        <v>0</v>
      </c>
      <c r="F28" s="183">
        <f t="shared" si="13"/>
        <v>0</v>
      </c>
      <c r="G28" s="183">
        <f t="shared" si="13"/>
        <v>0</v>
      </c>
      <c r="H28" s="183">
        <f t="shared" si="13"/>
        <v>0</v>
      </c>
      <c r="I28" s="183">
        <f t="shared" si="13"/>
        <v>0</v>
      </c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</row>
    <row r="30" spans="1:24">
      <c r="A30" s="338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</row>
    <row r="31" spans="1:24">
      <c r="A31" s="341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</row>
    <row r="32" spans="1:24">
      <c r="A32" s="187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</row>
    <row r="33" spans="1:24">
      <c r="A33" s="187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>
      <c r="A34" s="18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>
      <c r="A35" s="187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</row>
    <row r="38" spans="1:24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</row>
    <row r="48" spans="1:24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</row>
  </sheetData>
  <phoneticPr fontId="34" type="noConversion"/>
  <dataValidations count="1">
    <dataValidation type="list" allowBlank="1" showInputMessage="1" showErrorMessage="1" sqref="C4:I6">
      <formula1>$L$3:$L$15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AI1001"/>
  <sheetViews>
    <sheetView workbookViewId="0"/>
  </sheetViews>
  <sheetFormatPr defaultRowHeight="12.75"/>
  <cols>
    <col min="1" max="1" width="28" style="187" customWidth="1"/>
    <col min="2" max="2" width="9.140625" style="187"/>
    <col min="3" max="3" width="12" style="187" customWidth="1"/>
    <col min="4" max="6" width="9.140625" style="187"/>
    <col min="7" max="7" width="7.7109375" style="187" bestFit="1" customWidth="1"/>
    <col min="8" max="8" width="7.85546875" style="187" customWidth="1"/>
    <col min="9" max="11" width="9.140625" style="187"/>
    <col min="12" max="12" width="10.5703125" style="187" customWidth="1"/>
    <col min="13" max="19" width="9.140625" style="187"/>
    <col min="20" max="20" width="10.42578125" style="187" customWidth="1"/>
    <col min="21" max="27" width="9.140625" style="187"/>
    <col min="28" max="28" width="5" style="188" customWidth="1"/>
    <col min="29" max="16384" width="9.140625" style="187"/>
  </cols>
  <sheetData>
    <row r="1" spans="1:35" ht="21.75" customHeight="1">
      <c r="A1" s="184" t="s">
        <v>166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AA1" s="187" t="s">
        <v>174</v>
      </c>
      <c r="AB1" s="188" t="s">
        <v>157</v>
      </c>
      <c r="AC1" s="188" t="s">
        <v>158</v>
      </c>
      <c r="AD1" s="188" t="s">
        <v>159</v>
      </c>
      <c r="AE1" s="188" t="s">
        <v>161</v>
      </c>
      <c r="AF1" s="188" t="s">
        <v>160</v>
      </c>
      <c r="AH1" s="187" t="s">
        <v>170</v>
      </c>
    </row>
    <row r="2" spans="1:35" ht="13.5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1"/>
      <c r="AA2" s="187">
        <v>1</v>
      </c>
      <c r="AB2" s="188" t="e">
        <f>AA2*$AI$4</f>
        <v>#DIV/0!</v>
      </c>
      <c r="AC2" s="192">
        <f>$B$4</f>
        <v>0</v>
      </c>
      <c r="AD2" s="187" t="e">
        <f>$B$5*AB2</f>
        <v>#DIV/0!</v>
      </c>
      <c r="AE2" s="187" t="e">
        <f>AC2+AD2</f>
        <v>#DIV/0!</v>
      </c>
      <c r="AF2" s="193" t="e">
        <f t="shared" ref="AF2:AF65" si="0">$B$3*AB2</f>
        <v>#DIV/0!</v>
      </c>
      <c r="AH2" s="187" t="s">
        <v>171</v>
      </c>
      <c r="AI2" s="187" t="e">
        <f>INT(H4*1.5)</f>
        <v>#DIV/0!</v>
      </c>
    </row>
    <row r="3" spans="1:35" ht="16.5" thickTop="1" thickBot="1">
      <c r="A3" s="194" t="s">
        <v>163</v>
      </c>
      <c r="B3" s="344">
        <v>12.13</v>
      </c>
      <c r="C3" s="190"/>
      <c r="D3" s="190"/>
      <c r="E3" s="190"/>
      <c r="F3" s="195"/>
      <c r="G3" s="196"/>
      <c r="H3" s="196"/>
      <c r="I3" s="196"/>
      <c r="J3" s="196"/>
      <c r="K3" s="196"/>
      <c r="L3" s="197"/>
      <c r="M3" s="190"/>
      <c r="N3" s="190"/>
      <c r="O3" s="190"/>
      <c r="P3" s="191"/>
      <c r="AA3" s="187">
        <v>2</v>
      </c>
      <c r="AB3" s="188" t="e">
        <f t="shared" ref="AB3:AB66" si="1">AA3*$AI$4</f>
        <v>#DIV/0!</v>
      </c>
      <c r="AC3" s="192">
        <f t="shared" ref="AC3:AC66" si="2">$B$4</f>
        <v>0</v>
      </c>
      <c r="AD3" s="187" t="e">
        <f t="shared" ref="AD3:AD66" si="3">$B$5*AB3</f>
        <v>#DIV/0!</v>
      </c>
      <c r="AE3" s="187" t="e">
        <f t="shared" ref="AE3:AE66" si="4">AC3+AD3</f>
        <v>#DIV/0!</v>
      </c>
      <c r="AF3" s="193" t="e">
        <f t="shared" si="0"/>
        <v>#DIV/0!</v>
      </c>
      <c r="AH3" s="187" t="s">
        <v>172</v>
      </c>
      <c r="AI3" s="187" t="e">
        <f>INT(AI2/100)+1</f>
        <v>#DIV/0!</v>
      </c>
    </row>
    <row r="4" spans="1:35" ht="15.75" thickTop="1">
      <c r="A4" s="198" t="s">
        <v>155</v>
      </c>
      <c r="B4" s="199">
        <f>'Income Proj Yr 1'!C27</f>
        <v>0</v>
      </c>
      <c r="C4" s="190"/>
      <c r="D4" s="190"/>
      <c r="E4" s="190"/>
      <c r="F4" s="200" t="s">
        <v>162</v>
      </c>
      <c r="G4" s="201"/>
      <c r="H4" s="202" t="e">
        <f>INT(B4/(B3-B5))+1</f>
        <v>#DIV/0!</v>
      </c>
      <c r="I4" s="203" t="s">
        <v>167</v>
      </c>
      <c r="J4" s="203"/>
      <c r="K4" s="203"/>
      <c r="L4" s="204"/>
      <c r="M4" s="190"/>
      <c r="N4" s="190"/>
      <c r="O4" s="190"/>
      <c r="P4" s="191"/>
      <c r="AA4" s="187">
        <v>3</v>
      </c>
      <c r="AB4" s="188" t="e">
        <f t="shared" si="1"/>
        <v>#DIV/0!</v>
      </c>
      <c r="AC4" s="192">
        <f t="shared" si="2"/>
        <v>0</v>
      </c>
      <c r="AD4" s="187" t="e">
        <f t="shared" si="3"/>
        <v>#DIV/0!</v>
      </c>
      <c r="AE4" s="187" t="e">
        <f t="shared" si="4"/>
        <v>#DIV/0!</v>
      </c>
      <c r="AF4" s="193" t="e">
        <f t="shared" si="0"/>
        <v>#DIV/0!</v>
      </c>
      <c r="AH4" s="187" t="s">
        <v>173</v>
      </c>
      <c r="AI4" s="187" t="e">
        <f>AI3</f>
        <v>#DIV/0!</v>
      </c>
    </row>
    <row r="5" spans="1:35" ht="15">
      <c r="A5" s="205" t="s">
        <v>156</v>
      </c>
      <c r="B5" s="206" t="e">
        <f>'Income Proj Yr 1'!C5/B6</f>
        <v>#DIV/0!</v>
      </c>
      <c r="C5" s="190"/>
      <c r="D5" s="190"/>
      <c r="E5" s="190"/>
      <c r="F5" s="207"/>
      <c r="G5" s="208"/>
      <c r="H5" s="208"/>
      <c r="I5" s="208"/>
      <c r="J5" s="208"/>
      <c r="K5" s="208"/>
      <c r="L5" s="209"/>
      <c r="M5" s="190"/>
      <c r="N5" s="190"/>
      <c r="O5" s="190"/>
      <c r="P5" s="191"/>
      <c r="AA5" s="187">
        <v>4</v>
      </c>
      <c r="AB5" s="188" t="e">
        <f t="shared" si="1"/>
        <v>#DIV/0!</v>
      </c>
      <c r="AC5" s="192">
        <f t="shared" si="2"/>
        <v>0</v>
      </c>
      <c r="AD5" s="187" t="e">
        <f t="shared" si="3"/>
        <v>#DIV/0!</v>
      </c>
      <c r="AE5" s="187" t="e">
        <f t="shared" si="4"/>
        <v>#DIV/0!</v>
      </c>
      <c r="AF5" s="193" t="e">
        <f t="shared" si="0"/>
        <v>#DIV/0!</v>
      </c>
    </row>
    <row r="6" spans="1:35" ht="15">
      <c r="A6" s="205" t="s">
        <v>164</v>
      </c>
      <c r="B6" s="210">
        <f>'Income Proj Yr 1'!C4/B3</f>
        <v>0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  <c r="AA6" s="187">
        <v>5</v>
      </c>
      <c r="AB6" s="188" t="e">
        <f t="shared" si="1"/>
        <v>#DIV/0!</v>
      </c>
      <c r="AC6" s="192">
        <f t="shared" si="2"/>
        <v>0</v>
      </c>
      <c r="AD6" s="187" t="e">
        <f t="shared" si="3"/>
        <v>#DIV/0!</v>
      </c>
      <c r="AE6" s="187" t="e">
        <f t="shared" si="4"/>
        <v>#DIV/0!</v>
      </c>
      <c r="AF6" s="193" t="e">
        <f t="shared" si="0"/>
        <v>#DIV/0!</v>
      </c>
    </row>
    <row r="7" spans="1:35">
      <c r="A7" s="189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  <c r="AA7" s="187">
        <v>6</v>
      </c>
      <c r="AB7" s="188" t="e">
        <f t="shared" si="1"/>
        <v>#DIV/0!</v>
      </c>
      <c r="AC7" s="192">
        <f t="shared" si="2"/>
        <v>0</v>
      </c>
      <c r="AD7" s="187" t="e">
        <f t="shared" si="3"/>
        <v>#DIV/0!</v>
      </c>
      <c r="AE7" s="187" t="e">
        <f t="shared" si="4"/>
        <v>#DIV/0!</v>
      </c>
      <c r="AF7" s="193" t="e">
        <f t="shared" si="0"/>
        <v>#DIV/0!</v>
      </c>
    </row>
    <row r="8" spans="1:35">
      <c r="A8" s="211" t="s">
        <v>168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1"/>
      <c r="AA8" s="187">
        <v>7</v>
      </c>
      <c r="AB8" s="188" t="e">
        <f t="shared" si="1"/>
        <v>#DIV/0!</v>
      </c>
      <c r="AC8" s="192">
        <f t="shared" si="2"/>
        <v>0</v>
      </c>
      <c r="AD8" s="187" t="e">
        <f t="shared" si="3"/>
        <v>#DIV/0!</v>
      </c>
      <c r="AE8" s="187" t="e">
        <f t="shared" si="4"/>
        <v>#DIV/0!</v>
      </c>
      <c r="AF8" s="193" t="e">
        <f t="shared" si="0"/>
        <v>#DIV/0!</v>
      </c>
    </row>
    <row r="9" spans="1:35">
      <c r="A9" s="212"/>
      <c r="B9" s="213" t="s">
        <v>101</v>
      </c>
      <c r="C9" s="213" t="s">
        <v>102</v>
      </c>
      <c r="D9" s="213" t="s">
        <v>103</v>
      </c>
      <c r="E9" s="213" t="s">
        <v>104</v>
      </c>
      <c r="F9" s="213" t="s">
        <v>105</v>
      </c>
      <c r="G9" s="213" t="s">
        <v>106</v>
      </c>
      <c r="H9" s="213" t="s">
        <v>107</v>
      </c>
      <c r="I9" s="213" t="s">
        <v>108</v>
      </c>
      <c r="J9" s="213" t="s">
        <v>109</v>
      </c>
      <c r="K9" s="213" t="s">
        <v>110</v>
      </c>
      <c r="L9" s="213" t="s">
        <v>111</v>
      </c>
      <c r="M9" s="213" t="s">
        <v>112</v>
      </c>
      <c r="N9" s="190"/>
      <c r="O9" s="190"/>
      <c r="P9" s="191"/>
      <c r="AA9" s="187">
        <v>8</v>
      </c>
      <c r="AB9" s="188" t="e">
        <f t="shared" si="1"/>
        <v>#DIV/0!</v>
      </c>
      <c r="AC9" s="192">
        <f t="shared" si="2"/>
        <v>0</v>
      </c>
      <c r="AD9" s="187" t="e">
        <f t="shared" si="3"/>
        <v>#DIV/0!</v>
      </c>
      <c r="AE9" s="187" t="e">
        <f t="shared" si="4"/>
        <v>#DIV/0!</v>
      </c>
      <c r="AF9" s="193" t="e">
        <f t="shared" si="0"/>
        <v>#DIV/0!</v>
      </c>
    </row>
    <row r="10" spans="1:35">
      <c r="A10" s="213" t="s">
        <v>169</v>
      </c>
      <c r="B10" s="212" t="e">
        <f>IF($H$4/12&gt;INT($H$4/12), INT($H$4/12)+1, INT($H$4/12))</f>
        <v>#DIV/0!</v>
      </c>
      <c r="C10" s="212" t="e">
        <f t="shared" ref="C10:M10" si="5">IF($H$4/12&gt;INT($H$4/12), INT($H$4/12)+1, INT($H$4/12))</f>
        <v>#DIV/0!</v>
      </c>
      <c r="D10" s="212" t="e">
        <f t="shared" si="5"/>
        <v>#DIV/0!</v>
      </c>
      <c r="E10" s="212" t="e">
        <f t="shared" si="5"/>
        <v>#DIV/0!</v>
      </c>
      <c r="F10" s="212" t="e">
        <f t="shared" si="5"/>
        <v>#DIV/0!</v>
      </c>
      <c r="G10" s="212" t="e">
        <f t="shared" si="5"/>
        <v>#DIV/0!</v>
      </c>
      <c r="H10" s="212" t="e">
        <f t="shared" si="5"/>
        <v>#DIV/0!</v>
      </c>
      <c r="I10" s="212" t="e">
        <f t="shared" si="5"/>
        <v>#DIV/0!</v>
      </c>
      <c r="J10" s="212" t="e">
        <f t="shared" si="5"/>
        <v>#DIV/0!</v>
      </c>
      <c r="K10" s="212" t="e">
        <f t="shared" si="5"/>
        <v>#DIV/0!</v>
      </c>
      <c r="L10" s="212" t="e">
        <f t="shared" si="5"/>
        <v>#DIV/0!</v>
      </c>
      <c r="M10" s="212" t="e">
        <f t="shared" si="5"/>
        <v>#DIV/0!</v>
      </c>
      <c r="N10" s="190"/>
      <c r="O10" s="190"/>
      <c r="P10" s="191"/>
      <c r="AA10" s="187">
        <v>9</v>
      </c>
      <c r="AB10" s="188" t="e">
        <f t="shared" si="1"/>
        <v>#DIV/0!</v>
      </c>
      <c r="AC10" s="192">
        <f t="shared" si="2"/>
        <v>0</v>
      </c>
      <c r="AD10" s="187" t="e">
        <f t="shared" si="3"/>
        <v>#DIV/0!</v>
      </c>
      <c r="AE10" s="187" t="e">
        <f t="shared" si="4"/>
        <v>#DIV/0!</v>
      </c>
      <c r="AF10" s="193" t="e">
        <f t="shared" si="0"/>
        <v>#DIV/0!</v>
      </c>
    </row>
    <row r="11" spans="1:35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1"/>
      <c r="AA11" s="187">
        <v>10</v>
      </c>
      <c r="AB11" s="188" t="e">
        <f t="shared" si="1"/>
        <v>#DIV/0!</v>
      </c>
      <c r="AC11" s="192">
        <f t="shared" si="2"/>
        <v>0</v>
      </c>
      <c r="AD11" s="187" t="e">
        <f t="shared" si="3"/>
        <v>#DIV/0!</v>
      </c>
      <c r="AE11" s="187" t="e">
        <f t="shared" si="4"/>
        <v>#DIV/0!</v>
      </c>
      <c r="AF11" s="193" t="e">
        <f t="shared" si="0"/>
        <v>#DIV/0!</v>
      </c>
    </row>
    <row r="12" spans="1:35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1"/>
      <c r="AA12" s="187">
        <v>11</v>
      </c>
      <c r="AB12" s="188" t="e">
        <f t="shared" si="1"/>
        <v>#DIV/0!</v>
      </c>
      <c r="AC12" s="192">
        <f t="shared" si="2"/>
        <v>0</v>
      </c>
      <c r="AD12" s="187" t="e">
        <f t="shared" si="3"/>
        <v>#DIV/0!</v>
      </c>
      <c r="AE12" s="187" t="e">
        <f t="shared" si="4"/>
        <v>#DIV/0!</v>
      </c>
      <c r="AF12" s="193" t="e">
        <f t="shared" si="0"/>
        <v>#DIV/0!</v>
      </c>
    </row>
    <row r="13" spans="1:35">
      <c r="A13" s="189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1"/>
      <c r="AA13" s="187">
        <v>12</v>
      </c>
      <c r="AB13" s="188" t="e">
        <f t="shared" si="1"/>
        <v>#DIV/0!</v>
      </c>
      <c r="AC13" s="192">
        <f t="shared" si="2"/>
        <v>0</v>
      </c>
      <c r="AD13" s="187" t="e">
        <f t="shared" si="3"/>
        <v>#DIV/0!</v>
      </c>
      <c r="AE13" s="187" t="e">
        <f t="shared" si="4"/>
        <v>#DIV/0!</v>
      </c>
      <c r="AF13" s="193" t="e">
        <f t="shared" si="0"/>
        <v>#DIV/0!</v>
      </c>
    </row>
    <row r="14" spans="1:35">
      <c r="A14" s="189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1"/>
      <c r="AA14" s="187">
        <v>13</v>
      </c>
      <c r="AB14" s="188" t="e">
        <f t="shared" si="1"/>
        <v>#DIV/0!</v>
      </c>
      <c r="AC14" s="192">
        <f t="shared" si="2"/>
        <v>0</v>
      </c>
      <c r="AD14" s="187" t="e">
        <f t="shared" si="3"/>
        <v>#DIV/0!</v>
      </c>
      <c r="AE14" s="187" t="e">
        <f t="shared" si="4"/>
        <v>#DIV/0!</v>
      </c>
      <c r="AF14" s="193" t="e">
        <f t="shared" si="0"/>
        <v>#DIV/0!</v>
      </c>
    </row>
    <row r="15" spans="1:35">
      <c r="A15" s="189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/>
      <c r="AA15" s="187">
        <v>14</v>
      </c>
      <c r="AB15" s="188" t="e">
        <f t="shared" si="1"/>
        <v>#DIV/0!</v>
      </c>
      <c r="AC15" s="192">
        <f t="shared" si="2"/>
        <v>0</v>
      </c>
      <c r="AD15" s="187" t="e">
        <f t="shared" si="3"/>
        <v>#DIV/0!</v>
      </c>
      <c r="AE15" s="187" t="e">
        <f t="shared" si="4"/>
        <v>#DIV/0!</v>
      </c>
      <c r="AF15" s="193" t="e">
        <f t="shared" si="0"/>
        <v>#DIV/0!</v>
      </c>
    </row>
    <row r="16" spans="1:3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1"/>
      <c r="AA16" s="187">
        <v>15</v>
      </c>
      <c r="AB16" s="188" t="e">
        <f t="shared" si="1"/>
        <v>#DIV/0!</v>
      </c>
      <c r="AC16" s="192">
        <f t="shared" si="2"/>
        <v>0</v>
      </c>
      <c r="AD16" s="187" t="e">
        <f t="shared" si="3"/>
        <v>#DIV/0!</v>
      </c>
      <c r="AE16" s="187" t="e">
        <f t="shared" si="4"/>
        <v>#DIV/0!</v>
      </c>
      <c r="AF16" s="193" t="e">
        <f t="shared" si="0"/>
        <v>#DIV/0!</v>
      </c>
    </row>
    <row r="17" spans="1:32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1"/>
      <c r="AA17" s="187">
        <v>16</v>
      </c>
      <c r="AB17" s="188" t="e">
        <f t="shared" si="1"/>
        <v>#DIV/0!</v>
      </c>
      <c r="AC17" s="192">
        <f t="shared" si="2"/>
        <v>0</v>
      </c>
      <c r="AD17" s="187" t="e">
        <f t="shared" si="3"/>
        <v>#DIV/0!</v>
      </c>
      <c r="AE17" s="187" t="e">
        <f t="shared" si="4"/>
        <v>#DIV/0!</v>
      </c>
      <c r="AF17" s="193" t="e">
        <f t="shared" si="0"/>
        <v>#DIV/0!</v>
      </c>
    </row>
    <row r="18" spans="1:32">
      <c r="A18" s="189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1"/>
      <c r="AA18" s="187">
        <v>17</v>
      </c>
      <c r="AB18" s="188" t="e">
        <f t="shared" si="1"/>
        <v>#DIV/0!</v>
      </c>
      <c r="AC18" s="192">
        <f t="shared" si="2"/>
        <v>0</v>
      </c>
      <c r="AD18" s="187" t="e">
        <f t="shared" si="3"/>
        <v>#DIV/0!</v>
      </c>
      <c r="AE18" s="187" t="e">
        <f t="shared" si="4"/>
        <v>#DIV/0!</v>
      </c>
      <c r="AF18" s="193" t="e">
        <f t="shared" si="0"/>
        <v>#DIV/0!</v>
      </c>
    </row>
    <row r="19" spans="1:32">
      <c r="A19" s="189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1"/>
      <c r="AA19" s="187">
        <v>18</v>
      </c>
      <c r="AB19" s="188" t="e">
        <f t="shared" si="1"/>
        <v>#DIV/0!</v>
      </c>
      <c r="AC19" s="192">
        <f t="shared" si="2"/>
        <v>0</v>
      </c>
      <c r="AD19" s="187" t="e">
        <f t="shared" si="3"/>
        <v>#DIV/0!</v>
      </c>
      <c r="AE19" s="187" t="e">
        <f t="shared" si="4"/>
        <v>#DIV/0!</v>
      </c>
      <c r="AF19" s="193" t="e">
        <f t="shared" si="0"/>
        <v>#DIV/0!</v>
      </c>
    </row>
    <row r="20" spans="1:32">
      <c r="A20" s="189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1"/>
      <c r="AA20" s="187">
        <v>19</v>
      </c>
      <c r="AB20" s="188" t="e">
        <f t="shared" si="1"/>
        <v>#DIV/0!</v>
      </c>
      <c r="AC20" s="192">
        <f t="shared" si="2"/>
        <v>0</v>
      </c>
      <c r="AD20" s="187" t="e">
        <f t="shared" si="3"/>
        <v>#DIV/0!</v>
      </c>
      <c r="AE20" s="187" t="e">
        <f t="shared" si="4"/>
        <v>#DIV/0!</v>
      </c>
      <c r="AF20" s="193" t="e">
        <f t="shared" si="0"/>
        <v>#DIV/0!</v>
      </c>
    </row>
    <row r="21" spans="1:32">
      <c r="A21" s="189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1"/>
      <c r="AA21" s="187">
        <v>20</v>
      </c>
      <c r="AB21" s="188" t="e">
        <f t="shared" si="1"/>
        <v>#DIV/0!</v>
      </c>
      <c r="AC21" s="192">
        <f t="shared" si="2"/>
        <v>0</v>
      </c>
      <c r="AD21" s="187" t="e">
        <f t="shared" si="3"/>
        <v>#DIV/0!</v>
      </c>
      <c r="AE21" s="187" t="e">
        <f t="shared" si="4"/>
        <v>#DIV/0!</v>
      </c>
      <c r="AF21" s="193" t="e">
        <f t="shared" si="0"/>
        <v>#DIV/0!</v>
      </c>
    </row>
    <row r="22" spans="1:32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1"/>
      <c r="AA22" s="187">
        <v>21</v>
      </c>
      <c r="AB22" s="188" t="e">
        <f t="shared" si="1"/>
        <v>#DIV/0!</v>
      </c>
      <c r="AC22" s="192">
        <f t="shared" si="2"/>
        <v>0</v>
      </c>
      <c r="AD22" s="187" t="e">
        <f t="shared" si="3"/>
        <v>#DIV/0!</v>
      </c>
      <c r="AE22" s="187" t="e">
        <f t="shared" si="4"/>
        <v>#DIV/0!</v>
      </c>
      <c r="AF22" s="193" t="e">
        <f t="shared" si="0"/>
        <v>#DIV/0!</v>
      </c>
    </row>
    <row r="23" spans="1:32">
      <c r="A23" s="189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1"/>
      <c r="AA23" s="187">
        <v>22</v>
      </c>
      <c r="AB23" s="188" t="e">
        <f t="shared" si="1"/>
        <v>#DIV/0!</v>
      </c>
      <c r="AC23" s="192">
        <f t="shared" si="2"/>
        <v>0</v>
      </c>
      <c r="AD23" s="187" t="e">
        <f t="shared" si="3"/>
        <v>#DIV/0!</v>
      </c>
      <c r="AE23" s="187" t="e">
        <f t="shared" si="4"/>
        <v>#DIV/0!</v>
      </c>
      <c r="AF23" s="193" t="e">
        <f t="shared" si="0"/>
        <v>#DIV/0!</v>
      </c>
    </row>
    <row r="24" spans="1:32">
      <c r="A24" s="189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1"/>
      <c r="AA24" s="187">
        <v>23</v>
      </c>
      <c r="AB24" s="188" t="e">
        <f t="shared" si="1"/>
        <v>#DIV/0!</v>
      </c>
      <c r="AC24" s="192">
        <f t="shared" si="2"/>
        <v>0</v>
      </c>
      <c r="AD24" s="187" t="e">
        <f t="shared" si="3"/>
        <v>#DIV/0!</v>
      </c>
      <c r="AE24" s="187" t="e">
        <f t="shared" si="4"/>
        <v>#DIV/0!</v>
      </c>
      <c r="AF24" s="193" t="e">
        <f t="shared" si="0"/>
        <v>#DIV/0!</v>
      </c>
    </row>
    <row r="25" spans="1:32">
      <c r="A25" s="189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1"/>
      <c r="AA25" s="187">
        <v>24</v>
      </c>
      <c r="AB25" s="188" t="e">
        <f t="shared" si="1"/>
        <v>#DIV/0!</v>
      </c>
      <c r="AC25" s="192">
        <f t="shared" si="2"/>
        <v>0</v>
      </c>
      <c r="AD25" s="187" t="e">
        <f t="shared" si="3"/>
        <v>#DIV/0!</v>
      </c>
      <c r="AE25" s="187" t="e">
        <f t="shared" si="4"/>
        <v>#DIV/0!</v>
      </c>
      <c r="AF25" s="193" t="e">
        <f t="shared" si="0"/>
        <v>#DIV/0!</v>
      </c>
    </row>
    <row r="26" spans="1:32">
      <c r="A26" s="189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1"/>
      <c r="AA26" s="187">
        <v>25</v>
      </c>
      <c r="AB26" s="188" t="e">
        <f t="shared" si="1"/>
        <v>#DIV/0!</v>
      </c>
      <c r="AC26" s="192">
        <f t="shared" si="2"/>
        <v>0</v>
      </c>
      <c r="AD26" s="187" t="e">
        <f t="shared" si="3"/>
        <v>#DIV/0!</v>
      </c>
      <c r="AE26" s="187" t="e">
        <f t="shared" si="4"/>
        <v>#DIV/0!</v>
      </c>
      <c r="AF26" s="193" t="e">
        <f t="shared" si="0"/>
        <v>#DIV/0!</v>
      </c>
    </row>
    <row r="27" spans="1:32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190"/>
      <c r="O27" s="190"/>
      <c r="P27" s="191"/>
      <c r="AA27" s="187">
        <v>26</v>
      </c>
      <c r="AB27" s="188" t="e">
        <f t="shared" si="1"/>
        <v>#DIV/0!</v>
      </c>
      <c r="AC27" s="192">
        <f t="shared" si="2"/>
        <v>0</v>
      </c>
      <c r="AD27" s="187" t="e">
        <f t="shared" si="3"/>
        <v>#DIV/0!</v>
      </c>
      <c r="AE27" s="187" t="e">
        <f t="shared" si="4"/>
        <v>#DIV/0!</v>
      </c>
      <c r="AF27" s="193" t="e">
        <f t="shared" si="0"/>
        <v>#DIV/0!</v>
      </c>
    </row>
    <row r="28" spans="1:32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190"/>
      <c r="O28" s="190"/>
      <c r="P28" s="191"/>
      <c r="AA28" s="187">
        <v>27</v>
      </c>
      <c r="AB28" s="188" t="e">
        <f t="shared" si="1"/>
        <v>#DIV/0!</v>
      </c>
      <c r="AC28" s="192">
        <f t="shared" si="2"/>
        <v>0</v>
      </c>
      <c r="AD28" s="187" t="e">
        <f t="shared" si="3"/>
        <v>#DIV/0!</v>
      </c>
      <c r="AE28" s="187" t="e">
        <f t="shared" si="4"/>
        <v>#DIV/0!</v>
      </c>
      <c r="AF28" s="193" t="e">
        <f t="shared" si="0"/>
        <v>#DIV/0!</v>
      </c>
    </row>
    <row r="29" spans="1:32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190"/>
      <c r="O29" s="190"/>
      <c r="P29" s="191"/>
      <c r="AA29" s="187">
        <v>28</v>
      </c>
      <c r="AB29" s="188" t="e">
        <f t="shared" si="1"/>
        <v>#DIV/0!</v>
      </c>
      <c r="AC29" s="192">
        <f t="shared" si="2"/>
        <v>0</v>
      </c>
      <c r="AD29" s="187" t="e">
        <f t="shared" si="3"/>
        <v>#DIV/0!</v>
      </c>
      <c r="AE29" s="187" t="e">
        <f t="shared" si="4"/>
        <v>#DIV/0!</v>
      </c>
      <c r="AF29" s="193" t="e">
        <f t="shared" si="0"/>
        <v>#DIV/0!</v>
      </c>
    </row>
    <row r="30" spans="1:32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1"/>
      <c r="AA30" s="187">
        <v>29</v>
      </c>
      <c r="AB30" s="188" t="e">
        <f t="shared" si="1"/>
        <v>#DIV/0!</v>
      </c>
      <c r="AC30" s="192">
        <f t="shared" si="2"/>
        <v>0</v>
      </c>
      <c r="AD30" s="187" t="e">
        <f t="shared" si="3"/>
        <v>#DIV/0!</v>
      </c>
      <c r="AE30" s="187" t="e">
        <f t="shared" si="4"/>
        <v>#DIV/0!</v>
      </c>
      <c r="AF30" s="193" t="e">
        <f t="shared" si="0"/>
        <v>#DIV/0!</v>
      </c>
    </row>
    <row r="31" spans="1:32">
      <c r="A31" s="190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1"/>
      <c r="AA31" s="187">
        <v>30</v>
      </c>
      <c r="AB31" s="188" t="e">
        <f t="shared" si="1"/>
        <v>#DIV/0!</v>
      </c>
      <c r="AC31" s="192">
        <f t="shared" si="2"/>
        <v>0</v>
      </c>
      <c r="AD31" s="187" t="e">
        <f t="shared" si="3"/>
        <v>#DIV/0!</v>
      </c>
      <c r="AE31" s="187" t="e">
        <f t="shared" si="4"/>
        <v>#DIV/0!</v>
      </c>
      <c r="AF31" s="193" t="e">
        <f t="shared" si="0"/>
        <v>#DIV/0!</v>
      </c>
    </row>
    <row r="32" spans="1:32">
      <c r="A32" s="190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1"/>
      <c r="AA32" s="187">
        <v>31</v>
      </c>
      <c r="AB32" s="188" t="e">
        <f t="shared" si="1"/>
        <v>#DIV/0!</v>
      </c>
      <c r="AC32" s="192">
        <f t="shared" si="2"/>
        <v>0</v>
      </c>
      <c r="AD32" s="187" t="e">
        <f t="shared" si="3"/>
        <v>#DIV/0!</v>
      </c>
      <c r="AE32" s="187" t="e">
        <f t="shared" si="4"/>
        <v>#DIV/0!</v>
      </c>
      <c r="AF32" s="193" t="e">
        <f t="shared" si="0"/>
        <v>#DIV/0!</v>
      </c>
    </row>
    <row r="33" spans="1:32">
      <c r="A33" s="189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1"/>
      <c r="AA33" s="187">
        <v>32</v>
      </c>
      <c r="AB33" s="188" t="e">
        <f t="shared" si="1"/>
        <v>#DIV/0!</v>
      </c>
      <c r="AC33" s="192">
        <f t="shared" si="2"/>
        <v>0</v>
      </c>
      <c r="AD33" s="187" t="e">
        <f t="shared" si="3"/>
        <v>#DIV/0!</v>
      </c>
      <c r="AE33" s="187" t="e">
        <f t="shared" si="4"/>
        <v>#DIV/0!</v>
      </c>
      <c r="AF33" s="193" t="e">
        <f t="shared" si="0"/>
        <v>#DIV/0!</v>
      </c>
    </row>
    <row r="34" spans="1:32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1"/>
      <c r="AA34" s="187">
        <v>33</v>
      </c>
      <c r="AB34" s="188" t="e">
        <f t="shared" si="1"/>
        <v>#DIV/0!</v>
      </c>
      <c r="AC34" s="192">
        <f t="shared" si="2"/>
        <v>0</v>
      </c>
      <c r="AD34" s="187" t="e">
        <f t="shared" si="3"/>
        <v>#DIV/0!</v>
      </c>
      <c r="AE34" s="187" t="e">
        <f t="shared" si="4"/>
        <v>#DIV/0!</v>
      </c>
      <c r="AF34" s="193" t="e">
        <f t="shared" si="0"/>
        <v>#DIV/0!</v>
      </c>
    </row>
    <row r="35" spans="1:32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1"/>
      <c r="AA35" s="187">
        <v>34</v>
      </c>
      <c r="AB35" s="188" t="e">
        <f t="shared" si="1"/>
        <v>#DIV/0!</v>
      </c>
      <c r="AC35" s="192">
        <f t="shared" si="2"/>
        <v>0</v>
      </c>
      <c r="AD35" s="187" t="e">
        <f t="shared" si="3"/>
        <v>#DIV/0!</v>
      </c>
      <c r="AE35" s="187" t="e">
        <f t="shared" si="4"/>
        <v>#DIV/0!</v>
      </c>
      <c r="AF35" s="193" t="e">
        <f t="shared" si="0"/>
        <v>#DIV/0!</v>
      </c>
    </row>
    <row r="36" spans="1:32">
      <c r="A36" s="189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1"/>
      <c r="AA36" s="187">
        <v>35</v>
      </c>
      <c r="AB36" s="188" t="e">
        <f t="shared" si="1"/>
        <v>#DIV/0!</v>
      </c>
      <c r="AC36" s="192">
        <f t="shared" si="2"/>
        <v>0</v>
      </c>
      <c r="AD36" s="187" t="e">
        <f t="shared" si="3"/>
        <v>#DIV/0!</v>
      </c>
      <c r="AE36" s="187" t="e">
        <f t="shared" si="4"/>
        <v>#DIV/0!</v>
      </c>
      <c r="AF36" s="193" t="e">
        <f t="shared" si="0"/>
        <v>#DIV/0!</v>
      </c>
    </row>
    <row r="37" spans="1:32">
      <c r="A37" s="189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1"/>
      <c r="AA37" s="187">
        <v>36</v>
      </c>
      <c r="AB37" s="188" t="e">
        <f t="shared" si="1"/>
        <v>#DIV/0!</v>
      </c>
      <c r="AC37" s="192">
        <f t="shared" si="2"/>
        <v>0</v>
      </c>
      <c r="AD37" s="187" t="e">
        <f t="shared" si="3"/>
        <v>#DIV/0!</v>
      </c>
      <c r="AE37" s="187" t="e">
        <f t="shared" si="4"/>
        <v>#DIV/0!</v>
      </c>
      <c r="AF37" s="193" t="e">
        <f t="shared" si="0"/>
        <v>#DIV/0!</v>
      </c>
    </row>
    <row r="38" spans="1:32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1"/>
      <c r="AA38" s="187">
        <v>37</v>
      </c>
      <c r="AB38" s="188" t="e">
        <f t="shared" si="1"/>
        <v>#DIV/0!</v>
      </c>
      <c r="AC38" s="192">
        <f t="shared" si="2"/>
        <v>0</v>
      </c>
      <c r="AD38" s="187" t="e">
        <f t="shared" si="3"/>
        <v>#DIV/0!</v>
      </c>
      <c r="AE38" s="187" t="e">
        <f t="shared" si="4"/>
        <v>#DIV/0!</v>
      </c>
      <c r="AF38" s="193" t="e">
        <f t="shared" si="0"/>
        <v>#DIV/0!</v>
      </c>
    </row>
    <row r="39" spans="1:32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1"/>
      <c r="AA39" s="187">
        <v>38</v>
      </c>
      <c r="AB39" s="188" t="e">
        <f t="shared" si="1"/>
        <v>#DIV/0!</v>
      </c>
      <c r="AC39" s="192">
        <f t="shared" si="2"/>
        <v>0</v>
      </c>
      <c r="AD39" s="187" t="e">
        <f t="shared" si="3"/>
        <v>#DIV/0!</v>
      </c>
      <c r="AE39" s="187" t="e">
        <f t="shared" si="4"/>
        <v>#DIV/0!</v>
      </c>
      <c r="AF39" s="193" t="e">
        <f t="shared" si="0"/>
        <v>#DIV/0!</v>
      </c>
    </row>
    <row r="40" spans="1:32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1"/>
      <c r="AA40" s="187">
        <v>39</v>
      </c>
      <c r="AB40" s="188" t="e">
        <f t="shared" si="1"/>
        <v>#DIV/0!</v>
      </c>
      <c r="AC40" s="192">
        <f t="shared" si="2"/>
        <v>0</v>
      </c>
      <c r="AD40" s="187" t="e">
        <f t="shared" si="3"/>
        <v>#DIV/0!</v>
      </c>
      <c r="AE40" s="187" t="e">
        <f t="shared" si="4"/>
        <v>#DIV/0!</v>
      </c>
      <c r="AF40" s="193" t="e">
        <f t="shared" si="0"/>
        <v>#DIV/0!</v>
      </c>
    </row>
    <row r="41" spans="1:32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1"/>
      <c r="AA41" s="187">
        <v>40</v>
      </c>
      <c r="AB41" s="188" t="e">
        <f t="shared" si="1"/>
        <v>#DIV/0!</v>
      </c>
      <c r="AC41" s="192">
        <f t="shared" si="2"/>
        <v>0</v>
      </c>
      <c r="AD41" s="187" t="e">
        <f t="shared" si="3"/>
        <v>#DIV/0!</v>
      </c>
      <c r="AE41" s="187" t="e">
        <f t="shared" si="4"/>
        <v>#DIV/0!</v>
      </c>
      <c r="AF41" s="193" t="e">
        <f t="shared" si="0"/>
        <v>#DIV/0!</v>
      </c>
    </row>
    <row r="42" spans="1:32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1"/>
      <c r="AA42" s="187">
        <v>41</v>
      </c>
      <c r="AB42" s="188" t="e">
        <f t="shared" si="1"/>
        <v>#DIV/0!</v>
      </c>
      <c r="AC42" s="192">
        <f t="shared" si="2"/>
        <v>0</v>
      </c>
      <c r="AD42" s="187" t="e">
        <f t="shared" si="3"/>
        <v>#DIV/0!</v>
      </c>
      <c r="AE42" s="187" t="e">
        <f t="shared" si="4"/>
        <v>#DIV/0!</v>
      </c>
      <c r="AF42" s="193" t="e">
        <f t="shared" si="0"/>
        <v>#DIV/0!</v>
      </c>
    </row>
    <row r="43" spans="1:32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1"/>
      <c r="AA43" s="187">
        <v>42</v>
      </c>
      <c r="AB43" s="188" t="e">
        <f t="shared" si="1"/>
        <v>#DIV/0!</v>
      </c>
      <c r="AC43" s="192">
        <f t="shared" si="2"/>
        <v>0</v>
      </c>
      <c r="AD43" s="187" t="e">
        <f t="shared" si="3"/>
        <v>#DIV/0!</v>
      </c>
      <c r="AE43" s="187" t="e">
        <f t="shared" si="4"/>
        <v>#DIV/0!</v>
      </c>
      <c r="AF43" s="193" t="e">
        <f t="shared" si="0"/>
        <v>#DIV/0!</v>
      </c>
    </row>
    <row r="44" spans="1:32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1"/>
      <c r="AA44" s="187">
        <v>43</v>
      </c>
      <c r="AB44" s="188" t="e">
        <f t="shared" si="1"/>
        <v>#DIV/0!</v>
      </c>
      <c r="AC44" s="192">
        <f t="shared" si="2"/>
        <v>0</v>
      </c>
      <c r="AD44" s="187" t="e">
        <f t="shared" si="3"/>
        <v>#DIV/0!</v>
      </c>
      <c r="AE44" s="187" t="e">
        <f t="shared" si="4"/>
        <v>#DIV/0!</v>
      </c>
      <c r="AF44" s="193" t="e">
        <f t="shared" si="0"/>
        <v>#DIV/0!</v>
      </c>
    </row>
    <row r="45" spans="1:32">
      <c r="A45" s="216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8"/>
      <c r="AA45" s="187">
        <v>44</v>
      </c>
      <c r="AB45" s="188" t="e">
        <f t="shared" si="1"/>
        <v>#DIV/0!</v>
      </c>
      <c r="AC45" s="192">
        <f t="shared" si="2"/>
        <v>0</v>
      </c>
      <c r="AD45" s="187" t="e">
        <f t="shared" si="3"/>
        <v>#DIV/0!</v>
      </c>
      <c r="AE45" s="187" t="e">
        <f t="shared" si="4"/>
        <v>#DIV/0!</v>
      </c>
      <c r="AF45" s="193" t="e">
        <f t="shared" si="0"/>
        <v>#DIV/0!</v>
      </c>
    </row>
    <row r="46" spans="1:32">
      <c r="AA46" s="187">
        <v>45</v>
      </c>
      <c r="AB46" s="188" t="e">
        <f t="shared" si="1"/>
        <v>#DIV/0!</v>
      </c>
      <c r="AC46" s="192">
        <f t="shared" si="2"/>
        <v>0</v>
      </c>
      <c r="AD46" s="187" t="e">
        <f t="shared" si="3"/>
        <v>#DIV/0!</v>
      </c>
      <c r="AE46" s="187" t="e">
        <f t="shared" si="4"/>
        <v>#DIV/0!</v>
      </c>
      <c r="AF46" s="193" t="e">
        <f t="shared" si="0"/>
        <v>#DIV/0!</v>
      </c>
    </row>
    <row r="47" spans="1:32">
      <c r="AA47" s="187">
        <v>46</v>
      </c>
      <c r="AB47" s="188" t="e">
        <f t="shared" si="1"/>
        <v>#DIV/0!</v>
      </c>
      <c r="AC47" s="192">
        <f t="shared" si="2"/>
        <v>0</v>
      </c>
      <c r="AD47" s="187" t="e">
        <f t="shared" si="3"/>
        <v>#DIV/0!</v>
      </c>
      <c r="AE47" s="187" t="e">
        <f t="shared" si="4"/>
        <v>#DIV/0!</v>
      </c>
      <c r="AF47" s="193" t="e">
        <f t="shared" si="0"/>
        <v>#DIV/0!</v>
      </c>
    </row>
    <row r="48" spans="1:32">
      <c r="AA48" s="187">
        <v>47</v>
      </c>
      <c r="AB48" s="188" t="e">
        <f t="shared" si="1"/>
        <v>#DIV/0!</v>
      </c>
      <c r="AC48" s="192">
        <f t="shared" si="2"/>
        <v>0</v>
      </c>
      <c r="AD48" s="187" t="e">
        <f t="shared" si="3"/>
        <v>#DIV/0!</v>
      </c>
      <c r="AE48" s="187" t="e">
        <f t="shared" si="4"/>
        <v>#DIV/0!</v>
      </c>
      <c r="AF48" s="193" t="e">
        <f t="shared" si="0"/>
        <v>#DIV/0!</v>
      </c>
    </row>
    <row r="49" spans="27:32">
      <c r="AA49" s="187">
        <v>48</v>
      </c>
      <c r="AB49" s="188" t="e">
        <f t="shared" si="1"/>
        <v>#DIV/0!</v>
      </c>
      <c r="AC49" s="192">
        <f t="shared" si="2"/>
        <v>0</v>
      </c>
      <c r="AD49" s="187" t="e">
        <f t="shared" si="3"/>
        <v>#DIV/0!</v>
      </c>
      <c r="AE49" s="187" t="e">
        <f t="shared" si="4"/>
        <v>#DIV/0!</v>
      </c>
      <c r="AF49" s="193" t="e">
        <f t="shared" si="0"/>
        <v>#DIV/0!</v>
      </c>
    </row>
    <row r="50" spans="27:32">
      <c r="AA50" s="187">
        <v>49</v>
      </c>
      <c r="AB50" s="188" t="e">
        <f t="shared" si="1"/>
        <v>#DIV/0!</v>
      </c>
      <c r="AC50" s="192">
        <f t="shared" si="2"/>
        <v>0</v>
      </c>
      <c r="AD50" s="187" t="e">
        <f t="shared" si="3"/>
        <v>#DIV/0!</v>
      </c>
      <c r="AE50" s="187" t="e">
        <f t="shared" si="4"/>
        <v>#DIV/0!</v>
      </c>
      <c r="AF50" s="193" t="e">
        <f t="shared" si="0"/>
        <v>#DIV/0!</v>
      </c>
    </row>
    <row r="51" spans="27:32">
      <c r="AA51" s="187">
        <v>50</v>
      </c>
      <c r="AB51" s="188" t="e">
        <f t="shared" si="1"/>
        <v>#DIV/0!</v>
      </c>
      <c r="AC51" s="192">
        <f t="shared" si="2"/>
        <v>0</v>
      </c>
      <c r="AD51" s="187" t="e">
        <f t="shared" si="3"/>
        <v>#DIV/0!</v>
      </c>
      <c r="AE51" s="187" t="e">
        <f t="shared" si="4"/>
        <v>#DIV/0!</v>
      </c>
      <c r="AF51" s="193" t="e">
        <f t="shared" si="0"/>
        <v>#DIV/0!</v>
      </c>
    </row>
    <row r="52" spans="27:32">
      <c r="AA52" s="187">
        <v>51</v>
      </c>
      <c r="AB52" s="188" t="e">
        <f t="shared" si="1"/>
        <v>#DIV/0!</v>
      </c>
      <c r="AC52" s="192">
        <f t="shared" si="2"/>
        <v>0</v>
      </c>
      <c r="AD52" s="187" t="e">
        <f t="shared" si="3"/>
        <v>#DIV/0!</v>
      </c>
      <c r="AE52" s="187" t="e">
        <f t="shared" si="4"/>
        <v>#DIV/0!</v>
      </c>
      <c r="AF52" s="193" t="e">
        <f t="shared" si="0"/>
        <v>#DIV/0!</v>
      </c>
    </row>
    <row r="53" spans="27:32">
      <c r="AA53" s="187">
        <v>52</v>
      </c>
      <c r="AB53" s="188" t="e">
        <f t="shared" si="1"/>
        <v>#DIV/0!</v>
      </c>
      <c r="AC53" s="192">
        <f t="shared" si="2"/>
        <v>0</v>
      </c>
      <c r="AD53" s="187" t="e">
        <f t="shared" si="3"/>
        <v>#DIV/0!</v>
      </c>
      <c r="AE53" s="187" t="e">
        <f t="shared" si="4"/>
        <v>#DIV/0!</v>
      </c>
      <c r="AF53" s="193" t="e">
        <f t="shared" si="0"/>
        <v>#DIV/0!</v>
      </c>
    </row>
    <row r="54" spans="27:32">
      <c r="AA54" s="187">
        <v>53</v>
      </c>
      <c r="AB54" s="188" t="e">
        <f t="shared" si="1"/>
        <v>#DIV/0!</v>
      </c>
      <c r="AC54" s="192">
        <f t="shared" si="2"/>
        <v>0</v>
      </c>
      <c r="AD54" s="187" t="e">
        <f t="shared" si="3"/>
        <v>#DIV/0!</v>
      </c>
      <c r="AE54" s="187" t="e">
        <f t="shared" si="4"/>
        <v>#DIV/0!</v>
      </c>
      <c r="AF54" s="193" t="e">
        <f t="shared" si="0"/>
        <v>#DIV/0!</v>
      </c>
    </row>
    <row r="55" spans="27:32">
      <c r="AA55" s="187">
        <v>54</v>
      </c>
      <c r="AB55" s="188" t="e">
        <f t="shared" si="1"/>
        <v>#DIV/0!</v>
      </c>
      <c r="AC55" s="192">
        <f t="shared" si="2"/>
        <v>0</v>
      </c>
      <c r="AD55" s="187" t="e">
        <f t="shared" si="3"/>
        <v>#DIV/0!</v>
      </c>
      <c r="AE55" s="187" t="e">
        <f t="shared" si="4"/>
        <v>#DIV/0!</v>
      </c>
      <c r="AF55" s="193" t="e">
        <f t="shared" si="0"/>
        <v>#DIV/0!</v>
      </c>
    </row>
    <row r="56" spans="27:32">
      <c r="AA56" s="187">
        <v>55</v>
      </c>
      <c r="AB56" s="188" t="e">
        <f t="shared" si="1"/>
        <v>#DIV/0!</v>
      </c>
      <c r="AC56" s="192">
        <f t="shared" si="2"/>
        <v>0</v>
      </c>
      <c r="AD56" s="187" t="e">
        <f t="shared" si="3"/>
        <v>#DIV/0!</v>
      </c>
      <c r="AE56" s="187" t="e">
        <f t="shared" si="4"/>
        <v>#DIV/0!</v>
      </c>
      <c r="AF56" s="193" t="e">
        <f t="shared" si="0"/>
        <v>#DIV/0!</v>
      </c>
    </row>
    <row r="57" spans="27:32">
      <c r="AA57" s="187">
        <v>56</v>
      </c>
      <c r="AB57" s="188" t="e">
        <f t="shared" si="1"/>
        <v>#DIV/0!</v>
      </c>
      <c r="AC57" s="192">
        <f t="shared" si="2"/>
        <v>0</v>
      </c>
      <c r="AD57" s="187" t="e">
        <f t="shared" si="3"/>
        <v>#DIV/0!</v>
      </c>
      <c r="AE57" s="187" t="e">
        <f t="shared" si="4"/>
        <v>#DIV/0!</v>
      </c>
      <c r="AF57" s="193" t="e">
        <f t="shared" si="0"/>
        <v>#DIV/0!</v>
      </c>
    </row>
    <row r="58" spans="27:32">
      <c r="AA58" s="187">
        <v>57</v>
      </c>
      <c r="AB58" s="188" t="e">
        <f t="shared" si="1"/>
        <v>#DIV/0!</v>
      </c>
      <c r="AC58" s="192">
        <f t="shared" si="2"/>
        <v>0</v>
      </c>
      <c r="AD58" s="187" t="e">
        <f t="shared" si="3"/>
        <v>#DIV/0!</v>
      </c>
      <c r="AE58" s="187" t="e">
        <f t="shared" si="4"/>
        <v>#DIV/0!</v>
      </c>
      <c r="AF58" s="193" t="e">
        <f t="shared" si="0"/>
        <v>#DIV/0!</v>
      </c>
    </row>
    <row r="59" spans="27:32">
      <c r="AA59" s="187">
        <v>58</v>
      </c>
      <c r="AB59" s="188" t="e">
        <f t="shared" si="1"/>
        <v>#DIV/0!</v>
      </c>
      <c r="AC59" s="192">
        <f t="shared" si="2"/>
        <v>0</v>
      </c>
      <c r="AD59" s="187" t="e">
        <f t="shared" si="3"/>
        <v>#DIV/0!</v>
      </c>
      <c r="AE59" s="187" t="e">
        <f t="shared" si="4"/>
        <v>#DIV/0!</v>
      </c>
      <c r="AF59" s="193" t="e">
        <f t="shared" si="0"/>
        <v>#DIV/0!</v>
      </c>
    </row>
    <row r="60" spans="27:32">
      <c r="AA60" s="187">
        <v>59</v>
      </c>
      <c r="AB60" s="188" t="e">
        <f t="shared" si="1"/>
        <v>#DIV/0!</v>
      </c>
      <c r="AC60" s="192">
        <f t="shared" si="2"/>
        <v>0</v>
      </c>
      <c r="AD60" s="187" t="e">
        <f t="shared" si="3"/>
        <v>#DIV/0!</v>
      </c>
      <c r="AE60" s="187" t="e">
        <f t="shared" si="4"/>
        <v>#DIV/0!</v>
      </c>
      <c r="AF60" s="193" t="e">
        <f t="shared" si="0"/>
        <v>#DIV/0!</v>
      </c>
    </row>
    <row r="61" spans="27:32">
      <c r="AA61" s="187">
        <v>60</v>
      </c>
      <c r="AB61" s="188" t="e">
        <f t="shared" si="1"/>
        <v>#DIV/0!</v>
      </c>
      <c r="AC61" s="192">
        <f t="shared" si="2"/>
        <v>0</v>
      </c>
      <c r="AD61" s="187" t="e">
        <f t="shared" si="3"/>
        <v>#DIV/0!</v>
      </c>
      <c r="AE61" s="187" t="e">
        <f t="shared" si="4"/>
        <v>#DIV/0!</v>
      </c>
      <c r="AF61" s="193" t="e">
        <f t="shared" si="0"/>
        <v>#DIV/0!</v>
      </c>
    </row>
    <row r="62" spans="27:32">
      <c r="AA62" s="187">
        <v>61</v>
      </c>
      <c r="AB62" s="188" t="e">
        <f t="shared" si="1"/>
        <v>#DIV/0!</v>
      </c>
      <c r="AC62" s="192">
        <f t="shared" si="2"/>
        <v>0</v>
      </c>
      <c r="AD62" s="187" t="e">
        <f t="shared" si="3"/>
        <v>#DIV/0!</v>
      </c>
      <c r="AE62" s="187" t="e">
        <f t="shared" si="4"/>
        <v>#DIV/0!</v>
      </c>
      <c r="AF62" s="193" t="e">
        <f t="shared" si="0"/>
        <v>#DIV/0!</v>
      </c>
    </row>
    <row r="63" spans="27:32">
      <c r="AA63" s="187">
        <v>62</v>
      </c>
      <c r="AB63" s="188" t="e">
        <f t="shared" si="1"/>
        <v>#DIV/0!</v>
      </c>
      <c r="AC63" s="192">
        <f t="shared" si="2"/>
        <v>0</v>
      </c>
      <c r="AD63" s="187" t="e">
        <f t="shared" si="3"/>
        <v>#DIV/0!</v>
      </c>
      <c r="AE63" s="187" t="e">
        <f t="shared" si="4"/>
        <v>#DIV/0!</v>
      </c>
      <c r="AF63" s="193" t="e">
        <f t="shared" si="0"/>
        <v>#DIV/0!</v>
      </c>
    </row>
    <row r="64" spans="27:32">
      <c r="AA64" s="187">
        <v>63</v>
      </c>
      <c r="AB64" s="188" t="e">
        <f t="shared" si="1"/>
        <v>#DIV/0!</v>
      </c>
      <c r="AC64" s="192">
        <f t="shared" si="2"/>
        <v>0</v>
      </c>
      <c r="AD64" s="187" t="e">
        <f t="shared" si="3"/>
        <v>#DIV/0!</v>
      </c>
      <c r="AE64" s="187" t="e">
        <f t="shared" si="4"/>
        <v>#DIV/0!</v>
      </c>
      <c r="AF64" s="193" t="e">
        <f t="shared" si="0"/>
        <v>#DIV/0!</v>
      </c>
    </row>
    <row r="65" spans="27:32">
      <c r="AA65" s="187">
        <v>64</v>
      </c>
      <c r="AB65" s="188" t="e">
        <f t="shared" si="1"/>
        <v>#DIV/0!</v>
      </c>
      <c r="AC65" s="192">
        <f t="shared" si="2"/>
        <v>0</v>
      </c>
      <c r="AD65" s="187" t="e">
        <f t="shared" si="3"/>
        <v>#DIV/0!</v>
      </c>
      <c r="AE65" s="187" t="e">
        <f t="shared" si="4"/>
        <v>#DIV/0!</v>
      </c>
      <c r="AF65" s="193" t="e">
        <f t="shared" si="0"/>
        <v>#DIV/0!</v>
      </c>
    </row>
    <row r="66" spans="27:32">
      <c r="AA66" s="187">
        <v>65</v>
      </c>
      <c r="AB66" s="188" t="e">
        <f t="shared" si="1"/>
        <v>#DIV/0!</v>
      </c>
      <c r="AC66" s="192">
        <f t="shared" si="2"/>
        <v>0</v>
      </c>
      <c r="AD66" s="187" t="e">
        <f t="shared" si="3"/>
        <v>#DIV/0!</v>
      </c>
      <c r="AE66" s="187" t="e">
        <f t="shared" si="4"/>
        <v>#DIV/0!</v>
      </c>
      <c r="AF66" s="193" t="e">
        <f t="shared" ref="AF66:AF101" si="6">$B$3*AB66</f>
        <v>#DIV/0!</v>
      </c>
    </row>
    <row r="67" spans="27:32">
      <c r="AA67" s="187">
        <v>66</v>
      </c>
      <c r="AB67" s="188" t="e">
        <f t="shared" ref="AB67:AB101" si="7">AA67*$AI$4</f>
        <v>#DIV/0!</v>
      </c>
      <c r="AC67" s="192">
        <f t="shared" ref="AC67:AC101" si="8">$B$4</f>
        <v>0</v>
      </c>
      <c r="AD67" s="187" t="e">
        <f t="shared" ref="AD67:AD101" si="9">$B$5*AB67</f>
        <v>#DIV/0!</v>
      </c>
      <c r="AE67" s="187" t="e">
        <f t="shared" ref="AE67:AE101" si="10">AC67+AD67</f>
        <v>#DIV/0!</v>
      </c>
      <c r="AF67" s="193" t="e">
        <f t="shared" si="6"/>
        <v>#DIV/0!</v>
      </c>
    </row>
    <row r="68" spans="27:32">
      <c r="AA68" s="187">
        <v>67</v>
      </c>
      <c r="AB68" s="188" t="e">
        <f t="shared" si="7"/>
        <v>#DIV/0!</v>
      </c>
      <c r="AC68" s="192">
        <f t="shared" si="8"/>
        <v>0</v>
      </c>
      <c r="AD68" s="187" t="e">
        <f t="shared" si="9"/>
        <v>#DIV/0!</v>
      </c>
      <c r="AE68" s="187" t="e">
        <f t="shared" si="10"/>
        <v>#DIV/0!</v>
      </c>
      <c r="AF68" s="193" t="e">
        <f t="shared" si="6"/>
        <v>#DIV/0!</v>
      </c>
    </row>
    <row r="69" spans="27:32">
      <c r="AA69" s="187">
        <v>68</v>
      </c>
      <c r="AB69" s="188" t="e">
        <f t="shared" si="7"/>
        <v>#DIV/0!</v>
      </c>
      <c r="AC69" s="192">
        <f t="shared" si="8"/>
        <v>0</v>
      </c>
      <c r="AD69" s="187" t="e">
        <f t="shared" si="9"/>
        <v>#DIV/0!</v>
      </c>
      <c r="AE69" s="187" t="e">
        <f t="shared" si="10"/>
        <v>#DIV/0!</v>
      </c>
      <c r="AF69" s="193" t="e">
        <f t="shared" si="6"/>
        <v>#DIV/0!</v>
      </c>
    </row>
    <row r="70" spans="27:32">
      <c r="AA70" s="187">
        <v>69</v>
      </c>
      <c r="AB70" s="188" t="e">
        <f t="shared" si="7"/>
        <v>#DIV/0!</v>
      </c>
      <c r="AC70" s="192">
        <f t="shared" si="8"/>
        <v>0</v>
      </c>
      <c r="AD70" s="187" t="e">
        <f t="shared" si="9"/>
        <v>#DIV/0!</v>
      </c>
      <c r="AE70" s="187" t="e">
        <f t="shared" si="10"/>
        <v>#DIV/0!</v>
      </c>
      <c r="AF70" s="193" t="e">
        <f t="shared" si="6"/>
        <v>#DIV/0!</v>
      </c>
    </row>
    <row r="71" spans="27:32">
      <c r="AA71" s="187">
        <v>70</v>
      </c>
      <c r="AB71" s="188" t="e">
        <f t="shared" si="7"/>
        <v>#DIV/0!</v>
      </c>
      <c r="AC71" s="192">
        <f t="shared" si="8"/>
        <v>0</v>
      </c>
      <c r="AD71" s="187" t="e">
        <f t="shared" si="9"/>
        <v>#DIV/0!</v>
      </c>
      <c r="AE71" s="187" t="e">
        <f t="shared" si="10"/>
        <v>#DIV/0!</v>
      </c>
      <c r="AF71" s="193" t="e">
        <f t="shared" si="6"/>
        <v>#DIV/0!</v>
      </c>
    </row>
    <row r="72" spans="27:32">
      <c r="AA72" s="187">
        <v>71</v>
      </c>
      <c r="AB72" s="188" t="e">
        <f t="shared" si="7"/>
        <v>#DIV/0!</v>
      </c>
      <c r="AC72" s="192">
        <f t="shared" si="8"/>
        <v>0</v>
      </c>
      <c r="AD72" s="187" t="e">
        <f t="shared" si="9"/>
        <v>#DIV/0!</v>
      </c>
      <c r="AE72" s="187" t="e">
        <f t="shared" si="10"/>
        <v>#DIV/0!</v>
      </c>
      <c r="AF72" s="193" t="e">
        <f t="shared" si="6"/>
        <v>#DIV/0!</v>
      </c>
    </row>
    <row r="73" spans="27:32">
      <c r="AA73" s="187">
        <v>72</v>
      </c>
      <c r="AB73" s="188" t="e">
        <f t="shared" si="7"/>
        <v>#DIV/0!</v>
      </c>
      <c r="AC73" s="192">
        <f t="shared" si="8"/>
        <v>0</v>
      </c>
      <c r="AD73" s="187" t="e">
        <f t="shared" si="9"/>
        <v>#DIV/0!</v>
      </c>
      <c r="AE73" s="187" t="e">
        <f t="shared" si="10"/>
        <v>#DIV/0!</v>
      </c>
      <c r="AF73" s="193" t="e">
        <f t="shared" si="6"/>
        <v>#DIV/0!</v>
      </c>
    </row>
    <row r="74" spans="27:32">
      <c r="AA74" s="187">
        <v>73</v>
      </c>
      <c r="AB74" s="188" t="e">
        <f t="shared" si="7"/>
        <v>#DIV/0!</v>
      </c>
      <c r="AC74" s="192">
        <f t="shared" si="8"/>
        <v>0</v>
      </c>
      <c r="AD74" s="187" t="e">
        <f t="shared" si="9"/>
        <v>#DIV/0!</v>
      </c>
      <c r="AE74" s="187" t="e">
        <f t="shared" si="10"/>
        <v>#DIV/0!</v>
      </c>
      <c r="AF74" s="193" t="e">
        <f t="shared" si="6"/>
        <v>#DIV/0!</v>
      </c>
    </row>
    <row r="75" spans="27:32">
      <c r="AA75" s="187">
        <v>74</v>
      </c>
      <c r="AB75" s="188" t="e">
        <f t="shared" si="7"/>
        <v>#DIV/0!</v>
      </c>
      <c r="AC75" s="192">
        <f t="shared" si="8"/>
        <v>0</v>
      </c>
      <c r="AD75" s="187" t="e">
        <f t="shared" si="9"/>
        <v>#DIV/0!</v>
      </c>
      <c r="AE75" s="187" t="e">
        <f t="shared" si="10"/>
        <v>#DIV/0!</v>
      </c>
      <c r="AF75" s="193" t="e">
        <f t="shared" si="6"/>
        <v>#DIV/0!</v>
      </c>
    </row>
    <row r="76" spans="27:32">
      <c r="AA76" s="187">
        <v>75</v>
      </c>
      <c r="AB76" s="188" t="e">
        <f t="shared" si="7"/>
        <v>#DIV/0!</v>
      </c>
      <c r="AC76" s="192">
        <f t="shared" si="8"/>
        <v>0</v>
      </c>
      <c r="AD76" s="187" t="e">
        <f t="shared" si="9"/>
        <v>#DIV/0!</v>
      </c>
      <c r="AE76" s="187" t="e">
        <f t="shared" si="10"/>
        <v>#DIV/0!</v>
      </c>
      <c r="AF76" s="193" t="e">
        <f t="shared" si="6"/>
        <v>#DIV/0!</v>
      </c>
    </row>
    <row r="77" spans="27:32">
      <c r="AA77" s="187">
        <v>76</v>
      </c>
      <c r="AB77" s="188" t="e">
        <f t="shared" si="7"/>
        <v>#DIV/0!</v>
      </c>
      <c r="AC77" s="192">
        <f t="shared" si="8"/>
        <v>0</v>
      </c>
      <c r="AD77" s="187" t="e">
        <f t="shared" si="9"/>
        <v>#DIV/0!</v>
      </c>
      <c r="AE77" s="187" t="e">
        <f t="shared" si="10"/>
        <v>#DIV/0!</v>
      </c>
      <c r="AF77" s="193" t="e">
        <f t="shared" si="6"/>
        <v>#DIV/0!</v>
      </c>
    </row>
    <row r="78" spans="27:32">
      <c r="AA78" s="187">
        <v>77</v>
      </c>
      <c r="AB78" s="188" t="e">
        <f t="shared" si="7"/>
        <v>#DIV/0!</v>
      </c>
      <c r="AC78" s="192">
        <f t="shared" si="8"/>
        <v>0</v>
      </c>
      <c r="AD78" s="187" t="e">
        <f t="shared" si="9"/>
        <v>#DIV/0!</v>
      </c>
      <c r="AE78" s="187" t="e">
        <f t="shared" si="10"/>
        <v>#DIV/0!</v>
      </c>
      <c r="AF78" s="193" t="e">
        <f t="shared" si="6"/>
        <v>#DIV/0!</v>
      </c>
    </row>
    <row r="79" spans="27:32">
      <c r="AA79" s="187">
        <v>78</v>
      </c>
      <c r="AB79" s="188" t="e">
        <f t="shared" si="7"/>
        <v>#DIV/0!</v>
      </c>
      <c r="AC79" s="192">
        <f t="shared" si="8"/>
        <v>0</v>
      </c>
      <c r="AD79" s="187" t="e">
        <f t="shared" si="9"/>
        <v>#DIV/0!</v>
      </c>
      <c r="AE79" s="187" t="e">
        <f t="shared" si="10"/>
        <v>#DIV/0!</v>
      </c>
      <c r="AF79" s="193" t="e">
        <f t="shared" si="6"/>
        <v>#DIV/0!</v>
      </c>
    </row>
    <row r="80" spans="27:32">
      <c r="AA80" s="187">
        <v>79</v>
      </c>
      <c r="AB80" s="188" t="e">
        <f t="shared" si="7"/>
        <v>#DIV/0!</v>
      </c>
      <c r="AC80" s="192">
        <f t="shared" si="8"/>
        <v>0</v>
      </c>
      <c r="AD80" s="187" t="e">
        <f t="shared" si="9"/>
        <v>#DIV/0!</v>
      </c>
      <c r="AE80" s="187" t="e">
        <f t="shared" si="10"/>
        <v>#DIV/0!</v>
      </c>
      <c r="AF80" s="193" t="e">
        <f t="shared" si="6"/>
        <v>#DIV/0!</v>
      </c>
    </row>
    <row r="81" spans="27:32">
      <c r="AA81" s="187">
        <v>80</v>
      </c>
      <c r="AB81" s="188" t="e">
        <f t="shared" si="7"/>
        <v>#DIV/0!</v>
      </c>
      <c r="AC81" s="192">
        <f t="shared" si="8"/>
        <v>0</v>
      </c>
      <c r="AD81" s="187" t="e">
        <f t="shared" si="9"/>
        <v>#DIV/0!</v>
      </c>
      <c r="AE81" s="187" t="e">
        <f t="shared" si="10"/>
        <v>#DIV/0!</v>
      </c>
      <c r="AF81" s="193" t="e">
        <f t="shared" si="6"/>
        <v>#DIV/0!</v>
      </c>
    </row>
    <row r="82" spans="27:32">
      <c r="AA82" s="187">
        <v>81</v>
      </c>
      <c r="AB82" s="188" t="e">
        <f t="shared" si="7"/>
        <v>#DIV/0!</v>
      </c>
      <c r="AC82" s="192">
        <f t="shared" si="8"/>
        <v>0</v>
      </c>
      <c r="AD82" s="187" t="e">
        <f t="shared" si="9"/>
        <v>#DIV/0!</v>
      </c>
      <c r="AE82" s="187" t="e">
        <f t="shared" si="10"/>
        <v>#DIV/0!</v>
      </c>
      <c r="AF82" s="193" t="e">
        <f t="shared" si="6"/>
        <v>#DIV/0!</v>
      </c>
    </row>
    <row r="83" spans="27:32">
      <c r="AA83" s="187">
        <v>82</v>
      </c>
      <c r="AB83" s="188" t="e">
        <f t="shared" si="7"/>
        <v>#DIV/0!</v>
      </c>
      <c r="AC83" s="192">
        <f t="shared" si="8"/>
        <v>0</v>
      </c>
      <c r="AD83" s="187" t="e">
        <f t="shared" si="9"/>
        <v>#DIV/0!</v>
      </c>
      <c r="AE83" s="187" t="e">
        <f t="shared" si="10"/>
        <v>#DIV/0!</v>
      </c>
      <c r="AF83" s="193" t="e">
        <f t="shared" si="6"/>
        <v>#DIV/0!</v>
      </c>
    </row>
    <row r="84" spans="27:32">
      <c r="AA84" s="187">
        <v>83</v>
      </c>
      <c r="AB84" s="188" t="e">
        <f t="shared" si="7"/>
        <v>#DIV/0!</v>
      </c>
      <c r="AC84" s="192">
        <f t="shared" si="8"/>
        <v>0</v>
      </c>
      <c r="AD84" s="187" t="e">
        <f t="shared" si="9"/>
        <v>#DIV/0!</v>
      </c>
      <c r="AE84" s="187" t="e">
        <f t="shared" si="10"/>
        <v>#DIV/0!</v>
      </c>
      <c r="AF84" s="193" t="e">
        <f t="shared" si="6"/>
        <v>#DIV/0!</v>
      </c>
    </row>
    <row r="85" spans="27:32">
      <c r="AA85" s="187">
        <v>84</v>
      </c>
      <c r="AB85" s="188" t="e">
        <f t="shared" si="7"/>
        <v>#DIV/0!</v>
      </c>
      <c r="AC85" s="192">
        <f t="shared" si="8"/>
        <v>0</v>
      </c>
      <c r="AD85" s="187" t="e">
        <f t="shared" si="9"/>
        <v>#DIV/0!</v>
      </c>
      <c r="AE85" s="187" t="e">
        <f t="shared" si="10"/>
        <v>#DIV/0!</v>
      </c>
      <c r="AF85" s="193" t="e">
        <f t="shared" si="6"/>
        <v>#DIV/0!</v>
      </c>
    </row>
    <row r="86" spans="27:32">
      <c r="AA86" s="187">
        <v>85</v>
      </c>
      <c r="AB86" s="188" t="e">
        <f t="shared" si="7"/>
        <v>#DIV/0!</v>
      </c>
      <c r="AC86" s="192">
        <f t="shared" si="8"/>
        <v>0</v>
      </c>
      <c r="AD86" s="187" t="e">
        <f t="shared" si="9"/>
        <v>#DIV/0!</v>
      </c>
      <c r="AE86" s="187" t="e">
        <f t="shared" si="10"/>
        <v>#DIV/0!</v>
      </c>
      <c r="AF86" s="193" t="e">
        <f t="shared" si="6"/>
        <v>#DIV/0!</v>
      </c>
    </row>
    <row r="87" spans="27:32">
      <c r="AA87" s="187">
        <v>86</v>
      </c>
      <c r="AB87" s="188" t="e">
        <f t="shared" si="7"/>
        <v>#DIV/0!</v>
      </c>
      <c r="AC87" s="192">
        <f t="shared" si="8"/>
        <v>0</v>
      </c>
      <c r="AD87" s="187" t="e">
        <f t="shared" si="9"/>
        <v>#DIV/0!</v>
      </c>
      <c r="AE87" s="187" t="e">
        <f t="shared" si="10"/>
        <v>#DIV/0!</v>
      </c>
      <c r="AF87" s="193" t="e">
        <f t="shared" si="6"/>
        <v>#DIV/0!</v>
      </c>
    </row>
    <row r="88" spans="27:32">
      <c r="AA88" s="187">
        <v>87</v>
      </c>
      <c r="AB88" s="188" t="e">
        <f t="shared" si="7"/>
        <v>#DIV/0!</v>
      </c>
      <c r="AC88" s="192">
        <f t="shared" si="8"/>
        <v>0</v>
      </c>
      <c r="AD88" s="187" t="e">
        <f t="shared" si="9"/>
        <v>#DIV/0!</v>
      </c>
      <c r="AE88" s="187" t="e">
        <f t="shared" si="10"/>
        <v>#DIV/0!</v>
      </c>
      <c r="AF88" s="193" t="e">
        <f t="shared" si="6"/>
        <v>#DIV/0!</v>
      </c>
    </row>
    <row r="89" spans="27:32">
      <c r="AA89" s="187">
        <v>88</v>
      </c>
      <c r="AB89" s="188" t="e">
        <f t="shared" si="7"/>
        <v>#DIV/0!</v>
      </c>
      <c r="AC89" s="192">
        <f t="shared" si="8"/>
        <v>0</v>
      </c>
      <c r="AD89" s="187" t="e">
        <f t="shared" si="9"/>
        <v>#DIV/0!</v>
      </c>
      <c r="AE89" s="187" t="e">
        <f t="shared" si="10"/>
        <v>#DIV/0!</v>
      </c>
      <c r="AF89" s="193" t="e">
        <f t="shared" si="6"/>
        <v>#DIV/0!</v>
      </c>
    </row>
    <row r="90" spans="27:32">
      <c r="AA90" s="187">
        <v>89</v>
      </c>
      <c r="AB90" s="188" t="e">
        <f t="shared" si="7"/>
        <v>#DIV/0!</v>
      </c>
      <c r="AC90" s="192">
        <f t="shared" si="8"/>
        <v>0</v>
      </c>
      <c r="AD90" s="187" t="e">
        <f t="shared" si="9"/>
        <v>#DIV/0!</v>
      </c>
      <c r="AE90" s="187" t="e">
        <f t="shared" si="10"/>
        <v>#DIV/0!</v>
      </c>
      <c r="AF90" s="193" t="e">
        <f t="shared" si="6"/>
        <v>#DIV/0!</v>
      </c>
    </row>
    <row r="91" spans="27:32">
      <c r="AA91" s="187">
        <v>90</v>
      </c>
      <c r="AB91" s="188" t="e">
        <f t="shared" si="7"/>
        <v>#DIV/0!</v>
      </c>
      <c r="AC91" s="192">
        <f t="shared" si="8"/>
        <v>0</v>
      </c>
      <c r="AD91" s="187" t="e">
        <f t="shared" si="9"/>
        <v>#DIV/0!</v>
      </c>
      <c r="AE91" s="187" t="e">
        <f t="shared" si="10"/>
        <v>#DIV/0!</v>
      </c>
      <c r="AF91" s="193" t="e">
        <f t="shared" si="6"/>
        <v>#DIV/0!</v>
      </c>
    </row>
    <row r="92" spans="27:32">
      <c r="AA92" s="187">
        <v>91</v>
      </c>
      <c r="AB92" s="188" t="e">
        <f t="shared" si="7"/>
        <v>#DIV/0!</v>
      </c>
      <c r="AC92" s="192">
        <f t="shared" si="8"/>
        <v>0</v>
      </c>
      <c r="AD92" s="187" t="e">
        <f t="shared" si="9"/>
        <v>#DIV/0!</v>
      </c>
      <c r="AE92" s="187" t="e">
        <f t="shared" si="10"/>
        <v>#DIV/0!</v>
      </c>
      <c r="AF92" s="193" t="e">
        <f t="shared" si="6"/>
        <v>#DIV/0!</v>
      </c>
    </row>
    <row r="93" spans="27:32">
      <c r="AA93" s="187">
        <v>92</v>
      </c>
      <c r="AB93" s="188" t="e">
        <f t="shared" si="7"/>
        <v>#DIV/0!</v>
      </c>
      <c r="AC93" s="192">
        <f t="shared" si="8"/>
        <v>0</v>
      </c>
      <c r="AD93" s="187" t="e">
        <f t="shared" si="9"/>
        <v>#DIV/0!</v>
      </c>
      <c r="AE93" s="187" t="e">
        <f t="shared" si="10"/>
        <v>#DIV/0!</v>
      </c>
      <c r="AF93" s="193" t="e">
        <f t="shared" si="6"/>
        <v>#DIV/0!</v>
      </c>
    </row>
    <row r="94" spans="27:32">
      <c r="AA94" s="187">
        <v>93</v>
      </c>
      <c r="AB94" s="188" t="e">
        <f t="shared" si="7"/>
        <v>#DIV/0!</v>
      </c>
      <c r="AC94" s="192">
        <f t="shared" si="8"/>
        <v>0</v>
      </c>
      <c r="AD94" s="187" t="e">
        <f t="shared" si="9"/>
        <v>#DIV/0!</v>
      </c>
      <c r="AE94" s="187" t="e">
        <f t="shared" si="10"/>
        <v>#DIV/0!</v>
      </c>
      <c r="AF94" s="193" t="e">
        <f t="shared" si="6"/>
        <v>#DIV/0!</v>
      </c>
    </row>
    <row r="95" spans="27:32">
      <c r="AA95" s="187">
        <v>94</v>
      </c>
      <c r="AB95" s="188" t="e">
        <f t="shared" si="7"/>
        <v>#DIV/0!</v>
      </c>
      <c r="AC95" s="192">
        <f t="shared" si="8"/>
        <v>0</v>
      </c>
      <c r="AD95" s="187" t="e">
        <f t="shared" si="9"/>
        <v>#DIV/0!</v>
      </c>
      <c r="AE95" s="187" t="e">
        <f t="shared" si="10"/>
        <v>#DIV/0!</v>
      </c>
      <c r="AF95" s="193" t="e">
        <f t="shared" si="6"/>
        <v>#DIV/0!</v>
      </c>
    </row>
    <row r="96" spans="27:32">
      <c r="AA96" s="187">
        <v>95</v>
      </c>
      <c r="AB96" s="188" t="e">
        <f t="shared" si="7"/>
        <v>#DIV/0!</v>
      </c>
      <c r="AC96" s="192">
        <f t="shared" si="8"/>
        <v>0</v>
      </c>
      <c r="AD96" s="187" t="e">
        <f t="shared" si="9"/>
        <v>#DIV/0!</v>
      </c>
      <c r="AE96" s="187" t="e">
        <f t="shared" si="10"/>
        <v>#DIV/0!</v>
      </c>
      <c r="AF96" s="193" t="e">
        <f t="shared" si="6"/>
        <v>#DIV/0!</v>
      </c>
    </row>
    <row r="97" spans="27:32">
      <c r="AA97" s="187">
        <v>96</v>
      </c>
      <c r="AB97" s="188" t="e">
        <f t="shared" si="7"/>
        <v>#DIV/0!</v>
      </c>
      <c r="AC97" s="192">
        <f t="shared" si="8"/>
        <v>0</v>
      </c>
      <c r="AD97" s="187" t="e">
        <f t="shared" si="9"/>
        <v>#DIV/0!</v>
      </c>
      <c r="AE97" s="187" t="e">
        <f t="shared" si="10"/>
        <v>#DIV/0!</v>
      </c>
      <c r="AF97" s="193" t="e">
        <f t="shared" si="6"/>
        <v>#DIV/0!</v>
      </c>
    </row>
    <row r="98" spans="27:32">
      <c r="AA98" s="187">
        <v>97</v>
      </c>
      <c r="AB98" s="188" t="e">
        <f t="shared" si="7"/>
        <v>#DIV/0!</v>
      </c>
      <c r="AC98" s="192">
        <f t="shared" si="8"/>
        <v>0</v>
      </c>
      <c r="AD98" s="187" t="e">
        <f t="shared" si="9"/>
        <v>#DIV/0!</v>
      </c>
      <c r="AE98" s="187" t="e">
        <f t="shared" si="10"/>
        <v>#DIV/0!</v>
      </c>
      <c r="AF98" s="193" t="e">
        <f t="shared" si="6"/>
        <v>#DIV/0!</v>
      </c>
    </row>
    <row r="99" spans="27:32">
      <c r="AA99" s="187">
        <v>98</v>
      </c>
      <c r="AB99" s="188" t="e">
        <f t="shared" si="7"/>
        <v>#DIV/0!</v>
      </c>
      <c r="AC99" s="192">
        <f t="shared" si="8"/>
        <v>0</v>
      </c>
      <c r="AD99" s="187" t="e">
        <f t="shared" si="9"/>
        <v>#DIV/0!</v>
      </c>
      <c r="AE99" s="187" t="e">
        <f t="shared" si="10"/>
        <v>#DIV/0!</v>
      </c>
      <c r="AF99" s="193" t="e">
        <f t="shared" si="6"/>
        <v>#DIV/0!</v>
      </c>
    </row>
    <row r="100" spans="27:32">
      <c r="AA100" s="187">
        <v>99</v>
      </c>
      <c r="AB100" s="188" t="e">
        <f t="shared" si="7"/>
        <v>#DIV/0!</v>
      </c>
      <c r="AC100" s="192">
        <f t="shared" si="8"/>
        <v>0</v>
      </c>
      <c r="AD100" s="187" t="e">
        <f t="shared" si="9"/>
        <v>#DIV/0!</v>
      </c>
      <c r="AE100" s="187" t="e">
        <f t="shared" si="10"/>
        <v>#DIV/0!</v>
      </c>
      <c r="AF100" s="193" t="e">
        <f t="shared" si="6"/>
        <v>#DIV/0!</v>
      </c>
    </row>
    <row r="101" spans="27:32">
      <c r="AA101" s="187">
        <v>100</v>
      </c>
      <c r="AB101" s="188" t="e">
        <f t="shared" si="7"/>
        <v>#DIV/0!</v>
      </c>
      <c r="AC101" s="192">
        <f t="shared" si="8"/>
        <v>0</v>
      </c>
      <c r="AD101" s="187" t="e">
        <f t="shared" si="9"/>
        <v>#DIV/0!</v>
      </c>
      <c r="AE101" s="187" t="e">
        <f t="shared" si="10"/>
        <v>#DIV/0!</v>
      </c>
      <c r="AF101" s="193" t="e">
        <f t="shared" si="6"/>
        <v>#DIV/0!</v>
      </c>
    </row>
    <row r="102" spans="27:32">
      <c r="AC102" s="192"/>
      <c r="AF102" s="193"/>
    </row>
    <row r="103" spans="27:32">
      <c r="AC103" s="192"/>
      <c r="AF103" s="193"/>
    </row>
    <row r="104" spans="27:32">
      <c r="AC104" s="192"/>
      <c r="AF104" s="193"/>
    </row>
    <row r="105" spans="27:32">
      <c r="AC105" s="192"/>
      <c r="AF105" s="193"/>
    </row>
    <row r="106" spans="27:32">
      <c r="AC106" s="192"/>
      <c r="AF106" s="193"/>
    </row>
    <row r="107" spans="27:32">
      <c r="AC107" s="192"/>
      <c r="AF107" s="193"/>
    </row>
    <row r="108" spans="27:32">
      <c r="AC108" s="192"/>
      <c r="AF108" s="193"/>
    </row>
    <row r="109" spans="27:32">
      <c r="AC109" s="192"/>
      <c r="AF109" s="193"/>
    </row>
    <row r="110" spans="27:32">
      <c r="AC110" s="192"/>
      <c r="AF110" s="193"/>
    </row>
    <row r="111" spans="27:32">
      <c r="AC111" s="192"/>
      <c r="AF111" s="193"/>
    </row>
    <row r="112" spans="27:32">
      <c r="AC112" s="192"/>
      <c r="AF112" s="193"/>
    </row>
    <row r="113" spans="29:32">
      <c r="AC113" s="192"/>
      <c r="AF113" s="193"/>
    </row>
    <row r="114" spans="29:32">
      <c r="AC114" s="192"/>
      <c r="AF114" s="193"/>
    </row>
    <row r="115" spans="29:32">
      <c r="AC115" s="192"/>
      <c r="AF115" s="193"/>
    </row>
    <row r="116" spans="29:32">
      <c r="AC116" s="192"/>
      <c r="AF116" s="193"/>
    </row>
    <row r="117" spans="29:32">
      <c r="AC117" s="192"/>
      <c r="AF117" s="193"/>
    </row>
    <row r="118" spans="29:32">
      <c r="AC118" s="192"/>
      <c r="AF118" s="193"/>
    </row>
    <row r="119" spans="29:32">
      <c r="AC119" s="192"/>
      <c r="AF119" s="193"/>
    </row>
    <row r="120" spans="29:32">
      <c r="AC120" s="192"/>
      <c r="AF120" s="193"/>
    </row>
    <row r="121" spans="29:32">
      <c r="AC121" s="192"/>
      <c r="AF121" s="193"/>
    </row>
    <row r="122" spans="29:32">
      <c r="AC122" s="192"/>
      <c r="AF122" s="193"/>
    </row>
    <row r="123" spans="29:32">
      <c r="AC123" s="192"/>
      <c r="AF123" s="193"/>
    </row>
    <row r="124" spans="29:32">
      <c r="AC124" s="192"/>
      <c r="AF124" s="193"/>
    </row>
    <row r="125" spans="29:32">
      <c r="AC125" s="192"/>
      <c r="AF125" s="193"/>
    </row>
    <row r="126" spans="29:32">
      <c r="AC126" s="192"/>
      <c r="AF126" s="193"/>
    </row>
    <row r="127" spans="29:32">
      <c r="AC127" s="192"/>
      <c r="AF127" s="193"/>
    </row>
    <row r="128" spans="29:32">
      <c r="AC128" s="192"/>
      <c r="AF128" s="193"/>
    </row>
    <row r="129" spans="29:32">
      <c r="AC129" s="192"/>
      <c r="AF129" s="193"/>
    </row>
    <row r="130" spans="29:32">
      <c r="AC130" s="192"/>
      <c r="AF130" s="193"/>
    </row>
    <row r="131" spans="29:32">
      <c r="AC131" s="192"/>
      <c r="AF131" s="193"/>
    </row>
    <row r="132" spans="29:32">
      <c r="AC132" s="192"/>
      <c r="AF132" s="193"/>
    </row>
    <row r="133" spans="29:32">
      <c r="AC133" s="192"/>
      <c r="AF133" s="193"/>
    </row>
    <row r="134" spans="29:32">
      <c r="AC134" s="192"/>
      <c r="AF134" s="193"/>
    </row>
    <row r="135" spans="29:32">
      <c r="AC135" s="192"/>
      <c r="AF135" s="193"/>
    </row>
    <row r="136" spans="29:32">
      <c r="AC136" s="192"/>
      <c r="AF136" s="193"/>
    </row>
    <row r="137" spans="29:32">
      <c r="AC137" s="192"/>
      <c r="AF137" s="193"/>
    </row>
    <row r="138" spans="29:32">
      <c r="AC138" s="192"/>
      <c r="AF138" s="193"/>
    </row>
    <row r="139" spans="29:32">
      <c r="AC139" s="192"/>
      <c r="AF139" s="193"/>
    </row>
    <row r="140" spans="29:32">
      <c r="AC140" s="192"/>
      <c r="AF140" s="193"/>
    </row>
    <row r="141" spans="29:32">
      <c r="AC141" s="192"/>
      <c r="AF141" s="193"/>
    </row>
    <row r="142" spans="29:32">
      <c r="AC142" s="192"/>
      <c r="AF142" s="193"/>
    </row>
    <row r="143" spans="29:32">
      <c r="AC143" s="192"/>
      <c r="AF143" s="193"/>
    </row>
    <row r="144" spans="29:32">
      <c r="AC144" s="192"/>
      <c r="AF144" s="193"/>
    </row>
    <row r="145" spans="29:32">
      <c r="AC145" s="192"/>
      <c r="AF145" s="193"/>
    </row>
    <row r="146" spans="29:32">
      <c r="AC146" s="192"/>
      <c r="AF146" s="193"/>
    </row>
    <row r="147" spans="29:32">
      <c r="AC147" s="192"/>
      <c r="AF147" s="193"/>
    </row>
    <row r="148" spans="29:32">
      <c r="AC148" s="192"/>
      <c r="AF148" s="193"/>
    </row>
    <row r="149" spans="29:32">
      <c r="AC149" s="192"/>
      <c r="AF149" s="193"/>
    </row>
    <row r="150" spans="29:32">
      <c r="AC150" s="192"/>
      <c r="AF150" s="193"/>
    </row>
    <row r="151" spans="29:32">
      <c r="AC151" s="192"/>
      <c r="AF151" s="193"/>
    </row>
    <row r="152" spans="29:32">
      <c r="AC152" s="192"/>
      <c r="AF152" s="193"/>
    </row>
    <row r="153" spans="29:32">
      <c r="AC153" s="192"/>
      <c r="AF153" s="193"/>
    </row>
    <row r="154" spans="29:32">
      <c r="AC154" s="192"/>
      <c r="AF154" s="193"/>
    </row>
    <row r="155" spans="29:32">
      <c r="AC155" s="192"/>
      <c r="AF155" s="193"/>
    </row>
    <row r="156" spans="29:32">
      <c r="AC156" s="192"/>
      <c r="AF156" s="193"/>
    </row>
    <row r="157" spans="29:32">
      <c r="AC157" s="192"/>
      <c r="AF157" s="193"/>
    </row>
    <row r="158" spans="29:32">
      <c r="AC158" s="192"/>
      <c r="AF158" s="193"/>
    </row>
    <row r="159" spans="29:32">
      <c r="AC159" s="192"/>
      <c r="AF159" s="193"/>
    </row>
    <row r="160" spans="29:32">
      <c r="AC160" s="192"/>
      <c r="AF160" s="193"/>
    </row>
    <row r="161" spans="29:32">
      <c r="AC161" s="192"/>
      <c r="AF161" s="193"/>
    </row>
    <row r="162" spans="29:32">
      <c r="AC162" s="192"/>
      <c r="AF162" s="193"/>
    </row>
    <row r="163" spans="29:32">
      <c r="AC163" s="192"/>
      <c r="AF163" s="193"/>
    </row>
    <row r="164" spans="29:32">
      <c r="AC164" s="192"/>
      <c r="AF164" s="193"/>
    </row>
    <row r="165" spans="29:32">
      <c r="AC165" s="192"/>
      <c r="AF165" s="193"/>
    </row>
    <row r="166" spans="29:32">
      <c r="AC166" s="192"/>
      <c r="AF166" s="193"/>
    </row>
    <row r="167" spans="29:32">
      <c r="AC167" s="192"/>
      <c r="AF167" s="193"/>
    </row>
    <row r="168" spans="29:32">
      <c r="AC168" s="192"/>
      <c r="AF168" s="193"/>
    </row>
    <row r="169" spans="29:32">
      <c r="AC169" s="192"/>
      <c r="AF169" s="193"/>
    </row>
    <row r="170" spans="29:32">
      <c r="AC170" s="192"/>
      <c r="AF170" s="193"/>
    </row>
    <row r="171" spans="29:32">
      <c r="AC171" s="192"/>
      <c r="AF171" s="193"/>
    </row>
    <row r="172" spans="29:32">
      <c r="AC172" s="192"/>
      <c r="AF172" s="193"/>
    </row>
    <row r="173" spans="29:32">
      <c r="AC173" s="192"/>
      <c r="AF173" s="193"/>
    </row>
    <row r="174" spans="29:32">
      <c r="AC174" s="192"/>
      <c r="AF174" s="193"/>
    </row>
    <row r="175" spans="29:32">
      <c r="AC175" s="192"/>
      <c r="AF175" s="193"/>
    </row>
    <row r="176" spans="29:32">
      <c r="AC176" s="192"/>
      <c r="AF176" s="193"/>
    </row>
    <row r="177" spans="29:32">
      <c r="AC177" s="192"/>
      <c r="AF177" s="193"/>
    </row>
    <row r="178" spans="29:32">
      <c r="AC178" s="192"/>
      <c r="AF178" s="193"/>
    </row>
    <row r="179" spans="29:32">
      <c r="AC179" s="192"/>
      <c r="AF179" s="193"/>
    </row>
    <row r="180" spans="29:32">
      <c r="AC180" s="192"/>
      <c r="AF180" s="193"/>
    </row>
    <row r="181" spans="29:32">
      <c r="AC181" s="192"/>
      <c r="AF181" s="193"/>
    </row>
    <row r="182" spans="29:32">
      <c r="AC182" s="192"/>
      <c r="AF182" s="193"/>
    </row>
    <row r="183" spans="29:32">
      <c r="AC183" s="192"/>
      <c r="AF183" s="193"/>
    </row>
    <row r="184" spans="29:32">
      <c r="AC184" s="192"/>
      <c r="AF184" s="193"/>
    </row>
    <row r="185" spans="29:32">
      <c r="AC185" s="192"/>
      <c r="AF185" s="193"/>
    </row>
    <row r="186" spans="29:32">
      <c r="AC186" s="192"/>
      <c r="AF186" s="193"/>
    </row>
    <row r="187" spans="29:32">
      <c r="AC187" s="192"/>
      <c r="AF187" s="193"/>
    </row>
    <row r="188" spans="29:32">
      <c r="AC188" s="192"/>
      <c r="AF188" s="193"/>
    </row>
    <row r="189" spans="29:32">
      <c r="AC189" s="192"/>
      <c r="AF189" s="193"/>
    </row>
    <row r="190" spans="29:32">
      <c r="AC190" s="192"/>
      <c r="AF190" s="193"/>
    </row>
    <row r="191" spans="29:32">
      <c r="AC191" s="192"/>
      <c r="AF191" s="193"/>
    </row>
    <row r="192" spans="29:32">
      <c r="AC192" s="192"/>
      <c r="AF192" s="193"/>
    </row>
    <row r="193" spans="29:32">
      <c r="AC193" s="192"/>
      <c r="AF193" s="193"/>
    </row>
    <row r="194" spans="29:32">
      <c r="AC194" s="192"/>
      <c r="AF194" s="193"/>
    </row>
    <row r="195" spans="29:32">
      <c r="AC195" s="192"/>
      <c r="AF195" s="193"/>
    </row>
    <row r="196" spans="29:32">
      <c r="AC196" s="192"/>
      <c r="AF196" s="193"/>
    </row>
    <row r="197" spans="29:32">
      <c r="AC197" s="192"/>
      <c r="AF197" s="193"/>
    </row>
    <row r="198" spans="29:32">
      <c r="AC198" s="192"/>
      <c r="AF198" s="193"/>
    </row>
    <row r="199" spans="29:32">
      <c r="AC199" s="192"/>
      <c r="AF199" s="193"/>
    </row>
    <row r="200" spans="29:32">
      <c r="AC200" s="192"/>
      <c r="AF200" s="193"/>
    </row>
    <row r="201" spans="29:32">
      <c r="AC201" s="192"/>
      <c r="AF201" s="193"/>
    </row>
    <row r="202" spans="29:32">
      <c r="AC202" s="192"/>
      <c r="AF202" s="193"/>
    </row>
    <row r="203" spans="29:32">
      <c r="AC203" s="192"/>
      <c r="AF203" s="193"/>
    </row>
    <row r="204" spans="29:32">
      <c r="AC204" s="192"/>
      <c r="AF204" s="193"/>
    </row>
    <row r="205" spans="29:32">
      <c r="AC205" s="192"/>
      <c r="AF205" s="193"/>
    </row>
    <row r="206" spans="29:32">
      <c r="AC206" s="192"/>
      <c r="AF206" s="193"/>
    </row>
    <row r="207" spans="29:32">
      <c r="AC207" s="192"/>
      <c r="AF207" s="193"/>
    </row>
    <row r="208" spans="29:32">
      <c r="AC208" s="192"/>
      <c r="AF208" s="193"/>
    </row>
    <row r="209" spans="29:32">
      <c r="AC209" s="192"/>
      <c r="AF209" s="193"/>
    </row>
    <row r="210" spans="29:32">
      <c r="AC210" s="192"/>
      <c r="AF210" s="193"/>
    </row>
    <row r="211" spans="29:32">
      <c r="AC211" s="192"/>
      <c r="AF211" s="193"/>
    </row>
    <row r="212" spans="29:32">
      <c r="AC212" s="192"/>
      <c r="AF212" s="193"/>
    </row>
    <row r="213" spans="29:32">
      <c r="AC213" s="192"/>
      <c r="AF213" s="193"/>
    </row>
    <row r="214" spans="29:32">
      <c r="AC214" s="192"/>
      <c r="AF214" s="193"/>
    </row>
    <row r="215" spans="29:32">
      <c r="AC215" s="192"/>
      <c r="AF215" s="193"/>
    </row>
    <row r="216" spans="29:32">
      <c r="AC216" s="192"/>
      <c r="AF216" s="193"/>
    </row>
    <row r="217" spans="29:32">
      <c r="AC217" s="192"/>
      <c r="AF217" s="193"/>
    </row>
    <row r="218" spans="29:32">
      <c r="AC218" s="192"/>
      <c r="AF218" s="193"/>
    </row>
    <row r="219" spans="29:32">
      <c r="AC219" s="192"/>
      <c r="AF219" s="193"/>
    </row>
    <row r="220" spans="29:32">
      <c r="AC220" s="192"/>
      <c r="AF220" s="193"/>
    </row>
    <row r="221" spans="29:32">
      <c r="AC221" s="192"/>
      <c r="AF221" s="193"/>
    </row>
    <row r="222" spans="29:32">
      <c r="AC222" s="192"/>
      <c r="AF222" s="193"/>
    </row>
    <row r="223" spans="29:32">
      <c r="AC223" s="192"/>
      <c r="AF223" s="193"/>
    </row>
    <row r="224" spans="29:32">
      <c r="AC224" s="192"/>
      <c r="AF224" s="193"/>
    </row>
    <row r="225" spans="29:32">
      <c r="AC225" s="192"/>
      <c r="AF225" s="193"/>
    </row>
    <row r="226" spans="29:32">
      <c r="AC226" s="192"/>
      <c r="AF226" s="193"/>
    </row>
    <row r="227" spans="29:32">
      <c r="AC227" s="192"/>
      <c r="AF227" s="193"/>
    </row>
    <row r="228" spans="29:32">
      <c r="AC228" s="192"/>
      <c r="AF228" s="193"/>
    </row>
    <row r="229" spans="29:32">
      <c r="AC229" s="192"/>
      <c r="AF229" s="193"/>
    </row>
    <row r="230" spans="29:32">
      <c r="AC230" s="192"/>
      <c r="AF230" s="193"/>
    </row>
    <row r="231" spans="29:32">
      <c r="AC231" s="192"/>
      <c r="AF231" s="193"/>
    </row>
    <row r="232" spans="29:32">
      <c r="AC232" s="192"/>
      <c r="AF232" s="193"/>
    </row>
    <row r="233" spans="29:32">
      <c r="AC233" s="192"/>
      <c r="AF233" s="193"/>
    </row>
    <row r="234" spans="29:32">
      <c r="AC234" s="192"/>
      <c r="AF234" s="193"/>
    </row>
    <row r="235" spans="29:32">
      <c r="AC235" s="192"/>
      <c r="AF235" s="193"/>
    </row>
    <row r="236" spans="29:32">
      <c r="AC236" s="192"/>
      <c r="AF236" s="193"/>
    </row>
    <row r="237" spans="29:32">
      <c r="AC237" s="192"/>
      <c r="AF237" s="193"/>
    </row>
    <row r="238" spans="29:32">
      <c r="AC238" s="192"/>
      <c r="AF238" s="193"/>
    </row>
    <row r="239" spans="29:32">
      <c r="AC239" s="192"/>
      <c r="AF239" s="193"/>
    </row>
    <row r="240" spans="29:32">
      <c r="AC240" s="192"/>
      <c r="AF240" s="193"/>
    </row>
    <row r="241" spans="29:32">
      <c r="AC241" s="192"/>
      <c r="AF241" s="193"/>
    </row>
    <row r="242" spans="29:32">
      <c r="AC242" s="192"/>
      <c r="AF242" s="193"/>
    </row>
    <row r="243" spans="29:32">
      <c r="AC243" s="192"/>
      <c r="AF243" s="193"/>
    </row>
    <row r="244" spans="29:32">
      <c r="AC244" s="192"/>
      <c r="AF244" s="193"/>
    </row>
    <row r="245" spans="29:32">
      <c r="AC245" s="192"/>
      <c r="AF245" s="193"/>
    </row>
    <row r="246" spans="29:32">
      <c r="AC246" s="192"/>
      <c r="AF246" s="193"/>
    </row>
    <row r="247" spans="29:32">
      <c r="AC247" s="192"/>
      <c r="AF247" s="193"/>
    </row>
    <row r="248" spans="29:32">
      <c r="AC248" s="192"/>
      <c r="AF248" s="193"/>
    </row>
    <row r="249" spans="29:32">
      <c r="AC249" s="192"/>
      <c r="AF249" s="193"/>
    </row>
    <row r="250" spans="29:32">
      <c r="AC250" s="192"/>
      <c r="AF250" s="193"/>
    </row>
    <row r="251" spans="29:32">
      <c r="AC251" s="192"/>
      <c r="AF251" s="193"/>
    </row>
    <row r="252" spans="29:32">
      <c r="AC252" s="192"/>
      <c r="AF252" s="193"/>
    </row>
    <row r="253" spans="29:32">
      <c r="AC253" s="192"/>
      <c r="AF253" s="193"/>
    </row>
    <row r="254" spans="29:32">
      <c r="AC254" s="192"/>
      <c r="AF254" s="193"/>
    </row>
    <row r="255" spans="29:32">
      <c r="AC255" s="192"/>
      <c r="AF255" s="193"/>
    </row>
    <row r="256" spans="29:32">
      <c r="AC256" s="192"/>
      <c r="AF256" s="193"/>
    </row>
    <row r="257" spans="29:32">
      <c r="AC257" s="192"/>
      <c r="AF257" s="193"/>
    </row>
    <row r="258" spans="29:32">
      <c r="AC258" s="192"/>
      <c r="AF258" s="193"/>
    </row>
    <row r="259" spans="29:32">
      <c r="AC259" s="192"/>
      <c r="AF259" s="193"/>
    </row>
    <row r="260" spans="29:32">
      <c r="AC260" s="192"/>
      <c r="AF260" s="193"/>
    </row>
    <row r="261" spans="29:32">
      <c r="AC261" s="192"/>
      <c r="AF261" s="193"/>
    </row>
    <row r="262" spans="29:32">
      <c r="AC262" s="192"/>
      <c r="AF262" s="193"/>
    </row>
    <row r="263" spans="29:32">
      <c r="AC263" s="192"/>
      <c r="AF263" s="193"/>
    </row>
    <row r="264" spans="29:32">
      <c r="AC264" s="192"/>
      <c r="AF264" s="193"/>
    </row>
    <row r="265" spans="29:32">
      <c r="AC265" s="192"/>
      <c r="AF265" s="193"/>
    </row>
    <row r="266" spans="29:32">
      <c r="AC266" s="192"/>
      <c r="AF266" s="193"/>
    </row>
    <row r="267" spans="29:32">
      <c r="AC267" s="192"/>
      <c r="AF267" s="193"/>
    </row>
    <row r="268" spans="29:32">
      <c r="AC268" s="192"/>
      <c r="AF268" s="193"/>
    </row>
    <row r="269" spans="29:32">
      <c r="AC269" s="192"/>
      <c r="AF269" s="193"/>
    </row>
    <row r="270" spans="29:32">
      <c r="AC270" s="192"/>
      <c r="AF270" s="193"/>
    </row>
    <row r="271" spans="29:32">
      <c r="AC271" s="192"/>
      <c r="AF271" s="193"/>
    </row>
    <row r="272" spans="29:32">
      <c r="AC272" s="192"/>
      <c r="AF272" s="193"/>
    </row>
    <row r="273" spans="29:32">
      <c r="AC273" s="192"/>
      <c r="AF273" s="193"/>
    </row>
    <row r="274" spans="29:32">
      <c r="AC274" s="192"/>
      <c r="AF274" s="193"/>
    </row>
    <row r="275" spans="29:32">
      <c r="AC275" s="192"/>
      <c r="AF275" s="193"/>
    </row>
    <row r="276" spans="29:32">
      <c r="AC276" s="192"/>
      <c r="AF276" s="193"/>
    </row>
    <row r="277" spans="29:32">
      <c r="AC277" s="192"/>
      <c r="AF277" s="193"/>
    </row>
    <row r="278" spans="29:32">
      <c r="AC278" s="192"/>
      <c r="AF278" s="193"/>
    </row>
    <row r="279" spans="29:32">
      <c r="AC279" s="192"/>
      <c r="AF279" s="193"/>
    </row>
    <row r="280" spans="29:32">
      <c r="AC280" s="192"/>
      <c r="AF280" s="193"/>
    </row>
    <row r="281" spans="29:32">
      <c r="AC281" s="192"/>
      <c r="AF281" s="193"/>
    </row>
    <row r="282" spans="29:32">
      <c r="AC282" s="192"/>
      <c r="AF282" s="193"/>
    </row>
    <row r="283" spans="29:32">
      <c r="AC283" s="192"/>
      <c r="AF283" s="193"/>
    </row>
    <row r="284" spans="29:32">
      <c r="AC284" s="192"/>
      <c r="AF284" s="193"/>
    </row>
    <row r="285" spans="29:32">
      <c r="AC285" s="192"/>
      <c r="AF285" s="193"/>
    </row>
    <row r="286" spans="29:32">
      <c r="AC286" s="192"/>
      <c r="AF286" s="193"/>
    </row>
    <row r="287" spans="29:32">
      <c r="AC287" s="192"/>
      <c r="AF287" s="193"/>
    </row>
    <row r="288" spans="29:32">
      <c r="AC288" s="192"/>
      <c r="AF288" s="193"/>
    </row>
    <row r="289" spans="29:32">
      <c r="AC289" s="192"/>
      <c r="AF289" s="193"/>
    </row>
    <row r="290" spans="29:32">
      <c r="AC290" s="192"/>
      <c r="AF290" s="193"/>
    </row>
    <row r="291" spans="29:32">
      <c r="AC291" s="192"/>
      <c r="AF291" s="193"/>
    </row>
    <row r="292" spans="29:32">
      <c r="AC292" s="192"/>
      <c r="AF292" s="193"/>
    </row>
    <row r="293" spans="29:32">
      <c r="AC293" s="192"/>
      <c r="AF293" s="193"/>
    </row>
    <row r="294" spans="29:32">
      <c r="AC294" s="192"/>
      <c r="AF294" s="193"/>
    </row>
    <row r="295" spans="29:32">
      <c r="AC295" s="192"/>
      <c r="AF295" s="193"/>
    </row>
    <row r="296" spans="29:32">
      <c r="AC296" s="192"/>
      <c r="AF296" s="193"/>
    </row>
    <row r="297" spans="29:32">
      <c r="AC297" s="192"/>
      <c r="AF297" s="193"/>
    </row>
    <row r="298" spans="29:32">
      <c r="AC298" s="192"/>
      <c r="AF298" s="193"/>
    </row>
    <row r="299" spans="29:32">
      <c r="AC299" s="192"/>
      <c r="AF299" s="193"/>
    </row>
    <row r="300" spans="29:32">
      <c r="AC300" s="192"/>
      <c r="AF300" s="193"/>
    </row>
    <row r="301" spans="29:32">
      <c r="AC301" s="192"/>
      <c r="AF301" s="193"/>
    </row>
    <row r="302" spans="29:32">
      <c r="AC302" s="192"/>
      <c r="AF302" s="193"/>
    </row>
    <row r="303" spans="29:32">
      <c r="AC303" s="192"/>
      <c r="AF303" s="193"/>
    </row>
    <row r="304" spans="29:32">
      <c r="AC304" s="192"/>
      <c r="AF304" s="193"/>
    </row>
    <row r="305" spans="29:32">
      <c r="AC305" s="192"/>
      <c r="AF305" s="193"/>
    </row>
    <row r="306" spans="29:32">
      <c r="AC306" s="192"/>
      <c r="AF306" s="193"/>
    </row>
    <row r="307" spans="29:32">
      <c r="AC307" s="192"/>
      <c r="AF307" s="193"/>
    </row>
    <row r="308" spans="29:32">
      <c r="AC308" s="192"/>
      <c r="AF308" s="193"/>
    </row>
    <row r="309" spans="29:32">
      <c r="AC309" s="192"/>
      <c r="AF309" s="193"/>
    </row>
    <row r="310" spans="29:32">
      <c r="AC310" s="192"/>
      <c r="AF310" s="193"/>
    </row>
    <row r="311" spans="29:32">
      <c r="AC311" s="192"/>
      <c r="AF311" s="193"/>
    </row>
    <row r="312" spans="29:32">
      <c r="AC312" s="192"/>
      <c r="AF312" s="193"/>
    </row>
    <row r="313" spans="29:32">
      <c r="AC313" s="192"/>
      <c r="AF313" s="193"/>
    </row>
    <row r="314" spans="29:32">
      <c r="AC314" s="192"/>
      <c r="AF314" s="193"/>
    </row>
    <row r="315" spans="29:32">
      <c r="AC315" s="192"/>
      <c r="AF315" s="193"/>
    </row>
    <row r="316" spans="29:32">
      <c r="AC316" s="192"/>
      <c r="AF316" s="193"/>
    </row>
    <row r="317" spans="29:32">
      <c r="AC317" s="192"/>
      <c r="AF317" s="193"/>
    </row>
    <row r="318" spans="29:32">
      <c r="AC318" s="192"/>
      <c r="AF318" s="193"/>
    </row>
    <row r="319" spans="29:32">
      <c r="AC319" s="192"/>
      <c r="AF319" s="193"/>
    </row>
    <row r="320" spans="29:32">
      <c r="AC320" s="192"/>
      <c r="AF320" s="193"/>
    </row>
    <row r="321" spans="29:32">
      <c r="AC321" s="192"/>
      <c r="AF321" s="193"/>
    </row>
    <row r="322" spans="29:32">
      <c r="AC322" s="192"/>
      <c r="AF322" s="193"/>
    </row>
    <row r="323" spans="29:32">
      <c r="AC323" s="192"/>
      <c r="AF323" s="193"/>
    </row>
    <row r="324" spans="29:32">
      <c r="AC324" s="192"/>
      <c r="AF324" s="193"/>
    </row>
    <row r="325" spans="29:32">
      <c r="AC325" s="192"/>
      <c r="AF325" s="193"/>
    </row>
    <row r="326" spans="29:32">
      <c r="AC326" s="192"/>
      <c r="AF326" s="193"/>
    </row>
    <row r="327" spans="29:32">
      <c r="AC327" s="192"/>
      <c r="AF327" s="193"/>
    </row>
    <row r="328" spans="29:32">
      <c r="AC328" s="192"/>
      <c r="AF328" s="193"/>
    </row>
    <row r="329" spans="29:32">
      <c r="AC329" s="192"/>
      <c r="AF329" s="193"/>
    </row>
    <row r="330" spans="29:32">
      <c r="AC330" s="192"/>
      <c r="AF330" s="193"/>
    </row>
    <row r="331" spans="29:32">
      <c r="AC331" s="192"/>
      <c r="AF331" s="193"/>
    </row>
    <row r="332" spans="29:32">
      <c r="AC332" s="192"/>
      <c r="AF332" s="193"/>
    </row>
    <row r="333" spans="29:32">
      <c r="AC333" s="192"/>
      <c r="AF333" s="193"/>
    </row>
    <row r="334" spans="29:32">
      <c r="AC334" s="192"/>
      <c r="AF334" s="193"/>
    </row>
    <row r="335" spans="29:32">
      <c r="AC335" s="192"/>
      <c r="AF335" s="193"/>
    </row>
    <row r="336" spans="29:32">
      <c r="AC336" s="192"/>
      <c r="AF336" s="193"/>
    </row>
    <row r="337" spans="29:32">
      <c r="AC337" s="192"/>
      <c r="AF337" s="193"/>
    </row>
    <row r="338" spans="29:32">
      <c r="AC338" s="192"/>
      <c r="AF338" s="193"/>
    </row>
    <row r="339" spans="29:32">
      <c r="AC339" s="192"/>
      <c r="AF339" s="193"/>
    </row>
    <row r="340" spans="29:32">
      <c r="AC340" s="192"/>
      <c r="AF340" s="193"/>
    </row>
    <row r="341" spans="29:32">
      <c r="AC341" s="192"/>
      <c r="AF341" s="193"/>
    </row>
    <row r="342" spans="29:32">
      <c r="AC342" s="192"/>
      <c r="AF342" s="193"/>
    </row>
    <row r="343" spans="29:32">
      <c r="AC343" s="192"/>
      <c r="AF343" s="193"/>
    </row>
    <row r="344" spans="29:32">
      <c r="AC344" s="192"/>
      <c r="AF344" s="193"/>
    </row>
    <row r="345" spans="29:32">
      <c r="AC345" s="192"/>
      <c r="AF345" s="193"/>
    </row>
    <row r="346" spans="29:32">
      <c r="AC346" s="192"/>
      <c r="AF346" s="193"/>
    </row>
    <row r="347" spans="29:32">
      <c r="AC347" s="192"/>
      <c r="AF347" s="193"/>
    </row>
    <row r="348" spans="29:32">
      <c r="AC348" s="192"/>
      <c r="AF348" s="193"/>
    </row>
    <row r="349" spans="29:32">
      <c r="AC349" s="192"/>
      <c r="AF349" s="193"/>
    </row>
    <row r="350" spans="29:32">
      <c r="AC350" s="192"/>
      <c r="AF350" s="193"/>
    </row>
    <row r="351" spans="29:32">
      <c r="AC351" s="192"/>
      <c r="AF351" s="193"/>
    </row>
    <row r="352" spans="29:32">
      <c r="AC352" s="192"/>
      <c r="AF352" s="193"/>
    </row>
    <row r="353" spans="29:32">
      <c r="AC353" s="192"/>
      <c r="AF353" s="193"/>
    </row>
    <row r="354" spans="29:32">
      <c r="AC354" s="192"/>
      <c r="AF354" s="193"/>
    </row>
    <row r="355" spans="29:32">
      <c r="AC355" s="192"/>
      <c r="AF355" s="193"/>
    </row>
    <row r="356" spans="29:32">
      <c r="AC356" s="192"/>
      <c r="AF356" s="193"/>
    </row>
    <row r="357" spans="29:32">
      <c r="AC357" s="192"/>
      <c r="AF357" s="193"/>
    </row>
    <row r="358" spans="29:32">
      <c r="AC358" s="192"/>
      <c r="AF358" s="193"/>
    </row>
    <row r="359" spans="29:32">
      <c r="AC359" s="192"/>
      <c r="AF359" s="193"/>
    </row>
    <row r="360" spans="29:32">
      <c r="AC360" s="192"/>
      <c r="AF360" s="193"/>
    </row>
    <row r="361" spans="29:32">
      <c r="AC361" s="192"/>
      <c r="AF361" s="193"/>
    </row>
    <row r="362" spans="29:32">
      <c r="AC362" s="192"/>
      <c r="AF362" s="193"/>
    </row>
    <row r="363" spans="29:32">
      <c r="AC363" s="192"/>
      <c r="AF363" s="193"/>
    </row>
    <row r="364" spans="29:32">
      <c r="AC364" s="192"/>
      <c r="AF364" s="193"/>
    </row>
    <row r="365" spans="29:32">
      <c r="AC365" s="192"/>
      <c r="AF365" s="193"/>
    </row>
    <row r="366" spans="29:32">
      <c r="AC366" s="192"/>
      <c r="AF366" s="193"/>
    </row>
    <row r="367" spans="29:32">
      <c r="AC367" s="192"/>
      <c r="AF367" s="193"/>
    </row>
    <row r="368" spans="29:32">
      <c r="AC368" s="192"/>
      <c r="AF368" s="193"/>
    </row>
    <row r="369" spans="29:32">
      <c r="AC369" s="192"/>
      <c r="AF369" s="193"/>
    </row>
    <row r="370" spans="29:32">
      <c r="AC370" s="192"/>
      <c r="AF370" s="193"/>
    </row>
    <row r="371" spans="29:32">
      <c r="AC371" s="192"/>
      <c r="AF371" s="193"/>
    </row>
    <row r="372" spans="29:32">
      <c r="AC372" s="192"/>
      <c r="AF372" s="193"/>
    </row>
    <row r="373" spans="29:32">
      <c r="AC373" s="192"/>
      <c r="AF373" s="193"/>
    </row>
    <row r="374" spans="29:32">
      <c r="AC374" s="192"/>
      <c r="AF374" s="193"/>
    </row>
    <row r="375" spans="29:32">
      <c r="AC375" s="192"/>
      <c r="AF375" s="193"/>
    </row>
    <row r="376" spans="29:32">
      <c r="AC376" s="192"/>
      <c r="AF376" s="193"/>
    </row>
    <row r="377" spans="29:32">
      <c r="AC377" s="192"/>
      <c r="AF377" s="193"/>
    </row>
    <row r="378" spans="29:32">
      <c r="AC378" s="192"/>
      <c r="AF378" s="193"/>
    </row>
    <row r="379" spans="29:32">
      <c r="AC379" s="192"/>
      <c r="AF379" s="193"/>
    </row>
    <row r="380" spans="29:32">
      <c r="AC380" s="192"/>
      <c r="AF380" s="193"/>
    </row>
    <row r="381" spans="29:32">
      <c r="AC381" s="192"/>
      <c r="AF381" s="193"/>
    </row>
    <row r="382" spans="29:32">
      <c r="AC382" s="192"/>
      <c r="AF382" s="193"/>
    </row>
    <row r="383" spans="29:32">
      <c r="AC383" s="192"/>
      <c r="AF383" s="193"/>
    </row>
    <row r="384" spans="29:32">
      <c r="AC384" s="192"/>
      <c r="AF384" s="193"/>
    </row>
    <row r="385" spans="29:32">
      <c r="AC385" s="192"/>
      <c r="AF385" s="193"/>
    </row>
    <row r="386" spans="29:32">
      <c r="AC386" s="192"/>
      <c r="AF386" s="193"/>
    </row>
    <row r="387" spans="29:32">
      <c r="AC387" s="192"/>
      <c r="AF387" s="193"/>
    </row>
    <row r="388" spans="29:32">
      <c r="AC388" s="192"/>
      <c r="AF388" s="193"/>
    </row>
    <row r="389" spans="29:32">
      <c r="AC389" s="192"/>
      <c r="AF389" s="193"/>
    </row>
    <row r="390" spans="29:32">
      <c r="AC390" s="192"/>
      <c r="AF390" s="193"/>
    </row>
    <row r="391" spans="29:32">
      <c r="AC391" s="192"/>
      <c r="AF391" s="193"/>
    </row>
    <row r="392" spans="29:32">
      <c r="AC392" s="192"/>
      <c r="AF392" s="193"/>
    </row>
    <row r="393" spans="29:32">
      <c r="AC393" s="192"/>
      <c r="AF393" s="193"/>
    </row>
    <row r="394" spans="29:32">
      <c r="AC394" s="192"/>
      <c r="AF394" s="193"/>
    </row>
    <row r="395" spans="29:32">
      <c r="AC395" s="192"/>
      <c r="AF395" s="193"/>
    </row>
    <row r="396" spans="29:32">
      <c r="AC396" s="192"/>
      <c r="AF396" s="193"/>
    </row>
    <row r="397" spans="29:32">
      <c r="AC397" s="192"/>
      <c r="AF397" s="193"/>
    </row>
    <row r="398" spans="29:32">
      <c r="AC398" s="192"/>
      <c r="AF398" s="193"/>
    </row>
    <row r="399" spans="29:32">
      <c r="AC399" s="192"/>
      <c r="AF399" s="193"/>
    </row>
    <row r="400" spans="29:32">
      <c r="AC400" s="192"/>
      <c r="AF400" s="193"/>
    </row>
    <row r="401" spans="29:32">
      <c r="AC401" s="192"/>
      <c r="AF401" s="193"/>
    </row>
    <row r="402" spans="29:32">
      <c r="AC402" s="192"/>
      <c r="AF402" s="193"/>
    </row>
    <row r="403" spans="29:32">
      <c r="AC403" s="192"/>
      <c r="AF403" s="193"/>
    </row>
    <row r="404" spans="29:32">
      <c r="AC404" s="192"/>
      <c r="AF404" s="193"/>
    </row>
    <row r="405" spans="29:32">
      <c r="AC405" s="192"/>
      <c r="AF405" s="193"/>
    </row>
    <row r="406" spans="29:32">
      <c r="AC406" s="192"/>
      <c r="AF406" s="193"/>
    </row>
    <row r="407" spans="29:32">
      <c r="AC407" s="192"/>
      <c r="AF407" s="193"/>
    </row>
    <row r="408" spans="29:32">
      <c r="AC408" s="192"/>
      <c r="AF408" s="193"/>
    </row>
    <row r="409" spans="29:32">
      <c r="AC409" s="192"/>
      <c r="AF409" s="193"/>
    </row>
    <row r="410" spans="29:32">
      <c r="AC410" s="192"/>
      <c r="AF410" s="193"/>
    </row>
    <row r="411" spans="29:32">
      <c r="AC411" s="192"/>
      <c r="AF411" s="193"/>
    </row>
    <row r="412" spans="29:32">
      <c r="AC412" s="192"/>
      <c r="AF412" s="193"/>
    </row>
    <row r="413" spans="29:32">
      <c r="AC413" s="192"/>
      <c r="AF413" s="193"/>
    </row>
    <row r="414" spans="29:32">
      <c r="AC414" s="192"/>
      <c r="AF414" s="193"/>
    </row>
    <row r="415" spans="29:32">
      <c r="AC415" s="192"/>
      <c r="AF415" s="193"/>
    </row>
    <row r="416" spans="29:32">
      <c r="AC416" s="192"/>
      <c r="AF416" s="193"/>
    </row>
    <row r="417" spans="29:32">
      <c r="AC417" s="192"/>
      <c r="AF417" s="193"/>
    </row>
    <row r="418" spans="29:32">
      <c r="AC418" s="192"/>
      <c r="AF418" s="193"/>
    </row>
    <row r="419" spans="29:32">
      <c r="AC419" s="192"/>
      <c r="AF419" s="193"/>
    </row>
    <row r="420" spans="29:32">
      <c r="AC420" s="192"/>
      <c r="AF420" s="193"/>
    </row>
    <row r="421" spans="29:32">
      <c r="AC421" s="192"/>
      <c r="AF421" s="193"/>
    </row>
    <row r="422" spans="29:32">
      <c r="AC422" s="192"/>
      <c r="AF422" s="193"/>
    </row>
    <row r="423" spans="29:32">
      <c r="AC423" s="192"/>
      <c r="AF423" s="193"/>
    </row>
    <row r="424" spans="29:32">
      <c r="AC424" s="192"/>
      <c r="AF424" s="193"/>
    </row>
    <row r="425" spans="29:32">
      <c r="AC425" s="192"/>
      <c r="AF425" s="193"/>
    </row>
    <row r="426" spans="29:32">
      <c r="AC426" s="192"/>
      <c r="AF426" s="193"/>
    </row>
    <row r="427" spans="29:32">
      <c r="AC427" s="192"/>
      <c r="AF427" s="193"/>
    </row>
    <row r="428" spans="29:32">
      <c r="AC428" s="192"/>
      <c r="AF428" s="193"/>
    </row>
    <row r="429" spans="29:32">
      <c r="AC429" s="192"/>
      <c r="AF429" s="193"/>
    </row>
    <row r="430" spans="29:32">
      <c r="AC430" s="192"/>
      <c r="AF430" s="193"/>
    </row>
    <row r="431" spans="29:32">
      <c r="AC431" s="192"/>
      <c r="AF431" s="193"/>
    </row>
    <row r="432" spans="29:32">
      <c r="AC432" s="192"/>
      <c r="AF432" s="193"/>
    </row>
    <row r="433" spans="29:32">
      <c r="AC433" s="192"/>
      <c r="AF433" s="193"/>
    </row>
    <row r="434" spans="29:32">
      <c r="AC434" s="192"/>
      <c r="AF434" s="193"/>
    </row>
    <row r="435" spans="29:32">
      <c r="AC435" s="192"/>
      <c r="AF435" s="193"/>
    </row>
    <row r="436" spans="29:32">
      <c r="AC436" s="192"/>
      <c r="AF436" s="193"/>
    </row>
    <row r="437" spans="29:32">
      <c r="AC437" s="192"/>
      <c r="AF437" s="193"/>
    </row>
    <row r="438" spans="29:32">
      <c r="AC438" s="192"/>
      <c r="AF438" s="193"/>
    </row>
    <row r="439" spans="29:32">
      <c r="AC439" s="192"/>
      <c r="AF439" s="193"/>
    </row>
    <row r="440" spans="29:32">
      <c r="AC440" s="192"/>
      <c r="AF440" s="193"/>
    </row>
    <row r="441" spans="29:32">
      <c r="AC441" s="192"/>
      <c r="AF441" s="193"/>
    </row>
    <row r="442" spans="29:32">
      <c r="AC442" s="192"/>
      <c r="AF442" s="193"/>
    </row>
    <row r="443" spans="29:32">
      <c r="AC443" s="192"/>
      <c r="AF443" s="193"/>
    </row>
    <row r="444" spans="29:32">
      <c r="AC444" s="192"/>
      <c r="AF444" s="193"/>
    </row>
    <row r="445" spans="29:32">
      <c r="AC445" s="192"/>
      <c r="AF445" s="193"/>
    </row>
    <row r="446" spans="29:32">
      <c r="AC446" s="192"/>
      <c r="AF446" s="193"/>
    </row>
    <row r="447" spans="29:32">
      <c r="AC447" s="192"/>
      <c r="AF447" s="193"/>
    </row>
    <row r="448" spans="29:32">
      <c r="AC448" s="192"/>
      <c r="AF448" s="193"/>
    </row>
    <row r="449" spans="29:32">
      <c r="AC449" s="192"/>
      <c r="AF449" s="193"/>
    </row>
    <row r="450" spans="29:32">
      <c r="AC450" s="192"/>
      <c r="AF450" s="193"/>
    </row>
    <row r="451" spans="29:32">
      <c r="AC451" s="192"/>
      <c r="AF451" s="193"/>
    </row>
    <row r="452" spans="29:32">
      <c r="AC452" s="192"/>
      <c r="AF452" s="193"/>
    </row>
    <row r="453" spans="29:32">
      <c r="AC453" s="192"/>
      <c r="AF453" s="193"/>
    </row>
    <row r="454" spans="29:32">
      <c r="AC454" s="192"/>
      <c r="AF454" s="193"/>
    </row>
    <row r="455" spans="29:32">
      <c r="AC455" s="192"/>
      <c r="AF455" s="193"/>
    </row>
    <row r="456" spans="29:32">
      <c r="AC456" s="192"/>
      <c r="AF456" s="193"/>
    </row>
    <row r="457" spans="29:32">
      <c r="AC457" s="192"/>
      <c r="AF457" s="193"/>
    </row>
    <row r="458" spans="29:32">
      <c r="AC458" s="192"/>
      <c r="AF458" s="193"/>
    </row>
    <row r="459" spans="29:32">
      <c r="AC459" s="192"/>
      <c r="AF459" s="193"/>
    </row>
    <row r="460" spans="29:32">
      <c r="AC460" s="192"/>
      <c r="AF460" s="193"/>
    </row>
    <row r="461" spans="29:32">
      <c r="AC461" s="192"/>
      <c r="AF461" s="193"/>
    </row>
    <row r="462" spans="29:32">
      <c r="AC462" s="192"/>
      <c r="AF462" s="193"/>
    </row>
    <row r="463" spans="29:32">
      <c r="AC463" s="192"/>
      <c r="AF463" s="193"/>
    </row>
    <row r="464" spans="29:32">
      <c r="AC464" s="192"/>
      <c r="AF464" s="193"/>
    </row>
    <row r="465" spans="29:32">
      <c r="AC465" s="192"/>
      <c r="AF465" s="193"/>
    </row>
    <row r="466" spans="29:32">
      <c r="AC466" s="192"/>
      <c r="AF466" s="193"/>
    </row>
    <row r="467" spans="29:32">
      <c r="AC467" s="192"/>
      <c r="AF467" s="193"/>
    </row>
    <row r="468" spans="29:32">
      <c r="AC468" s="192"/>
      <c r="AF468" s="193"/>
    </row>
    <row r="469" spans="29:32">
      <c r="AC469" s="192"/>
      <c r="AF469" s="193"/>
    </row>
    <row r="470" spans="29:32">
      <c r="AC470" s="192"/>
      <c r="AF470" s="193"/>
    </row>
    <row r="471" spans="29:32">
      <c r="AC471" s="192"/>
      <c r="AF471" s="193"/>
    </row>
    <row r="472" spans="29:32">
      <c r="AC472" s="192"/>
      <c r="AF472" s="193"/>
    </row>
    <row r="473" spans="29:32">
      <c r="AC473" s="192"/>
      <c r="AF473" s="193"/>
    </row>
    <row r="474" spans="29:32">
      <c r="AC474" s="192"/>
      <c r="AF474" s="193"/>
    </row>
    <row r="475" spans="29:32">
      <c r="AC475" s="192"/>
      <c r="AF475" s="193"/>
    </row>
    <row r="476" spans="29:32">
      <c r="AC476" s="192"/>
      <c r="AF476" s="193"/>
    </row>
    <row r="477" spans="29:32">
      <c r="AC477" s="192"/>
      <c r="AF477" s="193"/>
    </row>
    <row r="478" spans="29:32">
      <c r="AC478" s="192"/>
      <c r="AF478" s="193"/>
    </row>
    <row r="479" spans="29:32">
      <c r="AC479" s="192"/>
      <c r="AF479" s="193"/>
    </row>
    <row r="480" spans="29:32">
      <c r="AC480" s="192"/>
      <c r="AF480" s="193"/>
    </row>
    <row r="481" spans="29:32">
      <c r="AC481" s="192"/>
      <c r="AF481" s="193"/>
    </row>
    <row r="482" spans="29:32">
      <c r="AC482" s="192"/>
      <c r="AF482" s="193"/>
    </row>
    <row r="483" spans="29:32">
      <c r="AC483" s="192"/>
      <c r="AF483" s="193"/>
    </row>
    <row r="484" spans="29:32">
      <c r="AC484" s="192"/>
      <c r="AF484" s="193"/>
    </row>
    <row r="485" spans="29:32">
      <c r="AC485" s="192"/>
      <c r="AF485" s="193"/>
    </row>
    <row r="486" spans="29:32">
      <c r="AC486" s="192"/>
      <c r="AF486" s="193"/>
    </row>
    <row r="487" spans="29:32">
      <c r="AC487" s="192"/>
      <c r="AF487" s="193"/>
    </row>
    <row r="488" spans="29:32">
      <c r="AC488" s="192"/>
      <c r="AF488" s="193"/>
    </row>
    <row r="489" spans="29:32">
      <c r="AC489" s="192"/>
      <c r="AF489" s="193"/>
    </row>
    <row r="490" spans="29:32">
      <c r="AC490" s="192"/>
      <c r="AF490" s="193"/>
    </row>
    <row r="491" spans="29:32">
      <c r="AC491" s="192"/>
      <c r="AF491" s="193"/>
    </row>
    <row r="492" spans="29:32">
      <c r="AC492" s="192"/>
      <c r="AF492" s="193"/>
    </row>
    <row r="493" spans="29:32">
      <c r="AC493" s="192"/>
      <c r="AF493" s="193"/>
    </row>
    <row r="494" spans="29:32">
      <c r="AC494" s="192"/>
      <c r="AF494" s="193"/>
    </row>
    <row r="495" spans="29:32">
      <c r="AC495" s="192"/>
      <c r="AF495" s="193"/>
    </row>
    <row r="496" spans="29:32">
      <c r="AC496" s="192"/>
      <c r="AF496" s="193"/>
    </row>
    <row r="497" spans="29:32">
      <c r="AC497" s="192"/>
      <c r="AF497" s="193"/>
    </row>
    <row r="498" spans="29:32">
      <c r="AC498" s="192"/>
      <c r="AF498" s="193"/>
    </row>
    <row r="499" spans="29:32">
      <c r="AC499" s="192"/>
      <c r="AF499" s="193"/>
    </row>
    <row r="500" spans="29:32">
      <c r="AC500" s="192"/>
      <c r="AF500" s="193"/>
    </row>
    <row r="501" spans="29:32">
      <c r="AC501" s="192"/>
      <c r="AF501" s="193"/>
    </row>
    <row r="502" spans="29:32">
      <c r="AC502" s="192"/>
      <c r="AF502" s="193"/>
    </row>
    <row r="503" spans="29:32">
      <c r="AC503" s="192"/>
      <c r="AF503" s="193"/>
    </row>
    <row r="504" spans="29:32">
      <c r="AC504" s="192"/>
      <c r="AF504" s="193"/>
    </row>
    <row r="505" spans="29:32">
      <c r="AC505" s="192"/>
      <c r="AF505" s="193"/>
    </row>
    <row r="506" spans="29:32">
      <c r="AC506" s="192"/>
      <c r="AF506" s="193"/>
    </row>
    <row r="507" spans="29:32">
      <c r="AC507" s="192"/>
      <c r="AF507" s="193"/>
    </row>
    <row r="508" spans="29:32">
      <c r="AC508" s="192"/>
      <c r="AF508" s="193"/>
    </row>
    <row r="509" spans="29:32">
      <c r="AC509" s="192"/>
      <c r="AF509" s="193"/>
    </row>
    <row r="510" spans="29:32">
      <c r="AC510" s="192"/>
      <c r="AF510" s="193"/>
    </row>
    <row r="511" spans="29:32">
      <c r="AC511" s="192"/>
      <c r="AF511" s="193"/>
    </row>
    <row r="512" spans="29:32">
      <c r="AC512" s="192"/>
      <c r="AF512" s="193"/>
    </row>
    <row r="513" spans="29:32">
      <c r="AC513" s="192"/>
      <c r="AF513" s="193"/>
    </row>
    <row r="514" spans="29:32">
      <c r="AC514" s="192"/>
      <c r="AF514" s="193"/>
    </row>
    <row r="515" spans="29:32">
      <c r="AC515" s="192"/>
      <c r="AF515" s="193"/>
    </row>
    <row r="516" spans="29:32">
      <c r="AC516" s="192"/>
      <c r="AF516" s="193"/>
    </row>
    <row r="517" spans="29:32">
      <c r="AC517" s="192"/>
      <c r="AF517" s="193"/>
    </row>
    <row r="518" spans="29:32">
      <c r="AC518" s="192"/>
      <c r="AF518" s="193"/>
    </row>
    <row r="519" spans="29:32">
      <c r="AC519" s="192"/>
      <c r="AF519" s="193"/>
    </row>
    <row r="520" spans="29:32">
      <c r="AC520" s="192"/>
      <c r="AF520" s="193"/>
    </row>
    <row r="521" spans="29:32">
      <c r="AC521" s="192"/>
      <c r="AF521" s="193"/>
    </row>
    <row r="522" spans="29:32">
      <c r="AC522" s="192"/>
      <c r="AF522" s="193"/>
    </row>
    <row r="523" spans="29:32">
      <c r="AC523" s="192"/>
      <c r="AF523" s="193"/>
    </row>
    <row r="524" spans="29:32">
      <c r="AC524" s="192"/>
      <c r="AF524" s="193"/>
    </row>
    <row r="525" spans="29:32">
      <c r="AC525" s="192"/>
      <c r="AF525" s="193"/>
    </row>
    <row r="526" spans="29:32">
      <c r="AC526" s="192"/>
      <c r="AF526" s="193"/>
    </row>
    <row r="527" spans="29:32">
      <c r="AC527" s="192"/>
      <c r="AF527" s="193"/>
    </row>
    <row r="528" spans="29:32">
      <c r="AC528" s="192"/>
      <c r="AF528" s="193"/>
    </row>
    <row r="529" spans="29:32">
      <c r="AC529" s="192"/>
      <c r="AF529" s="193"/>
    </row>
    <row r="530" spans="29:32">
      <c r="AC530" s="192"/>
      <c r="AF530" s="193"/>
    </row>
    <row r="531" spans="29:32">
      <c r="AC531" s="192"/>
      <c r="AF531" s="193"/>
    </row>
    <row r="532" spans="29:32">
      <c r="AC532" s="192"/>
      <c r="AF532" s="193"/>
    </row>
    <row r="533" spans="29:32">
      <c r="AC533" s="192"/>
      <c r="AF533" s="193"/>
    </row>
    <row r="534" spans="29:32">
      <c r="AC534" s="192"/>
      <c r="AF534" s="193"/>
    </row>
    <row r="535" spans="29:32">
      <c r="AC535" s="192"/>
      <c r="AF535" s="193"/>
    </row>
    <row r="536" spans="29:32">
      <c r="AC536" s="192"/>
      <c r="AF536" s="193"/>
    </row>
    <row r="537" spans="29:32">
      <c r="AC537" s="192"/>
      <c r="AF537" s="193"/>
    </row>
    <row r="538" spans="29:32">
      <c r="AC538" s="192"/>
      <c r="AF538" s="193"/>
    </row>
    <row r="539" spans="29:32">
      <c r="AC539" s="192"/>
      <c r="AF539" s="193"/>
    </row>
    <row r="540" spans="29:32">
      <c r="AC540" s="192"/>
      <c r="AF540" s="193"/>
    </row>
    <row r="541" spans="29:32">
      <c r="AC541" s="192"/>
      <c r="AF541" s="193"/>
    </row>
    <row r="542" spans="29:32">
      <c r="AC542" s="192"/>
      <c r="AF542" s="193"/>
    </row>
    <row r="543" spans="29:32">
      <c r="AC543" s="192"/>
      <c r="AF543" s="193"/>
    </row>
    <row r="544" spans="29:32">
      <c r="AC544" s="192"/>
      <c r="AF544" s="193"/>
    </row>
    <row r="545" spans="29:32">
      <c r="AC545" s="192"/>
      <c r="AF545" s="193"/>
    </row>
    <row r="546" spans="29:32">
      <c r="AC546" s="192"/>
      <c r="AF546" s="193"/>
    </row>
    <row r="547" spans="29:32">
      <c r="AC547" s="192"/>
      <c r="AF547" s="193"/>
    </row>
    <row r="548" spans="29:32">
      <c r="AC548" s="192"/>
      <c r="AF548" s="193"/>
    </row>
    <row r="549" spans="29:32">
      <c r="AC549" s="192"/>
      <c r="AF549" s="193"/>
    </row>
    <row r="550" spans="29:32">
      <c r="AC550" s="192"/>
      <c r="AF550" s="193"/>
    </row>
    <row r="551" spans="29:32">
      <c r="AC551" s="192"/>
      <c r="AF551" s="193"/>
    </row>
    <row r="552" spans="29:32">
      <c r="AC552" s="192"/>
      <c r="AF552" s="193"/>
    </row>
    <row r="553" spans="29:32">
      <c r="AC553" s="192"/>
      <c r="AF553" s="193"/>
    </row>
    <row r="554" spans="29:32">
      <c r="AC554" s="192"/>
      <c r="AF554" s="193"/>
    </row>
    <row r="555" spans="29:32">
      <c r="AC555" s="192"/>
      <c r="AF555" s="193"/>
    </row>
    <row r="556" spans="29:32">
      <c r="AC556" s="192"/>
      <c r="AF556" s="193"/>
    </row>
    <row r="557" spans="29:32">
      <c r="AC557" s="192"/>
      <c r="AF557" s="193"/>
    </row>
    <row r="558" spans="29:32">
      <c r="AC558" s="192"/>
      <c r="AF558" s="193"/>
    </row>
    <row r="559" spans="29:32">
      <c r="AC559" s="192"/>
      <c r="AF559" s="193"/>
    </row>
    <row r="560" spans="29:32">
      <c r="AC560" s="192"/>
      <c r="AF560" s="193"/>
    </row>
    <row r="561" spans="29:32">
      <c r="AC561" s="192"/>
      <c r="AF561" s="193"/>
    </row>
    <row r="562" spans="29:32">
      <c r="AC562" s="192"/>
      <c r="AF562" s="193"/>
    </row>
    <row r="563" spans="29:32">
      <c r="AC563" s="192"/>
      <c r="AF563" s="193"/>
    </row>
    <row r="564" spans="29:32">
      <c r="AC564" s="192"/>
      <c r="AF564" s="193"/>
    </row>
    <row r="565" spans="29:32">
      <c r="AC565" s="192"/>
      <c r="AF565" s="193"/>
    </row>
    <row r="566" spans="29:32">
      <c r="AC566" s="192"/>
      <c r="AF566" s="193"/>
    </row>
    <row r="567" spans="29:32">
      <c r="AC567" s="192"/>
      <c r="AF567" s="193"/>
    </row>
    <row r="568" spans="29:32">
      <c r="AC568" s="192"/>
      <c r="AF568" s="193"/>
    </row>
    <row r="569" spans="29:32">
      <c r="AC569" s="192"/>
      <c r="AF569" s="193"/>
    </row>
    <row r="570" spans="29:32">
      <c r="AC570" s="192"/>
      <c r="AF570" s="193"/>
    </row>
    <row r="571" spans="29:32">
      <c r="AC571" s="192"/>
      <c r="AF571" s="193"/>
    </row>
    <row r="572" spans="29:32">
      <c r="AC572" s="192"/>
      <c r="AF572" s="193"/>
    </row>
    <row r="573" spans="29:32">
      <c r="AC573" s="192"/>
      <c r="AF573" s="193"/>
    </row>
    <row r="574" spans="29:32">
      <c r="AC574" s="192"/>
      <c r="AF574" s="193"/>
    </row>
    <row r="575" spans="29:32">
      <c r="AC575" s="192"/>
      <c r="AF575" s="193"/>
    </row>
    <row r="576" spans="29:32">
      <c r="AC576" s="192"/>
      <c r="AF576" s="193"/>
    </row>
    <row r="577" spans="29:32">
      <c r="AC577" s="192"/>
      <c r="AF577" s="193"/>
    </row>
    <row r="578" spans="29:32">
      <c r="AC578" s="192"/>
      <c r="AF578" s="193"/>
    </row>
    <row r="579" spans="29:32">
      <c r="AC579" s="192"/>
      <c r="AF579" s="193"/>
    </row>
    <row r="580" spans="29:32">
      <c r="AC580" s="192"/>
      <c r="AF580" s="193"/>
    </row>
    <row r="581" spans="29:32">
      <c r="AC581" s="192"/>
      <c r="AF581" s="193"/>
    </row>
    <row r="582" spans="29:32">
      <c r="AC582" s="192"/>
      <c r="AF582" s="193"/>
    </row>
    <row r="583" spans="29:32">
      <c r="AC583" s="192"/>
      <c r="AF583" s="193"/>
    </row>
    <row r="584" spans="29:32">
      <c r="AC584" s="192"/>
      <c r="AF584" s="193"/>
    </row>
    <row r="585" spans="29:32">
      <c r="AC585" s="192"/>
      <c r="AF585" s="193"/>
    </row>
    <row r="586" spans="29:32">
      <c r="AC586" s="192"/>
      <c r="AF586" s="193"/>
    </row>
    <row r="587" spans="29:32">
      <c r="AC587" s="192"/>
      <c r="AF587" s="193"/>
    </row>
    <row r="588" spans="29:32">
      <c r="AC588" s="192"/>
      <c r="AF588" s="193"/>
    </row>
    <row r="589" spans="29:32">
      <c r="AC589" s="192"/>
      <c r="AF589" s="193"/>
    </row>
    <row r="590" spans="29:32">
      <c r="AC590" s="192"/>
      <c r="AF590" s="193"/>
    </row>
    <row r="591" spans="29:32">
      <c r="AC591" s="192"/>
      <c r="AF591" s="193"/>
    </row>
    <row r="592" spans="29:32">
      <c r="AC592" s="192"/>
      <c r="AF592" s="193"/>
    </row>
    <row r="593" spans="29:32">
      <c r="AC593" s="192"/>
      <c r="AF593" s="193"/>
    </row>
    <row r="594" spans="29:32">
      <c r="AC594" s="192"/>
      <c r="AF594" s="193"/>
    </row>
    <row r="595" spans="29:32">
      <c r="AC595" s="192"/>
      <c r="AF595" s="193"/>
    </row>
    <row r="596" spans="29:32">
      <c r="AC596" s="192"/>
      <c r="AF596" s="193"/>
    </row>
    <row r="597" spans="29:32">
      <c r="AC597" s="192"/>
      <c r="AF597" s="193"/>
    </row>
    <row r="598" spans="29:32">
      <c r="AC598" s="192"/>
      <c r="AF598" s="193"/>
    </row>
    <row r="599" spans="29:32">
      <c r="AC599" s="192"/>
      <c r="AF599" s="193"/>
    </row>
    <row r="600" spans="29:32">
      <c r="AC600" s="192"/>
      <c r="AF600" s="193"/>
    </row>
    <row r="601" spans="29:32">
      <c r="AC601" s="192"/>
      <c r="AF601" s="193"/>
    </row>
    <row r="602" spans="29:32">
      <c r="AC602" s="192"/>
      <c r="AF602" s="193"/>
    </row>
    <row r="603" spans="29:32">
      <c r="AC603" s="192"/>
      <c r="AF603" s="193"/>
    </row>
    <row r="604" spans="29:32">
      <c r="AC604" s="192"/>
      <c r="AF604" s="193"/>
    </row>
    <row r="605" spans="29:32">
      <c r="AC605" s="192"/>
      <c r="AF605" s="193"/>
    </row>
    <row r="606" spans="29:32">
      <c r="AC606" s="192"/>
      <c r="AF606" s="193"/>
    </row>
    <row r="607" spans="29:32">
      <c r="AC607" s="192"/>
      <c r="AF607" s="193"/>
    </row>
    <row r="608" spans="29:32">
      <c r="AC608" s="192"/>
      <c r="AF608" s="193"/>
    </row>
    <row r="609" spans="29:32">
      <c r="AC609" s="192"/>
      <c r="AF609" s="193"/>
    </row>
    <row r="610" spans="29:32">
      <c r="AC610" s="192"/>
      <c r="AF610" s="193"/>
    </row>
    <row r="611" spans="29:32">
      <c r="AC611" s="192"/>
      <c r="AF611" s="193"/>
    </row>
    <row r="612" spans="29:32">
      <c r="AC612" s="192"/>
      <c r="AF612" s="193"/>
    </row>
    <row r="613" spans="29:32">
      <c r="AC613" s="192"/>
      <c r="AF613" s="193"/>
    </row>
    <row r="614" spans="29:32">
      <c r="AC614" s="192"/>
      <c r="AF614" s="193"/>
    </row>
    <row r="615" spans="29:32">
      <c r="AC615" s="192"/>
      <c r="AF615" s="193"/>
    </row>
    <row r="616" spans="29:32">
      <c r="AC616" s="192"/>
      <c r="AF616" s="193"/>
    </row>
    <row r="617" spans="29:32">
      <c r="AC617" s="192"/>
      <c r="AF617" s="193"/>
    </row>
    <row r="618" spans="29:32">
      <c r="AC618" s="192"/>
      <c r="AF618" s="193"/>
    </row>
    <row r="619" spans="29:32">
      <c r="AC619" s="192"/>
      <c r="AF619" s="193"/>
    </row>
    <row r="620" spans="29:32">
      <c r="AC620" s="192"/>
      <c r="AF620" s="193"/>
    </row>
    <row r="621" spans="29:32">
      <c r="AC621" s="192"/>
      <c r="AF621" s="193"/>
    </row>
    <row r="622" spans="29:32">
      <c r="AC622" s="192"/>
      <c r="AF622" s="193"/>
    </row>
    <row r="623" spans="29:32">
      <c r="AC623" s="192"/>
      <c r="AF623" s="193"/>
    </row>
    <row r="624" spans="29:32">
      <c r="AC624" s="192"/>
      <c r="AF624" s="193"/>
    </row>
    <row r="625" spans="29:32">
      <c r="AC625" s="192"/>
      <c r="AF625" s="193"/>
    </row>
    <row r="626" spans="29:32">
      <c r="AC626" s="192"/>
      <c r="AF626" s="193"/>
    </row>
    <row r="627" spans="29:32">
      <c r="AC627" s="192"/>
      <c r="AF627" s="193"/>
    </row>
    <row r="628" spans="29:32">
      <c r="AC628" s="192"/>
      <c r="AF628" s="193"/>
    </row>
    <row r="629" spans="29:32">
      <c r="AC629" s="192"/>
      <c r="AF629" s="193"/>
    </row>
    <row r="630" spans="29:32">
      <c r="AC630" s="192"/>
      <c r="AF630" s="193"/>
    </row>
    <row r="631" spans="29:32">
      <c r="AC631" s="192"/>
      <c r="AF631" s="193"/>
    </row>
    <row r="632" spans="29:32">
      <c r="AC632" s="192"/>
      <c r="AF632" s="193"/>
    </row>
    <row r="633" spans="29:32">
      <c r="AC633" s="192"/>
      <c r="AF633" s="193"/>
    </row>
    <row r="634" spans="29:32">
      <c r="AC634" s="192"/>
      <c r="AF634" s="193"/>
    </row>
    <row r="635" spans="29:32">
      <c r="AC635" s="192"/>
      <c r="AF635" s="193"/>
    </row>
    <row r="636" spans="29:32">
      <c r="AC636" s="192"/>
      <c r="AF636" s="193"/>
    </row>
    <row r="637" spans="29:32">
      <c r="AC637" s="192"/>
      <c r="AF637" s="193"/>
    </row>
    <row r="638" spans="29:32">
      <c r="AC638" s="192"/>
      <c r="AF638" s="193"/>
    </row>
    <row r="639" spans="29:32">
      <c r="AC639" s="192"/>
      <c r="AF639" s="193"/>
    </row>
    <row r="640" spans="29:32">
      <c r="AC640" s="192"/>
      <c r="AF640" s="193"/>
    </row>
    <row r="641" spans="29:32">
      <c r="AC641" s="192"/>
      <c r="AF641" s="193"/>
    </row>
    <row r="642" spans="29:32">
      <c r="AC642" s="192"/>
      <c r="AF642" s="193"/>
    </row>
    <row r="643" spans="29:32">
      <c r="AC643" s="192"/>
      <c r="AF643" s="193"/>
    </row>
    <row r="644" spans="29:32">
      <c r="AC644" s="192"/>
      <c r="AF644" s="193"/>
    </row>
    <row r="645" spans="29:32">
      <c r="AC645" s="192"/>
      <c r="AF645" s="193"/>
    </row>
    <row r="646" spans="29:32">
      <c r="AC646" s="192"/>
      <c r="AF646" s="193"/>
    </row>
    <row r="647" spans="29:32">
      <c r="AC647" s="192"/>
      <c r="AF647" s="193"/>
    </row>
    <row r="648" spans="29:32">
      <c r="AC648" s="192"/>
      <c r="AF648" s="193"/>
    </row>
    <row r="649" spans="29:32">
      <c r="AC649" s="192"/>
      <c r="AF649" s="193"/>
    </row>
    <row r="650" spans="29:32">
      <c r="AC650" s="192"/>
      <c r="AF650" s="193"/>
    </row>
    <row r="651" spans="29:32">
      <c r="AC651" s="192"/>
      <c r="AF651" s="193"/>
    </row>
    <row r="652" spans="29:32">
      <c r="AC652" s="192"/>
      <c r="AF652" s="193"/>
    </row>
    <row r="653" spans="29:32">
      <c r="AC653" s="192"/>
      <c r="AF653" s="193"/>
    </row>
    <row r="654" spans="29:32">
      <c r="AC654" s="192"/>
      <c r="AF654" s="193"/>
    </row>
    <row r="655" spans="29:32">
      <c r="AC655" s="192"/>
      <c r="AF655" s="193"/>
    </row>
    <row r="656" spans="29:32">
      <c r="AC656" s="192"/>
      <c r="AF656" s="193"/>
    </row>
    <row r="657" spans="29:32">
      <c r="AC657" s="192"/>
      <c r="AF657" s="193"/>
    </row>
    <row r="658" spans="29:32">
      <c r="AC658" s="192"/>
      <c r="AF658" s="193"/>
    </row>
    <row r="659" spans="29:32">
      <c r="AC659" s="192"/>
      <c r="AF659" s="193"/>
    </row>
    <row r="660" spans="29:32">
      <c r="AC660" s="192"/>
      <c r="AF660" s="193"/>
    </row>
    <row r="661" spans="29:32">
      <c r="AC661" s="192"/>
      <c r="AF661" s="193"/>
    </row>
    <row r="662" spans="29:32">
      <c r="AC662" s="192"/>
      <c r="AF662" s="193"/>
    </row>
    <row r="663" spans="29:32">
      <c r="AC663" s="192"/>
      <c r="AF663" s="193"/>
    </row>
    <row r="664" spans="29:32">
      <c r="AC664" s="192"/>
      <c r="AF664" s="193"/>
    </row>
    <row r="665" spans="29:32">
      <c r="AC665" s="192"/>
      <c r="AF665" s="193"/>
    </row>
    <row r="666" spans="29:32">
      <c r="AC666" s="192"/>
      <c r="AF666" s="193"/>
    </row>
    <row r="667" spans="29:32">
      <c r="AC667" s="192"/>
      <c r="AF667" s="193"/>
    </row>
    <row r="668" spans="29:32">
      <c r="AC668" s="192"/>
      <c r="AF668" s="193"/>
    </row>
    <row r="669" spans="29:32">
      <c r="AC669" s="192"/>
      <c r="AF669" s="193"/>
    </row>
    <row r="670" spans="29:32">
      <c r="AC670" s="192"/>
      <c r="AF670" s="193"/>
    </row>
    <row r="671" spans="29:32">
      <c r="AC671" s="192"/>
      <c r="AF671" s="193"/>
    </row>
    <row r="672" spans="29:32">
      <c r="AC672" s="192"/>
      <c r="AF672" s="193"/>
    </row>
    <row r="673" spans="29:32">
      <c r="AC673" s="192"/>
      <c r="AF673" s="193"/>
    </row>
    <row r="674" spans="29:32">
      <c r="AC674" s="192"/>
      <c r="AF674" s="193"/>
    </row>
    <row r="675" spans="29:32">
      <c r="AC675" s="192"/>
      <c r="AF675" s="193"/>
    </row>
    <row r="676" spans="29:32">
      <c r="AC676" s="192"/>
      <c r="AF676" s="193"/>
    </row>
    <row r="677" spans="29:32">
      <c r="AC677" s="192"/>
      <c r="AF677" s="193"/>
    </row>
    <row r="678" spans="29:32">
      <c r="AC678" s="192"/>
      <c r="AF678" s="193"/>
    </row>
    <row r="679" spans="29:32">
      <c r="AC679" s="192"/>
      <c r="AF679" s="193"/>
    </row>
    <row r="680" spans="29:32">
      <c r="AC680" s="192"/>
      <c r="AF680" s="193"/>
    </row>
    <row r="681" spans="29:32">
      <c r="AC681" s="192"/>
      <c r="AF681" s="193"/>
    </row>
    <row r="682" spans="29:32">
      <c r="AC682" s="192"/>
      <c r="AF682" s="193"/>
    </row>
    <row r="683" spans="29:32">
      <c r="AC683" s="192"/>
      <c r="AF683" s="193"/>
    </row>
    <row r="684" spans="29:32">
      <c r="AC684" s="192"/>
      <c r="AF684" s="193"/>
    </row>
    <row r="685" spans="29:32">
      <c r="AC685" s="192"/>
      <c r="AF685" s="193"/>
    </row>
    <row r="686" spans="29:32">
      <c r="AC686" s="192"/>
      <c r="AF686" s="193"/>
    </row>
    <row r="687" spans="29:32">
      <c r="AC687" s="192"/>
      <c r="AF687" s="193"/>
    </row>
    <row r="688" spans="29:32">
      <c r="AC688" s="192"/>
      <c r="AF688" s="193"/>
    </row>
    <row r="689" spans="29:32">
      <c r="AC689" s="192"/>
      <c r="AF689" s="193"/>
    </row>
    <row r="690" spans="29:32">
      <c r="AC690" s="192"/>
      <c r="AF690" s="193"/>
    </row>
    <row r="691" spans="29:32">
      <c r="AC691" s="192"/>
      <c r="AF691" s="193"/>
    </row>
    <row r="692" spans="29:32">
      <c r="AC692" s="192"/>
      <c r="AF692" s="193"/>
    </row>
    <row r="693" spans="29:32">
      <c r="AC693" s="192"/>
      <c r="AF693" s="193"/>
    </row>
    <row r="694" spans="29:32">
      <c r="AC694" s="192"/>
      <c r="AF694" s="193"/>
    </row>
    <row r="695" spans="29:32">
      <c r="AC695" s="192"/>
      <c r="AF695" s="193"/>
    </row>
    <row r="696" spans="29:32">
      <c r="AC696" s="192"/>
      <c r="AF696" s="193"/>
    </row>
    <row r="697" spans="29:32">
      <c r="AC697" s="192"/>
      <c r="AF697" s="193"/>
    </row>
    <row r="698" spans="29:32">
      <c r="AC698" s="192"/>
      <c r="AF698" s="193"/>
    </row>
    <row r="699" spans="29:32">
      <c r="AC699" s="192"/>
      <c r="AF699" s="193"/>
    </row>
    <row r="700" spans="29:32">
      <c r="AC700" s="192"/>
      <c r="AF700" s="193"/>
    </row>
    <row r="701" spans="29:32">
      <c r="AC701" s="192"/>
      <c r="AF701" s="193"/>
    </row>
    <row r="702" spans="29:32">
      <c r="AC702" s="192"/>
      <c r="AF702" s="193"/>
    </row>
    <row r="703" spans="29:32">
      <c r="AC703" s="192"/>
      <c r="AF703" s="193"/>
    </row>
    <row r="704" spans="29:32">
      <c r="AC704" s="192"/>
      <c r="AF704" s="193"/>
    </row>
    <row r="705" spans="29:32">
      <c r="AC705" s="192"/>
      <c r="AF705" s="193"/>
    </row>
    <row r="706" spans="29:32">
      <c r="AC706" s="192"/>
      <c r="AF706" s="193"/>
    </row>
    <row r="707" spans="29:32">
      <c r="AC707" s="192"/>
      <c r="AF707" s="193"/>
    </row>
    <row r="708" spans="29:32">
      <c r="AC708" s="192"/>
      <c r="AF708" s="193"/>
    </row>
    <row r="709" spans="29:32">
      <c r="AC709" s="192"/>
      <c r="AF709" s="193"/>
    </row>
    <row r="710" spans="29:32">
      <c r="AC710" s="192"/>
      <c r="AF710" s="193"/>
    </row>
    <row r="711" spans="29:32">
      <c r="AC711" s="192"/>
      <c r="AF711" s="193"/>
    </row>
    <row r="712" spans="29:32">
      <c r="AC712" s="192"/>
      <c r="AF712" s="193"/>
    </row>
    <row r="713" spans="29:32">
      <c r="AC713" s="192"/>
      <c r="AF713" s="193"/>
    </row>
    <row r="714" spans="29:32">
      <c r="AC714" s="192"/>
      <c r="AF714" s="193"/>
    </row>
    <row r="715" spans="29:32">
      <c r="AC715" s="192"/>
      <c r="AF715" s="193"/>
    </row>
    <row r="716" spans="29:32">
      <c r="AC716" s="192"/>
      <c r="AF716" s="193"/>
    </row>
    <row r="717" spans="29:32">
      <c r="AC717" s="192"/>
      <c r="AF717" s="193"/>
    </row>
    <row r="718" spans="29:32">
      <c r="AC718" s="192"/>
      <c r="AF718" s="193"/>
    </row>
    <row r="719" spans="29:32">
      <c r="AC719" s="192"/>
      <c r="AF719" s="193"/>
    </row>
    <row r="720" spans="29:32">
      <c r="AC720" s="192"/>
      <c r="AF720" s="193"/>
    </row>
    <row r="721" spans="29:32">
      <c r="AC721" s="192"/>
      <c r="AF721" s="193"/>
    </row>
    <row r="722" spans="29:32">
      <c r="AC722" s="192"/>
      <c r="AF722" s="193"/>
    </row>
    <row r="723" spans="29:32">
      <c r="AC723" s="192"/>
      <c r="AF723" s="193"/>
    </row>
    <row r="724" spans="29:32">
      <c r="AC724" s="192"/>
      <c r="AF724" s="193"/>
    </row>
    <row r="725" spans="29:32">
      <c r="AC725" s="192"/>
      <c r="AF725" s="193"/>
    </row>
    <row r="726" spans="29:32">
      <c r="AC726" s="192"/>
      <c r="AF726" s="193"/>
    </row>
    <row r="727" spans="29:32">
      <c r="AC727" s="192"/>
      <c r="AF727" s="193"/>
    </row>
    <row r="728" spans="29:32">
      <c r="AC728" s="192"/>
      <c r="AF728" s="193"/>
    </row>
    <row r="729" spans="29:32">
      <c r="AC729" s="192"/>
      <c r="AF729" s="193"/>
    </row>
    <row r="730" spans="29:32">
      <c r="AC730" s="192"/>
      <c r="AF730" s="193"/>
    </row>
    <row r="731" spans="29:32">
      <c r="AC731" s="192"/>
      <c r="AF731" s="193"/>
    </row>
    <row r="732" spans="29:32">
      <c r="AC732" s="192"/>
      <c r="AF732" s="193"/>
    </row>
    <row r="733" spans="29:32">
      <c r="AC733" s="192"/>
      <c r="AF733" s="193"/>
    </row>
    <row r="734" spans="29:32">
      <c r="AC734" s="192"/>
      <c r="AF734" s="193"/>
    </row>
    <row r="735" spans="29:32">
      <c r="AC735" s="192"/>
      <c r="AF735" s="193"/>
    </row>
    <row r="736" spans="29:32">
      <c r="AC736" s="192"/>
      <c r="AF736" s="193"/>
    </row>
    <row r="737" spans="29:32">
      <c r="AC737" s="192"/>
      <c r="AF737" s="193"/>
    </row>
    <row r="738" spans="29:32">
      <c r="AC738" s="192"/>
      <c r="AF738" s="193"/>
    </row>
    <row r="739" spans="29:32">
      <c r="AC739" s="192"/>
      <c r="AF739" s="193"/>
    </row>
    <row r="740" spans="29:32">
      <c r="AC740" s="192"/>
      <c r="AF740" s="193"/>
    </row>
    <row r="741" spans="29:32">
      <c r="AC741" s="192"/>
      <c r="AF741" s="193"/>
    </row>
    <row r="742" spans="29:32">
      <c r="AC742" s="192"/>
      <c r="AF742" s="193"/>
    </row>
    <row r="743" spans="29:32">
      <c r="AC743" s="192"/>
      <c r="AF743" s="193"/>
    </row>
    <row r="744" spans="29:32">
      <c r="AC744" s="192"/>
      <c r="AF744" s="193"/>
    </row>
    <row r="745" spans="29:32">
      <c r="AC745" s="192"/>
      <c r="AF745" s="193"/>
    </row>
    <row r="746" spans="29:32">
      <c r="AC746" s="192"/>
      <c r="AF746" s="193"/>
    </row>
    <row r="747" spans="29:32">
      <c r="AC747" s="192"/>
      <c r="AF747" s="193"/>
    </row>
    <row r="748" spans="29:32">
      <c r="AC748" s="192"/>
      <c r="AF748" s="193"/>
    </row>
    <row r="749" spans="29:32">
      <c r="AC749" s="192"/>
      <c r="AF749" s="193"/>
    </row>
    <row r="750" spans="29:32">
      <c r="AC750" s="192"/>
      <c r="AF750" s="193"/>
    </row>
    <row r="751" spans="29:32">
      <c r="AC751" s="192"/>
      <c r="AF751" s="193"/>
    </row>
    <row r="752" spans="29:32">
      <c r="AC752" s="192"/>
      <c r="AF752" s="193"/>
    </row>
    <row r="753" spans="29:32">
      <c r="AC753" s="192"/>
      <c r="AF753" s="193"/>
    </row>
    <row r="754" spans="29:32">
      <c r="AC754" s="192"/>
      <c r="AF754" s="193"/>
    </row>
    <row r="755" spans="29:32">
      <c r="AC755" s="192"/>
      <c r="AF755" s="193"/>
    </row>
    <row r="756" spans="29:32">
      <c r="AC756" s="192"/>
      <c r="AF756" s="193"/>
    </row>
    <row r="757" spans="29:32">
      <c r="AC757" s="192"/>
      <c r="AF757" s="193"/>
    </row>
    <row r="758" spans="29:32">
      <c r="AC758" s="192"/>
      <c r="AF758" s="193"/>
    </row>
    <row r="759" spans="29:32">
      <c r="AC759" s="192"/>
      <c r="AF759" s="193"/>
    </row>
    <row r="760" spans="29:32">
      <c r="AC760" s="192"/>
      <c r="AF760" s="193"/>
    </row>
    <row r="761" spans="29:32">
      <c r="AC761" s="192"/>
      <c r="AF761" s="193"/>
    </row>
    <row r="762" spans="29:32">
      <c r="AC762" s="192"/>
      <c r="AF762" s="193"/>
    </row>
    <row r="763" spans="29:32">
      <c r="AC763" s="192"/>
      <c r="AF763" s="193"/>
    </row>
    <row r="764" spans="29:32">
      <c r="AC764" s="192"/>
      <c r="AF764" s="193"/>
    </row>
    <row r="765" spans="29:32">
      <c r="AC765" s="192"/>
      <c r="AF765" s="193"/>
    </row>
    <row r="766" spans="29:32">
      <c r="AC766" s="192"/>
      <c r="AF766" s="193"/>
    </row>
    <row r="767" spans="29:32">
      <c r="AC767" s="192"/>
      <c r="AF767" s="193"/>
    </row>
    <row r="768" spans="29:32">
      <c r="AC768" s="192"/>
      <c r="AF768" s="193"/>
    </row>
    <row r="769" spans="29:32">
      <c r="AC769" s="192"/>
      <c r="AF769" s="193"/>
    </row>
    <row r="770" spans="29:32">
      <c r="AC770" s="192"/>
      <c r="AF770" s="193"/>
    </row>
    <row r="771" spans="29:32">
      <c r="AC771" s="192"/>
      <c r="AF771" s="193"/>
    </row>
    <row r="772" spans="29:32">
      <c r="AC772" s="192"/>
      <c r="AF772" s="193"/>
    </row>
    <row r="773" spans="29:32">
      <c r="AC773" s="192"/>
      <c r="AF773" s="193"/>
    </row>
    <row r="774" spans="29:32">
      <c r="AC774" s="192"/>
      <c r="AF774" s="193"/>
    </row>
    <row r="775" spans="29:32">
      <c r="AC775" s="192"/>
      <c r="AF775" s="193"/>
    </row>
    <row r="776" spans="29:32">
      <c r="AC776" s="192"/>
      <c r="AF776" s="193"/>
    </row>
    <row r="777" spans="29:32">
      <c r="AC777" s="192"/>
      <c r="AF777" s="193"/>
    </row>
    <row r="778" spans="29:32">
      <c r="AC778" s="192"/>
      <c r="AF778" s="193"/>
    </row>
    <row r="779" spans="29:32">
      <c r="AC779" s="192"/>
      <c r="AF779" s="193"/>
    </row>
    <row r="780" spans="29:32">
      <c r="AC780" s="192"/>
      <c r="AF780" s="193"/>
    </row>
    <row r="781" spans="29:32">
      <c r="AC781" s="192"/>
      <c r="AF781" s="193"/>
    </row>
    <row r="782" spans="29:32">
      <c r="AC782" s="192"/>
      <c r="AF782" s="193"/>
    </row>
    <row r="783" spans="29:32">
      <c r="AC783" s="192"/>
      <c r="AF783" s="193"/>
    </row>
    <row r="784" spans="29:32">
      <c r="AC784" s="192"/>
      <c r="AF784" s="193"/>
    </row>
    <row r="785" spans="29:32">
      <c r="AC785" s="192"/>
      <c r="AF785" s="193"/>
    </row>
    <row r="786" spans="29:32">
      <c r="AC786" s="192"/>
      <c r="AF786" s="193"/>
    </row>
    <row r="787" spans="29:32">
      <c r="AC787" s="192"/>
      <c r="AF787" s="193"/>
    </row>
    <row r="788" spans="29:32">
      <c r="AC788" s="192"/>
      <c r="AF788" s="193"/>
    </row>
    <row r="789" spans="29:32">
      <c r="AC789" s="192"/>
      <c r="AF789" s="193"/>
    </row>
    <row r="790" spans="29:32">
      <c r="AC790" s="192"/>
      <c r="AF790" s="193"/>
    </row>
    <row r="791" spans="29:32">
      <c r="AC791" s="192"/>
      <c r="AF791" s="193"/>
    </row>
    <row r="792" spans="29:32">
      <c r="AC792" s="192"/>
      <c r="AF792" s="193"/>
    </row>
    <row r="793" spans="29:32">
      <c r="AC793" s="192"/>
      <c r="AF793" s="193"/>
    </row>
    <row r="794" spans="29:32">
      <c r="AC794" s="192"/>
      <c r="AF794" s="193"/>
    </row>
    <row r="795" spans="29:32">
      <c r="AC795" s="192"/>
      <c r="AF795" s="193"/>
    </row>
    <row r="796" spans="29:32">
      <c r="AC796" s="192"/>
      <c r="AF796" s="193"/>
    </row>
    <row r="797" spans="29:32">
      <c r="AC797" s="192"/>
      <c r="AF797" s="193"/>
    </row>
    <row r="798" spans="29:32">
      <c r="AC798" s="192"/>
      <c r="AF798" s="193"/>
    </row>
    <row r="799" spans="29:32">
      <c r="AC799" s="192"/>
      <c r="AF799" s="193"/>
    </row>
    <row r="800" spans="29:32">
      <c r="AC800" s="192"/>
      <c r="AF800" s="193"/>
    </row>
    <row r="801" spans="29:32">
      <c r="AC801" s="192"/>
      <c r="AF801" s="193"/>
    </row>
    <row r="802" spans="29:32">
      <c r="AC802" s="192"/>
      <c r="AF802" s="193"/>
    </row>
    <row r="803" spans="29:32">
      <c r="AC803" s="192"/>
      <c r="AF803" s="193"/>
    </row>
    <row r="804" spans="29:32">
      <c r="AC804" s="192"/>
      <c r="AF804" s="193"/>
    </row>
    <row r="805" spans="29:32">
      <c r="AC805" s="192"/>
      <c r="AF805" s="193"/>
    </row>
    <row r="806" spans="29:32">
      <c r="AC806" s="192"/>
      <c r="AF806" s="193"/>
    </row>
    <row r="807" spans="29:32">
      <c r="AC807" s="192"/>
      <c r="AF807" s="193"/>
    </row>
    <row r="808" spans="29:32">
      <c r="AC808" s="192"/>
      <c r="AF808" s="193"/>
    </row>
    <row r="809" spans="29:32">
      <c r="AC809" s="192"/>
      <c r="AF809" s="193"/>
    </row>
    <row r="810" spans="29:32">
      <c r="AC810" s="192"/>
      <c r="AF810" s="193"/>
    </row>
    <row r="811" spans="29:32">
      <c r="AC811" s="192"/>
      <c r="AF811" s="193"/>
    </row>
    <row r="812" spans="29:32">
      <c r="AC812" s="192"/>
      <c r="AF812" s="193"/>
    </row>
    <row r="813" spans="29:32">
      <c r="AC813" s="192"/>
      <c r="AF813" s="193"/>
    </row>
    <row r="814" spans="29:32">
      <c r="AC814" s="192"/>
      <c r="AF814" s="193"/>
    </row>
    <row r="815" spans="29:32">
      <c r="AC815" s="192"/>
      <c r="AF815" s="193"/>
    </row>
    <row r="816" spans="29:32">
      <c r="AC816" s="192"/>
      <c r="AF816" s="193"/>
    </row>
    <row r="817" spans="29:32">
      <c r="AC817" s="192"/>
      <c r="AF817" s="193"/>
    </row>
    <row r="818" spans="29:32">
      <c r="AC818" s="192"/>
      <c r="AF818" s="193"/>
    </row>
    <row r="819" spans="29:32">
      <c r="AC819" s="192"/>
      <c r="AF819" s="193"/>
    </row>
    <row r="820" spans="29:32">
      <c r="AC820" s="192"/>
      <c r="AF820" s="193"/>
    </row>
    <row r="821" spans="29:32">
      <c r="AC821" s="192"/>
      <c r="AF821" s="193"/>
    </row>
    <row r="822" spans="29:32">
      <c r="AC822" s="192"/>
      <c r="AF822" s="193"/>
    </row>
    <row r="823" spans="29:32">
      <c r="AC823" s="192"/>
      <c r="AF823" s="193"/>
    </row>
    <row r="824" spans="29:32">
      <c r="AC824" s="192"/>
      <c r="AF824" s="193"/>
    </row>
    <row r="825" spans="29:32">
      <c r="AC825" s="192"/>
      <c r="AF825" s="193"/>
    </row>
    <row r="826" spans="29:32">
      <c r="AC826" s="192"/>
      <c r="AF826" s="193"/>
    </row>
    <row r="827" spans="29:32">
      <c r="AC827" s="192"/>
      <c r="AF827" s="193"/>
    </row>
    <row r="828" spans="29:32">
      <c r="AC828" s="192"/>
      <c r="AF828" s="193"/>
    </row>
    <row r="829" spans="29:32">
      <c r="AC829" s="192"/>
      <c r="AF829" s="193"/>
    </row>
    <row r="830" spans="29:32">
      <c r="AC830" s="192"/>
      <c r="AF830" s="193"/>
    </row>
    <row r="831" spans="29:32">
      <c r="AC831" s="192"/>
      <c r="AF831" s="193"/>
    </row>
    <row r="832" spans="29:32">
      <c r="AC832" s="192"/>
      <c r="AF832" s="193"/>
    </row>
    <row r="833" spans="29:32">
      <c r="AC833" s="192"/>
      <c r="AF833" s="193"/>
    </row>
    <row r="834" spans="29:32">
      <c r="AC834" s="192"/>
      <c r="AF834" s="193"/>
    </row>
    <row r="835" spans="29:32">
      <c r="AC835" s="192"/>
      <c r="AF835" s="193"/>
    </row>
    <row r="836" spans="29:32">
      <c r="AC836" s="192"/>
      <c r="AF836" s="193"/>
    </row>
    <row r="837" spans="29:32">
      <c r="AC837" s="192"/>
      <c r="AF837" s="193"/>
    </row>
    <row r="838" spans="29:32">
      <c r="AC838" s="192"/>
      <c r="AF838" s="193"/>
    </row>
    <row r="839" spans="29:32">
      <c r="AC839" s="192"/>
      <c r="AF839" s="193"/>
    </row>
    <row r="840" spans="29:32">
      <c r="AC840" s="192"/>
      <c r="AF840" s="193"/>
    </row>
    <row r="841" spans="29:32">
      <c r="AC841" s="192"/>
      <c r="AF841" s="193"/>
    </row>
    <row r="842" spans="29:32">
      <c r="AC842" s="192"/>
      <c r="AF842" s="193"/>
    </row>
    <row r="843" spans="29:32">
      <c r="AC843" s="192"/>
      <c r="AF843" s="193"/>
    </row>
    <row r="844" spans="29:32">
      <c r="AC844" s="192"/>
      <c r="AF844" s="193"/>
    </row>
    <row r="845" spans="29:32">
      <c r="AC845" s="192"/>
      <c r="AF845" s="193"/>
    </row>
    <row r="846" spans="29:32">
      <c r="AC846" s="192"/>
      <c r="AF846" s="193"/>
    </row>
    <row r="847" spans="29:32">
      <c r="AC847" s="192"/>
      <c r="AF847" s="193"/>
    </row>
    <row r="848" spans="29:32">
      <c r="AC848" s="192"/>
      <c r="AF848" s="193"/>
    </row>
    <row r="849" spans="29:32">
      <c r="AC849" s="192"/>
      <c r="AF849" s="193"/>
    </row>
    <row r="850" spans="29:32">
      <c r="AC850" s="192"/>
      <c r="AF850" s="193"/>
    </row>
    <row r="851" spans="29:32">
      <c r="AC851" s="192"/>
      <c r="AF851" s="193"/>
    </row>
    <row r="852" spans="29:32">
      <c r="AC852" s="192"/>
      <c r="AF852" s="193"/>
    </row>
    <row r="853" spans="29:32">
      <c r="AC853" s="192"/>
      <c r="AF853" s="193"/>
    </row>
    <row r="854" spans="29:32">
      <c r="AC854" s="192"/>
      <c r="AF854" s="193"/>
    </row>
    <row r="855" spans="29:32">
      <c r="AC855" s="192"/>
      <c r="AF855" s="193"/>
    </row>
    <row r="856" spans="29:32">
      <c r="AC856" s="192"/>
      <c r="AF856" s="193"/>
    </row>
    <row r="857" spans="29:32">
      <c r="AC857" s="192"/>
      <c r="AF857" s="193"/>
    </row>
    <row r="858" spans="29:32">
      <c r="AC858" s="192"/>
      <c r="AF858" s="193"/>
    </row>
    <row r="859" spans="29:32">
      <c r="AC859" s="192"/>
      <c r="AF859" s="193"/>
    </row>
    <row r="860" spans="29:32">
      <c r="AC860" s="192"/>
      <c r="AF860" s="193"/>
    </row>
    <row r="861" spans="29:32">
      <c r="AC861" s="192"/>
      <c r="AF861" s="193"/>
    </row>
    <row r="862" spans="29:32">
      <c r="AC862" s="192"/>
      <c r="AF862" s="193"/>
    </row>
    <row r="863" spans="29:32">
      <c r="AC863" s="192"/>
      <c r="AF863" s="193"/>
    </row>
    <row r="864" spans="29:32">
      <c r="AC864" s="192"/>
      <c r="AF864" s="193"/>
    </row>
    <row r="865" spans="29:32">
      <c r="AC865" s="192"/>
      <c r="AF865" s="193"/>
    </row>
    <row r="866" spans="29:32">
      <c r="AC866" s="192"/>
      <c r="AF866" s="193"/>
    </row>
    <row r="867" spans="29:32">
      <c r="AC867" s="192"/>
      <c r="AF867" s="193"/>
    </row>
    <row r="868" spans="29:32">
      <c r="AC868" s="192"/>
      <c r="AF868" s="193"/>
    </row>
    <row r="869" spans="29:32">
      <c r="AC869" s="192"/>
      <c r="AF869" s="193"/>
    </row>
    <row r="870" spans="29:32">
      <c r="AC870" s="192"/>
      <c r="AF870" s="193"/>
    </row>
    <row r="871" spans="29:32">
      <c r="AC871" s="192"/>
      <c r="AF871" s="193"/>
    </row>
    <row r="872" spans="29:32">
      <c r="AC872" s="192"/>
      <c r="AF872" s="193"/>
    </row>
    <row r="873" spans="29:32">
      <c r="AC873" s="192"/>
      <c r="AF873" s="193"/>
    </row>
    <row r="874" spans="29:32">
      <c r="AC874" s="192"/>
      <c r="AF874" s="193"/>
    </row>
    <row r="875" spans="29:32">
      <c r="AC875" s="192"/>
      <c r="AF875" s="193"/>
    </row>
    <row r="876" spans="29:32">
      <c r="AC876" s="192"/>
      <c r="AF876" s="193"/>
    </row>
    <row r="877" spans="29:32">
      <c r="AC877" s="192"/>
      <c r="AF877" s="193"/>
    </row>
    <row r="878" spans="29:32">
      <c r="AC878" s="192"/>
      <c r="AF878" s="193"/>
    </row>
    <row r="879" spans="29:32">
      <c r="AC879" s="192"/>
      <c r="AF879" s="193"/>
    </row>
    <row r="880" spans="29:32">
      <c r="AC880" s="192"/>
      <c r="AF880" s="193"/>
    </row>
    <row r="881" spans="29:32">
      <c r="AC881" s="192"/>
      <c r="AF881" s="193"/>
    </row>
    <row r="882" spans="29:32">
      <c r="AC882" s="192"/>
      <c r="AF882" s="193"/>
    </row>
    <row r="883" spans="29:32">
      <c r="AC883" s="192"/>
      <c r="AF883" s="193"/>
    </row>
    <row r="884" spans="29:32">
      <c r="AC884" s="192"/>
      <c r="AF884" s="193"/>
    </row>
    <row r="885" spans="29:32">
      <c r="AC885" s="192"/>
      <c r="AF885" s="193"/>
    </row>
    <row r="886" spans="29:32">
      <c r="AC886" s="192"/>
      <c r="AF886" s="193"/>
    </row>
    <row r="887" spans="29:32">
      <c r="AC887" s="192"/>
      <c r="AF887" s="193"/>
    </row>
    <row r="888" spans="29:32">
      <c r="AC888" s="192"/>
      <c r="AF888" s="193"/>
    </row>
    <row r="889" spans="29:32">
      <c r="AC889" s="192"/>
      <c r="AF889" s="193"/>
    </row>
    <row r="890" spans="29:32">
      <c r="AC890" s="192"/>
      <c r="AF890" s="193"/>
    </row>
    <row r="891" spans="29:32">
      <c r="AC891" s="192"/>
      <c r="AF891" s="193"/>
    </row>
    <row r="892" spans="29:32">
      <c r="AC892" s="192"/>
      <c r="AF892" s="193"/>
    </row>
    <row r="893" spans="29:32">
      <c r="AC893" s="192"/>
      <c r="AF893" s="193"/>
    </row>
    <row r="894" spans="29:32">
      <c r="AC894" s="192"/>
      <c r="AF894" s="193"/>
    </row>
    <row r="895" spans="29:32">
      <c r="AC895" s="192"/>
      <c r="AF895" s="193"/>
    </row>
    <row r="896" spans="29:32">
      <c r="AC896" s="192"/>
      <c r="AF896" s="193"/>
    </row>
    <row r="897" spans="29:32">
      <c r="AC897" s="192"/>
      <c r="AF897" s="193"/>
    </row>
    <row r="898" spans="29:32">
      <c r="AC898" s="192"/>
      <c r="AF898" s="193"/>
    </row>
    <row r="899" spans="29:32">
      <c r="AC899" s="192"/>
      <c r="AF899" s="193"/>
    </row>
    <row r="900" spans="29:32">
      <c r="AC900" s="192"/>
      <c r="AF900" s="193"/>
    </row>
    <row r="901" spans="29:32">
      <c r="AC901" s="192"/>
      <c r="AF901" s="193"/>
    </row>
    <row r="902" spans="29:32">
      <c r="AC902" s="192"/>
      <c r="AF902" s="193"/>
    </row>
    <row r="903" spans="29:32">
      <c r="AC903" s="192"/>
      <c r="AF903" s="193"/>
    </row>
    <row r="904" spans="29:32">
      <c r="AC904" s="192"/>
      <c r="AF904" s="193"/>
    </row>
    <row r="905" spans="29:32">
      <c r="AC905" s="192"/>
      <c r="AF905" s="193"/>
    </row>
    <row r="906" spans="29:32">
      <c r="AC906" s="192"/>
      <c r="AF906" s="193"/>
    </row>
    <row r="907" spans="29:32">
      <c r="AC907" s="192"/>
      <c r="AF907" s="193"/>
    </row>
    <row r="908" spans="29:32">
      <c r="AC908" s="192"/>
      <c r="AF908" s="193"/>
    </row>
    <row r="909" spans="29:32">
      <c r="AC909" s="192"/>
      <c r="AF909" s="193"/>
    </row>
    <row r="910" spans="29:32">
      <c r="AC910" s="192"/>
      <c r="AF910" s="193"/>
    </row>
    <row r="911" spans="29:32">
      <c r="AC911" s="192"/>
      <c r="AF911" s="193"/>
    </row>
    <row r="912" spans="29:32">
      <c r="AC912" s="192"/>
      <c r="AF912" s="193"/>
    </row>
    <row r="913" spans="29:32">
      <c r="AC913" s="192"/>
      <c r="AF913" s="193"/>
    </row>
    <row r="914" spans="29:32">
      <c r="AC914" s="192"/>
      <c r="AF914" s="193"/>
    </row>
    <row r="915" spans="29:32">
      <c r="AC915" s="192"/>
      <c r="AF915" s="193"/>
    </row>
    <row r="916" spans="29:32">
      <c r="AC916" s="192"/>
      <c r="AF916" s="193"/>
    </row>
    <row r="917" spans="29:32">
      <c r="AC917" s="192"/>
      <c r="AF917" s="193"/>
    </row>
    <row r="918" spans="29:32">
      <c r="AC918" s="192"/>
      <c r="AF918" s="193"/>
    </row>
    <row r="919" spans="29:32">
      <c r="AC919" s="192"/>
      <c r="AF919" s="193"/>
    </row>
    <row r="920" spans="29:32">
      <c r="AC920" s="192"/>
      <c r="AF920" s="193"/>
    </row>
    <row r="921" spans="29:32">
      <c r="AC921" s="192"/>
      <c r="AF921" s="193"/>
    </row>
    <row r="922" spans="29:32">
      <c r="AC922" s="192"/>
      <c r="AF922" s="193"/>
    </row>
    <row r="923" spans="29:32">
      <c r="AC923" s="192"/>
      <c r="AF923" s="193"/>
    </row>
    <row r="924" spans="29:32">
      <c r="AC924" s="192"/>
      <c r="AF924" s="193"/>
    </row>
    <row r="925" spans="29:32">
      <c r="AC925" s="192"/>
      <c r="AF925" s="193"/>
    </row>
    <row r="926" spans="29:32">
      <c r="AC926" s="192"/>
      <c r="AF926" s="193"/>
    </row>
    <row r="927" spans="29:32">
      <c r="AC927" s="192"/>
      <c r="AF927" s="193"/>
    </row>
    <row r="928" spans="29:32">
      <c r="AC928" s="192"/>
      <c r="AF928" s="193"/>
    </row>
    <row r="929" spans="29:32">
      <c r="AC929" s="192"/>
      <c r="AF929" s="193"/>
    </row>
    <row r="930" spans="29:32">
      <c r="AC930" s="192"/>
      <c r="AF930" s="193"/>
    </row>
    <row r="931" spans="29:32">
      <c r="AC931" s="192"/>
      <c r="AF931" s="193"/>
    </row>
    <row r="932" spans="29:32">
      <c r="AC932" s="192"/>
      <c r="AF932" s="193"/>
    </row>
    <row r="933" spans="29:32">
      <c r="AC933" s="192"/>
      <c r="AF933" s="193"/>
    </row>
    <row r="934" spans="29:32">
      <c r="AC934" s="192"/>
      <c r="AF934" s="193"/>
    </row>
    <row r="935" spans="29:32">
      <c r="AC935" s="192"/>
      <c r="AF935" s="193"/>
    </row>
    <row r="936" spans="29:32">
      <c r="AC936" s="192"/>
      <c r="AF936" s="193"/>
    </row>
    <row r="937" spans="29:32">
      <c r="AC937" s="192"/>
      <c r="AF937" s="193"/>
    </row>
    <row r="938" spans="29:32">
      <c r="AC938" s="192"/>
      <c r="AF938" s="193"/>
    </row>
    <row r="939" spans="29:32">
      <c r="AC939" s="192"/>
      <c r="AF939" s="193"/>
    </row>
    <row r="940" spans="29:32">
      <c r="AC940" s="192"/>
      <c r="AF940" s="193"/>
    </row>
    <row r="941" spans="29:32">
      <c r="AC941" s="192"/>
      <c r="AF941" s="193"/>
    </row>
    <row r="942" spans="29:32">
      <c r="AC942" s="192"/>
      <c r="AF942" s="193"/>
    </row>
    <row r="943" spans="29:32">
      <c r="AC943" s="192"/>
      <c r="AF943" s="193"/>
    </row>
    <row r="944" spans="29:32">
      <c r="AC944" s="192"/>
      <c r="AF944" s="193"/>
    </row>
    <row r="945" spans="29:32">
      <c r="AC945" s="192"/>
      <c r="AF945" s="193"/>
    </row>
    <row r="946" spans="29:32">
      <c r="AC946" s="192"/>
      <c r="AF946" s="193"/>
    </row>
    <row r="947" spans="29:32">
      <c r="AC947" s="192"/>
      <c r="AF947" s="193"/>
    </row>
    <row r="948" spans="29:32">
      <c r="AC948" s="192"/>
      <c r="AF948" s="193"/>
    </row>
    <row r="949" spans="29:32">
      <c r="AC949" s="192"/>
      <c r="AF949" s="193"/>
    </row>
    <row r="950" spans="29:32">
      <c r="AC950" s="192"/>
      <c r="AF950" s="193"/>
    </row>
    <row r="951" spans="29:32">
      <c r="AC951" s="192"/>
      <c r="AF951" s="193"/>
    </row>
    <row r="952" spans="29:32">
      <c r="AC952" s="192"/>
      <c r="AF952" s="193"/>
    </row>
    <row r="953" spans="29:32">
      <c r="AC953" s="192"/>
      <c r="AF953" s="193"/>
    </row>
    <row r="954" spans="29:32">
      <c r="AC954" s="192"/>
      <c r="AF954" s="193"/>
    </row>
    <row r="955" spans="29:32">
      <c r="AC955" s="192"/>
      <c r="AF955" s="193"/>
    </row>
    <row r="956" spans="29:32">
      <c r="AC956" s="192"/>
      <c r="AF956" s="193"/>
    </row>
    <row r="957" spans="29:32">
      <c r="AC957" s="192"/>
      <c r="AF957" s="193"/>
    </row>
    <row r="958" spans="29:32">
      <c r="AC958" s="192"/>
      <c r="AF958" s="193"/>
    </row>
    <row r="959" spans="29:32">
      <c r="AC959" s="192"/>
      <c r="AF959" s="193"/>
    </row>
    <row r="960" spans="29:32">
      <c r="AC960" s="192"/>
      <c r="AF960" s="193"/>
    </row>
    <row r="961" spans="29:32">
      <c r="AC961" s="192"/>
      <c r="AF961" s="193"/>
    </row>
    <row r="962" spans="29:32">
      <c r="AC962" s="192"/>
      <c r="AF962" s="193"/>
    </row>
    <row r="963" spans="29:32">
      <c r="AC963" s="192"/>
      <c r="AF963" s="193"/>
    </row>
    <row r="964" spans="29:32">
      <c r="AC964" s="192"/>
      <c r="AF964" s="193"/>
    </row>
    <row r="965" spans="29:32">
      <c r="AC965" s="192"/>
      <c r="AF965" s="193"/>
    </row>
    <row r="966" spans="29:32">
      <c r="AC966" s="192"/>
      <c r="AF966" s="193"/>
    </row>
    <row r="967" spans="29:32">
      <c r="AC967" s="192"/>
      <c r="AF967" s="193"/>
    </row>
    <row r="968" spans="29:32">
      <c r="AC968" s="192"/>
      <c r="AF968" s="193"/>
    </row>
    <row r="969" spans="29:32">
      <c r="AC969" s="192"/>
      <c r="AF969" s="193"/>
    </row>
    <row r="970" spans="29:32">
      <c r="AC970" s="192"/>
      <c r="AF970" s="193"/>
    </row>
    <row r="971" spans="29:32">
      <c r="AC971" s="192"/>
      <c r="AF971" s="193"/>
    </row>
    <row r="972" spans="29:32">
      <c r="AC972" s="192"/>
      <c r="AF972" s="193"/>
    </row>
    <row r="973" spans="29:32">
      <c r="AC973" s="192"/>
      <c r="AF973" s="193"/>
    </row>
    <row r="974" spans="29:32">
      <c r="AC974" s="192"/>
      <c r="AF974" s="193"/>
    </row>
    <row r="975" spans="29:32">
      <c r="AC975" s="192"/>
      <c r="AF975" s="193"/>
    </row>
    <row r="976" spans="29:32">
      <c r="AC976" s="192"/>
      <c r="AF976" s="193"/>
    </row>
    <row r="977" spans="29:32">
      <c r="AC977" s="192"/>
      <c r="AF977" s="193"/>
    </row>
    <row r="978" spans="29:32">
      <c r="AC978" s="192"/>
      <c r="AF978" s="193"/>
    </row>
    <row r="979" spans="29:32">
      <c r="AC979" s="192"/>
      <c r="AF979" s="193"/>
    </row>
    <row r="980" spans="29:32">
      <c r="AC980" s="192"/>
      <c r="AF980" s="193"/>
    </row>
    <row r="981" spans="29:32">
      <c r="AC981" s="192"/>
      <c r="AF981" s="193"/>
    </row>
    <row r="982" spans="29:32">
      <c r="AC982" s="192"/>
      <c r="AF982" s="193"/>
    </row>
    <row r="983" spans="29:32">
      <c r="AC983" s="192"/>
      <c r="AF983" s="193"/>
    </row>
    <row r="984" spans="29:32">
      <c r="AC984" s="192"/>
      <c r="AF984" s="193"/>
    </row>
    <row r="985" spans="29:32">
      <c r="AC985" s="192"/>
      <c r="AF985" s="193"/>
    </row>
    <row r="986" spans="29:32">
      <c r="AC986" s="192"/>
      <c r="AF986" s="193"/>
    </row>
    <row r="987" spans="29:32">
      <c r="AC987" s="192"/>
      <c r="AF987" s="193"/>
    </row>
    <row r="988" spans="29:32">
      <c r="AC988" s="192"/>
      <c r="AF988" s="193"/>
    </row>
    <row r="989" spans="29:32">
      <c r="AC989" s="192"/>
      <c r="AF989" s="193"/>
    </row>
    <row r="990" spans="29:32">
      <c r="AC990" s="192"/>
      <c r="AF990" s="193"/>
    </row>
    <row r="991" spans="29:32">
      <c r="AC991" s="192"/>
      <c r="AF991" s="193"/>
    </row>
    <row r="992" spans="29:32">
      <c r="AC992" s="192"/>
      <c r="AF992" s="193"/>
    </row>
    <row r="993" spans="29:32">
      <c r="AC993" s="192"/>
      <c r="AF993" s="193"/>
    </row>
    <row r="994" spans="29:32">
      <c r="AC994" s="192"/>
      <c r="AF994" s="193"/>
    </row>
    <row r="995" spans="29:32">
      <c r="AC995" s="192"/>
      <c r="AF995" s="193"/>
    </row>
    <row r="996" spans="29:32">
      <c r="AC996" s="192"/>
      <c r="AF996" s="193"/>
    </row>
    <row r="997" spans="29:32">
      <c r="AC997" s="192"/>
      <c r="AF997" s="193"/>
    </row>
    <row r="998" spans="29:32">
      <c r="AC998" s="192"/>
      <c r="AF998" s="193"/>
    </row>
    <row r="999" spans="29:32">
      <c r="AC999" s="192"/>
      <c r="AF999" s="193"/>
    </row>
    <row r="1000" spans="29:32">
      <c r="AC1000" s="192"/>
      <c r="AF1000" s="193"/>
    </row>
    <row r="1001" spans="29:32">
      <c r="AC1001" s="192"/>
      <c r="AF1001" s="193"/>
    </row>
  </sheetData>
  <phoneticPr fontId="34" type="noConversion"/>
  <pageMargins left="0.75" right="0.75" top="1" bottom="1" header="0.5" footer="0.5"/>
  <headerFooter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Z57"/>
  <sheetViews>
    <sheetView zoomScale="85" workbookViewId="0"/>
  </sheetViews>
  <sheetFormatPr defaultRowHeight="12.75"/>
  <cols>
    <col min="1" max="1" width="23.5703125" style="166" bestFit="1" customWidth="1"/>
    <col min="2" max="2" width="9.7109375" style="166" bestFit="1" customWidth="1"/>
    <col min="3" max="3" width="10.42578125" style="166" customWidth="1"/>
    <col min="4" max="4" width="10.28515625" style="166" customWidth="1"/>
    <col min="5" max="11" width="9.28515625" style="166" bestFit="1" customWidth="1"/>
    <col min="12" max="16384" width="9.140625" style="166"/>
  </cols>
  <sheetData>
    <row r="1" spans="1:26">
      <c r="A1" s="219" t="s">
        <v>165</v>
      </c>
      <c r="B1" s="215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 spans="1:26">
      <c r="A2" s="215"/>
      <c r="B2" s="215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</row>
    <row r="3" spans="1:26">
      <c r="A3" s="220" t="s">
        <v>118</v>
      </c>
      <c r="B3" s="221" t="s">
        <v>101</v>
      </c>
      <c r="C3" s="221" t="s">
        <v>102</v>
      </c>
      <c r="D3" s="221" t="s">
        <v>103</v>
      </c>
      <c r="E3" s="221" t="s">
        <v>104</v>
      </c>
      <c r="F3" s="221" t="s">
        <v>105</v>
      </c>
      <c r="G3" s="221" t="s">
        <v>106</v>
      </c>
      <c r="H3" s="221" t="s">
        <v>107</v>
      </c>
      <c r="I3" s="221" t="s">
        <v>108</v>
      </c>
      <c r="J3" s="221" t="s">
        <v>109</v>
      </c>
      <c r="K3" s="221" t="s">
        <v>110</v>
      </c>
      <c r="L3" s="221" t="s">
        <v>111</v>
      </c>
      <c r="M3" s="221" t="s">
        <v>112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</row>
    <row r="4" spans="1:26">
      <c r="A4" s="222" t="s">
        <v>119</v>
      </c>
      <c r="B4" s="223">
        <f>'CASHFLOW Year 1'!B60</f>
        <v>0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5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 spans="1:26">
      <c r="A5" s="222" t="s">
        <v>120</v>
      </c>
      <c r="B5" s="226">
        <f>'CASHFLOW Year 1'!B45</f>
        <v>0</v>
      </c>
      <c r="C5" s="227">
        <f>'CASHFLOW Year 1'!C45</f>
        <v>0</v>
      </c>
      <c r="D5" s="227">
        <f>'CASHFLOW Year 1'!D45</f>
        <v>0</v>
      </c>
      <c r="E5" s="227">
        <f>'CASHFLOW Year 1'!E45</f>
        <v>0</v>
      </c>
      <c r="F5" s="227">
        <f>'CASHFLOW Year 1'!F45</f>
        <v>0</v>
      </c>
      <c r="G5" s="227">
        <f>'CASHFLOW Year 1'!G45</f>
        <v>0</v>
      </c>
      <c r="H5" s="227">
        <f>'CASHFLOW Year 1'!H45</f>
        <v>0</v>
      </c>
      <c r="I5" s="227">
        <f>'CASHFLOW Year 1'!I45</f>
        <v>0</v>
      </c>
      <c r="J5" s="227">
        <f>'CASHFLOW Year 1'!J45</f>
        <v>0</v>
      </c>
      <c r="K5" s="227">
        <f>'CASHFLOW Year 1'!K45</f>
        <v>0</v>
      </c>
      <c r="L5" s="227">
        <f>'CASHFLOW Year 1'!L45</f>
        <v>0</v>
      </c>
      <c r="M5" s="228">
        <f>'CASHFLOW Year 1'!M45</f>
        <v>0</v>
      </c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spans="1:26" ht="16.5">
      <c r="A6" s="222" t="s">
        <v>121</v>
      </c>
      <c r="B6" s="229">
        <f>'CASHFLOW Year 1'!B42</f>
        <v>0</v>
      </c>
      <c r="C6" s="230">
        <f>'CASHFLOW Year 1'!C42</f>
        <v>0</v>
      </c>
      <c r="D6" s="230">
        <f>'CASHFLOW Year 1'!D42</f>
        <v>0</v>
      </c>
      <c r="E6" s="230">
        <f>'CASHFLOW Year 1'!E42</f>
        <v>0</v>
      </c>
      <c r="F6" s="230">
        <f>'CASHFLOW Year 1'!F42</f>
        <v>0</v>
      </c>
      <c r="G6" s="230">
        <f>'CASHFLOW Year 1'!G42</f>
        <v>0</v>
      </c>
      <c r="H6" s="230">
        <f>'CASHFLOW Year 1'!H42</f>
        <v>0</v>
      </c>
      <c r="I6" s="230">
        <f>'CASHFLOW Year 1'!I42</f>
        <v>0</v>
      </c>
      <c r="J6" s="230">
        <f>'CASHFLOW Year 1'!J42</f>
        <v>0</v>
      </c>
      <c r="K6" s="230">
        <f>'CASHFLOW Year 1'!K42</f>
        <v>0</v>
      </c>
      <c r="L6" s="230">
        <f>'CASHFLOW Year 1'!L42</f>
        <v>0</v>
      </c>
      <c r="M6" s="231">
        <f>'CASHFLOW Year 1'!M42</f>
        <v>0</v>
      </c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spans="1:26" ht="16.5">
      <c r="A7" s="222" t="s">
        <v>122</v>
      </c>
      <c r="B7" s="229"/>
      <c r="C7" s="230">
        <f t="shared" ref="C7:M7" si="0">-B10</f>
        <v>0</v>
      </c>
      <c r="D7" s="230">
        <f t="shared" si="0"/>
        <v>0</v>
      </c>
      <c r="E7" s="230">
        <f t="shared" si="0"/>
        <v>0</v>
      </c>
      <c r="F7" s="230">
        <f t="shared" si="0"/>
        <v>0</v>
      </c>
      <c r="G7" s="230">
        <f t="shared" si="0"/>
        <v>0</v>
      </c>
      <c r="H7" s="230">
        <f t="shared" si="0"/>
        <v>0</v>
      </c>
      <c r="I7" s="230">
        <f t="shared" si="0"/>
        <v>0</v>
      </c>
      <c r="J7" s="230">
        <f t="shared" si="0"/>
        <v>0</v>
      </c>
      <c r="K7" s="230">
        <f t="shared" si="0"/>
        <v>0</v>
      </c>
      <c r="L7" s="230">
        <f t="shared" si="0"/>
        <v>0</v>
      </c>
      <c r="M7" s="231">
        <f t="shared" si="0"/>
        <v>0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spans="1:26">
      <c r="A8" s="222" t="s">
        <v>123</v>
      </c>
      <c r="B8" s="226">
        <f>SUM(B4:B6)</f>
        <v>0</v>
      </c>
      <c r="C8" s="227">
        <f t="shared" ref="C8:M8" si="1">SUM(C4:C6)</f>
        <v>0</v>
      </c>
      <c r="D8" s="227">
        <f t="shared" si="1"/>
        <v>0</v>
      </c>
      <c r="E8" s="227">
        <f t="shared" si="1"/>
        <v>0</v>
      </c>
      <c r="F8" s="227">
        <f t="shared" si="1"/>
        <v>0</v>
      </c>
      <c r="G8" s="227">
        <f t="shared" si="1"/>
        <v>0</v>
      </c>
      <c r="H8" s="227">
        <f t="shared" si="1"/>
        <v>0</v>
      </c>
      <c r="I8" s="227">
        <f t="shared" si="1"/>
        <v>0</v>
      </c>
      <c r="J8" s="227">
        <f t="shared" si="1"/>
        <v>0</v>
      </c>
      <c r="K8" s="227">
        <f t="shared" si="1"/>
        <v>0</v>
      </c>
      <c r="L8" s="227">
        <f t="shared" si="1"/>
        <v>0</v>
      </c>
      <c r="M8" s="228">
        <f t="shared" si="1"/>
        <v>0</v>
      </c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 spans="1:26">
      <c r="A9" s="222" t="s">
        <v>124</v>
      </c>
      <c r="B9" s="226">
        <f>'CASHFLOW Year 1'!B15</f>
        <v>0</v>
      </c>
      <c r="C9" s="227">
        <f>'CASHFLOW Year 1'!C15</f>
        <v>0</v>
      </c>
      <c r="D9" s="227">
        <f>'CASHFLOW Year 1'!D15</f>
        <v>0</v>
      </c>
      <c r="E9" s="227">
        <f>'CASHFLOW Year 1'!E15</f>
        <v>0</v>
      </c>
      <c r="F9" s="227">
        <f>'CASHFLOW Year 1'!F15</f>
        <v>0</v>
      </c>
      <c r="G9" s="227">
        <f>'CASHFLOW Year 1'!G15</f>
        <v>0</v>
      </c>
      <c r="H9" s="227">
        <f>'CASHFLOW Year 1'!H15</f>
        <v>0</v>
      </c>
      <c r="I9" s="227">
        <f>'CASHFLOW Year 1'!I15</f>
        <v>0</v>
      </c>
      <c r="J9" s="227">
        <f>'CASHFLOW Year 1'!J15</f>
        <v>0</v>
      </c>
      <c r="K9" s="227">
        <f>'CASHFLOW Year 1'!K15</f>
        <v>0</v>
      </c>
      <c r="L9" s="227">
        <f>'CASHFLOW Year 1'!L15</f>
        <v>0</v>
      </c>
      <c r="M9" s="228">
        <f>'CASHFLOW Year 1'!M15</f>
        <v>0</v>
      </c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 spans="1:26">
      <c r="A10" s="222" t="s">
        <v>125</v>
      </c>
      <c r="B10" s="232">
        <f t="shared" ref="B10:M10" si="2">B9-B8</f>
        <v>0</v>
      </c>
      <c r="C10" s="233">
        <f t="shared" si="2"/>
        <v>0</v>
      </c>
      <c r="D10" s="233">
        <f t="shared" si="2"/>
        <v>0</v>
      </c>
      <c r="E10" s="233">
        <f t="shared" si="2"/>
        <v>0</v>
      </c>
      <c r="F10" s="233">
        <f t="shared" si="2"/>
        <v>0</v>
      </c>
      <c r="G10" s="233">
        <f t="shared" si="2"/>
        <v>0</v>
      </c>
      <c r="H10" s="233">
        <f t="shared" si="2"/>
        <v>0</v>
      </c>
      <c r="I10" s="233">
        <f t="shared" si="2"/>
        <v>0</v>
      </c>
      <c r="J10" s="233">
        <f t="shared" si="2"/>
        <v>0</v>
      </c>
      <c r="K10" s="233">
        <f t="shared" si="2"/>
        <v>0</v>
      </c>
      <c r="L10" s="233">
        <f t="shared" si="2"/>
        <v>0</v>
      </c>
      <c r="M10" s="234">
        <f t="shared" si="2"/>
        <v>0</v>
      </c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 spans="1:26">
      <c r="A11" s="235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 spans="1:26">
      <c r="A12" s="220" t="s">
        <v>126</v>
      </c>
      <c r="B12" s="236" t="s">
        <v>127</v>
      </c>
      <c r="C12" s="236" t="s">
        <v>113</v>
      </c>
      <c r="D12" s="236" t="s">
        <v>128</v>
      </c>
      <c r="E12" s="236" t="s">
        <v>129</v>
      </c>
      <c r="F12" s="236" t="s">
        <v>130</v>
      </c>
      <c r="G12" s="236" t="s">
        <v>131</v>
      </c>
      <c r="H12" s="236" t="s">
        <v>132</v>
      </c>
      <c r="I12" s="236" t="s">
        <v>133</v>
      </c>
      <c r="J12" s="236" t="s">
        <v>134</v>
      </c>
      <c r="K12" s="236" t="s">
        <v>135</v>
      </c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 spans="1:26">
      <c r="A13" s="222" t="s">
        <v>119</v>
      </c>
      <c r="B13" s="223">
        <f>'CASHFLOW Year 1'!B60</f>
        <v>0</v>
      </c>
      <c r="C13" s="237"/>
      <c r="D13" s="237"/>
      <c r="E13" s="237"/>
      <c r="F13" s="237"/>
      <c r="G13" s="237"/>
      <c r="H13" s="237"/>
      <c r="I13" s="237"/>
      <c r="J13" s="237"/>
      <c r="K13" s="238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 spans="1:26">
      <c r="A14" s="222" t="s">
        <v>120</v>
      </c>
      <c r="B14" s="226">
        <f>SUM('Loan Cal.'!F16:F27)</f>
        <v>0</v>
      </c>
      <c r="C14" s="227">
        <f>SUM('Loan Cal.'!F28:F39)</f>
        <v>0</v>
      </c>
      <c r="D14" s="227">
        <f>SUM('Loan Cal.'!F40:F51)</f>
        <v>0</v>
      </c>
      <c r="E14" s="227">
        <f>SUM('Loan Cal.'!F52:F63)</f>
        <v>0</v>
      </c>
      <c r="F14" s="227">
        <f>SUM('Loan Cal.'!F64:F75)</f>
        <v>0</v>
      </c>
      <c r="G14" s="227">
        <f>SUM('Loan Cal.'!F76:F87)</f>
        <v>0</v>
      </c>
      <c r="H14" s="227">
        <f>SUM('Loan Cal.'!F88:F99)</f>
        <v>0</v>
      </c>
      <c r="I14" s="227">
        <v>0</v>
      </c>
      <c r="J14" s="227">
        <v>0</v>
      </c>
      <c r="K14" s="228">
        <v>0</v>
      </c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 spans="1:26">
      <c r="A15" s="222" t="s">
        <v>121</v>
      </c>
      <c r="B15" s="226">
        <f>'Income Proj Yr 1'!C27+'Income Proj Yr 1'!C5</f>
        <v>0</v>
      </c>
      <c r="C15" s="227">
        <f>'Income Proj Yr 2'!C27+'Income Proj Yr 2'!C5</f>
        <v>0</v>
      </c>
      <c r="D15" s="227">
        <f>'Income Proj Yr 3'!C27+'Income Proj Yr 3'!C5</f>
        <v>0</v>
      </c>
      <c r="E15" s="227">
        <f>Projections!C10+Projections!C26</f>
        <v>0</v>
      </c>
      <c r="F15" s="227">
        <f>Projections!D10+Projections!D26</f>
        <v>0</v>
      </c>
      <c r="G15" s="227">
        <f>Projections!E10+Projections!E26</f>
        <v>0</v>
      </c>
      <c r="H15" s="227">
        <f>Projections!F10+Projections!F26</f>
        <v>0</v>
      </c>
      <c r="I15" s="227">
        <f>Projections!G10+Projections!G26</f>
        <v>0</v>
      </c>
      <c r="J15" s="227">
        <f>Projections!H10+Projections!H26</f>
        <v>0</v>
      </c>
      <c r="K15" s="228">
        <f>Projections!I10+Projections!I26</f>
        <v>0</v>
      </c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 spans="1:26">
      <c r="A16" s="222" t="s">
        <v>136</v>
      </c>
      <c r="B16" s="226"/>
      <c r="C16" s="227">
        <f>-B19</f>
        <v>0</v>
      </c>
      <c r="D16" s="227">
        <f>-C19</f>
        <v>0</v>
      </c>
      <c r="E16" s="227">
        <f>-D19</f>
        <v>0</v>
      </c>
      <c r="F16" s="227">
        <v>0</v>
      </c>
      <c r="G16" s="227">
        <v>0</v>
      </c>
      <c r="H16" s="227">
        <v>0</v>
      </c>
      <c r="I16" s="227">
        <v>0</v>
      </c>
      <c r="J16" s="227">
        <v>0</v>
      </c>
      <c r="K16" s="228">
        <v>0</v>
      </c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 spans="1:26">
      <c r="A17" s="222" t="s">
        <v>123</v>
      </c>
      <c r="B17" s="226">
        <f t="shared" ref="B17:K17" si="3">SUM(B13:B16)</f>
        <v>0</v>
      </c>
      <c r="C17" s="227">
        <f t="shared" si="3"/>
        <v>0</v>
      </c>
      <c r="D17" s="227">
        <f t="shared" si="3"/>
        <v>0</v>
      </c>
      <c r="E17" s="227">
        <f t="shared" si="3"/>
        <v>0</v>
      </c>
      <c r="F17" s="227">
        <f t="shared" si="3"/>
        <v>0</v>
      </c>
      <c r="G17" s="227">
        <f t="shared" si="3"/>
        <v>0</v>
      </c>
      <c r="H17" s="227">
        <f t="shared" si="3"/>
        <v>0</v>
      </c>
      <c r="I17" s="227">
        <f t="shared" si="3"/>
        <v>0</v>
      </c>
      <c r="J17" s="227">
        <f t="shared" si="3"/>
        <v>0</v>
      </c>
      <c r="K17" s="228">
        <f t="shared" si="3"/>
        <v>0</v>
      </c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 spans="1:26">
      <c r="A18" s="222" t="s">
        <v>124</v>
      </c>
      <c r="B18" s="226">
        <f>'Income Proj Yr 1'!C4</f>
        <v>0</v>
      </c>
      <c r="C18" s="227">
        <f>'Income Proj Yr 2'!C4</f>
        <v>0</v>
      </c>
      <c r="D18" s="227">
        <f>'Income Proj Yr 3'!C4</f>
        <v>0</v>
      </c>
      <c r="E18" s="227">
        <f>Projections!C9</f>
        <v>0</v>
      </c>
      <c r="F18" s="227">
        <f>Projections!D9</f>
        <v>0</v>
      </c>
      <c r="G18" s="227">
        <f>Projections!E9</f>
        <v>0</v>
      </c>
      <c r="H18" s="227">
        <f>Projections!F9</f>
        <v>0</v>
      </c>
      <c r="I18" s="227">
        <f>Projections!G9</f>
        <v>0</v>
      </c>
      <c r="J18" s="227">
        <f>Projections!H9</f>
        <v>0</v>
      </c>
      <c r="K18" s="228">
        <f>Projections!I9</f>
        <v>0</v>
      </c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 spans="1:26">
      <c r="A19" s="222" t="s">
        <v>125</v>
      </c>
      <c r="B19" s="232">
        <f t="shared" ref="B19:K19" si="4">B18-B17</f>
        <v>0</v>
      </c>
      <c r="C19" s="233">
        <f t="shared" si="4"/>
        <v>0</v>
      </c>
      <c r="D19" s="233">
        <f t="shared" si="4"/>
        <v>0</v>
      </c>
      <c r="E19" s="233">
        <f t="shared" si="4"/>
        <v>0</v>
      </c>
      <c r="F19" s="233">
        <f t="shared" si="4"/>
        <v>0</v>
      </c>
      <c r="G19" s="233">
        <f t="shared" si="4"/>
        <v>0</v>
      </c>
      <c r="H19" s="233">
        <f t="shared" si="4"/>
        <v>0</v>
      </c>
      <c r="I19" s="233">
        <f t="shared" si="4"/>
        <v>0</v>
      </c>
      <c r="J19" s="233">
        <f t="shared" si="4"/>
        <v>0</v>
      </c>
      <c r="K19" s="234">
        <f t="shared" si="4"/>
        <v>0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 spans="1:26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 spans="1:26"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 spans="1:26"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 spans="1:26"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 spans="1:26"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 spans="1:26"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 spans="1:26"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 spans="1:26"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 spans="1:26"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 spans="1:26"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spans="1:26"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spans="1:26"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 spans="1:26"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 spans="1:26"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 spans="1:26"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 spans="1:26"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spans="1:26"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 spans="1:26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 spans="1:26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 spans="1:26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 spans="1:26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 spans="1:26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 spans="1:26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 spans="1:26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 spans="1:26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 spans="1:2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 spans="1:26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 spans="1:26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 spans="1:26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 spans="1:26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 spans="1:26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 spans="1:26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 spans="1:26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 spans="1:26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 spans="1:26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 spans="1:2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 spans="1:26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</sheetData>
  <phoneticPr fontId="3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CASHFLOW Year 1</vt:lpstr>
      <vt:lpstr>CASHFLOW Year 2</vt:lpstr>
      <vt:lpstr>CASHFLOW Year 3</vt:lpstr>
      <vt:lpstr>Income Proj Yr 1</vt:lpstr>
      <vt:lpstr>Income Proj Yr 2</vt:lpstr>
      <vt:lpstr>Income Proj Yr 3</vt:lpstr>
      <vt:lpstr>Projections</vt:lpstr>
      <vt:lpstr>BE-Analysis</vt:lpstr>
      <vt:lpstr>Profit &amp; Loss</vt:lpstr>
      <vt:lpstr>Sources and Uses</vt:lpstr>
      <vt:lpstr>Bal Sheet</vt:lpstr>
      <vt:lpstr>Loan Cal.</vt:lpstr>
      <vt:lpstr>Ratios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BARUCH COLLEGE</dc:creator>
  <cp:lastModifiedBy>Myron Gould</cp:lastModifiedBy>
  <cp:lastPrinted>2007-11-21T15:28:59Z</cp:lastPrinted>
  <dcterms:created xsi:type="dcterms:W3CDTF">2000-05-26T14:15:07Z</dcterms:created>
  <dcterms:modified xsi:type="dcterms:W3CDTF">2010-07-01T17:45:08Z</dcterms:modified>
</cp:coreProperties>
</file>